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<sst xmlns="http://schemas.openxmlformats.org/spreadsheetml/2006/main" count="4625" uniqueCount="4625">
  <si>
    <t>Date Type:</t>
  </si>
  <si>
    <t>Shipped Date</t>
  </si>
  <si>
    <t>Start Date:</t>
  </si>
  <si>
    <t>04/15/2024</t>
  </si>
  <si>
    <t>End Date:</t>
  </si>
  <si>
    <t>04/28/2024</t>
  </si>
  <si>
    <t>Report Run Date:</t>
  </si>
  <si>
    <t>04/29/2024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</si>
  <si>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</si>
  <si>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</si>
  <si>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</si>
  <si>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</si>
  <si>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</si>
  <si>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</si>
  <si>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</si>
  <si>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</si>
  <si>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</si>
  <si>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</si>
  <si>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</si>
  <si>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</si>
  <si>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OLLIIX</t>
  </si>
  <si>
    <t>CSNSTORES</t>
  </si>
  <si>
    <t>TGTDVS</t>
  </si>
  <si>
    <t>JCPENNEY01</t>
  </si>
  <si>
    <t>BLK01</t>
  </si>
  <si>
    <t>ZOLA</t>
  </si>
  <si>
    <t>ASHFURNDS</t>
  </si>
  <si>
    <t>KIRKLANDDS</t>
  </si>
  <si>
    <t>HDDS</t>
  </si>
  <si>
    <t>HOUZZ</t>
  </si>
  <si>
    <t>DESINC</t>
  </si>
  <si>
    <t>FINGERHUTDS</t>
  </si>
  <si>
    <t>HSNDS</t>
  </si>
  <si>
    <t>BEALLSDS</t>
  </si>
  <si>
    <t>ROOMECOM</t>
  </si>
  <si>
    <t>AMERSIGNDS</t>
  </si>
  <si>
    <t>LAMPDS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</si>
  <si>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</si>
  <si>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</si>
  <si>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</si>
  <si>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</si>
  <si>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</si>
  <si>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</si>
  <si>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</si>
  <si>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</si>
  <si>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</si>
  <si>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</si>
  <si>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</si>
  <si>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</si>
  <si>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</si>
  <si>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</si>
  <si>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</si>
  <si>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</si>
  <si>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</si>
  <si>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</si>
  <si>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</si>
  <si>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</si>
  <si>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</si>
  <si>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</si>
  <si>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</si>
  <si>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</si>
  <si>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</si>
  <si>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</si>
  <si>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</si>
  <si>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</si>
  <si>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</si>
  <si>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</si>
  <si>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</si>
  <si>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</si>
  <si>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</si>
  <si>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</si>
  <si>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</si>
  <si>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</si>
  <si>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</si>
  <si>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</si>
  <si>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</si>
  <si>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</si>
  <si>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</si>
  <si>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</si>
  <si>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</si>
  <si>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</si>
  <si>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</si>
  <si>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</si>
  <si>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</si>
  <si>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</si>
  <si>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</si>
  <si>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</si>
  <si>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</si>
  <si>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</si>
  <si>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</si>
  <si>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</si>
  <si>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</si>
  <si>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</si>
  <si>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</si>
  <si>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</si>
  <si>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</si>
  <si>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</si>
  <si>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</si>
  <si>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</si>
  <si>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</si>
  <si>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</si>
  <si>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</si>
  <si>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</si>
  <si>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</si>
  <si>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</si>
  <si>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</si>
  <si>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</si>
  <si>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</si>
  <si>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</si>
  <si>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</si>
  <si>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</si>
  <si>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</si>
  <si>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</si>
  <si>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</si>
  <si>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</si>
  <si>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</si>
  <si>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</si>
  <si>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</si>
  <si>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</si>
  <si>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</si>
  <si>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</si>
  <si>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</si>
  <si>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</si>
  <si>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</si>
  <si>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</si>
  <si>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</si>
  <si>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</si>
  <si>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</si>
  <si>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</si>
  <si>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</si>
  <si>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</si>
  <si>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</si>
  <si>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</si>
  <si>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</si>
  <si>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</si>
  <si>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</si>
  <si>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04/22/2024</t>
  </si>
  <si>
    <t>04/24/2024</t>
  </si>
  <si>
    <t>04/26/2024</t>
  </si>
  <si>
    <t>05/04/2024</t>
  </si>
  <si>
    <t>05/06/2024</t>
  </si>
  <si>
    <t>05/07/2024</t>
  </si>
  <si>
    <t>05/08/2024</t>
  </si>
  <si>
    <t>05/10/2024</t>
  </si>
  <si>
    <t>05/11/2024</t>
  </si>
  <si>
    <t>05/13/2024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</si>
  <si>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</si>
  <si>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</si>
  <si>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</si>
  <si>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</si>
  <si>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</si>
  <si>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</si>
  <si>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</si>
  <si>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</si>
  <si>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</si>
  <si>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06/03/2024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</si>
  <si>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</si>
  <si>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</si>
  <si>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</si>
  <si>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</si>
  <si>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</si>
  <si>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</si>
  <si>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</si>
  <si>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</si>
  <si>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</si>
  <si>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</si>
  <si>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</si>
  <si>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</si>
  <si>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</si>
  <si>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</si>
  <si>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</si>
  <si>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</si>
  <si>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</si>
  <si>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</si>
  <si>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</si>
  <si>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06/30/2024</t>
  </si>
  <si>
    <t>07/03/2024</t>
  </si>
  <si>
    <t>07/04/2024</t>
  </si>
  <si>
    <t>07/05/2024</t>
  </si>
  <si>
    <t>07/09/2024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</si>
  <si>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</si>
  <si>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</si>
  <si>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</si>
  <si>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</si>
  <si>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</si>
  <si>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</si>
  <si>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</si>
  <si>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</si>
  <si>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</si>
  <si>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</si>
  <si>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</si>
  <si>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</si>
  <si>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</si>
  <si>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07/30/2024</t>
  </si>
  <si>
    <t>07/31/2024</t>
  </si>
  <si>
    <t>08/04/2024</t>
  </si>
  <si>
    <t>08/07/2024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</si>
  <si>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</si>
  <si>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</si>
  <si>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</si>
  <si>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</si>
  <si>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</si>
  <si>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</si>
  <si>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</si>
  <si>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</si>
  <si>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09/10/2024</t>
  </si>
  <si>
    <t>09/11/2024</t>
  </si>
  <si>
    <t>09/12/2024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</si>
  <si>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</si>
  <si>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</si>
  <si>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</si>
  <si>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</si>
  <si>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</si>
  <si>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</si>
  <si>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</si>
  <si>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</si>
  <si>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</si>
  <si>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</si>
  <si>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</si>
  <si>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</si>
  <si>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</si>
  <si>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</si>
  <si>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</si>
  <si>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</si>
  <si>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</si>
  <si>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</si>
  <si>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</si>
  <si>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</si>
  <si>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</si>
  <si>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AMAZON,AMAZONDS,ASHFURNDS,BLK01,CASTLEGATE,CSNSTORES,HSNDS,JCPENNEY01,KIRKLANDDS,KOHLDSN,MACY02,NRTPORT,OLLIIX,OVERSTOCK01,TGTDVS,ZOLA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</si>
  <si>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</si>
  <si>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</si>
  <si>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</si>
  <si>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</si>
  <si>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</si>
  <si>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</si>
  <si>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</si>
  <si>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</si>
  <si>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</si>
  <si>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</si>
  <si>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</si>
  <si>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</si>
  <si>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</si>
  <si>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</si>
  <si>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</si>
  <si>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</si>
  <si>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</si>
  <si>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</si>
  <si>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</si>
  <si>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</si>
  <si>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9/21/2021</t>
  </si>
  <si>
    <t>11/5/2021</t>
  </si>
  <si>
    <t>3/26/2020</t>
  </si>
  <si>
    <t>4/7/2020</t>
  </si>
  <si>
    <t>Ready To Offer</t>
  </si>
  <si>
    <t>4/23/2018</t>
  </si>
  <si>
    <t>6/21/2023</t>
  </si>
  <si>
    <t>7/31/2023</t>
  </si>
  <si>
    <t>5/14/2019</t>
  </si>
  <si>
    <t>3/3/2022</t>
  </si>
  <si>
    <t>12/20/2018</t>
  </si>
  <si>
    <t>1/14/2019</t>
  </si>
  <si>
    <t>8/25/2022</t>
  </si>
  <si>
    <t>10/27/2022</t>
  </si>
  <si>
    <t>3/2/2021</t>
  </si>
  <si>
    <t>4/27/2021</t>
  </si>
  <si>
    <t>10/3/2020</t>
  </si>
  <si>
    <t>6/7/2021</t>
  </si>
  <si>
    <t>Restricted</t>
  </si>
  <si>
    <t>Yes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</si>
  <si>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</si>
  <si>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</si>
  <si>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</si>
  <si>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</si>
  <si>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</si>
  <si>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</si>
  <si>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</si>
  <si>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</si>
  <si>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</si>
  <si>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</si>
  <si>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</si>
  <si>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</si>
  <si>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</si>
  <si>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AMAZON,AMAZONDS,AMERSIGNDS,ASHFURNDS,BLK01,CASTLEGATE,CSNSTORES,JCPENNEY01,KIRKLANDDS,KOHLDSN,MACY02,OLLIIX,OVERSTOCK01,TGTDVS</t>
  </si>
  <si>
    <t>5/24/2019</t>
  </si>
  <si>
    <t>3/27/2018</t>
  </si>
  <si>
    <t>3/24/2021</t>
  </si>
  <si>
    <t>10/3/2018</t>
  </si>
  <si>
    <t>6/23/2020</t>
  </si>
  <si>
    <t>11/24/2021</t>
  </si>
  <si>
    <t>4/6/2020</t>
  </si>
  <si>
    <t>3/27/2024</t>
  </si>
  <si>
    <t>4/1/2024</t>
  </si>
  <si>
    <t>8/3/2023</t>
  </si>
  <si>
    <t>2/28/2022</t>
  </si>
  <si>
    <t>11/22/2022</t>
  </si>
  <si>
    <t>7/16/2021</t>
  </si>
  <si>
    <t>10/2/2020</t>
  </si>
  <si>
    <t>12/10/2020</t>
  </si>
  <si>
    <t>2/28/2019</t>
  </si>
  <si>
    <t>8/30/2021</t>
  </si>
  <si>
    <t>10/9/2019</t>
  </si>
  <si>
    <t>4/25/2019</t>
  </si>
  <si>
    <t>II10-1089</t>
  </si>
  <si>
    <t>Gray</t>
  </si>
  <si>
    <t>PF005067</t>
  </si>
  <si>
    <t>3/31/2020</t>
  </si>
  <si>
    <t>5/23/2024</t>
  </si>
  <si>
    <t>AMAZON,AMAZONDS,AMERSIGNDS,CASTLEGATE,CSNSTORES,JCPENNEY01,KOHLDSN,MACY02,OLLIIX,OVERSTOCK01,TGTDVS,Zulily</t>
  </si>
  <si>
    <t>12/29/2020</t>
  </si>
  <si>
    <t>4/2/2020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</si>
  <si>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</si>
  <si>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</si>
  <si>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</si>
  <si>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</si>
  <si>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</si>
  <si>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</si>
  <si>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</si>
  <si>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</si>
  <si>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</si>
  <si>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</si>
  <si>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</si>
  <si>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</si>
  <si>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6/25/2020</t>
  </si>
  <si>
    <t>5/8/2023</t>
  </si>
  <si>
    <t>11/18/2020</t>
  </si>
  <si>
    <t>12/8/2020</t>
  </si>
  <si>
    <t>4/26/2020</t>
  </si>
  <si>
    <t>7/17/2023</t>
  </si>
  <si>
    <t>6/27/2022</t>
  </si>
  <si>
    <t>4/21/2022</t>
  </si>
  <si>
    <t>5/29/2023</t>
  </si>
  <si>
    <t>12/1/2021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</si>
  <si>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</si>
  <si>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</si>
  <si>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</si>
  <si>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</si>
  <si>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</si>
  <si>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</si>
  <si>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</si>
  <si>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AMAZON,AMAZONDS,BLK01,CASTLEGATE,CSNSTORES,JCPENNEY01,KOHLDSN,LAMPDS,MACY02,OVERSTOCK01,TGTDVS,ZOLA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</si>
  <si>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</si>
  <si>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</si>
  <si>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</si>
  <si>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</si>
  <si>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</si>
  <si>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</si>
  <si>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</si>
  <si>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11/9/2021</t>
  </si>
  <si>
    <t>11/30/2020</t>
  </si>
  <si>
    <t>7/9/2020</t>
  </si>
  <si>
    <t>8/28/2023</t>
  </si>
  <si>
    <t>9/19/2022</t>
  </si>
  <si>
    <t>3/26/2024</t>
  </si>
  <si>
    <t>4/16/2021</t>
  </si>
  <si>
    <t>4/22/2024</t>
  </si>
  <si>
    <t>4/12/2022</t>
  </si>
  <si>
    <t>6/3/2020</t>
  </si>
  <si>
    <t>10/26/2020</t>
  </si>
  <si>
    <t>II10-1274</t>
  </si>
  <si>
    <t>White/Navy</t>
  </si>
  <si>
    <t>PP000428;PF005760</t>
  </si>
  <si>
    <t>9/27/2022</t>
  </si>
  <si>
    <t>5/19/2024</t>
  </si>
  <si>
    <t>AMAZONDS,ASHFURNDS,CSNSTORES,JCPENNEY01,KOHLDSN,MACY02,OVERSTOCK01,TGTDVS,ZOLA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</si>
  <si>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</si>
  <si>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</si>
  <si>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</si>
  <si>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</si>
  <si>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</si>
  <si>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</si>
  <si>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</si>
  <si>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</si>
  <si>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</si>
  <si>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</si>
  <si>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</si>
  <si>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</si>
  <si>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</si>
  <si>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2/22/2023</t>
  </si>
  <si>
    <t>5/30/2023</t>
  </si>
  <si>
    <t>1/9/2024</t>
  </si>
  <si>
    <t>4/17/2024</t>
  </si>
  <si>
    <t>3/20/2023</t>
  </si>
  <si>
    <t>2/26/2024</t>
  </si>
  <si>
    <t>6/28/2023</t>
  </si>
  <si>
    <t>12/4/2023</t>
  </si>
  <si>
    <t>Offered</t>
  </si>
  <si>
    <t>11/22/2023</t>
  </si>
  <si>
    <t>1/8/2023</t>
  </si>
  <si>
    <t>1/31/2023</t>
  </si>
  <si>
    <t>11/9/2022</t>
  </si>
  <si>
    <t>II10-1275</t>
  </si>
  <si>
    <t>AMAZONDS,CSNSTORES,HOUZZ,JCPENNEY01,KOHLDSN,MACY02,OLLIIX,OVERSTOCK01,TGTDVS</t>
  </si>
  <si>
    <t>11/7/2022</t>
  </si>
  <si>
    <t>4/13/2023</t>
  </si>
  <si>
    <t>2/8/2023</t>
  </si>
  <si>
    <t>11/16/2022</t>
  </si>
  <si>
    <t>1/30/2023</t>
  </si>
  <si>
    <t>7/6/2023</t>
  </si>
  <si>
    <t>4/19/2023</t>
  </si>
  <si>
    <t>3/18/2024</t>
  </si>
  <si>
    <t>4/12/2023</t>
  </si>
  <si>
    <t>11/2/2022</t>
  </si>
  <si>
    <t>II10-1093</t>
  </si>
  <si>
    <t>Blush</t>
  </si>
  <si>
    <t>B</t>
  </si>
  <si>
    <t>PF005068</t>
  </si>
  <si>
    <t>5/8/2024</t>
  </si>
  <si>
    <t>AMAZON,BLK01,CSNSTORES,KOHLDSN,MACY02,OVERSTOCK01,TGTDVS,Zulily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</si>
  <si>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</si>
  <si>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</si>
  <si>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</si>
  <si>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</si>
  <si>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</si>
  <si>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</si>
  <si>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</si>
  <si>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</si>
  <si>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</si>
  <si>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</si>
  <si>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</si>
  <si>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</si>
  <si>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</si>
  <si>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</si>
  <si>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AMAZON,JCPENNEY01,KOHLDSN,MACY02,Zulily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</si>
  <si>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</si>
  <si>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</si>
  <si>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</si>
  <si>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</si>
  <si>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</si>
  <si>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</si>
  <si>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</si>
  <si>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</si>
  <si>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</si>
  <si>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</si>
  <si>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</si>
  <si>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</si>
  <si>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</si>
  <si>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</si>
  <si>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</si>
  <si>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</si>
  <si>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</si>
  <si>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</si>
  <si>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</si>
  <si>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</si>
  <si>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AMAZON,AMAZONDS,CSNSTORES,KOHLDSN,MACY02,OLLIIX,OVERSTOCK01,TGTDVS</t>
  </si>
  <si>
    <t>6/7/2019</t>
  </si>
  <si>
    <t>8/17/2018</t>
  </si>
  <si>
    <t>9/12/2018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</si>
  <si>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</si>
  <si>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</si>
  <si>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</si>
  <si>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</si>
  <si>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</si>
  <si>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</si>
  <si>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</si>
  <si>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</si>
  <si>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</si>
  <si>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</si>
  <si>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</si>
  <si>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</si>
  <si>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6/12/2020</t>
  </si>
  <si>
    <t>8/24/2020</t>
  </si>
  <si>
    <t>12/8/2021</t>
  </si>
  <si>
    <t>9/19/2018</t>
  </si>
  <si>
    <t>8/14/2023</t>
  </si>
  <si>
    <t>4/22/2022</t>
  </si>
  <si>
    <t>3/4/2019</t>
  </si>
  <si>
    <t>9/19/2023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</si>
  <si>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</si>
  <si>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</si>
  <si>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</si>
  <si>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</si>
  <si>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</si>
  <si>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</si>
  <si>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</si>
  <si>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AMAZON,AMAZONDS,CSNSTORES,JCPENNEY01,KIRKLANDDS,KOHLDSN,MACY02,OLLIIX,OVERSTOCK01,TGTDVS</t>
  </si>
  <si>
    <t>6/9/2019</t>
  </si>
  <si>
    <t>9/24/2018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</si>
  <si>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</si>
  <si>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</si>
  <si>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</si>
  <si>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</si>
  <si>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</si>
  <si>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</si>
  <si>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</si>
  <si>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8/19/2020</t>
  </si>
  <si>
    <t>11/22/2021</t>
  </si>
  <si>
    <t>4/1/2020</t>
  </si>
  <si>
    <t>11/9/2018</t>
  </si>
  <si>
    <t>8/7/2023</t>
  </si>
  <si>
    <t>2/23/2022</t>
  </si>
  <si>
    <t>11/14/2019</t>
  </si>
  <si>
    <t>12/27/2022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</si>
  <si>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</si>
  <si>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</si>
  <si>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</si>
  <si>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</si>
  <si>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</si>
  <si>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</si>
  <si>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</si>
  <si>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</si>
  <si>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</si>
  <si>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</si>
  <si>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AMAZON,CSNSTORES,KOHLDSN,MACY02,NEBFUR01,OLLIIX,OVERSTOCK01,TGTDVS</t>
  </si>
  <si>
    <t>5/22/2020</t>
  </si>
  <si>
    <t>3/16/2020</t>
  </si>
  <si>
    <t>8/26/2020</t>
  </si>
  <si>
    <t>9/23/2020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</si>
  <si>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</si>
  <si>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</si>
  <si>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</si>
  <si>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</si>
  <si>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</si>
  <si>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</si>
  <si>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</si>
  <si>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</si>
  <si>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</si>
  <si>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</si>
  <si>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</si>
  <si>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</si>
  <si>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</si>
  <si>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</si>
  <si>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2/8/2021</t>
  </si>
  <si>
    <t>II10-1101</t>
  </si>
  <si>
    <t>6/19/2024</t>
  </si>
  <si>
    <t>AMAZON,BLK01,JCPENNEY01,KIRKLANDDS,KOHLDSN,MACY02,OLLIIX,TGTDVS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</si>
  <si>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</si>
  <si>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</si>
  <si>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</si>
  <si>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</si>
  <si>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</si>
  <si>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</si>
  <si>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</si>
  <si>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</si>
  <si>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</si>
  <si>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</si>
  <si>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</si>
  <si>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</si>
  <si>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</si>
  <si>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</si>
  <si>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</si>
  <si>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AMAZON,CSNSTORES,JCPENNEY01,MACY02,TGTDVS</t>
  </si>
  <si>
    <t>4/6/2022</t>
  </si>
  <si>
    <t>12/6/2021</t>
  </si>
  <si>
    <t>1/9/2022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</si>
  <si>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</si>
  <si>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</si>
  <si>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</si>
  <si>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</si>
  <si>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</si>
  <si>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</si>
  <si>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</si>
  <si>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12/30/2021</t>
  </si>
  <si>
    <t>1/24/2022</t>
  </si>
  <si>
    <t>1/4/2022</t>
  </si>
  <si>
    <t>2/1/2022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</si>
  <si>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</si>
  <si>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</si>
  <si>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</si>
  <si>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</si>
  <si>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</si>
  <si>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</si>
  <si>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</si>
  <si>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</si>
  <si>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AMAZON,CSNSTORES,FINGERHUTDS,JCPENNEY01,KIRKLANDDS,KOHLDSN,MACY02,OLLIIX,OVERSTOCK01,TGTDVS</t>
  </si>
  <si>
    <t>1/3/2022</t>
  </si>
  <si>
    <t>5/23/2022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</si>
  <si>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</si>
  <si>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</si>
  <si>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</si>
  <si>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</si>
  <si>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</si>
  <si>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</si>
  <si>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</si>
  <si>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7/27/2022</t>
  </si>
  <si>
    <t>II10-781</t>
  </si>
  <si>
    <t>Alpine</t>
  </si>
  <si>
    <t>3 Piece Comforter Mini Set</t>
  </si>
  <si>
    <t>Aqua</t>
  </si>
  <si>
    <t>PF001637;PP000371</t>
  </si>
  <si>
    <t>Ikat</t>
  </si>
  <si>
    <t>Casual|Modern/Contemporary</t>
  </si>
  <si>
    <t>4/2/2017</t>
  </si>
  <si>
    <t>5/4/2024</t>
  </si>
  <si>
    <t>2/14/2018</t>
  </si>
  <si>
    <t>9/7/2016</t>
  </si>
  <si>
    <t>11/7/2016</t>
  </si>
  <si>
    <t>3/7/2017</t>
  </si>
  <si>
    <t>3/27/2017</t>
  </si>
  <si>
    <t>10/26/2016</t>
  </si>
  <si>
    <t>2/21/2017</t>
  </si>
  <si>
    <t>7/30/2016</t>
  </si>
  <si>
    <t>11/3/2016</t>
  </si>
  <si>
    <t>9/28/2016</t>
  </si>
  <si>
    <t>4/25/2017</t>
  </si>
  <si>
    <t>7/3/2017</t>
  </si>
  <si>
    <t>12/12/2018</t>
  </si>
  <si>
    <t>7/16/2020</t>
  </si>
  <si>
    <t>2/11/2021</t>
  </si>
  <si>
    <t>10/8/2023</t>
  </si>
  <si>
    <t>11/14/2016</t>
  </si>
  <si>
    <t>7/11/2023</t>
  </si>
  <si>
    <t>1/13/2017</t>
  </si>
  <si>
    <t>11/14/2017</t>
  </si>
  <si>
    <t>7/5/2023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</si>
  <si>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</si>
  <si>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</si>
  <si>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</si>
  <si>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</si>
  <si>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</si>
  <si>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</si>
  <si>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</si>
  <si>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</si>
  <si>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</si>
  <si>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AMAZON,BLK01,KOHLDSN,MACY02,OLLIIX,OVERSTOCK01</t>
  </si>
  <si>
    <t>11/21/2016</t>
  </si>
  <si>
    <t>2/7/2017</t>
  </si>
  <si>
    <t>12/14/2016</t>
  </si>
  <si>
    <t>11/2/2016</t>
  </si>
  <si>
    <t>11/9/2016</t>
  </si>
  <si>
    <t>7/3/2023</t>
  </si>
  <si>
    <t>12/7/2023</t>
  </si>
  <si>
    <t>1/18/2021</t>
  </si>
  <si>
    <t>8/18/2017</t>
  </si>
  <si>
    <t>10/25/2017</t>
  </si>
  <si>
    <t>II10-552</t>
  </si>
  <si>
    <t>Navy</t>
  </si>
  <si>
    <t>PF001636;PP000371</t>
  </si>
  <si>
    <t>6/8/2024</t>
  </si>
  <si>
    <t>AMAZON,AMERSIGNDS,BLK01,CSNSTORES,KOHLDSN,MACY02,OLLIIX,OVERSTOCK01,TGTDVS</t>
  </si>
  <si>
    <t>10/7/2015</t>
  </si>
  <si>
    <t>9/11/2015</t>
  </si>
  <si>
    <t>3/16/2017</t>
  </si>
  <si>
    <t>11/30/2015</t>
  </si>
  <si>
    <t>8/27/2015</t>
  </si>
  <si>
    <t>10/14/2015</t>
  </si>
  <si>
    <t>10/1/2015</t>
  </si>
  <si>
    <t>5/2/2017</t>
  </si>
  <si>
    <t>3/21/2019</t>
  </si>
  <si>
    <t>6/16/2020</t>
  </si>
  <si>
    <t>6/4/2019</t>
  </si>
  <si>
    <t>9/2/2015</t>
  </si>
  <si>
    <t>9/15/2016</t>
  </si>
  <si>
    <t>7/31/2018</t>
  </si>
  <si>
    <t>3/16/2021</t>
  </si>
  <si>
    <t>12/7/2021</t>
  </si>
  <si>
    <t>1/29/2019</t>
  </si>
  <si>
    <t>8/16/2020</t>
  </si>
  <si>
    <t>7/31/2016</t>
  </si>
  <si>
    <t>1/7/2016</t>
  </si>
  <si>
    <t>7/19/2019</t>
  </si>
  <si>
    <t>II10-553</t>
  </si>
  <si>
    <t>AMAZON,BLK01,KOHLDSN,MACY02,OLLIIX,OVERSTOCK01,TGTDVS,ZOLA</t>
  </si>
  <si>
    <t>9/22/2015</t>
  </si>
  <si>
    <t>3/20/2017</t>
  </si>
  <si>
    <t>11/23/2015</t>
  </si>
  <si>
    <t>10/29/2015</t>
  </si>
  <si>
    <t>9/30/2015</t>
  </si>
  <si>
    <t>9/28/2015</t>
  </si>
  <si>
    <t>3/6/2019</t>
  </si>
  <si>
    <t>11/29/2021</t>
  </si>
  <si>
    <t>9/3/2015</t>
  </si>
  <si>
    <t>1/17/2017</t>
  </si>
  <si>
    <t>12/15/2020</t>
  </si>
  <si>
    <t>8/10/2021</t>
  </si>
  <si>
    <t>4/12/2021</t>
  </si>
  <si>
    <t>11/26/2018</t>
  </si>
  <si>
    <t>7/15/2020</t>
  </si>
  <si>
    <t>6/28/2019</t>
  </si>
  <si>
    <t>3/16/2016</t>
  </si>
  <si>
    <t>8/2/2019</t>
  </si>
  <si>
    <t>II10-785</t>
  </si>
  <si>
    <t>Yellow</t>
  </si>
  <si>
    <t>B+</t>
  </si>
  <si>
    <t>PF001638;PP000371</t>
  </si>
  <si>
    <t>AMAZON,CSNSTORES,JCPENNEY01,KOHLDSN,MACY02,OLLIIX,OVERSTOCK01,TGTDVS,Zulily</t>
  </si>
  <si>
    <t>11/8/2017</t>
  </si>
  <si>
    <t>8/20/2019</t>
  </si>
  <si>
    <t>2/13/2017</t>
  </si>
  <si>
    <t>11/8/2016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</si>
  <si>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</si>
  <si>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</si>
  <si>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</si>
  <si>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</si>
  <si>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</si>
  <si>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</si>
  <si>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</si>
  <si>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</si>
  <si>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</si>
  <si>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5/6/2024</t>
  </si>
  <si>
    <t>AMAZON,AMAZONDS,CSNSTORES,KOHLDSN,MACY02,OVERSTOCK01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</si>
  <si>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</si>
  <si>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</si>
  <si>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</si>
  <si>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</si>
  <si>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</si>
  <si>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</si>
  <si>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</si>
  <si>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6/29/2023</t>
  </si>
  <si>
    <t>1/12/2021</t>
  </si>
  <si>
    <t>11/29/2016</t>
  </si>
  <si>
    <t>10/31/2019</t>
  </si>
  <si>
    <t>2/20/2018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</si>
  <si>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</si>
  <si>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</si>
  <si>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</si>
  <si>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</si>
  <si>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</si>
  <si>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</si>
  <si>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6/15/2024</t>
  </si>
  <si>
    <t>AMAZON,AMERSIGNDS,CSNSTORES,HSNDS,JCPENNEY01,KIRKLANDDS,KOHLDSN,MACY02,OVERSTOCK01,TGTDVS,ZOLA</t>
  </si>
  <si>
    <t>1/19/2024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</si>
  <si>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</si>
  <si>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</si>
  <si>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</si>
  <si>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</si>
  <si>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</si>
  <si>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</si>
  <si>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</si>
  <si>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</si>
  <si>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</si>
  <si>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</si>
  <si>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</si>
  <si>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</si>
  <si>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</si>
  <si>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</si>
  <si>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7/8/2020</t>
  </si>
  <si>
    <t>6/30/2020</t>
  </si>
  <si>
    <t>11/10/2021</t>
  </si>
  <si>
    <t>1/4/2021</t>
  </si>
  <si>
    <t>9/20/2019</t>
  </si>
  <si>
    <t>11/5/2019</t>
  </si>
  <si>
    <t>7/19/2023</t>
  </si>
  <si>
    <t>1/9/2023</t>
  </si>
  <si>
    <t>3/4/2020</t>
  </si>
  <si>
    <t>4/22/2020</t>
  </si>
  <si>
    <t>8/29/2023</t>
  </si>
  <si>
    <t>9/6/2021</t>
  </si>
  <si>
    <t>1/28/2021</t>
  </si>
  <si>
    <t>7/28/2020</t>
  </si>
  <si>
    <t>8/9/2020</t>
  </si>
  <si>
    <t>10/30/2019</t>
  </si>
  <si>
    <t>II10-1062</t>
  </si>
  <si>
    <t>AMAZON,AMERSIGNDS,CSNSTORES,FINGERHUTDS,JCPENNEY01,KOHLDSN,MACY02,OLLIIX,OVERSTOCK01,TGTDVS,ZOLA,Zulily</t>
  </si>
  <si>
    <t>1/24/2024</t>
  </si>
  <si>
    <t>9/19/2019</t>
  </si>
  <si>
    <t>1/24/2020</t>
  </si>
  <si>
    <t>1/20/2020</t>
  </si>
  <si>
    <t>11/27/2019</t>
  </si>
  <si>
    <t>11/6/2019</t>
  </si>
  <si>
    <t>3/19/2021</t>
  </si>
  <si>
    <t>9/22/2020</t>
  </si>
  <si>
    <t>9/23/2019</t>
  </si>
  <si>
    <t>6/30/2023</t>
  </si>
  <si>
    <t>10/9/2022</t>
  </si>
  <si>
    <t>3/8/2020</t>
  </si>
  <si>
    <t>4/16/2020</t>
  </si>
  <si>
    <t>1/24/2023</t>
  </si>
  <si>
    <t>8/17/2023</t>
  </si>
  <si>
    <t>4/14/2023</t>
  </si>
  <si>
    <t>II10-1124</t>
  </si>
  <si>
    <t>Taupe</t>
  </si>
  <si>
    <t>PP001321;PF005135</t>
  </si>
  <si>
    <t>Shabby Chic</t>
  </si>
  <si>
    <t>AMAZON,CSNSTORES,HDDS,JCPENNEY01,KOHLDSN,MACY02,OLLIIX,OVERSTOCK01,TGTDVS,Zulily</t>
  </si>
  <si>
    <t>1/18/2024</t>
  </si>
  <si>
    <t>9/30/2020</t>
  </si>
  <si>
    <t>10/5/2020</t>
  </si>
  <si>
    <t>10/7/2020</t>
  </si>
  <si>
    <t>10/19/2020</t>
  </si>
  <si>
    <t>11/2/2020</t>
  </si>
  <si>
    <t>11/10/2020</t>
  </si>
  <si>
    <t>9/28/2020</t>
  </si>
  <si>
    <t>10/10/2020</t>
  </si>
  <si>
    <t>9/26/2021</t>
  </si>
  <si>
    <t>2/3/2021</t>
  </si>
  <si>
    <t>10/15/2020</t>
  </si>
  <si>
    <t>1/5/2023</t>
  </si>
  <si>
    <t>11/1/2020</t>
  </si>
  <si>
    <t>II10-1125</t>
  </si>
  <si>
    <t>5/13/2024</t>
  </si>
  <si>
    <t>11/3/2020</t>
  </si>
  <si>
    <t>1/29/2021</t>
  </si>
  <si>
    <t>10/27/2020</t>
  </si>
  <si>
    <t>9/30/2021</t>
  </si>
  <si>
    <t>10/1/2021</t>
  </si>
  <si>
    <t>2/2/2021</t>
  </si>
  <si>
    <t>9/25/2020</t>
  </si>
  <si>
    <t>7/7/2023</t>
  </si>
  <si>
    <t>9/15/2023</t>
  </si>
  <si>
    <t>II10-1248</t>
  </si>
  <si>
    <t>PP001321;PF005708</t>
  </si>
  <si>
    <t>5/5/2022</t>
  </si>
  <si>
    <t>7/10/2024</t>
  </si>
  <si>
    <t>AMAZONDS,AMERSIGNDS,JCPENNEY01,KOHLDSN,MACY02,OVERSTOCK01,TGTDVS</t>
  </si>
  <si>
    <t>5/10/2022</t>
  </si>
  <si>
    <t>5/18/2022</t>
  </si>
  <si>
    <t>7/18/2022</t>
  </si>
  <si>
    <t>9/21/2022</t>
  </si>
  <si>
    <t>5/16/2022</t>
  </si>
  <si>
    <t>6/10/2022</t>
  </si>
  <si>
    <t>8/3/2022</t>
  </si>
  <si>
    <t>5/12/2022</t>
  </si>
  <si>
    <t>7/20/2022</t>
  </si>
  <si>
    <t>5/20/2022</t>
  </si>
  <si>
    <t>8/10/2022</t>
  </si>
  <si>
    <t>8/23/2022</t>
  </si>
  <si>
    <t>1/10/2023</t>
  </si>
  <si>
    <t>11/3/2023</t>
  </si>
  <si>
    <t>4/16/2024</t>
  </si>
  <si>
    <t>8/8/2022</t>
  </si>
  <si>
    <t>8/26/2022</t>
  </si>
  <si>
    <t>II10-1249</t>
  </si>
  <si>
    <t>AMAZONDS,CSNSTORES,KOHLDSN,MACY02,OVERSTOCK01,TGTDVS</t>
  </si>
  <si>
    <t>5/19/2022</t>
  </si>
  <si>
    <t>10/4/2022</t>
  </si>
  <si>
    <t>8/16/2022</t>
  </si>
  <si>
    <t>7/1/2022</t>
  </si>
  <si>
    <t>6/3/2022</t>
  </si>
  <si>
    <t>5/4/2022</t>
  </si>
  <si>
    <t>II10-1315</t>
  </si>
  <si>
    <t>Auburn</t>
  </si>
  <si>
    <t>PP001321;PF006111</t>
  </si>
  <si>
    <t>11/21/2023</t>
  </si>
  <si>
    <t>3/5/2024</t>
  </si>
  <si>
    <t>Accepted</t>
  </si>
  <si>
    <t>11/30/2023</t>
  </si>
  <si>
    <t>11/20/2023</t>
  </si>
  <si>
    <t>12/20/2023</t>
  </si>
  <si>
    <t>11/26/2023</t>
  </si>
  <si>
    <t>2/20/2024</t>
  </si>
  <si>
    <t>12/28/2023</t>
  </si>
  <si>
    <t>Pending</t>
  </si>
  <si>
    <t>II10-1316</t>
  </si>
  <si>
    <t>JCPENNEY01,KOHLDSN</t>
  </si>
  <si>
    <t>2/8/2024</t>
  </si>
  <si>
    <t>3/12/2024</t>
  </si>
  <si>
    <t>3/19/2024</t>
  </si>
  <si>
    <t>4/23/2024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</si>
  <si>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</si>
  <si>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</si>
  <si>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</si>
  <si>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</si>
  <si>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</si>
  <si>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</si>
  <si>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</si>
  <si>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</si>
  <si>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AMAZON,CSNSTORES,JCPENNEY01,KOHLDSN,MACY02,OLLIIX,OVERSTOCK01,TGTDVS</t>
  </si>
  <si>
    <t>1/26/2021</t>
  </si>
  <si>
    <t>4/15/2020</t>
  </si>
  <si>
    <t>12/12/2020</t>
  </si>
  <si>
    <t>8/28/2020</t>
  </si>
  <si>
    <t>5/21/2020</t>
  </si>
  <si>
    <t>8/22/2022</t>
  </si>
  <si>
    <t>12/4/2020</t>
  </si>
  <si>
    <t>2/25/2021</t>
  </si>
  <si>
    <t>12/3/2020</t>
  </si>
  <si>
    <t>6/1/2020</t>
  </si>
  <si>
    <t>5/12/2020</t>
  </si>
  <si>
    <t>3/13/2024</t>
  </si>
  <si>
    <t>12/17/2020</t>
  </si>
  <si>
    <t>1/25/2021</t>
  </si>
  <si>
    <t>6/2/2020</t>
  </si>
  <si>
    <t>II10-1105</t>
  </si>
  <si>
    <t>AMAZON,CSNSTORES,HOUZZ,KIRKLANDDS,KOHLDSN,MACY02,NRTPORT,OLLIIX,OVERSTOCK01,TGTDVS,ZOLA,Zulily</t>
  </si>
  <si>
    <t>2/1/2021</t>
  </si>
  <si>
    <t>12/18/2020</t>
  </si>
  <si>
    <t>6/8/2020</t>
  </si>
  <si>
    <t>9/4/2020</t>
  </si>
  <si>
    <t>9/29/2021</t>
  </si>
  <si>
    <t>2/23/2023</t>
  </si>
  <si>
    <t>4/18/2023</t>
  </si>
  <si>
    <t>9/1/2020</t>
  </si>
  <si>
    <t>3/31/2023</t>
  </si>
  <si>
    <t>II10-1270</t>
  </si>
  <si>
    <t>PP001486;PF005762</t>
  </si>
  <si>
    <t>6/11/2024</t>
  </si>
  <si>
    <t>AMAZONDS,CSNSTORES,KOHLDSN,MACY02,OLLIIX,OVERSTOCK01,TGTDVS,ZOLA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</si>
  <si>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</si>
  <si>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</si>
  <si>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</si>
  <si>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</si>
  <si>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</si>
  <si>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</si>
  <si>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</si>
  <si>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</si>
  <si>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</si>
  <si>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</si>
  <si>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</si>
  <si>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</si>
  <si>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AMAZONDS,CSNSTORES,JCPENNEY01,KOHLDSN,MACY02,OLLIIX,TGTDVS,ZOLA</t>
  </si>
  <si>
    <t>10/7/2022</t>
  </si>
  <si>
    <t>11/30/2022</t>
  </si>
  <si>
    <t>10/14/2022</t>
  </si>
  <si>
    <t>8/13/2023</t>
  </si>
  <si>
    <t>8/24/2022</t>
  </si>
  <si>
    <t>3/21/2023</t>
  </si>
  <si>
    <t>II10-1149</t>
  </si>
  <si>
    <t>PP001486;PF005293</t>
  </si>
  <si>
    <t>1/19/2021</t>
  </si>
  <si>
    <t>6/21/2024</t>
  </si>
  <si>
    <t>AMAZON,CSNSTORES,JCPENNEY01,KOHLDSN,MACY02,OLLIIX,TGTDVS,ZOLA</t>
  </si>
  <si>
    <t>3/24/2022</t>
  </si>
  <si>
    <t>1/20/2021</t>
  </si>
  <si>
    <t>12/17/2021</t>
  </si>
  <si>
    <t>4/19/2021</t>
  </si>
  <si>
    <t>5/5/2021</t>
  </si>
  <si>
    <t>3/4/2021</t>
  </si>
  <si>
    <t>2/10/2021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</si>
  <si>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</si>
  <si>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</si>
  <si>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</si>
  <si>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</si>
  <si>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</si>
  <si>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</si>
  <si>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</si>
  <si>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AMAZON,JCPENNEY01,KOHLDSN,MACY02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</si>
  <si>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</si>
  <si>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</si>
  <si>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</si>
  <si>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</si>
  <si>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</si>
  <si>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</si>
  <si>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</si>
  <si>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</si>
  <si>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</si>
  <si>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</si>
  <si>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</si>
  <si>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7/5/2024</t>
  </si>
  <si>
    <t>DESINC,JCPENNEY01,KOHLDSN,MACY02,OLLIIX,OVERSTOCK01,ZOLA</t>
  </si>
  <si>
    <t>4/24/2023</t>
  </si>
  <si>
    <t>10/6/2022</t>
  </si>
  <si>
    <t>12/16/2022</t>
  </si>
  <si>
    <t>9/12/2022</t>
  </si>
  <si>
    <t>10/18/2022</t>
  </si>
  <si>
    <t>11/15/2022</t>
  </si>
  <si>
    <t>6/20/2023</t>
  </si>
  <si>
    <t>9/26/2022</t>
  </si>
  <si>
    <t>11/25/2022</t>
  </si>
  <si>
    <t>II10-1267</t>
  </si>
  <si>
    <t>AMAZONDS,CSNSTORES,JCPENNEY01,KOHLDSN,OLLIIX,TGTDVS</t>
  </si>
  <si>
    <t>6/5/2023</t>
  </si>
  <si>
    <t>2/10/2023</t>
  </si>
  <si>
    <t>8/11/2023</t>
  </si>
  <si>
    <t>9/26/2023</t>
  </si>
  <si>
    <t>10/5/2022</t>
  </si>
  <si>
    <t>1/25/2023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</si>
  <si>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</si>
  <si>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</si>
  <si>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</si>
  <si>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</si>
  <si>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</si>
  <si>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</si>
  <si>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</si>
  <si>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</si>
  <si>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</si>
  <si>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</si>
  <si>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AMAZON,AMERSIGNDS,CSNSTORES,JCPENNEY01,KIRKLANDDS,KOHLDSN,MACY02,OLLIIX,OVERSTOCK01,TGTDVS,ZOLA</t>
  </si>
  <si>
    <t>8/16/2019</t>
  </si>
  <si>
    <t>3/22/2019</t>
  </si>
  <si>
    <t>4/3/2019</t>
  </si>
  <si>
    <t>6/17/2019</t>
  </si>
  <si>
    <t>7/29/2019</t>
  </si>
  <si>
    <t>4/4/2019</t>
  </si>
  <si>
    <t>6/18/2019</t>
  </si>
  <si>
    <t>4/23/2019</t>
  </si>
  <si>
    <t>4/30/2019</t>
  </si>
  <si>
    <t>8/19/2019</t>
  </si>
  <si>
    <t>3/8/2021</t>
  </si>
  <si>
    <t>12/9/2021</t>
  </si>
  <si>
    <t>5/14/2023</t>
  </si>
  <si>
    <t>5/6/2019</t>
  </si>
  <si>
    <t>10/10/2019</t>
  </si>
  <si>
    <t>10/21/2021</t>
  </si>
  <si>
    <t>1/17/2020</t>
  </si>
  <si>
    <t>3/27/2020</t>
  </si>
  <si>
    <t>4/23/2020</t>
  </si>
  <si>
    <t>8/13/2019</t>
  </si>
  <si>
    <t>II10-1057</t>
  </si>
  <si>
    <t>AMAZON,CSNSTORES,JCPENNEY01,KIRKLANDDS,KOHLDSN,MACY02,OLLIIX,OVERSTOCK01,TGTDVS,ZOLA,Zulily</t>
  </si>
  <si>
    <t>3/6/2020</t>
  </si>
  <si>
    <t>3/26/2019</t>
  </si>
  <si>
    <t>8/15/2019</t>
  </si>
  <si>
    <t>6/12/2019</t>
  </si>
  <si>
    <t>3/25/2019</t>
  </si>
  <si>
    <t>9/3/2019</t>
  </si>
  <si>
    <t>9/24/2019</t>
  </si>
  <si>
    <t>7/2/2020</t>
  </si>
  <si>
    <t>4/3/2020</t>
  </si>
  <si>
    <t>7/12/2023</t>
  </si>
  <si>
    <t>4/29/2019</t>
  </si>
  <si>
    <t>6/29/2022</t>
  </si>
  <si>
    <t>11/21/2019</t>
  </si>
  <si>
    <t>12/4/2022</t>
  </si>
  <si>
    <t>8/6/2021</t>
  </si>
  <si>
    <t>7/1/2021</t>
  </si>
  <si>
    <t>1/25/2020</t>
  </si>
  <si>
    <t>2/1/2020</t>
  </si>
  <si>
    <t>4/28/2020</t>
  </si>
  <si>
    <t>7/26/2019</t>
  </si>
  <si>
    <t>II10-1130</t>
  </si>
  <si>
    <t>Black/White</t>
  </si>
  <si>
    <t>PP001095;PF005261</t>
  </si>
  <si>
    <t>8/28/2024</t>
  </si>
  <si>
    <t>AMAZON,CSNSTORES,DESINC,JCPENNEY01,KOHLDSN,MACY02,OLLIIX,OVERSTOCK01,TGTDVS,Zulily</t>
  </si>
  <si>
    <t>10/6/2021</t>
  </si>
  <si>
    <t>12/22/2020</t>
  </si>
  <si>
    <t>3/10/2021</t>
  </si>
  <si>
    <t>12/28/2020</t>
  </si>
  <si>
    <t>3/31/2021</t>
  </si>
  <si>
    <t>12/31/2020</t>
  </si>
  <si>
    <t>1/5/2021</t>
  </si>
  <si>
    <t>12/2/2021</t>
  </si>
  <si>
    <t>1/5/2022</t>
  </si>
  <si>
    <t>11/4/2021</t>
  </si>
  <si>
    <t>10/30/2023</t>
  </si>
  <si>
    <t>1/21/2021</t>
  </si>
  <si>
    <t>II10-1131</t>
  </si>
  <si>
    <t>AMAZON,CSNSTORES,KIRKLANDDS,KOHLDSN,MACY02,OLLIIX,OVERSTOCK01,TGTDVS,ZOLA</t>
  </si>
  <si>
    <t>10/4/2021</t>
  </si>
  <si>
    <t>12/30/2020</t>
  </si>
  <si>
    <t>3/1/2021</t>
  </si>
  <si>
    <t>12/23/2020</t>
  </si>
  <si>
    <t>5/31/2021</t>
  </si>
  <si>
    <t>1/22/2021</t>
  </si>
  <si>
    <t>1/7/2021</t>
  </si>
  <si>
    <t>10/14/2021</t>
  </si>
  <si>
    <t>5/24/2022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</si>
  <si>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</si>
  <si>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</si>
  <si>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</si>
  <si>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</si>
  <si>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</si>
  <si>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</si>
  <si>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AMAZON,CSNSTORES,JCPENNEY01,KIRKLANDDS,KOHLDSN,MACY02,OLLIIX,OVERSTOCK01,TGTDVS,Zulily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</si>
  <si>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</si>
  <si>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</si>
  <si>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</si>
  <si>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</si>
  <si>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</si>
  <si>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</si>
  <si>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</si>
  <si>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</si>
  <si>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</si>
  <si>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</si>
  <si>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</si>
  <si>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</si>
  <si>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</si>
  <si>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AMAZON,CSNSTORES,KOHLDSN,MACY02,OLLIIX,OVERSTOCK01,TGTDVS,Zulily</t>
  </si>
  <si>
    <t>4/10/2023</t>
  </si>
  <si>
    <t>11/15/2020</t>
  </si>
  <si>
    <t>1/2/2021</t>
  </si>
  <si>
    <t>6/14/2022</t>
  </si>
  <si>
    <t>12/16/2020</t>
  </si>
  <si>
    <t>II10-1260</t>
  </si>
  <si>
    <t>Gray/Navy</t>
  </si>
  <si>
    <t>PP001505;PF005755</t>
  </si>
  <si>
    <t>AMAZONDS,CSNSTORES,KOHLDSN,MACY02,OLLIIX,OVERSTOCK01,TGTDVS</t>
  </si>
  <si>
    <t>9/7/2022</t>
  </si>
  <si>
    <t>3/30/2023</t>
  </si>
  <si>
    <t>11/1/2022</t>
  </si>
  <si>
    <t>8/5/2022</t>
  </si>
  <si>
    <t>9/16/2022</t>
  </si>
  <si>
    <t>II10-1261</t>
  </si>
  <si>
    <t>8/18/2022</t>
  </si>
  <si>
    <t>4/25/2023</t>
  </si>
  <si>
    <t>10/11/2022</t>
  </si>
  <si>
    <t>8/30/2022</t>
  </si>
  <si>
    <t>11/7/2023</t>
  </si>
  <si>
    <t>11/14/2022</t>
  </si>
  <si>
    <t>12/28/2022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</si>
  <si>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</si>
  <si>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</si>
  <si>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</si>
  <si>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</si>
  <si>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</si>
  <si>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</si>
  <si>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AMAZONDS,CSNSTORES,JCPENNEY01,KIRKLANDDS,KOHLDSN,MACY02,OLLIIX,OVERSTOCK01,TGTDVS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</si>
  <si>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</si>
  <si>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</si>
  <si>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</si>
  <si>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</si>
  <si>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</si>
  <si>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</si>
  <si>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</si>
  <si>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</si>
  <si>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</si>
  <si>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AMAZONDS,ASHFURNDS,BLK01,CSNSTORES,JCPENNEY01,KIRKLANDDS,KOHLDSN,MACY02,OLLIIX,OVERSTOCK01,TGTDVS</t>
  </si>
  <si>
    <t>8/13/2020</t>
  </si>
  <si>
    <t>10/12/2020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</si>
  <si>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</si>
  <si>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</si>
  <si>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</si>
  <si>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</si>
  <si>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</si>
  <si>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</si>
  <si>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</si>
  <si>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</si>
  <si>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</si>
  <si>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</si>
  <si>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</si>
  <si>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</si>
  <si>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JCPENNEY01,OVERSTOCK01,TGTDVS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</si>
  <si>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</si>
  <si>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</si>
  <si>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</si>
  <si>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</si>
  <si>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</si>
  <si>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</si>
  <si>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</si>
  <si>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</si>
  <si>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</si>
  <si>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</si>
  <si>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</si>
  <si>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</si>
  <si>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</si>
  <si>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</si>
  <si>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</si>
  <si>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CSNSTORES,KOHLDSN,MACY02,OVERSTOCK01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</si>
  <si>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</si>
  <si>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</si>
  <si>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</si>
  <si>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</si>
  <si>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</si>
  <si>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</si>
  <si>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</si>
  <si>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AMAZONDS,OVERSTOCK01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</si>
  <si>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</si>
  <si>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</si>
  <si>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</si>
  <si>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</si>
  <si>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</si>
  <si>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</si>
  <si>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</si>
  <si>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7/12/2021</t>
  </si>
  <si>
    <t>II10-1112</t>
  </si>
  <si>
    <t>Arizona</t>
  </si>
  <si>
    <t>PP001500;PF005109</t>
  </si>
  <si>
    <t>AMAZON,CSNSTORES,HSNDS,KOHLDSN,MACY02,OLLIIX,OVERSTOCK01,TGTDVS</t>
  </si>
  <si>
    <t>6/22/2021</t>
  </si>
  <si>
    <t>11/13/2020</t>
  </si>
  <si>
    <t>11/22/2020</t>
  </si>
  <si>
    <t>1/11/2021</t>
  </si>
  <si>
    <t>10/13/2020</t>
  </si>
  <si>
    <t>5/3/2022</t>
  </si>
  <si>
    <t>11/11/2020</t>
  </si>
  <si>
    <t>II10-1113</t>
  </si>
  <si>
    <t>AMAZON,CSNSTORES,KOHLDSN,MACY02,OLLIIX,OVERSTOCK01,TGTDVS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</si>
  <si>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</si>
  <si>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</si>
  <si>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</si>
  <si>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</si>
  <si>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</si>
  <si>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</si>
  <si>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</si>
  <si>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</si>
  <si>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</si>
  <si>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</si>
  <si>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AMAZON,AMAZONDS,CSNSTORES,JCPENNEY01,KOHLDSN,MACY02,OLLIIX,OVERSTOCK01,ROOMECOM,TGTDVS</t>
  </si>
  <si>
    <t>4/12/2024</t>
  </si>
  <si>
    <t>3/18/2019</t>
  </si>
  <si>
    <t>5/20/2019</t>
  </si>
  <si>
    <t>5/9/2019</t>
  </si>
  <si>
    <t>4/9/2019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</si>
  <si>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</si>
  <si>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</si>
  <si>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</si>
  <si>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</si>
  <si>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</si>
  <si>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</si>
  <si>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</si>
  <si>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</si>
  <si>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AMAZON,CSNSTORES,KIRKLANDDS,KOHLDSN,MACY02,NRTPORT,OVERSTOCK01,ROOMECOM,TGTDVS</t>
  </si>
  <si>
    <t>4/19/2024</t>
  </si>
  <si>
    <t>10/2/2019</t>
  </si>
  <si>
    <t>4/11/2019</t>
  </si>
  <si>
    <t>9/1/2019</t>
  </si>
  <si>
    <t>5/4/2020</t>
  </si>
  <si>
    <t>4/15/2019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</si>
  <si>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</si>
  <si>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</si>
  <si>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</si>
  <si>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</si>
  <si>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</si>
  <si>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</si>
  <si>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</si>
  <si>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</si>
  <si>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CSNSTORES,KOHLDSN,LAMPDS,MACY02,OLLIIX,OVERSTOCK01,TGTDVS</t>
  </si>
  <si>
    <t>Dropped</t>
  </si>
  <si>
    <t>9/17/2019</t>
  </si>
  <si>
    <t>10/4/2019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</si>
  <si>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</si>
  <si>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</si>
  <si>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</si>
  <si>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</si>
  <si>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</si>
  <si>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</si>
  <si>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</si>
  <si>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</si>
  <si>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</si>
  <si>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</si>
  <si>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</si>
  <si>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</si>
  <si>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</si>
  <si>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BLK01,CSNSTORES,JCPENNEY01,KIRKLANDDS,KOHLDSN,MACY02,OLLIIX,OVERSTOCK01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</si>
  <si>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</si>
  <si>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</si>
  <si>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</si>
  <si>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</si>
  <si>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</si>
  <si>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</si>
  <si>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</si>
  <si>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</si>
  <si>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</si>
  <si>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</si>
  <si>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</si>
  <si>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</si>
  <si>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</si>
  <si>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</si>
  <si>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CSNSTORES,JCPENNEY01,KOHLDSN,OLLIIX,OVERSTOCK01,TGTDVS</t>
  </si>
  <si>
    <t>1/5/2024</t>
  </si>
  <si>
    <t>11/18/2023</t>
  </si>
  <si>
    <t>11/24/2023</t>
  </si>
  <si>
    <t>1/15/2024</t>
  </si>
  <si>
    <t>II10-1312</t>
  </si>
  <si>
    <t>CSNSTORES,KOHLDSN,OLLIIX,OVERSTOCK01,TGTDVS,ZOLA</t>
  </si>
  <si>
    <t>11/28/2023</t>
  </si>
  <si>
    <t>4/3/2024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</si>
  <si>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</si>
  <si>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</si>
  <si>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</si>
  <si>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</si>
  <si>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</si>
  <si>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</si>
  <si>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</si>
  <si>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</si>
  <si>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CSNSTORES,JCPENNEY01,MACY02,OLLIIX,OVERSTOCK01,TGTDVS,Zulily</t>
  </si>
  <si>
    <t>Restricted(WF)</t>
  </si>
  <si>
    <t>6/7/2023</t>
  </si>
  <si>
    <t>6/10/2021</t>
  </si>
  <si>
    <t>8/2/2021</t>
  </si>
  <si>
    <t>5/18/2021</t>
  </si>
  <si>
    <t>11/16/2021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</si>
  <si>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</si>
  <si>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</si>
  <si>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</si>
  <si>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</si>
  <si>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</si>
  <si>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</si>
  <si>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</si>
  <si>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AMERSIGNDS,CSNSTORES,KIRKLANDDS,KOHLDSN,OLLIIX,OVERSTOCK01</t>
  </si>
  <si>
    <t>7/19/2021</t>
  </si>
  <si>
    <t>9/8/2021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</si>
  <si>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</si>
  <si>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</si>
  <si>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</si>
  <si>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</si>
  <si>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</si>
  <si>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</si>
  <si>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</si>
  <si>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</si>
  <si>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</si>
  <si>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</si>
  <si>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</si>
  <si>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CSNSTORES,KOHLDSN,TGTDVS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</si>
  <si>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</si>
  <si>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</si>
  <si>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</si>
  <si>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</si>
  <si>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</si>
  <si>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</si>
  <si>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</si>
  <si>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</si>
  <si>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CSNSTORES,JCPENNEY01,TGTDVS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</si>
  <si>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</si>
  <si>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</si>
  <si>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</si>
  <si>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</si>
  <si>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</si>
  <si>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</si>
  <si>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</si>
  <si>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</si>
  <si>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</si>
  <si>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KOHLDSN,MACY02,OLLIIX,TGTDVS</t>
  </si>
  <si>
    <t>9/16/2019</t>
  </si>
  <si>
    <t>11/12/2019</t>
  </si>
  <si>
    <t>1/14/2020</t>
  </si>
  <si>
    <t>5/10/2020</t>
  </si>
  <si>
    <t>10/15/2019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</si>
  <si>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</si>
  <si>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</si>
  <si>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</si>
  <si>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</si>
  <si>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</si>
  <si>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</si>
  <si>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</si>
  <si>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</si>
  <si>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AMAZON,JCPENNEY01,TGTDVS</t>
  </si>
  <si>
    <t>3/16/2022</t>
  </si>
  <si>
    <t>5/10/2021</t>
  </si>
  <si>
    <t>1/14/2022</t>
  </si>
  <si>
    <t>10/3/2021</t>
  </si>
  <si>
    <t>II10-1170</t>
  </si>
  <si>
    <t>AMAZON,KOHLDSN,TGTDVS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</si>
  <si>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</si>
  <si>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</si>
  <si>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</si>
  <si>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</si>
  <si>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</si>
  <si>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</si>
  <si>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</si>
  <si>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</si>
  <si>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</si>
  <si>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</si>
  <si>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</si>
  <si>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</si>
  <si>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</si>
  <si>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CSNSTORES,JCPENNEY01,OVERSTOCK01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</si>
  <si>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</si>
  <si>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</si>
  <si>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</si>
  <si>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</si>
  <si>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</si>
  <si>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</si>
  <si>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</si>
  <si>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</si>
  <si>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</si>
  <si>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</si>
  <si>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</si>
  <si>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</si>
  <si>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</si>
  <si>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</si>
  <si>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AMAZONDS,CSNSTORES,MACY02,OVERSTOCK01</t>
  </si>
  <si>
    <t>10/15/2022</t>
  </si>
  <si>
    <t>12/19/2022</t>
  </si>
  <si>
    <t>10/8/2022</t>
  </si>
  <si>
    <t>II10-1280</t>
  </si>
  <si>
    <t>AMAZONDS,CSNSTORES,JCPENNEY01,KOHLDSN,MACY02,TGTDVS</t>
  </si>
  <si>
    <t>4/21/2023</t>
  </si>
  <si>
    <t>1/17/2023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</si>
  <si>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</si>
  <si>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</si>
  <si>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</si>
  <si>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</si>
  <si>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</si>
  <si>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</si>
  <si>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</si>
  <si>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</si>
  <si>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</si>
  <si>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MACY02,TGTDVS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</si>
  <si>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</si>
  <si>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</si>
  <si>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</si>
  <si>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</si>
  <si>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</si>
  <si>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</si>
  <si>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</si>
  <si>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7/28/2022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</si>
  <si>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</si>
  <si>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</si>
  <si>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</si>
  <si>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</si>
  <si>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</si>
  <si>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</si>
  <si>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</si>
  <si>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</si>
  <si>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</si>
  <si>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</si>
  <si>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</si>
  <si>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</si>
  <si>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</si>
  <si>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II10-799</t>
  </si>
  <si>
    <t>Comforter (Set)</t>
  </si>
  <si>
    <t>Masie</t>
  </si>
  <si>
    <t>3 Piece Elastic Embroidered Cotton Comforter Set</t>
  </si>
  <si>
    <t>PF001680;PP000451</t>
  </si>
  <si>
    <t>ASHFURNDS,CSNSTORES,MACY02,OLLIIX,OVERSTOCK01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</si>
  <si>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</si>
  <si>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</si>
  <si>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</si>
  <si>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</si>
  <si>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</si>
  <si>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</si>
  <si>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</si>
  <si>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</si>
  <si>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10/25/2021</t>
  </si>
  <si>
    <t>1/9/2017</t>
  </si>
  <si>
    <t>9/4/2017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</si>
  <si>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</si>
  <si>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</si>
  <si>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</si>
  <si>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</si>
  <si>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</si>
  <si>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</si>
  <si>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</si>
  <si>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AMAZONDS,ASHFURNDS,CSNSTORES,JCPENNEY01,OLLIIX</t>
  </si>
  <si>
    <t>12/8/2016</t>
  </si>
  <si>
    <t>12/2/2016</t>
  </si>
  <si>
    <t>6/27/2017</t>
  </si>
  <si>
    <t>10/21/2018</t>
  </si>
  <si>
    <t>11/7/2019</t>
  </si>
  <si>
    <t>12/4/2018</t>
  </si>
  <si>
    <t>3/19/2020</t>
  </si>
  <si>
    <t>12/3/2016</t>
  </si>
  <si>
    <t>9/6/2017</t>
  </si>
  <si>
    <t>II10-1012</t>
  </si>
  <si>
    <t>PP000451;PF004164</t>
  </si>
  <si>
    <t>ASHFURNDS,BLK01,CSNSTORES,MACY02,OVERSTOCK01,TGTDVS</t>
  </si>
  <si>
    <t>4/6/2018</t>
  </si>
  <si>
    <t>2/1/2018</t>
  </si>
  <si>
    <t>2/11/2018</t>
  </si>
  <si>
    <t>4/4/2018</t>
  </si>
  <si>
    <t>4/9/2018</t>
  </si>
  <si>
    <t>2/7/2018</t>
  </si>
  <si>
    <t>3/1/2018</t>
  </si>
  <si>
    <t>3/29/2018</t>
  </si>
  <si>
    <t>2/23/2018</t>
  </si>
  <si>
    <t>3/6/2018</t>
  </si>
  <si>
    <t>12/15/2021</t>
  </si>
  <si>
    <t>1/16/2018</t>
  </si>
  <si>
    <t>1/18/2019</t>
  </si>
  <si>
    <t>6/6/2019</t>
  </si>
  <si>
    <t>5/1/2020</t>
  </si>
  <si>
    <t>II10-1013</t>
  </si>
  <si>
    <t>JCPENNEY01,MACY02,OLLIIX,Zulily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</si>
  <si>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</si>
  <si>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</si>
  <si>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</si>
  <si>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</si>
  <si>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</si>
  <si>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</si>
  <si>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</si>
  <si>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</si>
  <si>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</si>
  <si>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</si>
  <si>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</si>
  <si>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</si>
  <si>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</si>
  <si>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AMAZON,KOHLDSN,MACY02,OVERSTOCK01,TGTDVS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</si>
  <si>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</si>
  <si>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</si>
  <si>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</si>
  <si>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</si>
  <si>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</si>
  <si>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</si>
  <si>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</si>
  <si>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</si>
  <si>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2/12/2024</t>
  </si>
  <si>
    <t>5/9/2023</t>
  </si>
  <si>
    <t>11/13/2018</t>
  </si>
  <si>
    <t>3/30/2016</t>
  </si>
  <si>
    <t>11/18/2016</t>
  </si>
  <si>
    <t>9/14/2018</t>
  </si>
  <si>
    <t>7/24/2017</t>
  </si>
  <si>
    <t>II10-597</t>
  </si>
  <si>
    <t>AMAZON,HOUZZ,KOHLDSN,MACY02,OLLIIX,OVERSTOCK01</t>
  </si>
  <si>
    <t>5/3/2016</t>
  </si>
  <si>
    <t>3/11/2016</t>
  </si>
  <si>
    <t>7/14/2016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</si>
  <si>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</si>
  <si>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</si>
  <si>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</si>
  <si>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</si>
  <si>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</si>
  <si>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</si>
  <si>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</si>
  <si>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</si>
  <si>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</si>
  <si>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CSNSTORES,MACY02,OLLIIX,ZOLA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</si>
  <si>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</si>
  <si>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</si>
  <si>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</si>
  <si>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</si>
  <si>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</si>
  <si>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</si>
  <si>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</si>
  <si>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</si>
  <si>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</si>
  <si>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</si>
  <si>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</si>
  <si>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</si>
  <si>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</si>
  <si>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</si>
  <si>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</si>
  <si>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AMAZON,ASHFURNDS,MACY02,OLLIIX,TGTDVS</t>
  </si>
  <si>
    <t>10/29/2018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</si>
  <si>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</si>
  <si>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</si>
  <si>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</si>
  <si>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</si>
  <si>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</si>
  <si>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</si>
  <si>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</si>
  <si>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</si>
  <si>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</si>
  <si>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</si>
  <si>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</si>
  <si>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</si>
  <si>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</si>
  <si>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</si>
  <si>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</si>
  <si>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</si>
  <si>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</si>
  <si>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</si>
  <si>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</si>
  <si>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</si>
  <si>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</si>
  <si>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CSNSTORES,KOHLDSN,MACY02,OLLIIX,OVERSTOCK01,TGTDVS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</si>
  <si>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</si>
  <si>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</si>
  <si>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</si>
  <si>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</si>
  <si>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</si>
  <si>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</si>
  <si>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</si>
  <si>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</si>
  <si>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</si>
  <si>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</si>
  <si>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</si>
  <si>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CSNSTORES,DESINC,KOHLDSN,MACY02,OLLIIX,OVERSTOCK01,TGTDVS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</si>
  <si>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</si>
  <si>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</si>
  <si>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</si>
  <si>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</si>
  <si>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</si>
  <si>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</si>
  <si>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</si>
  <si>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</si>
  <si>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</si>
  <si>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</si>
  <si>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</si>
  <si>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</si>
  <si>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</si>
  <si>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</si>
  <si>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</si>
  <si>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II10-931</t>
  </si>
  <si>
    <t>Cotton Comforter Mini Set</t>
  </si>
  <si>
    <t>PP000342</t>
  </si>
  <si>
    <t>10/18/2017</t>
  </si>
  <si>
    <t>6/15/2018</t>
  </si>
  <si>
    <t>12/11/2017</t>
  </si>
  <si>
    <t>1/2/2018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</si>
  <si>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</si>
  <si>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</si>
  <si>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</si>
  <si>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</si>
  <si>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</si>
  <si>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</si>
  <si>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</si>
  <si>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1/24/2018</t>
  </si>
  <si>
    <t>2/5/2018</t>
  </si>
  <si>
    <t>3/12/2019</t>
  </si>
  <si>
    <t>2/26/2021</t>
  </si>
  <si>
    <t>3/21/2018</t>
  </si>
  <si>
    <t>7/3/2019</t>
  </si>
  <si>
    <t>11/21/2020</t>
  </si>
  <si>
    <t>12/1/2020</t>
  </si>
  <si>
    <t>10/30/2017</t>
  </si>
  <si>
    <t>1/8/2018</t>
  </si>
  <si>
    <t>II10-932</t>
  </si>
  <si>
    <t>AMAZON,AMAZONDS,KOHLDSN,OVERSTOCK01,ZOLA</t>
  </si>
  <si>
    <t>4/26/2018</t>
  </si>
  <si>
    <t>12/21/2017</t>
  </si>
  <si>
    <t>1/17/2018</t>
  </si>
  <si>
    <t>3/15/2018</t>
  </si>
  <si>
    <t>9/16/2020</t>
  </si>
  <si>
    <t>4/20/2020</t>
  </si>
  <si>
    <t>7/26/2023</t>
  </si>
  <si>
    <t>12/2/2019</t>
  </si>
  <si>
    <t>1/27/2021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</si>
  <si>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</si>
  <si>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</si>
  <si>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</si>
  <si>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</si>
  <si>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</si>
  <si>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</si>
  <si>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</si>
  <si>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</si>
  <si>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</si>
  <si>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</si>
  <si>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</si>
  <si>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</si>
  <si>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</si>
  <si>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</si>
  <si>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</si>
  <si>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</si>
  <si>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</si>
  <si>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CSNSTORES,KOHLDSN,OLLIIX</t>
  </si>
  <si>
    <t>7/9/2015</t>
  </si>
  <si>
    <t>Unproductive</t>
  </si>
  <si>
    <t>6/1/2015</t>
  </si>
  <si>
    <t>1/7/2015</t>
  </si>
  <si>
    <t>1/28/2016</t>
  </si>
  <si>
    <t>8/20/2020</t>
  </si>
  <si>
    <t>1/29/2015</t>
  </si>
  <si>
    <t>II10-053</t>
  </si>
  <si>
    <t>KOHLDSN,OLLIIX,TGTDVS</t>
  </si>
  <si>
    <t>6/12/2015</t>
  </si>
  <si>
    <t>8/26/2018</t>
  </si>
  <si>
    <t>1/21/2015</t>
  </si>
  <si>
    <t>4/15/2015</t>
  </si>
  <si>
    <t>1/15/2015</t>
  </si>
  <si>
    <t>8/1/2018</t>
  </si>
  <si>
    <t>II10-054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</si>
  <si>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</si>
  <si>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</si>
  <si>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</si>
  <si>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</si>
  <si>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</si>
  <si>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</si>
  <si>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</si>
  <si>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</si>
  <si>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</si>
  <si>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</si>
  <si>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</si>
  <si>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</si>
  <si>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</si>
  <si>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</si>
  <si>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</si>
  <si>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</si>
  <si>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</si>
  <si>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</si>
  <si>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</si>
  <si>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</si>
  <si>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</si>
  <si>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PF001649;PP000439</t>
  </si>
  <si>
    <t>Mid-Century|Casual</t>
  </si>
  <si>
    <t>MACY02,OVERSTOCK01,TGTDVS</t>
  </si>
  <si>
    <t>5/4/2015</t>
  </si>
  <si>
    <t>4/23/2015</t>
  </si>
  <si>
    <t>7/15/2015</t>
  </si>
  <si>
    <t>5/8/2015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</si>
  <si>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</si>
  <si>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</si>
  <si>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</si>
  <si>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</si>
  <si>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</si>
  <si>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</si>
  <si>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</si>
  <si>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</si>
  <si>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MACY02,OLLIIX,TGTDVS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</si>
  <si>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</si>
  <si>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</si>
  <si>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</si>
  <si>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</si>
  <si>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</si>
  <si>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</si>
  <si>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</si>
  <si>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</si>
  <si>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</si>
  <si>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</si>
  <si>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</si>
  <si>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</si>
  <si>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</si>
  <si>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</si>
  <si>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</si>
  <si>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</si>
  <si>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</si>
  <si>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</si>
  <si>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</si>
  <si>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</si>
  <si>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</si>
  <si>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</si>
  <si>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</si>
  <si>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</si>
  <si>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</si>
  <si>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</si>
  <si>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</si>
  <si>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</si>
  <si>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</si>
  <si>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</si>
  <si>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</si>
  <si>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</si>
  <si>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CSNSTORES,JCPENNEY01,OLLIIX,OVERSTOCK01,ZOLA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</si>
  <si>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</si>
  <si>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</si>
  <si>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</si>
  <si>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</si>
  <si>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</si>
  <si>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</si>
  <si>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</si>
  <si>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</si>
  <si>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</si>
  <si>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</si>
  <si>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</si>
  <si>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</si>
  <si>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</si>
  <si>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</si>
  <si>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</si>
  <si>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</si>
  <si>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</si>
  <si>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</si>
  <si>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</si>
  <si>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</si>
  <si>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</si>
  <si>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</si>
  <si>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</si>
  <si>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</si>
  <si>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</si>
  <si>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</si>
  <si>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</si>
  <si>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</si>
  <si>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</si>
  <si>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</si>
  <si>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</si>
  <si>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</si>
  <si>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</si>
  <si>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</si>
  <si>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</si>
  <si>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</si>
  <si>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</si>
  <si>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</si>
  <si>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</si>
  <si>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</si>
  <si>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</si>
  <si>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</si>
  <si>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6/23/2024</t>
  </si>
  <si>
    <t>AMAZON,ASHFURNDS,CASTLEGATE,CSNSTORES,HSNDS,JCPENNEY01,KOHLDSN,MACY02,TGTDVS,Zulily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</si>
  <si>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</si>
  <si>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</si>
  <si>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</si>
  <si>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</si>
  <si>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</si>
  <si>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</si>
  <si>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</si>
  <si>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</si>
  <si>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</si>
  <si>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</si>
  <si>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</si>
  <si>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</si>
  <si>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</si>
  <si>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</si>
  <si>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</si>
  <si>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</si>
  <si>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AMAZON,CASTLEGATE,KOHLDSN,MACY02,OLLIIX,OVERSTOCK01,TGTDVS</t>
  </si>
  <si>
    <t>3/23/2018</t>
  </si>
  <si>
    <t>8/28/2018</t>
  </si>
  <si>
    <t>2/1/2019</t>
  </si>
  <si>
    <t>1/10/2022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</si>
  <si>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</si>
  <si>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</si>
  <si>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</si>
  <si>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</si>
  <si>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</si>
  <si>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</si>
  <si>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</si>
  <si>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AMAZONDS,CSNSTORES,MACY02,OLLIIX,OVERSTOCK01,TGTDVS</t>
  </si>
  <si>
    <t>6/27/2023</t>
  </si>
  <si>
    <t>3/23/2023</t>
  </si>
  <si>
    <t>II12-1277</t>
  </si>
  <si>
    <t>10/17/2022</t>
  </si>
  <si>
    <t>2/3/2023</t>
  </si>
  <si>
    <t>3/1/2023</t>
  </si>
  <si>
    <t>4/5/2023</t>
  </si>
  <si>
    <t>3/19/2023</t>
  </si>
  <si>
    <t>II12-1091</t>
  </si>
  <si>
    <t>8/14/2024</t>
  </si>
  <si>
    <t>CASTLEGATE,KOHLDSN,MACY02,OLLIIX,OVERSTOCK01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</si>
  <si>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</si>
  <si>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</si>
  <si>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</si>
  <si>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</si>
  <si>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</si>
  <si>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</si>
  <si>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</si>
  <si>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</si>
  <si>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CASTLEGATE,CSNSTORES,HSNDS,JCPENNEY01,KOHLDSN,MACY02,OVERSTOCK01,TGTDVS</t>
  </si>
  <si>
    <t>4/5/2020</t>
  </si>
  <si>
    <t>5/13/2020</t>
  </si>
  <si>
    <t>6/10/2020</t>
  </si>
  <si>
    <t>9/8/2022</t>
  </si>
  <si>
    <t>9/11/2020</t>
  </si>
  <si>
    <t>II12-1095</t>
  </si>
  <si>
    <t>AMAZON,CSNSTORES,KOHLDSN,MACY02,OLLIIX,TGTDVS</t>
  </si>
  <si>
    <t>7/12/2020</t>
  </si>
  <si>
    <t>5/26/2020</t>
  </si>
  <si>
    <t>2/14/2022</t>
  </si>
  <si>
    <t>9/10/2020</t>
  </si>
  <si>
    <t>9/8/2020</t>
  </si>
  <si>
    <t>II12-1096</t>
  </si>
  <si>
    <t>AMAZON,CASTLEGATE,KOHLDSN,MACY02</t>
  </si>
  <si>
    <t>10/25/2020</t>
  </si>
  <si>
    <t>9/9/2020</t>
  </si>
  <si>
    <t>II12-1063</t>
  </si>
  <si>
    <t>3 Piece Cotton Duvet Cover Set with Chenille Tufting</t>
  </si>
  <si>
    <t>AMAZON,AMAZONDS,CSNSTORES,JCPENNEY01,KOHLDSN,MACY02,OLLIIX,OVERSTOCK01,TGTDVS,ZOLA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</si>
  <si>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</si>
  <si>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</si>
  <si>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</si>
  <si>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</si>
  <si>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</si>
  <si>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</si>
  <si>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AMAZON,AMAZONDS,BLK01,CSNSTORES,KOHLDSN,MACY02,OLLIIX,OVERSTOCK01,TGTDVS,ZOLA</t>
  </si>
  <si>
    <t>2/14/2024</t>
  </si>
  <si>
    <t>1/21/2020</t>
  </si>
  <si>
    <t>4/29/2022</t>
  </si>
  <si>
    <t>7/10/2020</t>
  </si>
  <si>
    <t>II12-1126</t>
  </si>
  <si>
    <t>KOHLDSN,MACY02,OVERSTOCK01,TGTDVS</t>
  </si>
  <si>
    <t>1/31/2024</t>
  </si>
  <si>
    <t>2/15/2021</t>
  </si>
  <si>
    <t>12/20/2021</t>
  </si>
  <si>
    <t>5/30/2022</t>
  </si>
  <si>
    <t>9/18/2023</t>
  </si>
  <si>
    <t>11/9/2020</t>
  </si>
  <si>
    <t>II12-1127</t>
  </si>
  <si>
    <t>10/14/2020</t>
  </si>
  <si>
    <t>9/4/2022</t>
  </si>
  <si>
    <t>II12-1250</t>
  </si>
  <si>
    <t>CSNSTORES,MACY02,TGTDVS</t>
  </si>
  <si>
    <t>5/31/2022</t>
  </si>
  <si>
    <t>8/17/2022</t>
  </si>
  <si>
    <t>II12-1251</t>
  </si>
  <si>
    <t>AMAZONDS,KOHLDSN,MACY02,OLLIIX,TGTDVS</t>
  </si>
  <si>
    <t>11/16/2023</t>
  </si>
  <si>
    <t>6/17/2022</t>
  </si>
  <si>
    <t>8/12/2022</t>
  </si>
  <si>
    <t>6/2/2022</t>
  </si>
  <si>
    <t>II12-1317</t>
  </si>
  <si>
    <t>3/7/2024</t>
  </si>
  <si>
    <t>3/11/2024</t>
  </si>
  <si>
    <t>1/23/2024</t>
  </si>
  <si>
    <t>II12-1318</t>
  </si>
  <si>
    <t>12/1/2023</t>
  </si>
  <si>
    <t>II12-1040</t>
  </si>
  <si>
    <t>Cotton Jacquard Duvet Cover Mini Set</t>
  </si>
  <si>
    <t>AMAZON,BLK01,CSNSTORES,KOHLDSN,MACY02,OVERSTOCK01,TGTDVS,ZOLA</t>
  </si>
  <si>
    <t>6/13/2019</t>
  </si>
  <si>
    <t>9/13/2018</t>
  </si>
  <si>
    <t>4/19/2019</t>
  </si>
  <si>
    <t>9/17/2018</t>
  </si>
  <si>
    <t>9/21/2018</t>
  </si>
  <si>
    <t>4/18/2019</t>
  </si>
  <si>
    <t>II12-1041</t>
  </si>
  <si>
    <t>9/11/2018</t>
  </si>
  <si>
    <t>9/25/2018</t>
  </si>
  <si>
    <t>2/13/2019</t>
  </si>
  <si>
    <t>7/5/2019</t>
  </si>
  <si>
    <t>II12-1102</t>
  </si>
  <si>
    <t>AMAZON,CSNSTORES,OLLIIX,OVERSTOCK01,TGTDVS</t>
  </si>
  <si>
    <t>5/28/2020</t>
  </si>
  <si>
    <t>6/9/2020</t>
  </si>
  <si>
    <t>II12-1103</t>
  </si>
  <si>
    <t>AMAZON,CSNSTORES,MACY02,OVERSTOCK01,TGTDVS</t>
  </si>
  <si>
    <t>3/10/2020</t>
  </si>
  <si>
    <t>5/29/2020</t>
  </si>
  <si>
    <t>1/3/2024</t>
  </si>
  <si>
    <t>5/23/2023</t>
  </si>
  <si>
    <t>II12-1224</t>
  </si>
  <si>
    <t>4/13/2022</t>
  </si>
  <si>
    <t>II12-1225</t>
  </si>
  <si>
    <t>AMAZON,MACY02,TGTDVS</t>
  </si>
  <si>
    <t>4/8/2022</t>
  </si>
  <si>
    <t>6/28/2022</t>
  </si>
  <si>
    <t>3/30/2022</t>
  </si>
  <si>
    <t>1/6/2022</t>
  </si>
  <si>
    <t>2/7/2022</t>
  </si>
  <si>
    <t>II12-1106</t>
  </si>
  <si>
    <t>3 Piece Cotton Jacquard Duvet Cover Set</t>
  </si>
  <si>
    <t>AMAZON,JCPENNEY01,KOHLDSN,MACY02,OLLIIX,OVERSTOCK01,TGTDVS,ZOLA</t>
  </si>
  <si>
    <t>12/13/2020</t>
  </si>
  <si>
    <t>5/25/2020</t>
  </si>
  <si>
    <t>11/15/2021</t>
  </si>
  <si>
    <t>II12-1107</t>
  </si>
  <si>
    <t>12/14/2020</t>
  </si>
  <si>
    <t>8/25/2020</t>
  </si>
  <si>
    <t>6/21/2022</t>
  </si>
  <si>
    <t>1/17/2021</t>
  </si>
  <si>
    <t>1/8/2021</t>
  </si>
  <si>
    <t>4/30/2022</t>
  </si>
  <si>
    <t>II12-1151</t>
  </si>
  <si>
    <t>4/21/2021</t>
  </si>
  <si>
    <t>6/29/2021</t>
  </si>
  <si>
    <t>2/23/2021</t>
  </si>
  <si>
    <t>8/9/2023</t>
  </si>
  <si>
    <t>2/7/2023</t>
  </si>
  <si>
    <t>II12-1152</t>
  </si>
  <si>
    <t>12/22/2021</t>
  </si>
  <si>
    <t>II12-1272</t>
  </si>
  <si>
    <t>AMAZONDS,CSNSTORES,KOHLDSN,MACY02,OLLIIX,TGTDVS,ZOLA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</si>
  <si>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</si>
  <si>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</si>
  <si>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</si>
  <si>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</si>
  <si>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</si>
  <si>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</si>
  <si>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</si>
  <si>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</si>
  <si>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</si>
  <si>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1/6/2023</t>
  </si>
  <si>
    <t>II12-1268</t>
  </si>
  <si>
    <t>AMAZONDS,MACY02,OLLIIX,OVERSTOCK01,TGTDVS,ZOLA</t>
  </si>
  <si>
    <t>2/14/2023</t>
  </si>
  <si>
    <t>3/24/2023</t>
  </si>
  <si>
    <t>3/17/2023</t>
  </si>
  <si>
    <t>II12-1269</t>
  </si>
  <si>
    <t>AMAZONDS,CSNSTORES,KOHLDSN,MACY02,TGTDVS</t>
  </si>
  <si>
    <t>9/29/2022</t>
  </si>
  <si>
    <t>5/2/2023</t>
  </si>
  <si>
    <t>6/23/2023</t>
  </si>
  <si>
    <t>9/18/2022</t>
  </si>
  <si>
    <t>II12-1058</t>
  </si>
  <si>
    <t>Cotton Printed Duvet Cover Set with Trims</t>
  </si>
  <si>
    <t>AMAZON,CSNSTORES,KOHLDSN,MACY02,OVERSTOCK01,TGTDVS</t>
  </si>
  <si>
    <t>7/18/2019</t>
  </si>
  <si>
    <t>7/25/2019</t>
  </si>
  <si>
    <t>8/7/2020</t>
  </si>
  <si>
    <t>7/14/2020</t>
  </si>
  <si>
    <t>4/24/2019</t>
  </si>
  <si>
    <t>12/26/2023</t>
  </si>
  <si>
    <t>7/12/2019</t>
  </si>
  <si>
    <t>II12-1059</t>
  </si>
  <si>
    <t>AMAZON,CASTLEGATE,CSNSTORES,KOHLDSN,MACY02,OLLIIX,OVERSTOCK01,TGTDVS</t>
  </si>
  <si>
    <t>8/26/2019</t>
  </si>
  <si>
    <t>5/7/2019</t>
  </si>
  <si>
    <t>7/11/2019</t>
  </si>
  <si>
    <t>4/1/2019</t>
  </si>
  <si>
    <t>1/15/2021</t>
  </si>
  <si>
    <t>6/15/2021</t>
  </si>
  <si>
    <t>10/3/2019</t>
  </si>
  <si>
    <t>II12-1132</t>
  </si>
  <si>
    <t>2/7/2021</t>
  </si>
  <si>
    <t>7/5/2021</t>
  </si>
  <si>
    <t>II12-1133</t>
  </si>
  <si>
    <t>AMAZON,CSNSTORES,HOUZZ,KIRKLANDDS,KOHLDSN,OLLIIX,OVERSTOCK01,TGTDVS</t>
  </si>
  <si>
    <t>6/8/2023</t>
  </si>
  <si>
    <t>7/12/2022</t>
  </si>
  <si>
    <t>6/23/2021</t>
  </si>
  <si>
    <t>II12-1054</t>
  </si>
  <si>
    <t>Cotton Jacquard Duvet Cover Set</t>
  </si>
  <si>
    <t>AMAZON,CSNSTORES,KOHLDSN,MACY02,OVERSCONSIGN,OVERSTOCK01,TGTDVS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</si>
  <si>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</si>
  <si>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</si>
  <si>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</si>
  <si>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</si>
  <si>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</si>
  <si>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</si>
  <si>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</si>
  <si>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</si>
  <si>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</si>
  <si>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CSNSTORES,JCPENNEY01,KOHLDSN,MACY02,OVERSTOCK01,TGTDVS,ZOLA</t>
  </si>
  <si>
    <t>5/29/2019</t>
  </si>
  <si>
    <t>3/31/2019</t>
  </si>
  <si>
    <t>9/11/2019</t>
  </si>
  <si>
    <t>3/11/2022</t>
  </si>
  <si>
    <t>II12-1071</t>
  </si>
  <si>
    <t>CSNSTORES,JCPENNEY01,MACY02,OVERSTOCK01,TGTDVS</t>
  </si>
  <si>
    <t>10/17/2019</t>
  </si>
  <si>
    <t>1/8/2020</t>
  </si>
  <si>
    <t>12/31/2019</t>
  </si>
  <si>
    <t>11/20/2019</t>
  </si>
  <si>
    <t>II12-1072</t>
  </si>
  <si>
    <t>CSNSTORES,KOHLDSN,MACY02,OVERSTOCK01,TGTDVS,ZOLA</t>
  </si>
  <si>
    <t>9/27/2019</t>
  </si>
  <si>
    <t>2/21/2020</t>
  </si>
  <si>
    <t>5/8/2022</t>
  </si>
  <si>
    <t>2/4/2020</t>
  </si>
  <si>
    <t>II12-1176</t>
  </si>
  <si>
    <t>PP001094;PF005347</t>
  </si>
  <si>
    <t>CSNSTORES,JCPENNEY01,MACY02</t>
  </si>
  <si>
    <t>4/20/2021</t>
  </si>
  <si>
    <t>11/29/2022</t>
  </si>
  <si>
    <t>7/21/2021</t>
  </si>
  <si>
    <t>5/27/2021</t>
  </si>
  <si>
    <t>II12-1118</t>
  </si>
  <si>
    <t>3 Piece Cotton Duvet Cover Set</t>
  </si>
  <si>
    <t>AMAZON,AMAZONDS,CSNSTORES,KIRKLANDDS,KOHLDSN,MACY02,OVERSTOCK01,TGTDVS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</si>
  <si>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</si>
  <si>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</si>
  <si>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</si>
  <si>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</si>
  <si>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</si>
  <si>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</si>
  <si>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</si>
  <si>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II12-1262</t>
  </si>
  <si>
    <t>CSNSTORES,MACY02</t>
  </si>
  <si>
    <t>10/12/2022</t>
  </si>
  <si>
    <t>12/22/2022</t>
  </si>
  <si>
    <t>II12-1263</t>
  </si>
  <si>
    <t>AMAZON,CSNSTORES,MACY02,OLLIIX,OVERSTOCK01,TGTDVS</t>
  </si>
  <si>
    <t>11/17/2023</t>
  </si>
  <si>
    <t>4/17/2023</t>
  </si>
  <si>
    <t>4/26/2023</t>
  </si>
  <si>
    <t>11/8/2023</t>
  </si>
  <si>
    <t>II12-787</t>
  </si>
  <si>
    <t>3 Piece Duvet Cover Mini Set</t>
  </si>
  <si>
    <t>AMAZON,AMAZONDS,CSNSTORES,JCPENNEY01,MACY02,OVERSTOCK01,TGTDVS</t>
  </si>
  <si>
    <t>2/19/2018</t>
  </si>
  <si>
    <t>1/18/2017</t>
  </si>
  <si>
    <t>1/10/2024</t>
  </si>
  <si>
    <t>3/13/2017</t>
  </si>
  <si>
    <t>11/25/2016</t>
  </si>
  <si>
    <t>6/8/2017</t>
  </si>
  <si>
    <t>9/16/2016</t>
  </si>
  <si>
    <t>11/23/2016</t>
  </si>
  <si>
    <t>6/28/2017</t>
  </si>
  <si>
    <t>10/26/2017</t>
  </si>
  <si>
    <t>II12-788</t>
  </si>
  <si>
    <t>AMAZON,BLK01,CSNSTORES,TGTDVS,Zulily</t>
  </si>
  <si>
    <t>2/27/2017</t>
  </si>
  <si>
    <t>12/15/2016</t>
  </si>
  <si>
    <t>5/19/2017</t>
  </si>
  <si>
    <t>3/6/2017</t>
  </si>
  <si>
    <t>12/12/2016</t>
  </si>
  <si>
    <t>II12-783</t>
  </si>
  <si>
    <t>2/6/2017</t>
  </si>
  <si>
    <t>11/16/2016</t>
  </si>
  <si>
    <t>5/17/2017</t>
  </si>
  <si>
    <t>1/2/2019</t>
  </si>
  <si>
    <t>12/5/2017</t>
  </si>
  <si>
    <t>II12-784</t>
  </si>
  <si>
    <t>AMAZON,KOHLDSN,OVERSTOCK01,TGTDVS,ZOLA</t>
  </si>
  <si>
    <t>5/18/2017</t>
  </si>
  <si>
    <t>8/22/2017</t>
  </si>
  <si>
    <t>II12-554</t>
  </si>
  <si>
    <t>11/26/2015</t>
  </si>
  <si>
    <t>8/26/2015</t>
  </si>
  <si>
    <t>9/10/2015</t>
  </si>
  <si>
    <t>9/14/2020</t>
  </si>
  <si>
    <t>8/31/2015</t>
  </si>
  <si>
    <t>3/10/2023</t>
  </si>
  <si>
    <t>3/25/2016</t>
  </si>
  <si>
    <t>6/13/2017</t>
  </si>
  <si>
    <t>II12-555</t>
  </si>
  <si>
    <t>AMAZON,CSNSTORES,KOHLDSN,MACY02,TGTDVS</t>
  </si>
  <si>
    <t>9/1/2015</t>
  </si>
  <si>
    <t>11/25/2015</t>
  </si>
  <si>
    <t>12/22/2015</t>
  </si>
  <si>
    <t>10/13/2015</t>
  </si>
  <si>
    <t>9/14/2015</t>
  </si>
  <si>
    <t>4/12/2019</t>
  </si>
  <si>
    <t>8/17/2019</t>
  </si>
  <si>
    <t>12/8/2015</t>
  </si>
  <si>
    <t>3/17/2016</t>
  </si>
  <si>
    <t>6/8/2018</t>
  </si>
  <si>
    <t>II12-1114</t>
  </si>
  <si>
    <t>2/15/2024</t>
  </si>
  <si>
    <t>7/3/2021</t>
  </si>
  <si>
    <t>1/10/2021</t>
  </si>
  <si>
    <t>11/16/2020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</si>
  <si>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</si>
  <si>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</si>
  <si>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</si>
  <si>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</si>
  <si>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</si>
  <si>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</si>
  <si>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</si>
  <si>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</si>
  <si>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II12-1110</t>
  </si>
  <si>
    <t>3 Piece Flax and Cotton Blended Duvet Cover Set</t>
  </si>
  <si>
    <t>AMAZONDS,JCPENNEY01,MACY02,OVERSTOCK01,TGTDVS</t>
  </si>
  <si>
    <t>8/14/2020</t>
  </si>
  <si>
    <t>11/8/2021</t>
  </si>
  <si>
    <t>8/18/2021</t>
  </si>
  <si>
    <t>II12-1111</t>
  </si>
  <si>
    <t>AMAZONDS,CSNSTORES,MACY02,NRTPORT,OVERSTOCK01,TGTDVS</t>
  </si>
  <si>
    <t>10/11/2020</t>
  </si>
  <si>
    <t>7/29/2022</t>
  </si>
  <si>
    <t>II12-1156</t>
  </si>
  <si>
    <t>4/30/2021</t>
  </si>
  <si>
    <t>5/19/2021</t>
  </si>
  <si>
    <t>1/29/2024</t>
  </si>
  <si>
    <t>7/26/2021</t>
  </si>
  <si>
    <t>10/2/2023</t>
  </si>
  <si>
    <t>1/21/2022</t>
  </si>
  <si>
    <t>11/2/2021</t>
  </si>
  <si>
    <t>II12-1160</t>
  </si>
  <si>
    <t>AMAZONDS,MACY02,TGTDVS</t>
  </si>
  <si>
    <t>12/21/2022</t>
  </si>
  <si>
    <t>5/12/2021</t>
  </si>
  <si>
    <t>5/28/2021</t>
  </si>
  <si>
    <t>11/11/2021</t>
  </si>
  <si>
    <t>II12-1313</t>
  </si>
  <si>
    <t>3 Piece Cotton Blend Chenille Duvet Cover Set</t>
  </si>
  <si>
    <t>CSNSTORES,KOHLDSN,OLLIIX,OVERSTOCK01</t>
  </si>
  <si>
    <t>1/2/2024</t>
  </si>
  <si>
    <t>3/29/2024</t>
  </si>
  <si>
    <t>II12-1314</t>
  </si>
  <si>
    <t>CSNSTORES,KOHLDSN</t>
  </si>
  <si>
    <t>12/18/2023</t>
  </si>
  <si>
    <t>12/14/2023</t>
  </si>
  <si>
    <t>11/27/2023</t>
  </si>
  <si>
    <t>II12-1163</t>
  </si>
  <si>
    <t>Chenille 3 Piece Cotton Duvet Cover Set</t>
  </si>
  <si>
    <t>JCPENNEY01,OLLIIX,OVERSTOCK01</t>
  </si>
  <si>
    <t>7/14/2021</t>
  </si>
  <si>
    <t>8/5/2021</t>
  </si>
  <si>
    <t>12/11/2023</t>
  </si>
  <si>
    <t>11/1/2021</t>
  </si>
  <si>
    <t>II12-1164</t>
  </si>
  <si>
    <t>CSNSTORES,JCPENNEY01,KOHLDSN,TGTDVS,ZOLA</t>
  </si>
  <si>
    <t>5/13/2021</t>
  </si>
  <si>
    <t>8/20/2023</t>
  </si>
  <si>
    <t>12/11/2021</t>
  </si>
  <si>
    <t>12/15/2022</t>
  </si>
  <si>
    <t>9/24/2021</t>
  </si>
  <si>
    <t>II12-1171</t>
  </si>
  <si>
    <t>3 Piece Organic Cotton Jacquard Duvet Cover Set</t>
  </si>
  <si>
    <t>AMAZON,OVERSTOCK01,TGTDVS</t>
  </si>
  <si>
    <t>5/7/2021</t>
  </si>
  <si>
    <t>5/11/2021</t>
  </si>
  <si>
    <t>10/20/2021</t>
  </si>
  <si>
    <t>II12-1083</t>
  </si>
  <si>
    <t>PP001461;PF005051</t>
  </si>
  <si>
    <t>AMAZON,CSNSTORES,OVERSTOCK01,TGTDVS</t>
  </si>
  <si>
    <t>5/14/2020</t>
  </si>
  <si>
    <t>7/25/2021</t>
  </si>
  <si>
    <t>II12-1084</t>
  </si>
  <si>
    <t>7/6/2020</t>
  </si>
  <si>
    <t>7/24/2020</t>
  </si>
  <si>
    <t>1/22/2023</t>
  </si>
  <si>
    <t>II12-1281</t>
  </si>
  <si>
    <t>Organic Cotton Chambray 3 Piece Duvet Cover Set</t>
  </si>
  <si>
    <t>12/2/2022</t>
  </si>
  <si>
    <t>II12-1282</t>
  </si>
  <si>
    <t>AMAZON,OVERSCONSIGN</t>
  </si>
  <si>
    <t>5/12/2023</t>
  </si>
  <si>
    <t>4/3/2023</t>
  </si>
  <si>
    <t>1/23/2023</t>
  </si>
  <si>
    <t>3/15/2024</t>
  </si>
  <si>
    <t>7/4/2023</t>
  </si>
  <si>
    <t>II12-1216</t>
  </si>
  <si>
    <t>3 Piece Cotton Printed Duvet Cover Set w/ trims</t>
  </si>
  <si>
    <t>KOHLDSN,TGTDVS</t>
  </si>
  <si>
    <t>2/24/2022</t>
  </si>
  <si>
    <t>2/17/2022</t>
  </si>
  <si>
    <t>II12-1217</t>
  </si>
  <si>
    <t>CSNSTORES,TGTDVS</t>
  </si>
  <si>
    <t>3/2/2022</t>
  </si>
  <si>
    <t>1/23/2022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</si>
  <si>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</si>
  <si>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</si>
  <si>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</si>
  <si>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</si>
  <si>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</si>
  <si>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</si>
  <si>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</si>
  <si>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</si>
  <si>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</si>
  <si>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</si>
  <si>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</si>
  <si>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</si>
  <si>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</si>
  <si>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II12-1167</t>
  </si>
  <si>
    <t>8/16/2021</t>
  </si>
  <si>
    <t>10/16/2021</t>
  </si>
  <si>
    <t>10/11/2021</t>
  </si>
  <si>
    <t>II12-1240</t>
  </si>
  <si>
    <t>Cotton Printed Duvet Cover Set With Trims</t>
  </si>
  <si>
    <t>AMAZONDS,CSNSTORES,MACY02,TGTDVS</t>
  </si>
  <si>
    <t>5/13/2022</t>
  </si>
  <si>
    <t>7/30/2022</t>
  </si>
  <si>
    <t>6/30/2022</t>
  </si>
  <si>
    <t>II12-1241</t>
  </si>
  <si>
    <t>AMAZONDS,MACY02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</si>
  <si>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</si>
  <si>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</si>
  <si>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</si>
  <si>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</si>
  <si>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</si>
  <si>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</si>
  <si>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</si>
  <si>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</si>
  <si>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</si>
  <si>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</si>
  <si>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CSNSTORES,KOHLDSN,OVERSTOCK01,TGTDVS</t>
  </si>
  <si>
    <t>10/16/2019</t>
  </si>
  <si>
    <t>11/24/2019</t>
  </si>
  <si>
    <t>10/22/2020</t>
  </si>
  <si>
    <t>11/15/2019</t>
  </si>
  <si>
    <t>2/11/2020</t>
  </si>
  <si>
    <t>8/11/2021</t>
  </si>
  <si>
    <t>II12-801</t>
  </si>
  <si>
    <t>Duvet&amp;Duvet Set</t>
  </si>
  <si>
    <t>3 Piece Elastic Embroidered Cotton Duvet Cover Set</t>
  </si>
  <si>
    <t>AMAZON,AMAZONDS,CSNSTORES,KOHLDSN,MACY02,OVERSTOCK01,TGTDVS,ZOLA</t>
  </si>
  <si>
    <t>3/21/2017</t>
  </si>
  <si>
    <t>12/19/2016</t>
  </si>
  <si>
    <t>6/26/2017</t>
  </si>
  <si>
    <t>11/27/2018</t>
  </si>
  <si>
    <t>12/4/2016</t>
  </si>
  <si>
    <t>6/6/2021</t>
  </si>
  <si>
    <t>12/9/2016</t>
  </si>
  <si>
    <t>10/11/2017</t>
  </si>
  <si>
    <t>5/13/2019</t>
  </si>
  <si>
    <t>II12-802</t>
  </si>
  <si>
    <t>AMAZON,BEALLSDS,CSNSTORES,KOHLDSN,MACY02,TGTDVS</t>
  </si>
  <si>
    <t>12/6/2016</t>
  </si>
  <si>
    <t>12/29/2016</t>
  </si>
  <si>
    <t>6/2/2019</t>
  </si>
  <si>
    <t>4/8/2019</t>
  </si>
  <si>
    <t>II12-1046</t>
  </si>
  <si>
    <t>CSNSTORES,KOHLDSN,MACY02,OVERSTOCK01,TGTDVS</t>
  </si>
  <si>
    <t>11/8/2018</t>
  </si>
  <si>
    <t>8/23/2021</t>
  </si>
  <si>
    <t>5/27/2020</t>
  </si>
  <si>
    <t>8/27/2023</t>
  </si>
  <si>
    <t>7/14/2019</t>
  </si>
  <si>
    <t>II12-1047</t>
  </si>
  <si>
    <t>7/1/2019</t>
  </si>
  <si>
    <t>II12-598</t>
  </si>
  <si>
    <t>AMAZONDS,BLK01,HOUZZ,KOHLDSN,MACY02,OVERSTOCK01,TGTDVS</t>
  </si>
  <si>
    <t>3/10/2016</t>
  </si>
  <si>
    <t>3/24/2017</t>
  </si>
  <si>
    <t>3/8/2016</t>
  </si>
  <si>
    <t>6/23/2016</t>
  </si>
  <si>
    <t>6/20/2016</t>
  </si>
  <si>
    <t>1/25/2022</t>
  </si>
  <si>
    <t>11/6/2018</t>
  </si>
  <si>
    <t>12/17/2018</t>
  </si>
  <si>
    <t>II12-599</t>
  </si>
  <si>
    <t>3/31/2017</t>
  </si>
  <si>
    <t>9/21/2016</t>
  </si>
  <si>
    <t>8/11/2016</t>
  </si>
  <si>
    <t>6/13/2016</t>
  </si>
  <si>
    <t>3/22/2016</t>
  </si>
  <si>
    <t>9/28/2017</t>
  </si>
  <si>
    <t>II12-1014</t>
  </si>
  <si>
    <t>2/6/2018</t>
  </si>
  <si>
    <t>2/8/2018</t>
  </si>
  <si>
    <t>4/20/2018</t>
  </si>
  <si>
    <t>2/27/2018</t>
  </si>
  <si>
    <t>II12-1015</t>
  </si>
  <si>
    <t>MACY02,OVERSTOCK01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</si>
  <si>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</si>
  <si>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</si>
  <si>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</si>
  <si>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</si>
  <si>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</si>
  <si>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</si>
  <si>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</si>
  <si>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II12-049</t>
  </si>
  <si>
    <t>Duvet Cover Set</t>
  </si>
  <si>
    <t>12/14/2017</t>
  </si>
  <si>
    <t>1/16/2015</t>
  </si>
  <si>
    <t>5/20/2015</t>
  </si>
  <si>
    <t>2/23/2015</t>
  </si>
  <si>
    <t>1/9/2015</t>
  </si>
  <si>
    <t>7/28/2017</t>
  </si>
  <si>
    <t>12/13/2019</t>
  </si>
  <si>
    <t>II12-050</t>
  </si>
  <si>
    <t>BLK01,CSNSTORES,KOHLDSN,MACY02,OLLIIX,TGTDVS</t>
  </si>
  <si>
    <t>1/3/2015</t>
  </si>
  <si>
    <t>5/19/2015</t>
  </si>
  <si>
    <t>10/11/2019</t>
  </si>
  <si>
    <t>7/26/2020</t>
  </si>
  <si>
    <t>5/28/2019</t>
  </si>
  <si>
    <t>3/2/2015</t>
  </si>
  <si>
    <t>6/3/2019</t>
  </si>
  <si>
    <t>2/25/2019</t>
  </si>
  <si>
    <t>II12-051</t>
  </si>
  <si>
    <t>CSNSTORES,HSNDS,OVERSTOCK01,TGTDVS</t>
  </si>
  <si>
    <t>3/30/2015</t>
  </si>
  <si>
    <t>3/25/2015</t>
  </si>
  <si>
    <t>6/26/2015</t>
  </si>
  <si>
    <t>8/5/2019</t>
  </si>
  <si>
    <t>II12-032</t>
  </si>
  <si>
    <t>BLK01,CSNSTORES,OVERSTOCK01,TGTDVS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</si>
  <si>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</si>
  <si>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</si>
  <si>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</si>
  <si>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</si>
  <si>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</si>
  <si>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</si>
  <si>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</si>
  <si>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1/22/2015</t>
  </si>
  <si>
    <t>1/26/2015</t>
  </si>
  <si>
    <t>6/15/2023</t>
  </si>
  <si>
    <t>II12-056</t>
  </si>
  <si>
    <t>CSNSTORES,KOHLDSN,MACY02,OLLIIX,TGTDVS</t>
  </si>
  <si>
    <t>9/7/2018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</si>
  <si>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</si>
  <si>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</si>
  <si>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</si>
  <si>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</si>
  <si>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</si>
  <si>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</si>
  <si>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</si>
  <si>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</si>
  <si>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</si>
  <si>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</si>
  <si>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</si>
  <si>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</si>
  <si>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</si>
  <si>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</si>
  <si>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</si>
  <si>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</si>
  <si>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</si>
  <si>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</si>
  <si>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</si>
  <si>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</si>
  <si>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</si>
  <si>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</si>
  <si>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</si>
  <si>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</si>
  <si>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AMAZON,KOHLDSN,OLLIIX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</si>
  <si>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</si>
  <si>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</si>
  <si>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</si>
  <si>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</si>
  <si>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</si>
  <si>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</si>
  <si>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</si>
  <si>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</si>
  <si>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</si>
  <si>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</si>
  <si>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</si>
  <si>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</si>
  <si>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</si>
  <si>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</si>
  <si>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</si>
  <si>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</si>
  <si>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</si>
  <si>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</si>
  <si>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</si>
  <si>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</si>
  <si>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</si>
  <si>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</si>
  <si>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</si>
  <si>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4/25/2015</t>
  </si>
  <si>
    <t>6/5/2015</t>
  </si>
  <si>
    <t>7/13/2015</t>
  </si>
  <si>
    <t>5/6/2015</t>
  </si>
  <si>
    <t>II12-111</t>
  </si>
  <si>
    <t>CSNSTORES,MACY02,OLLIIX,OVERSTOCK01,TGTDVS</t>
  </si>
  <si>
    <t>4/19/2015</t>
  </si>
  <si>
    <t>8/14/2015</t>
  </si>
  <si>
    <t>6/17/2015</t>
  </si>
  <si>
    <t>5/17/2019</t>
  </si>
  <si>
    <t>II12-580</t>
  </si>
  <si>
    <t>5/18/2016</t>
  </si>
  <si>
    <t>4/26/2016</t>
  </si>
  <si>
    <t>2/10/2017</t>
  </si>
  <si>
    <t>II12-763</t>
  </si>
  <si>
    <t>CSNSTORES,JCPENNEY01,MACY02,OLLIIX,TGTDVS</t>
  </si>
  <si>
    <t>10/4/2016</t>
  </si>
  <si>
    <t>12/20/2016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</si>
  <si>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</si>
  <si>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</si>
  <si>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</si>
  <si>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</si>
  <si>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</si>
  <si>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</si>
  <si>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</si>
  <si>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CSNSTORES,KOHLDSN,MACY02,OLLIIX,OVERSTOCK01</t>
  </si>
  <si>
    <t>10/13/2016</t>
  </si>
  <si>
    <t>10/31/2016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</si>
  <si>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</si>
  <si>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</si>
  <si>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</si>
  <si>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</si>
  <si>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</si>
  <si>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</si>
  <si>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</si>
  <si>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</si>
  <si>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</si>
  <si>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</si>
  <si>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</si>
  <si>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</si>
  <si>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</si>
  <si>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</si>
  <si>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</si>
  <si>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</si>
  <si>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</si>
  <si>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</si>
  <si>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</si>
  <si>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</si>
  <si>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CSNSTORES,MACY02,OLLIIX,TGTDVS,Zulily</t>
  </si>
  <si>
    <t>8/7/2017</t>
  </si>
  <si>
    <t>8/30/2017</t>
  </si>
  <si>
    <t>8/28/2017</t>
  </si>
  <si>
    <t>8/31/2017</t>
  </si>
  <si>
    <t>5/13/2018</t>
  </si>
  <si>
    <t>8/27/2017</t>
  </si>
  <si>
    <t>9/3/2017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</si>
  <si>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</si>
  <si>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</si>
  <si>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</si>
  <si>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</si>
  <si>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</si>
  <si>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</si>
  <si>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</si>
  <si>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</si>
  <si>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</si>
  <si>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</si>
  <si>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</si>
  <si>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</si>
  <si>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</si>
  <si>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</si>
  <si>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9/18/2017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</si>
  <si>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</si>
  <si>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</si>
  <si>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</si>
  <si>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</si>
  <si>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</si>
  <si>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</si>
  <si>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</si>
  <si>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</si>
  <si>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</si>
  <si>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AMAZON,BLK01,CSNSTORES,KOHLDSN,MACY02,OVERSTOCK01,TGTDVS</t>
  </si>
  <si>
    <t>4/10/2016</t>
  </si>
  <si>
    <t>3/5/2017</t>
  </si>
  <si>
    <t>3/21/2016</t>
  </si>
  <si>
    <t>8/31/2016</t>
  </si>
  <si>
    <t>8/4/2016</t>
  </si>
  <si>
    <t>1/24/2019</t>
  </si>
  <si>
    <t>10/5/2018</t>
  </si>
  <si>
    <t>4/6/2016</t>
  </si>
  <si>
    <t>5/23/2019</t>
  </si>
  <si>
    <t>6/6/2016</t>
  </si>
  <si>
    <t>8/14/2017</t>
  </si>
  <si>
    <t>II13-615</t>
  </si>
  <si>
    <t>AMAZON,BLK01,CSNSTORES,MACY02,OVERSTOCK01,TGTDVS</t>
  </si>
  <si>
    <t>8/19/2016</t>
  </si>
  <si>
    <t>1/9/2019</t>
  </si>
  <si>
    <t>8/29/2016</t>
  </si>
  <si>
    <t>II13-610</t>
  </si>
  <si>
    <t>Coral</t>
  </si>
  <si>
    <t>PF001681</t>
  </si>
  <si>
    <t>AMAZON,CSNSTORES,KOHLDSN,MACY02,OLLIIX,OVERSCONSIGN,OVERSTOCK01,TGTDVS</t>
  </si>
  <si>
    <t>4/11/2016</t>
  </si>
  <si>
    <t>8/3/2016</t>
  </si>
  <si>
    <t>8/5/2016</t>
  </si>
  <si>
    <t>3/11/2019</t>
  </si>
  <si>
    <t>8/30/2019</t>
  </si>
  <si>
    <t>1/19/2018</t>
  </si>
  <si>
    <t>II13-611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</si>
  <si>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</si>
  <si>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</si>
  <si>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</si>
  <si>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</si>
  <si>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</si>
  <si>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</si>
  <si>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</si>
  <si>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</si>
  <si>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</si>
  <si>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</si>
  <si>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</si>
  <si>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</si>
  <si>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</si>
  <si>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</si>
  <si>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AMAZON,BLK01,CSNSTORES,MACY02,OLLIIX,TGTDVS</t>
  </si>
  <si>
    <t>11/4/2015</t>
  </si>
  <si>
    <t>8/19/2015</t>
  </si>
  <si>
    <t>10/5/2015</t>
  </si>
  <si>
    <t>9/18/2020</t>
  </si>
  <si>
    <t>12/11/2015</t>
  </si>
  <si>
    <t>5/31/2019</t>
  </si>
  <si>
    <t>5/8/2021</t>
  </si>
  <si>
    <t>7/16/2019</t>
  </si>
  <si>
    <t>9/1/2017</t>
  </si>
  <si>
    <t>7/26/2017</t>
  </si>
  <si>
    <t>II13-565</t>
  </si>
  <si>
    <t>AMAZON,BLK01,JCPENNEY01,KOHLDSN,MACY02,OLLIIX,OVERSTOCK01,TGTDVS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</si>
  <si>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</si>
  <si>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</si>
  <si>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</si>
  <si>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</si>
  <si>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</si>
  <si>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</si>
  <si>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</si>
  <si>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</si>
  <si>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</si>
  <si>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</si>
  <si>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7/17/2024</t>
  </si>
  <si>
    <t>AMAZON,CSNSTORES,JCPENNEY01,KOHLDSN,MACY02,OVERSTOCK01,TGTDVS,Zulily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</si>
  <si>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</si>
  <si>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</si>
  <si>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</si>
  <si>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</si>
  <si>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</si>
  <si>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</si>
  <si>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</si>
  <si>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AMAZON,BLK01,CSNSTORES,JCPENNEY01,MACY02,OLLIIX,OVERSTOCK01,TGTDVS,Zulily</t>
  </si>
  <si>
    <t>9/7/2021</t>
  </si>
  <si>
    <t>11/12/2021</t>
  </si>
  <si>
    <t>9/20/2021</t>
  </si>
  <si>
    <t>II13-1199</t>
  </si>
  <si>
    <t>PP000486;PF005523</t>
  </si>
  <si>
    <t>AMAZONDS,OLLIIX,TGTDVS</t>
  </si>
  <si>
    <t>9/25/2021</t>
  </si>
  <si>
    <t>11/3/2021</t>
  </si>
  <si>
    <t>II13-1200</t>
  </si>
  <si>
    <t>AMAZON,BLK01,CSNSTORES,KOHLDSN,MACY02,OLLIIX,OVERSTOCK01,ZOLA,Zulily</t>
  </si>
  <si>
    <t>2/21/2022</t>
  </si>
  <si>
    <t>7/25/2023</t>
  </si>
  <si>
    <t>10/12/2023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</si>
  <si>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</si>
  <si>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</si>
  <si>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</si>
  <si>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</si>
  <si>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</si>
  <si>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</si>
  <si>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</si>
  <si>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</si>
  <si>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</si>
  <si>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</si>
  <si>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</si>
  <si>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AMAZON,AMAZONDS,CSNSTORES,JCPENNEY01,KOHLDSN,MACY02,OLLIIX,TGTDVS,Zulily</t>
  </si>
  <si>
    <t>11/23/2018</t>
  </si>
  <si>
    <t>9/2/2020</t>
  </si>
  <si>
    <t>II13-1043</t>
  </si>
  <si>
    <t>9/4/2024</t>
  </si>
  <si>
    <t>AMAZON,CSNSTORES,HDDS,JCPENNEY01,KOHLDSN,MACY02,OLLIIX,TGTDVS,ZOLA</t>
  </si>
  <si>
    <t>7/8/2021</t>
  </si>
  <si>
    <t>II13-1195</t>
  </si>
  <si>
    <t>Cotton 3 Piece Coverlet Set</t>
  </si>
  <si>
    <t>PP000428;PF004112</t>
  </si>
  <si>
    <t>CSNSTORES,JCPENNEY01,KOHLDSN,OVERSCONSIGN,OVERSTOCK01,TGTDVS</t>
  </si>
  <si>
    <t>10/15/2021</t>
  </si>
  <si>
    <t>10/26/2021</t>
  </si>
  <si>
    <t>3/4/2022</t>
  </si>
  <si>
    <t>12/31/2021</t>
  </si>
  <si>
    <t>II13-1196</t>
  </si>
  <si>
    <t>CSNSTORES,JCPENNEY01,KOHLDSN,OVERSTOCK01,Zulily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</si>
  <si>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</si>
  <si>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</si>
  <si>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</si>
  <si>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</si>
  <si>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</si>
  <si>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</si>
  <si>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</si>
  <si>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</si>
  <si>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</si>
  <si>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</si>
  <si>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</si>
  <si>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</si>
  <si>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</si>
  <si>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</si>
  <si>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</si>
  <si>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</si>
  <si>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</si>
  <si>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</si>
  <si>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</si>
  <si>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</si>
  <si>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</si>
  <si>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</si>
  <si>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</si>
  <si>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</si>
  <si>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</si>
  <si>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</si>
  <si>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</si>
  <si>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</si>
  <si>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</si>
  <si>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</si>
  <si>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</si>
  <si>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</si>
  <si>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</si>
  <si>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</si>
  <si>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</si>
  <si>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AMAZONDS,JCPENNEY01,KOHLDSN,MACY02,OLLIIX,OVERSTOCK01,TGTDVS</t>
  </si>
  <si>
    <t>1/2/2023</t>
  </si>
  <si>
    <t>10/2/2022</t>
  </si>
  <si>
    <t>10/25/2022</t>
  </si>
  <si>
    <t>II13-1247</t>
  </si>
  <si>
    <t>AMAZON,AMAZONDS,CSNSTORES,JCPENNEY01,KOHLDSN,MACY02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</si>
  <si>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</si>
  <si>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</si>
  <si>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</si>
  <si>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</si>
  <si>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</si>
  <si>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</si>
  <si>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</si>
  <si>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AMAZON,CSNSTORES</t>
  </si>
  <si>
    <t>6/11/2015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</si>
  <si>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</si>
  <si>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</si>
  <si>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</si>
  <si>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</si>
  <si>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</si>
  <si>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</si>
  <si>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</si>
  <si>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</si>
  <si>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</si>
  <si>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</si>
  <si>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</si>
  <si>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</si>
  <si>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</si>
  <si>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</si>
  <si>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</si>
  <si>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</si>
  <si>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5/18/2024</t>
  </si>
  <si>
    <t>AMAZON,AMAZONDS,ASHFURNDS,BLK01,CSNSTORES,HOUZZ,KIRKLANDDS,KOHLDSN,MACY02,OLLIIX,OVERSTOCK01,TGTDVS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</si>
  <si>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</si>
  <si>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</si>
  <si>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</si>
  <si>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</si>
  <si>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</si>
  <si>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</si>
  <si>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</si>
  <si>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AMAZON,BLK01,HDDS,KOHLDSN,MACY02,OLLIIX,OVERSTOCK01,TGTDVS</t>
  </si>
  <si>
    <t>2/12/2020</t>
  </si>
  <si>
    <t>2/7/2020</t>
  </si>
  <si>
    <t>2/10/2020</t>
  </si>
  <si>
    <t>11/29/2023</t>
  </si>
  <si>
    <t>12/15/2023</t>
  </si>
  <si>
    <t>1/22/2024</t>
  </si>
  <si>
    <t>9/6/2023</t>
  </si>
  <si>
    <t>II11-593</t>
  </si>
  <si>
    <t>PF003361;PP000437;PF005628</t>
  </si>
  <si>
    <t>AMAZON,CSNSTORES,KIRKLANDDS,KOHLDSN,MACY02,OLLIIX,OVERSTOCK01,TGTDVS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</si>
  <si>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</si>
  <si>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</si>
  <si>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</si>
  <si>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</si>
  <si>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</si>
  <si>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</si>
  <si>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</si>
  <si>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</si>
  <si>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AMAZON,BLK01,CSNSTORES,HDDS,KOHLDSN,MACY02,OLLIIX,OVERSTOCK01,TGTDVS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</si>
  <si>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</si>
  <si>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</si>
  <si>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</si>
  <si>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</si>
  <si>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</si>
  <si>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</si>
  <si>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</si>
  <si>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</si>
  <si>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AMAZON,KIRKLANDDS,KOHLDSN,MACY02,OLLIIX,OVERSTOCK01,TGTDVS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</si>
  <si>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</si>
  <si>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</si>
  <si>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</si>
  <si>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</si>
  <si>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</si>
  <si>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</si>
  <si>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</si>
  <si>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</si>
  <si>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</si>
  <si>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AMAZON,BLK01,MACY02,TGTDVS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</si>
  <si>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</si>
  <si>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</si>
  <si>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</si>
  <si>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</si>
  <si>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</si>
  <si>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</si>
  <si>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</si>
  <si>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</si>
  <si>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AMAZON,BLK01,CSNSTORES,HSNDS,KOHLDSN,MACY02,OLLIIX,OVERSTOCK01,TGTDVS</t>
  </si>
  <si>
    <t>11/29/2015</t>
  </si>
  <si>
    <t>10/20/2015</t>
  </si>
  <si>
    <t>10/2/2015</t>
  </si>
  <si>
    <t>10/26/2022</t>
  </si>
  <si>
    <t>3/28/2017</t>
  </si>
  <si>
    <t>6/2/2016</t>
  </si>
  <si>
    <t>9/11/2017</t>
  </si>
  <si>
    <t>II11-1188</t>
  </si>
  <si>
    <t>PP001620;PF005441</t>
  </si>
  <si>
    <t>AMAZONDS,KOHLDSN,MACY02,OVERSTOCK01,TGTDVS</t>
  </si>
  <si>
    <t>6/9/2021</t>
  </si>
  <si>
    <t>8/1/2021</t>
  </si>
  <si>
    <t>1/7/2022</t>
  </si>
  <si>
    <t>4/9/2024</t>
  </si>
  <si>
    <t>3/22/2022</t>
  </si>
  <si>
    <t>II11-1187</t>
  </si>
  <si>
    <t>AMAZON,CSNSTORES,JCPENNEY01,KOHLDSN,MACY02</t>
  </si>
  <si>
    <t>6/11/2021</t>
  </si>
  <si>
    <t>II11-551</t>
  </si>
  <si>
    <t>PF003356;PP000371</t>
  </si>
  <si>
    <t>AMAZON,AMAZONDS,BLK01,KOHLDSN,MACY02,OLLIIX</t>
  </si>
  <si>
    <t>10/23/2015</t>
  </si>
  <si>
    <t>7/18/2016</t>
  </si>
  <si>
    <t>II11-803</t>
  </si>
  <si>
    <t>Jane</t>
  </si>
  <si>
    <t>Embroidered Euro Sham</t>
  </si>
  <si>
    <t>4/4/2017</t>
  </si>
  <si>
    <t>AMAZON,JCPENNEY01,KOHLDSN,MACY02,OLLIIX,OVERSTOCK01,TGTDVS</t>
  </si>
  <si>
    <t>12/26/2016</t>
  </si>
  <si>
    <t>8/24/2016</t>
  </si>
  <si>
    <t>5/14/2018</t>
  </si>
  <si>
    <t>II11-600</t>
  </si>
  <si>
    <t>5/25/2024</t>
  </si>
  <si>
    <t>AMAZON,BLK01,MACY02,OVERSTOCK01,TGTDVS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</si>
  <si>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</si>
  <si>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</si>
  <si>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</si>
  <si>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</si>
  <si>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</si>
  <si>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</si>
  <si>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</si>
  <si>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AMAZON,AMAZONDS,BEALLSDS,CSNSTORES,JCPENNEY01,KIRKLANDDS,KOHLDSN,MACY02,OLLIIX,OVERSTOCK01,TGTDVS</t>
  </si>
  <si>
    <t>3/23/2016</t>
  </si>
  <si>
    <t>9/20/2016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</si>
  <si>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</si>
  <si>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</si>
  <si>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</si>
  <si>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</si>
  <si>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</si>
  <si>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</si>
  <si>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</si>
  <si>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</si>
  <si>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</si>
  <si>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</si>
  <si>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AMAZON,AMAZONDS,JCPENNEY01,KOHLDSN,MACY02,OLLIIX,OVERSCONSIGN,OVERSTOCK01</t>
  </si>
  <si>
    <t>4/3/2018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</si>
  <si>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</si>
  <si>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</si>
  <si>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</si>
  <si>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</si>
  <si>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</si>
  <si>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</si>
  <si>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</si>
  <si>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</si>
  <si>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</si>
  <si>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</si>
  <si>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</si>
  <si>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AMAZONDS,CSNSTORES,JCPENNEY01,KOHLDSN,MACY02,OVERSTOCK01,TGTDVS</t>
  </si>
  <si>
    <t>1/17/2022</t>
  </si>
  <si>
    <t>4/20/2022</t>
  </si>
  <si>
    <t>4/7/2022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</si>
  <si>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</si>
  <si>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</si>
  <si>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</si>
  <si>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</si>
  <si>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</si>
  <si>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</si>
  <si>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AMAZON,AMAZONDS,BLK01,CSNSTORES,JCPENNEY01,KIRKLANDDS,KOHLDSN,MACY02,OVERSTOCK01,TGTDVS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</si>
  <si>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</si>
  <si>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</si>
  <si>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</si>
  <si>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</si>
  <si>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</si>
  <si>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</si>
  <si>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</si>
  <si>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</si>
  <si>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</si>
  <si>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</si>
  <si>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</si>
  <si>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AMAZON,CSNSTORES,KOHLDSN,MACY02,OLLIIX,OVERSTOCK01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</si>
  <si>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</si>
  <si>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</si>
  <si>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</si>
  <si>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</si>
  <si>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</si>
  <si>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</si>
  <si>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AMAZON,BLK01,CSNSTORES,KOHLDSN,MACY02,TGTDVS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</si>
  <si>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</si>
  <si>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</si>
  <si>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</si>
  <si>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</si>
  <si>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</si>
  <si>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</si>
  <si>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</si>
  <si>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11/4/2016</t>
  </si>
  <si>
    <t>8/27/2021</t>
  </si>
  <si>
    <t>II30-1086</t>
  </si>
  <si>
    <t>Daria</t>
  </si>
  <si>
    <t>Cotton Oblong Pillow</t>
  </si>
  <si>
    <t>PP001463</t>
  </si>
  <si>
    <t>2/18/2020</t>
  </si>
  <si>
    <t>AMAZON,CSNSTORES,JCPENNEY01,KOHLDSN,MACY02,OVERSTOCK01,TGTDVS</t>
  </si>
  <si>
    <t>2/20/2020</t>
  </si>
  <si>
    <t>II30-1078</t>
  </si>
  <si>
    <t>Riko</t>
  </si>
  <si>
    <t>Cotton Embroidered Square Pillow</t>
  </si>
  <si>
    <t>PP001094;PP001321;PP001341;PF004816</t>
  </si>
  <si>
    <t>AMAZON,KOHLDSN,MACY02,OLLIIX,TGTDVS</t>
  </si>
  <si>
    <t>6/15/2020</t>
  </si>
  <si>
    <t>10/20/2019</t>
  </si>
  <si>
    <t>2/5/2020</t>
  </si>
  <si>
    <t>8/21/2020</t>
  </si>
  <si>
    <t>II30-993</t>
  </si>
  <si>
    <t>Chet</t>
  </si>
  <si>
    <t>Embroidered Cotton Oblong Pillow</t>
  </si>
  <si>
    <t>PP000785;PF005628</t>
  </si>
  <si>
    <t>AMAZON,AMAZONDS,JCPENNEY01,MACY02,TGTDVS</t>
  </si>
  <si>
    <t>1/25/2018</t>
  </si>
  <si>
    <t>4/30/2018</t>
  </si>
  <si>
    <t>5/29/2018</t>
  </si>
  <si>
    <t>2/22/2018</t>
  </si>
  <si>
    <t>9/13/2020</t>
  </si>
  <si>
    <t>3/8/2018</t>
  </si>
  <si>
    <t>II30-904</t>
  </si>
  <si>
    <t>12x20"</t>
  </si>
  <si>
    <t>AMAZON,JCPENNEY01,KOHLDSN,MACY02,OLLIIX,TGTDVS</t>
  </si>
  <si>
    <t>3/20/2018</t>
  </si>
  <si>
    <t>9/8/2017</t>
  </si>
  <si>
    <t>7/24/2018</t>
  </si>
  <si>
    <t>5/5/2017</t>
  </si>
  <si>
    <t>12/18/2017</t>
  </si>
  <si>
    <t>1/26/2023</t>
  </si>
  <si>
    <t>10/12/2017</t>
  </si>
  <si>
    <t>II30-221</t>
  </si>
  <si>
    <t>Cario</t>
  </si>
  <si>
    <t>Embroidered Square Pillow</t>
  </si>
  <si>
    <t>PF003342;PP000371;PP000454;PP000478</t>
  </si>
  <si>
    <t>AMAZON,AMAZONDS,BLK01,JCPENNEY01,KOHLDSN,MACY02,OLLIIX</t>
  </si>
  <si>
    <t>5/18/2015</t>
  </si>
  <si>
    <t>1/5/2017</t>
  </si>
  <si>
    <t>6/3/2015</t>
  </si>
  <si>
    <t>1/26/2016</t>
  </si>
  <si>
    <t>II30-220</t>
  </si>
  <si>
    <t>PF003341;PP000460</t>
  </si>
  <si>
    <t>AMAZON,CSNSTORES,KIRKLANDDS,MACY02,OVERSTOCK01,TGTDVS</t>
  </si>
  <si>
    <t>6/10/2016</t>
  </si>
  <si>
    <t>4/12/2015</t>
  </si>
  <si>
    <t>7/6/2016</t>
  </si>
  <si>
    <t>II30-208</t>
  </si>
  <si>
    <t>Kiran</t>
  </si>
  <si>
    <t>Cotton Oblong Pillow with Chain Stitch</t>
  </si>
  <si>
    <t>AMAZONDS,ASHFURNDS,BEALLSDS,CSNSTORES,KOHLDSN,MACY02,OLLIIX,OVERSTOCK01,TGTDVS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</si>
  <si>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</si>
  <si>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</si>
  <si>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</si>
  <si>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</si>
  <si>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</si>
  <si>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</si>
  <si>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</si>
  <si>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</si>
  <si>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</si>
  <si>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</si>
  <si>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</si>
  <si>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</si>
  <si>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</si>
  <si>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</si>
  <si>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</si>
  <si>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II30-549</t>
  </si>
  <si>
    <t>Fleur</t>
  </si>
  <si>
    <t>PF003356;PP000486</t>
  </si>
  <si>
    <t>Global Inspired|Mid-Century</t>
  </si>
  <si>
    <t>AMAZON,AMAZONDS,BLK01,KOHLDSN,MACY02</t>
  </si>
  <si>
    <t>9/15/2015</t>
  </si>
  <si>
    <t>5/24/2018</t>
  </si>
  <si>
    <t>11/6/2015</t>
  </si>
  <si>
    <t>II30-1085</t>
  </si>
  <si>
    <t>Kerala</t>
  </si>
  <si>
    <t>Cotton Square Pillow</t>
  </si>
  <si>
    <t>PP001462</t>
  </si>
  <si>
    <t>AMAZON,KOHLDSN,MACY02,TGTDVS</t>
  </si>
  <si>
    <t>4/3/2021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</si>
  <si>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</si>
  <si>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</si>
  <si>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</si>
  <si>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</si>
  <si>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</si>
  <si>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</si>
  <si>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</si>
  <si>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</si>
  <si>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</si>
  <si>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</si>
  <si>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</si>
  <si>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</si>
  <si>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</si>
  <si>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</si>
  <si>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</si>
  <si>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</si>
  <si>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</si>
  <si>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</si>
  <si>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</si>
  <si>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</si>
  <si>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</si>
  <si>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</si>
  <si>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</si>
  <si>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</si>
  <si>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</si>
  <si>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</si>
  <si>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</si>
  <si>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</si>
  <si>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</si>
  <si>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</si>
  <si>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</si>
  <si>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</si>
  <si>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</si>
  <si>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</si>
  <si>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</si>
  <si>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</si>
  <si>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</si>
  <si>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</si>
  <si>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</si>
  <si>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</si>
  <si>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</si>
  <si>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</si>
  <si>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</si>
  <si>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</si>
  <si>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</si>
  <si>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</si>
  <si>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</si>
  <si>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</si>
  <si>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</si>
  <si>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</si>
  <si>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</si>
  <si>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</si>
  <si>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</si>
  <si>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</si>
  <si>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</si>
  <si>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</si>
  <si>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4/24/2024</t>
  </si>
  <si>
    <t>1/30/2024</t>
  </si>
  <si>
    <t>5/5/2023</t>
  </si>
  <si>
    <t>5/16/2023</t>
  </si>
  <si>
    <t>10/19/2023</t>
  </si>
  <si>
    <t>1/14/2024</t>
  </si>
  <si>
    <t>MPS10-497</t>
  </si>
  <si>
    <t>9</t>
  </si>
  <si>
    <t>AMAZON,AMAZONDS,CSNSTORES,JCPENNEY01,KOHLDSN,MACY02,OLLIIX,OVERSCONSIGN,OVERSTOCK01,TGTDVS</t>
  </si>
  <si>
    <t>4/4/2024</t>
  </si>
  <si>
    <t>5/10/2023</t>
  </si>
  <si>
    <t>2/6/2024</t>
  </si>
  <si>
    <t>12/5/2023</t>
  </si>
  <si>
    <t>MPS10-463</t>
  </si>
  <si>
    <t>PP001967;PF005183</t>
  </si>
  <si>
    <t>5/11/2024</t>
  </si>
  <si>
    <t>AMAZON,BLK01,CASTLEGATE,CSNSTORES,JCPENNEY01,KOHLDSN,MACY02,OLLIIX,OVERSTOCK01,TGTDVS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</si>
  <si>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</si>
  <si>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</si>
  <si>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</si>
  <si>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</si>
  <si>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</si>
  <si>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AMAZON,BLK01,CASTLEGATE,CSNSTORES,DESINC,JCPENNEY01,KOHLDSN,MACY02,OLLIIX,OVERSTOCK01,TGTDVS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</si>
  <si>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</si>
  <si>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</si>
  <si>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</si>
  <si>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</si>
  <si>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</si>
  <si>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</si>
  <si>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</si>
  <si>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</si>
  <si>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</si>
  <si>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</si>
  <si>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</si>
  <si>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AMAZON,BLK01,CSNSTORES,JCPENNEY01,MACY02,OLLIIX,OVERSTOCK01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</si>
  <si>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</si>
  <si>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</si>
  <si>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</si>
  <si>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</si>
  <si>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</si>
  <si>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</si>
  <si>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</si>
  <si>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4/17/2018</t>
  </si>
  <si>
    <t>12/6/2017</t>
  </si>
  <si>
    <t>MPS10-258</t>
  </si>
  <si>
    <t>AMAZON,AMAZONDS,BLK01,CSNSTORES,JCPENNEY01,KOHLDSN,MACY02,OLLIIX,OVERSTOCK01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</si>
  <si>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</si>
  <si>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</si>
  <si>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</si>
  <si>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</si>
  <si>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</si>
  <si>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</si>
  <si>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</si>
  <si>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</si>
  <si>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</si>
  <si>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</si>
  <si>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</si>
  <si>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</si>
  <si>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AMAZON,BLK01,CSNSTORES,JCPENNEY01,KOHLDSN,OLLIIX,OVERSTOCK01,TGTDVS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</si>
  <si>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</si>
  <si>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</si>
  <si>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</si>
  <si>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</si>
  <si>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</si>
  <si>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</si>
  <si>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</si>
  <si>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AMAZON,BLK01,CSNSTORES,JCPENNEY01,MACY02,OLLIIX,OVERSTOCK01,TGTDVS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</si>
  <si>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</si>
  <si>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</si>
  <si>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</si>
  <si>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</si>
  <si>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</si>
  <si>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</si>
  <si>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</si>
  <si>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</si>
  <si>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MPS10-456</t>
  </si>
  <si>
    <t>Manor</t>
  </si>
  <si>
    <t>Comforter Queen 8 Piece Set</t>
  </si>
  <si>
    <t>PP001475;PF005072</t>
  </si>
  <si>
    <t>Damask</t>
  </si>
  <si>
    <t>Glam/Luxury</t>
  </si>
  <si>
    <t>3/3/2020</t>
  </si>
  <si>
    <t>JCPENNEY01,KOHLDSN,MACY02,OLLIIX,OVERSTOCK01</t>
  </si>
  <si>
    <t>5/3/2020</t>
  </si>
  <si>
    <t>10/28/2021</t>
  </si>
  <si>
    <t>3/25/2020</t>
  </si>
  <si>
    <t>MPS10-457</t>
  </si>
  <si>
    <t>Comforter King 9 Piece Set</t>
  </si>
  <si>
    <t>3/8/2024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</si>
  <si>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</si>
  <si>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</si>
  <si>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</si>
  <si>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</si>
  <si>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</si>
  <si>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BLK01,CSNSTORES,JCPENNEY01,KOHLDSN,MACY02,OLLIIX,OVERSTOCK01</t>
  </si>
  <si>
    <t>7/13/2023</t>
  </si>
  <si>
    <t>MPS10-485</t>
  </si>
  <si>
    <t>9 Piece Geometric Oversized Jacquard Comforter Set</t>
  </si>
  <si>
    <t>BLK01,CSNSTORES,KOHLDSN,MACY02,NRTPORT,OLLIIX,OVERSTOCK01</t>
  </si>
  <si>
    <t>10/22/2021</t>
  </si>
  <si>
    <t>6/20/2022</t>
  </si>
  <si>
    <t>12/12/2021</t>
  </si>
  <si>
    <t>1/16/2022</t>
  </si>
  <si>
    <t>MPS10-458</t>
  </si>
  <si>
    <t>Sanctuary</t>
  </si>
  <si>
    <t>Taupe/Gold</t>
  </si>
  <si>
    <t>PP001476;PF005073</t>
  </si>
  <si>
    <t>3/2/2020</t>
  </si>
  <si>
    <t>CSNSTORES,JCPENNEY01,MACY02,OVERSTOCK01</t>
  </si>
  <si>
    <t>MPS10-459</t>
  </si>
  <si>
    <t>8/21/2024</t>
  </si>
  <si>
    <t>JCPENNEY01,KOHLDSN,MACY02,OVERSTOCK01</t>
  </si>
  <si>
    <t>7/4/2022</t>
  </si>
  <si>
    <t>MPS10-312</t>
  </si>
  <si>
    <t>PF003303</t>
  </si>
  <si>
    <t>Cottage/Country|Transitional</t>
  </si>
  <si>
    <t>7/24/2024</t>
  </si>
  <si>
    <t>AMAZON,BLK01,CSNSTORES,JCPENNEY01,KOHLDSN,MACY02,OLLIIX,OVERSTOCK01</t>
  </si>
  <si>
    <t>4/19/2018</t>
  </si>
  <si>
    <t>5/10/2019</t>
  </si>
  <si>
    <t>4/5/2018</t>
  </si>
  <si>
    <t>7/8/2019</t>
  </si>
  <si>
    <t>MPS10-313</t>
  </si>
  <si>
    <t>6/10/2024</t>
  </si>
  <si>
    <t>AMAZON,MACY02,OLLIIX,OVERSTOCK01</t>
  </si>
  <si>
    <t>1/22/2018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</si>
  <si>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</si>
  <si>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</si>
  <si>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</si>
  <si>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</si>
  <si>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</si>
  <si>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</si>
  <si>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</si>
  <si>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CSNSTORES,JCPENNEY01,MACY02,OLLIIX,OVERSTOCK01</t>
  </si>
  <si>
    <t>8/23/2016</t>
  </si>
  <si>
    <t>9/8/2023</t>
  </si>
  <si>
    <t>7/20/2019</t>
  </si>
  <si>
    <t>MPS10-208</t>
  </si>
  <si>
    <t>BLK01,CSNSTORES,JCPENNEY01,MACY02,OLLIIX,OVERSTOCK01</t>
  </si>
  <si>
    <t>5/26/2019</t>
  </si>
  <si>
    <t>8/1/2019</t>
  </si>
  <si>
    <t>MPS10-341</t>
  </si>
  <si>
    <t>Barely There</t>
  </si>
  <si>
    <t>PF004048;PP000586</t>
  </si>
  <si>
    <t>Cottage/Country</t>
  </si>
  <si>
    <t>Glam/Luxury|Modern/Contemporary</t>
  </si>
  <si>
    <t>6/16/2024</t>
  </si>
  <si>
    <t>AMAZON,AMERSIGNDS,CSNSTORES,KOHLDSN,OLLIIX,TGTDVS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</si>
  <si>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</si>
  <si>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</si>
  <si>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</si>
  <si>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</si>
  <si>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</si>
  <si>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</si>
  <si>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</si>
  <si>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</si>
  <si>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AMAZON,CSNSTORES,JCPENNEY01,KIRKLANDDS,KOHLDSN,MACY02,OLLIIX,OVERSTOCK01,TGTDVS</t>
  </si>
  <si>
    <t>6/5/2019</t>
  </si>
  <si>
    <t>5/10/2018</t>
  </si>
  <si>
    <t>7/30/2018</t>
  </si>
  <si>
    <t>MPS10-310</t>
  </si>
  <si>
    <t>Hollywood Glam</t>
  </si>
  <si>
    <t>PF003302</t>
  </si>
  <si>
    <t>Global Inspired|Modern/Contemporary</t>
  </si>
  <si>
    <t>9/11/2024</t>
  </si>
  <si>
    <t>AMAZON,CSNSTORES,HOUZZ,MACY02,OLLIIX,OVERSTOCK01</t>
  </si>
  <si>
    <t>6/24/2019</t>
  </si>
  <si>
    <t>2/9/2018</t>
  </si>
  <si>
    <t>MPS10-311</t>
  </si>
  <si>
    <t>AMAZON,BLK01,HOUZZ,JCPENNEY01,KOHLDSN,MACY02,OLLIIX,OVERSTOCK01</t>
  </si>
  <si>
    <t>2/15/2018</t>
  </si>
  <si>
    <t>7/14/2022</t>
  </si>
  <si>
    <t>7/17/2020</t>
  </si>
  <si>
    <t>1/10/2018</t>
  </si>
  <si>
    <t>3/20/2024</t>
  </si>
  <si>
    <t>6/28/2018</t>
  </si>
  <si>
    <t>MPS10-482</t>
  </si>
  <si>
    <t>Noble</t>
  </si>
  <si>
    <t>8 Piece Cotton Oversized Comforter Set</t>
  </si>
  <si>
    <t>PF005543;PP001668</t>
  </si>
  <si>
    <t>JCPENNEY01,KOHLDSN,OVERSTOCK01</t>
  </si>
  <si>
    <t>3/23/2022</t>
  </si>
  <si>
    <t>MPS10-483</t>
  </si>
  <si>
    <t>9 Piece Cotton Oversized Comforter Set</t>
  </si>
  <si>
    <t>BLK01,CSNSTORES,JCPENNEY01,KOHLDSN,OLLIIX,OVERSTOCK01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</si>
  <si>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</si>
  <si>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</si>
  <si>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</si>
  <si>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</si>
  <si>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</si>
  <si>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</si>
  <si>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</si>
  <si>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AMAZON,AMAZONDS,CSNSTORES,JCPENNEY01,MACY02,OLLIIX,OVERSTOCK01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</si>
  <si>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</si>
  <si>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</si>
  <si>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</si>
  <si>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</si>
  <si>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</si>
  <si>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</si>
  <si>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</si>
  <si>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</si>
  <si>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</si>
  <si>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</si>
  <si>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</si>
  <si>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</si>
  <si>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</si>
  <si>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</si>
  <si>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</si>
  <si>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JCPENNEY01,OLLIIX,OVERSCONSIGN</t>
  </si>
  <si>
    <t>11/13/2022</t>
  </si>
  <si>
    <t>9/17/2023</t>
  </si>
  <si>
    <t>4/7/2023</t>
  </si>
  <si>
    <t>MPS10-493</t>
  </si>
  <si>
    <t>9 Piece Floral Jacquard Comforter Set</t>
  </si>
  <si>
    <t>JCPENNEY01,OLLIIX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</si>
  <si>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</si>
  <si>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</si>
  <si>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</si>
  <si>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</si>
  <si>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</si>
  <si>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</si>
  <si>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</si>
  <si>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</si>
  <si>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OLLIIX,OVERSTOCK01</t>
  </si>
  <si>
    <t>5/2/2019</t>
  </si>
  <si>
    <t>3/4/2018</t>
  </si>
  <si>
    <t>6/21/2018</t>
  </si>
  <si>
    <t>1/16/2019</t>
  </si>
  <si>
    <t>6/15/2022</t>
  </si>
  <si>
    <t>MPS10-389</t>
  </si>
  <si>
    <t>6/25/2018</t>
  </si>
  <si>
    <t>AMAZON,CSNSTORES,JCPENNEY01,OLLIIX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</si>
  <si>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</si>
  <si>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</si>
  <si>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</si>
  <si>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</si>
  <si>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</si>
  <si>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</si>
  <si>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</si>
  <si>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</si>
  <si>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</si>
  <si>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</si>
  <si>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</si>
  <si>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</si>
  <si>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</si>
  <si>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4/13/2024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</si>
  <si>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</si>
  <si>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</si>
  <si>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</si>
  <si>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</si>
  <si>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</si>
  <si>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</si>
  <si>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</si>
  <si>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</si>
  <si>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</si>
  <si>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</si>
  <si>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</si>
  <si>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</si>
  <si>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</si>
  <si>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</si>
  <si>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</si>
  <si>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</si>
  <si>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</si>
  <si>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</si>
  <si>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OVERSCONSIGN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</si>
  <si>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</si>
  <si>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</si>
  <si>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</si>
  <si>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</si>
  <si>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</si>
  <si>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</si>
  <si>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</si>
  <si>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</si>
  <si>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</si>
  <si>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</si>
  <si>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</si>
  <si>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</si>
  <si>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</si>
  <si>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</si>
  <si>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</si>
  <si>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</si>
  <si>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</si>
  <si>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</si>
  <si>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</si>
  <si>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</si>
  <si>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</si>
  <si>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</si>
  <si>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</si>
  <si>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</si>
  <si>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</si>
  <si>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</si>
  <si>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BLK01,CSNSTORES,MACY02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</si>
  <si>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</si>
  <si>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</si>
  <si>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</si>
  <si>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</si>
  <si>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</si>
  <si>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</si>
  <si>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</si>
  <si>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</si>
  <si>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</si>
  <si>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</si>
  <si>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</si>
  <si>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</si>
  <si>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</si>
  <si>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</si>
  <si>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</si>
  <si>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</si>
  <si>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</si>
  <si>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</si>
  <si>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</si>
  <si>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</si>
  <si>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</si>
  <si>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</si>
  <si>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</si>
  <si>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9/29/2018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</si>
  <si>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</si>
  <si>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</si>
  <si>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</si>
  <si>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</si>
  <si>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</si>
  <si>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</si>
  <si>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</si>
  <si>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</si>
  <si>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</si>
  <si>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</si>
  <si>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</si>
  <si>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</si>
  <si>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</si>
  <si>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</si>
  <si>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</si>
  <si>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</si>
  <si>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</si>
  <si>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</si>
  <si>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12/17/2016</t>
  </si>
  <si>
    <t>1/30/2019</t>
  </si>
  <si>
    <t>MPS10-202</t>
  </si>
  <si>
    <t>AMAZON,AMAZONDS,MACY02,OLLIIX,OVERSTOCK01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</si>
  <si>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</si>
  <si>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</si>
  <si>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</si>
  <si>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</si>
  <si>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</si>
  <si>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</si>
  <si>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</si>
  <si>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</si>
  <si>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</si>
  <si>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MACY02,OLLIIX,OVERSTOCK01</t>
  </si>
  <si>
    <t>8/15/2022</t>
  </si>
  <si>
    <t>MPS10-203</t>
  </si>
  <si>
    <t>Savoy</t>
  </si>
  <si>
    <t>PF003289</t>
  </si>
  <si>
    <t>AMAZON,BLK01,MACY02</t>
  </si>
  <si>
    <t>9/20/2020</t>
  </si>
  <si>
    <t>10/5/2017</t>
  </si>
  <si>
    <t>MPS10-204</t>
  </si>
  <si>
    <t>AMAZONDS,MACY02,OVERSTOCK01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</si>
  <si>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</si>
  <si>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</si>
  <si>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</si>
  <si>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</si>
  <si>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</si>
  <si>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</si>
  <si>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</si>
  <si>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</si>
  <si>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</si>
  <si>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</si>
  <si>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</si>
  <si>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</si>
  <si>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</si>
  <si>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</si>
  <si>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</si>
  <si>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</si>
  <si>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</si>
  <si>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BLK01,MACY02,OLLIIX,OVERSTOCK01</t>
  </si>
  <si>
    <t>6/21/2017</t>
  </si>
  <si>
    <t>11/11/2019</t>
  </si>
  <si>
    <t>MPS10-304</t>
  </si>
  <si>
    <t>Wellington</t>
  </si>
  <si>
    <t>PF003299</t>
  </si>
  <si>
    <t>6/24/2017</t>
  </si>
  <si>
    <t>JCPENNEY01,MACY02,OVERSTOCK01</t>
  </si>
  <si>
    <t>8/3/2018</t>
  </si>
  <si>
    <t>2/24/2018</t>
  </si>
  <si>
    <t>7/13/2017</t>
  </si>
  <si>
    <t>2/22/2019</t>
  </si>
  <si>
    <t>MPS10-486</t>
  </si>
  <si>
    <t>Windham</t>
  </si>
  <si>
    <t xml:space="preserve">Windham </t>
  </si>
  <si>
    <t>PF005614;PP001699</t>
  </si>
  <si>
    <t>JCPENNEY01,MACY02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</si>
  <si>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</si>
  <si>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</si>
  <si>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</si>
  <si>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</si>
  <si>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</si>
  <si>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</si>
  <si>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</si>
  <si>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</si>
  <si>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BLK01,JCPENNEY01,KIRKLANDDS,KOHLDSN,MACY02,OLLIIX,OVERSTOCK01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</si>
  <si>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</si>
  <si>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</si>
  <si>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</si>
  <si>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</si>
  <si>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</si>
  <si>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</si>
  <si>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</si>
  <si>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</si>
  <si>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BLK01,KOHLDSN,MACY02,OLLIIX,OVERSTOCK01</t>
  </si>
  <si>
    <t>11/17/2017</t>
  </si>
  <si>
    <t>3/24/2018</t>
  </si>
  <si>
    <t>4/28/2017</t>
  </si>
  <si>
    <t>2/10/2019</t>
  </si>
  <si>
    <t>MPS13-273</t>
  </si>
  <si>
    <t>BLK01,KIRKLANDDS,KOHLDSN,MACY02,OLLIIX,OVERSTOCK01</t>
  </si>
  <si>
    <t>12/1/2017</t>
  </si>
  <si>
    <t>2/3/2019</t>
  </si>
  <si>
    <t>12/4/2019</t>
  </si>
  <si>
    <t>MPS13-274</t>
  </si>
  <si>
    <t>PF003298;PP000712</t>
  </si>
  <si>
    <t>BLK01,CSNSTORES,JCPENNEY01,MACY02,OVERSTOCK01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</si>
  <si>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</si>
  <si>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</si>
  <si>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</si>
  <si>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</si>
  <si>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</si>
  <si>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</si>
  <si>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</si>
  <si>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</si>
  <si>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</si>
  <si>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MACY02,OLLIIX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</si>
  <si>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</si>
  <si>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</si>
  <si>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</si>
  <si>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</si>
  <si>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</si>
  <si>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</si>
  <si>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</si>
  <si>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</si>
  <si>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</si>
  <si>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</si>
  <si>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</si>
  <si>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CSNSTORES,JCPENNEY01,KOHLDSN,MACY02,OLLIIX,OVERSTOCK01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</si>
  <si>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</si>
  <si>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</si>
  <si>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</si>
  <si>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</si>
  <si>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</si>
  <si>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</si>
  <si>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</si>
  <si>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</si>
  <si>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</si>
  <si>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</si>
  <si>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</si>
  <si>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</si>
  <si>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HH10-1689</t>
  </si>
  <si>
    <t>Harbor House</t>
  </si>
  <si>
    <t>Anslee</t>
  </si>
  <si>
    <t>3 Piece Cotton Yarn Dyed Comforter Set</t>
  </si>
  <si>
    <t>PF004247;PP000875</t>
  </si>
  <si>
    <t>AMAZON,BLK01,CSNSTORES,KOHLDSN,OLLIIX,OVERSTOCK01</t>
  </si>
  <si>
    <t>4/2/2018</t>
  </si>
  <si>
    <t>1/11/2022</t>
  </si>
  <si>
    <t>7/27/2018</t>
  </si>
  <si>
    <t>HH10-1690</t>
  </si>
  <si>
    <t>AMAZON,KOHLDSN,MACY02,OLLIIX,OVERSTOCK01</t>
  </si>
  <si>
    <t>7/26/2018</t>
  </si>
  <si>
    <t>7/19/2020</t>
  </si>
  <si>
    <t>HH10-1646</t>
  </si>
  <si>
    <t>Suzanna</t>
  </si>
  <si>
    <t>PP000337</t>
  </si>
  <si>
    <t>10/6/2017</t>
  </si>
  <si>
    <t>JCPENNEY01,MACY02,OLLIIX,OVERSTOCK01</t>
  </si>
  <si>
    <t>9/19/2017</t>
  </si>
  <si>
    <t>7/31/2017</t>
  </si>
  <si>
    <t>HH10-1647</t>
  </si>
  <si>
    <t>AMAZON,JCPENNEY01,KOHLDSN,MACY02,OLLIIX,OVERSTOCK01</t>
  </si>
  <si>
    <t>10/10/2017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</si>
  <si>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</si>
  <si>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</si>
  <si>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</si>
  <si>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</si>
  <si>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</si>
  <si>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</si>
  <si>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</si>
  <si>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</si>
  <si>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</si>
  <si>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</si>
  <si>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</si>
  <si>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</si>
  <si>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</si>
  <si>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HH10-1850</t>
  </si>
  <si>
    <t>Kiawah Island</t>
  </si>
  <si>
    <t>6 Piece Oversized Cotton Comforter Set with Throw Pillow</t>
  </si>
  <si>
    <t>Full</t>
  </si>
  <si>
    <t>PP001898;PF006055</t>
  </si>
  <si>
    <t>6</t>
  </si>
  <si>
    <t>10/3/2023</t>
  </si>
  <si>
    <t>7/12/2024</t>
  </si>
  <si>
    <t>10/18/2023</t>
  </si>
  <si>
    <t>3/25/2024</t>
  </si>
  <si>
    <t>HH10-1851</t>
  </si>
  <si>
    <t>AMAZON,AMAZONDS,CSNSTORES,JCPENNEY01,OLLIIX,OVERSTOCK01</t>
  </si>
  <si>
    <t>11/2/2023</t>
  </si>
  <si>
    <t>12/17/2023</t>
  </si>
  <si>
    <t>HH10-1852</t>
  </si>
  <si>
    <t>AMAZON,AMAZONDS,CSNSTORES,JCPENNEY01,KOHLDSN,MACY02,OLLIIX,OVERSTOCK01</t>
  </si>
  <si>
    <t>10/11/2023</t>
  </si>
  <si>
    <t>HH10-1853</t>
  </si>
  <si>
    <t>Cal King</t>
  </si>
  <si>
    <t>AMAZON,AMAZONDS,CSNSTORES,KOHLDSN,MACY02,OLLIIX</t>
  </si>
  <si>
    <t>12/3/2023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</si>
  <si>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</si>
  <si>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</si>
  <si>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</si>
  <si>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</si>
  <si>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</si>
  <si>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</si>
  <si>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AMAZON,MACY02,OVERSTOCK01</t>
  </si>
  <si>
    <t>4/26/2024</t>
  </si>
  <si>
    <t>12/8/2022</t>
  </si>
  <si>
    <t>1/27/2023</t>
  </si>
  <si>
    <t>5/1/2023</t>
  </si>
  <si>
    <t>9/20/2023</t>
  </si>
  <si>
    <t>HH10-1825</t>
  </si>
  <si>
    <t>AMAZON,CSNSTORES,JCPENNEY01,KOHLDSN,MACY02,OLLIIX,OVERSTOCK01</t>
  </si>
  <si>
    <t>12/7/2022</t>
  </si>
  <si>
    <t>HH10-1826</t>
  </si>
  <si>
    <t>4/25/2024</t>
  </si>
  <si>
    <t>HH10-1827</t>
  </si>
  <si>
    <t>AMAZON,CSNSTORES,KOHLDSN,MACY02,OVERSTOCK01</t>
  </si>
  <si>
    <t>HH10-1864</t>
  </si>
  <si>
    <t>White/Blue</t>
  </si>
  <si>
    <t>PP001753;PF006226</t>
  </si>
  <si>
    <t>5/28/2024</t>
  </si>
  <si>
    <t>4/18/2024</t>
  </si>
  <si>
    <t>4/15/2024</t>
  </si>
  <si>
    <t>HH10-1865</t>
  </si>
  <si>
    <t>KOHLDSN,OLLIIX,OVERSTOCK01</t>
  </si>
  <si>
    <t>HH10-1866</t>
  </si>
  <si>
    <t>AMAZONDS,OLLIIX</t>
  </si>
  <si>
    <t>HH10-1867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</si>
  <si>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</si>
  <si>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</si>
  <si>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</si>
  <si>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</si>
  <si>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</si>
  <si>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</si>
  <si>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AMAZON,AMAZONDS,CSNSTORES,MACY02,OLLIIX,OVERSTOCK01</t>
  </si>
  <si>
    <t>7/12/2016</t>
  </si>
  <si>
    <t>5/11/2016</t>
  </si>
  <si>
    <t>4/14/2016</t>
  </si>
  <si>
    <t>HH10-1546</t>
  </si>
  <si>
    <t>4/5/2017</t>
  </si>
  <si>
    <t>AMAZON,AMAZONDS,CSNSTORES,KOHLDSN,MACY02,OLLIIX,OVERSTOCK01</t>
  </si>
  <si>
    <t>6/28/2016</t>
  </si>
  <si>
    <t>4/29/2016</t>
  </si>
  <si>
    <t>5/17/2016</t>
  </si>
  <si>
    <t>5/25/2018</t>
  </si>
  <si>
    <t>HH10-1547</t>
  </si>
  <si>
    <t>AMAZON,AMAZONDS,KOHLDSN,MACY02,OLLIIX</t>
  </si>
  <si>
    <t>5/25/2016</t>
  </si>
  <si>
    <t>7/19/2016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</si>
  <si>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</si>
  <si>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</si>
  <si>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</si>
  <si>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</si>
  <si>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</si>
  <si>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</si>
  <si>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</si>
  <si>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AMAZONDS,CSNSTORES,HOUZZ,OVERSTOCK01</t>
  </si>
  <si>
    <t>11/5/2017</t>
  </si>
  <si>
    <t>11/10/2016</t>
  </si>
  <si>
    <t>7/17/2015</t>
  </si>
  <si>
    <t>HH10-396</t>
  </si>
  <si>
    <t>AMAZON,OLLIIX</t>
  </si>
  <si>
    <t>9/13/2015</t>
  </si>
  <si>
    <t>8/30/2016</t>
  </si>
  <si>
    <t>HH10-397</t>
  </si>
  <si>
    <t>AMAZONDS,BLK01,CSNSTORES,MACY02,OLLIIX,OVERSTOCK01</t>
  </si>
  <si>
    <t>8/12/2016</t>
  </si>
  <si>
    <t>HH10-398</t>
  </si>
  <si>
    <t>9/1/2016</t>
  </si>
  <si>
    <t>1/13/2015</t>
  </si>
  <si>
    <t>HH10-415</t>
  </si>
  <si>
    <t>AMAZON,CSNSTORES,OVERSTOCK01</t>
  </si>
  <si>
    <t>7/22/2015</t>
  </si>
  <si>
    <t>HH10-1222</t>
  </si>
  <si>
    <t>Maya Bay</t>
  </si>
  <si>
    <t>PF003324</t>
  </si>
  <si>
    <t>KOHLDSN,MACY02,OLLIIX,OVERSTOCK01</t>
  </si>
  <si>
    <t>2/10/2015</t>
  </si>
  <si>
    <t>5/14/2015</t>
  </si>
  <si>
    <t>10/8/2015</t>
  </si>
  <si>
    <t>3/10/2015</t>
  </si>
  <si>
    <t>HH10-1223</t>
  </si>
  <si>
    <t>AMAZON,AMAZONDS,BEALLSDS,CSNSTORES,JCPENNEY01,KOHLDSN,MACY02,OLLIIX,OVERSTOCK01,ROOMECOM</t>
  </si>
  <si>
    <t>1/6/2015</t>
  </si>
  <si>
    <t>1/14/2015</t>
  </si>
  <si>
    <t>2/27/2021</t>
  </si>
  <si>
    <t>5/28/2023</t>
  </si>
  <si>
    <t>2/1/2015</t>
  </si>
  <si>
    <t>HH10-1224</t>
  </si>
  <si>
    <t>AMAZON,AMERSIGNDS,CSNSTORES,HOUZZ,KOHLDSN,MACY02,OVERSTOCK01</t>
  </si>
  <si>
    <t>1/20/2015</t>
  </si>
  <si>
    <t>10/22/2018</t>
  </si>
  <si>
    <t>2/13/2015</t>
  </si>
  <si>
    <t>HH10-1225</t>
  </si>
  <si>
    <t>3/16/2015</t>
  </si>
  <si>
    <t>2/11/2015</t>
  </si>
  <si>
    <t>7/1/2020</t>
  </si>
  <si>
    <t>4/4/2020</t>
  </si>
  <si>
    <t>HH10-1799</t>
  </si>
  <si>
    <t>Livia</t>
  </si>
  <si>
    <t>6 Piece Cotton Comforter Set</t>
  </si>
  <si>
    <t>PP001574;PF005294</t>
  </si>
  <si>
    <t>KOHLDSN,MACY02,OVERSTOCK01</t>
  </si>
  <si>
    <t>8/20/2021</t>
  </si>
  <si>
    <t>9/12/2021</t>
  </si>
  <si>
    <t>10/2/2021</t>
  </si>
  <si>
    <t>HH10-1800</t>
  </si>
  <si>
    <t>HH10-1801</t>
  </si>
  <si>
    <t>CSNSTORES,JCPENNEY01,KOHLDSN,MACY02,OVERSTOCK01</t>
  </si>
  <si>
    <t>HH10-1802</t>
  </si>
  <si>
    <t>9/4/2021</t>
  </si>
  <si>
    <t>10/23/2021</t>
  </si>
  <si>
    <t>1/26/2024</t>
  </si>
  <si>
    <t>HH10-702</t>
  </si>
  <si>
    <t>Crystal Beach</t>
  </si>
  <si>
    <t>PF003321</t>
  </si>
  <si>
    <t>AMAZON,AMAZONDS,CSNSTORES,JCPENNEY01,KOHLDSN,MACY02,OLLIIX,OVERSTOCK01,Zulily</t>
  </si>
  <si>
    <t>8/10/2015</t>
  </si>
  <si>
    <t>2/10/2016</t>
  </si>
  <si>
    <t>4/18/2016</t>
  </si>
  <si>
    <t>HH10-703</t>
  </si>
  <si>
    <t>AMAZONDS,CSNSTORES,HOUZZ,JCPENNEY01,KOHLDSN,OLLIIX,OVERSTOCK01</t>
  </si>
  <si>
    <t>1/27/2017</t>
  </si>
  <si>
    <t>2/5/2015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</si>
  <si>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</si>
  <si>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</si>
  <si>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</si>
  <si>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</si>
  <si>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</si>
  <si>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</si>
  <si>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</si>
  <si>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</si>
  <si>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5</t>
  </si>
  <si>
    <t>BLK01,CSNSTORES,JCPENNEY01,KOHLDSN,MACY02,OVERSTOCK01</t>
  </si>
  <si>
    <t>12/23/2019</t>
  </si>
  <si>
    <t>2/13/2020</t>
  </si>
  <si>
    <t>1/3/2020</t>
  </si>
  <si>
    <t>3/20/2020</t>
  </si>
  <si>
    <t>HH10-1790</t>
  </si>
  <si>
    <t>12/27/2019</t>
  </si>
  <si>
    <t>4/21/2020</t>
  </si>
  <si>
    <t>HH10-1618</t>
  </si>
  <si>
    <t>Lorelai</t>
  </si>
  <si>
    <t>Cotton Printed 6 Piece Comforter Set</t>
  </si>
  <si>
    <t>PF003337</t>
  </si>
  <si>
    <t>4/7/2024</t>
  </si>
  <si>
    <t>CSNSTORES,MACY02,ROOMECOM</t>
  </si>
  <si>
    <t>2/28/2017</t>
  </si>
  <si>
    <t>6/25/2017</t>
  </si>
  <si>
    <t>3/23/2017</t>
  </si>
  <si>
    <t>HH10-1619</t>
  </si>
  <si>
    <t>AMAZONDS,CSNSTORES,JCPENNEY01,KOHLDSN,MACY02,OLLIIX,OVERSTOCK01</t>
  </si>
  <si>
    <t>HH10-1620</t>
  </si>
  <si>
    <t>AMAZONDS,BLK01,CSNSTORES,HSNDS,JCPENNEY01,KOHLDSN,MACY02,OLLIIX,OVERSTOCK01</t>
  </si>
  <si>
    <t>9/7/2017</t>
  </si>
  <si>
    <t>HH10-1621</t>
  </si>
  <si>
    <t>11/10/2023</t>
  </si>
  <si>
    <t>9/29/2017</t>
  </si>
  <si>
    <t>HH10-1683</t>
  </si>
  <si>
    <t>Hallie</t>
  </si>
  <si>
    <t>PF004246</t>
  </si>
  <si>
    <t>CSNSTORES,KOHLDSN,MACY02</t>
  </si>
  <si>
    <t>6/12/2018</t>
  </si>
  <si>
    <t>HH10-1684</t>
  </si>
  <si>
    <t>AMAZON,CSNSTORES,HSNDS,JCPENNEY01,MACY02,OVERSTOCK01,ROOMECOM</t>
  </si>
  <si>
    <t>7/9/2018</t>
  </si>
  <si>
    <t>9/23/2018</t>
  </si>
  <si>
    <t>1/31/2019</t>
  </si>
  <si>
    <t>HH10-1685</t>
  </si>
  <si>
    <t>AMAZON,AMAZONDS,CSNSTORES,JCPENNEY01,KOHLDSN,MACY02,OVERSTOCK01</t>
  </si>
  <si>
    <t>HH10-1686</t>
  </si>
  <si>
    <t>AMAZON,AMAZONDS,MACY02,OVERSTOCK01</t>
  </si>
  <si>
    <t>6/16/2023</t>
  </si>
  <si>
    <t>4/27/2018</t>
  </si>
  <si>
    <t>3/16/2023</t>
  </si>
  <si>
    <t>HH10-093</t>
  </si>
  <si>
    <t>Beach House</t>
  </si>
  <si>
    <t>PF003326</t>
  </si>
  <si>
    <t>5/24/2024</t>
  </si>
  <si>
    <t>AMAZON,CSNSTORES,JCPENNEY01,MACY02,OVERSTOCK01</t>
  </si>
  <si>
    <t>8/5/2015</t>
  </si>
  <si>
    <t>7/7/2015</t>
  </si>
  <si>
    <t>10/12/2015</t>
  </si>
  <si>
    <t>8/17/2015</t>
  </si>
  <si>
    <t>HH10-094</t>
  </si>
  <si>
    <t>AMAZON,AMAZONDS,CSNSTORES,JCPENNEY01,MACY02,OVERSTOCK01</t>
  </si>
  <si>
    <t>2/27/2015</t>
  </si>
  <si>
    <t>1/5/2016</t>
  </si>
  <si>
    <t>HH10-095</t>
  </si>
  <si>
    <t>2/12/2015</t>
  </si>
  <si>
    <t>9/24/2015</t>
  </si>
  <si>
    <t>HH10-096</t>
  </si>
  <si>
    <t>AMAZON,AMAZONDS,CSNSTORES,HSNDS,MACY02,OVERSTOCK01</t>
  </si>
  <si>
    <t>10/28/2015</t>
  </si>
  <si>
    <t>HH10-097</t>
  </si>
  <si>
    <t>AMAZONDS,CSNSTORES,JCPENNEY01</t>
  </si>
  <si>
    <t>2/6/2015</t>
  </si>
  <si>
    <t>HH10-494</t>
  </si>
  <si>
    <t>Chelsea</t>
  </si>
  <si>
    <t>Cotton Comforter Set</t>
  </si>
  <si>
    <t>PF003320</t>
  </si>
  <si>
    <t>Paisley</t>
  </si>
  <si>
    <t>AMAZONDS,CSNSTORES,KOHLDSN,MACY02,OVERSTOCK01</t>
  </si>
  <si>
    <t>1/28/2015</t>
  </si>
  <si>
    <t>2/19/2015</t>
  </si>
  <si>
    <t>HH10-495</t>
  </si>
  <si>
    <t>AMAZON,AMAZONDS,BEALLSDS,BLK01,CSNSTORES,KOHLDSN,OVERSTOCK01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</si>
  <si>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</si>
  <si>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</si>
  <si>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</si>
  <si>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</si>
  <si>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</si>
  <si>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</si>
  <si>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AMAZON,JCPENNEY01,MACY02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</si>
  <si>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</si>
  <si>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</si>
  <si>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</si>
  <si>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</si>
  <si>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</si>
  <si>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</si>
  <si>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</si>
  <si>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</si>
  <si>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</si>
  <si>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7/14/2023</t>
  </si>
  <si>
    <t>HH10-1831</t>
  </si>
  <si>
    <t>Brooks</t>
  </si>
  <si>
    <t>5 Piece Oversized Cotton Stripe Comforter Set</t>
  </si>
  <si>
    <t>PP001815;PF005827</t>
  </si>
  <si>
    <t>CSNSTORES,OLLIIX,OVERSTOCK01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</si>
  <si>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</si>
  <si>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</si>
  <si>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</si>
  <si>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</si>
  <si>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</si>
  <si>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</si>
  <si>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</si>
  <si>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</si>
  <si>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</si>
  <si>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</si>
  <si>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</si>
  <si>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</si>
  <si>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</si>
  <si>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</si>
  <si>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</si>
  <si>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</si>
  <si>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</si>
  <si>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</si>
  <si>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</si>
  <si>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</si>
  <si>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</si>
  <si>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</si>
  <si>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</si>
  <si>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</si>
  <si>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</si>
  <si>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AMAZONDS,JCPENNEY01,KOHLDSN,OLLIIX,OVERSTOCK01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</si>
  <si>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</si>
  <si>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</si>
  <si>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</si>
  <si>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</si>
  <si>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</si>
  <si>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</si>
  <si>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</si>
  <si>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</si>
  <si>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</si>
  <si>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</si>
  <si>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</si>
  <si>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</si>
  <si>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HH10-1579</t>
  </si>
  <si>
    <t>Stella</t>
  </si>
  <si>
    <t>6 Piece Comforter Set</t>
  </si>
  <si>
    <t>PF003333</t>
  </si>
  <si>
    <t>BEALLSDS,CSNSTORES,MACY02,OLLIIX</t>
  </si>
  <si>
    <t>HH10-1580</t>
  </si>
  <si>
    <t>CSNSTORES,MACY02,OVERSTOCK01</t>
  </si>
  <si>
    <t>8/18/2016</t>
  </si>
  <si>
    <t>HH12-1691</t>
  </si>
  <si>
    <t>3 Piece Cotton Yarn Dyed Duvet Cover Set</t>
  </si>
  <si>
    <t>5/18/2018</t>
  </si>
  <si>
    <t>8/9/2019</t>
  </si>
  <si>
    <t>11/23/2023</t>
  </si>
  <si>
    <t>HH12-1692</t>
  </si>
  <si>
    <t>AMAZON,CSNSTORES,JCPENNEY01,MACY02,OLLIIX,OVERSTOCK01,ROOMECOM</t>
  </si>
  <si>
    <t>2/20/2019</t>
  </si>
  <si>
    <t>HH12-1854</t>
  </si>
  <si>
    <t>5 Piece Cotton Duvet Cover Set with Throw Pillow</t>
  </si>
  <si>
    <t>PP001898;PF006056</t>
  </si>
  <si>
    <t>10/17/2023</t>
  </si>
  <si>
    <t>HH12-1855</t>
  </si>
  <si>
    <t>HH12-1545</t>
  </si>
  <si>
    <t>5 Piece Duvet Set</t>
  </si>
  <si>
    <t>9/16/2018</t>
  </si>
  <si>
    <t>5/10/2016</t>
  </si>
  <si>
    <t>HH12-1546</t>
  </si>
  <si>
    <t>BLK01,MACY02,OVERSTOCK01</t>
  </si>
  <si>
    <t>7/11/2016</t>
  </si>
  <si>
    <t>5/8/2016</t>
  </si>
  <si>
    <t>5/24/2016</t>
  </si>
  <si>
    <t>HH12-1542</t>
  </si>
  <si>
    <t>AMAZONDS,CSNSTORES,OVERSTOCK01</t>
  </si>
  <si>
    <t>7/21/2016</t>
  </si>
  <si>
    <t>2/12/2018</t>
  </si>
  <si>
    <t>HH12-1543</t>
  </si>
  <si>
    <t>AMAZON,OLLIIX,OVERSTOCK01</t>
  </si>
  <si>
    <t>8/10/2017</t>
  </si>
  <si>
    <t>2/2/2018</t>
  </si>
  <si>
    <t>4/5/2019</t>
  </si>
  <si>
    <t>HH12-1648</t>
  </si>
  <si>
    <t>Cotton Duvet Mini Set</t>
  </si>
  <si>
    <t>ASHFURNDS,MACY02,OVERSTOCK01</t>
  </si>
  <si>
    <t>1/4/2019</t>
  </si>
  <si>
    <t>3/14/2018</t>
  </si>
  <si>
    <t>2/6/2019</t>
  </si>
  <si>
    <t>HH12-1649</t>
  </si>
  <si>
    <t xml:space="preserve">Cotton Duvet  Mini Set</t>
  </si>
  <si>
    <t>AMAZON,MACY02,NRTPORT,OLLIIX,OVERSTOCK01</t>
  </si>
  <si>
    <t>10/27/2017</t>
  </si>
  <si>
    <t>11/26/2019</t>
  </si>
  <si>
    <t>HH12-1347</t>
  </si>
  <si>
    <t>7/25/2024</t>
  </si>
  <si>
    <t>AMAZON,AMAZONDS,OLLIIX</t>
  </si>
  <si>
    <t>11/15/2015</t>
  </si>
  <si>
    <t>3/1/2024</t>
  </si>
  <si>
    <t>HH12-1348</t>
  </si>
  <si>
    <t>AMAZON,AMAZONDS,BLK01,MACY02,OLLIIX</t>
  </si>
  <si>
    <t>HH12-275</t>
  </si>
  <si>
    <t>2 Piece Duvet Cover Set</t>
  </si>
  <si>
    <t>BEALLSDS,OLLIIX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</si>
  <si>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</si>
  <si>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</si>
  <si>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</si>
  <si>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</si>
  <si>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</si>
  <si>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</si>
  <si>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</si>
  <si>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AMAZON,HSNDS,KOHLDSN,MACY02,OVERSTOCK01</t>
  </si>
  <si>
    <t>3/29/2022</t>
  </si>
  <si>
    <t>HH12-100</t>
  </si>
  <si>
    <t>AMAZON,CSNSTORES,KOHLDSN,MACY02,OVERSCONSIGN,OVERSTOCK01</t>
  </si>
  <si>
    <t>3/18/2015</t>
  </si>
  <si>
    <t>2/4/2015</t>
  </si>
  <si>
    <t>8/10/2016</t>
  </si>
  <si>
    <t>5/1/2018</t>
  </si>
  <si>
    <t>HH12-1828</t>
  </si>
  <si>
    <t>5 Piece Cotton Jaquard Duvet Set</t>
  </si>
  <si>
    <t>1/15/2023</t>
  </si>
  <si>
    <t>HH12-1829</t>
  </si>
  <si>
    <t>AMAZON,KOHLDSN,MACY02,OLLIIX</t>
  </si>
  <si>
    <t>2/13/2023</t>
  </si>
  <si>
    <t>HH12-1868</t>
  </si>
  <si>
    <t>HH12-1869</t>
  </si>
  <si>
    <t>CSNSTORES,OLLIIX</t>
  </si>
  <si>
    <t>HH12-1226</t>
  </si>
  <si>
    <t>CSNSTORES,JCPENNEY01,KOHLDSN,MACY02,OLLIIX</t>
  </si>
  <si>
    <t>HH12-1227</t>
  </si>
  <si>
    <t>AMAZON,AMERSIGNDS,BEALLSDS,KOHLDSN,MACY02,OLLIIX,OVERSTOCK01</t>
  </si>
  <si>
    <t>12/16/2019</t>
  </si>
  <si>
    <t>11/7/2015</t>
  </si>
  <si>
    <t>HH12-1803</t>
  </si>
  <si>
    <t>5 Piece Cotton Duvet Cover Set</t>
  </si>
  <si>
    <t>HH12-1804</t>
  </si>
  <si>
    <t>11/10/2022</t>
  </si>
  <si>
    <t>HH12-1622</t>
  </si>
  <si>
    <t>Cotton Printed 5 Piece Duvet Cover Set</t>
  </si>
  <si>
    <t>5/3/2017</t>
  </si>
  <si>
    <t>7/6/2022</t>
  </si>
  <si>
    <t>6/4/2023</t>
  </si>
  <si>
    <t>HH12-1623</t>
  </si>
  <si>
    <t>AMAZON,CSNSTORES,JCPENNEY01,KOHLDSN,OVERSTOCK01</t>
  </si>
  <si>
    <t>6/5/2022</t>
  </si>
  <si>
    <t>3/10/2017</t>
  </si>
  <si>
    <t>8/25/2023</t>
  </si>
  <si>
    <t>HH12-1687</t>
  </si>
  <si>
    <t>BLK01,MACY02</t>
  </si>
  <si>
    <t>HH12-1688</t>
  </si>
  <si>
    <t>HH12-248</t>
  </si>
  <si>
    <t>KOHLDSN,OLLIIX</t>
  </si>
  <si>
    <t>1/27/2016</t>
  </si>
  <si>
    <t>2/2/2015</t>
  </si>
  <si>
    <t>12/2/2015</t>
  </si>
  <si>
    <t>HH12-249</t>
  </si>
  <si>
    <t>AMAZON,BLK01,CSNSTORES,KOHLDSN,MACY02,OVERSTOCK01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</si>
  <si>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</si>
  <si>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</si>
  <si>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</si>
  <si>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</si>
  <si>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</si>
  <si>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</si>
  <si>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AMAZON,OVERSTOCK01</t>
  </si>
  <si>
    <t>5/7/2023</t>
  </si>
  <si>
    <t>HH12-1842</t>
  </si>
  <si>
    <t>1/12/2024</t>
  </si>
  <si>
    <t>2/13/2024</t>
  </si>
  <si>
    <t>9/14/2023</t>
  </si>
  <si>
    <t>2/7/2024</t>
  </si>
  <si>
    <t>HH12-983</t>
  </si>
  <si>
    <t>Belcourt</t>
  </si>
  <si>
    <t>2/25/2015</t>
  </si>
  <si>
    <t>1/25/2016</t>
  </si>
  <si>
    <t>HH12-1798</t>
  </si>
  <si>
    <t>5 Piece Cotton Clipped Jacquard Duvet Set</t>
  </si>
  <si>
    <t>CSNSTORES,MACY02,OLLIIX,OVERSTOCK01</t>
  </si>
  <si>
    <t>6/9/2022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</si>
  <si>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</si>
  <si>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</si>
  <si>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</si>
  <si>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</si>
  <si>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</si>
  <si>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</si>
  <si>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</si>
  <si>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</si>
  <si>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</si>
  <si>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</si>
  <si>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</si>
  <si>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</si>
  <si>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</si>
  <si>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</si>
  <si>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HH12-1581</t>
  </si>
  <si>
    <t>CSNSTORES,KOHLDSN,OVERSTOCK01</t>
  </si>
  <si>
    <t>6/14/2017</t>
  </si>
  <si>
    <t>4/30/2017</t>
  </si>
  <si>
    <t>1/18/2020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</si>
  <si>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</si>
  <si>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</si>
  <si>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</si>
  <si>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</si>
  <si>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</si>
  <si>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</si>
  <si>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</si>
  <si>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</si>
  <si>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6/29/2024</t>
  </si>
  <si>
    <t>AMAZON,AMAZONDS,BLK01,CSNSTORES,JCPENNEY01,KOHLDSN,MACY02,OLLIIX,OVERSTOCK01,ROOMECOM</t>
  </si>
  <si>
    <t>8/20/2016</t>
  </si>
  <si>
    <t>7/7/2017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</si>
  <si>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</si>
  <si>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</si>
  <si>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</si>
  <si>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</si>
  <si>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</si>
  <si>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</si>
  <si>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</si>
  <si>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</si>
  <si>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</si>
  <si>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AMAZONDS,CSNSTORES,MACY02,OLLIIX,OVERSTOCK01</t>
  </si>
  <si>
    <t>2/20/2023</t>
  </si>
  <si>
    <t>11/24/2022</t>
  </si>
  <si>
    <t>HH13-1836</t>
  </si>
  <si>
    <t>AMAZONDS,CSNSTORES,OLLIIX,OVERSTOCK01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</si>
  <si>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</si>
  <si>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</si>
  <si>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</si>
  <si>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</si>
  <si>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</si>
  <si>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</si>
  <si>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</si>
  <si>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</si>
  <si>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</si>
  <si>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</si>
  <si>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</si>
  <si>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AMAZON,AMAZONDS,BLK01,CSNSTORES,HOUZZ,JCPENNEY01,KOHLDSN,MACY02,OLLIIX,OVERSTOCK01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</si>
  <si>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</si>
  <si>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</si>
  <si>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</si>
  <si>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</si>
  <si>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</si>
  <si>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</si>
  <si>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</si>
  <si>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</si>
  <si>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</si>
  <si>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</si>
  <si>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AMAZON,BLK01,CSNSTORES,HOUZZ,JCPENNEY01,KOHLDSN,MACY02,OLLIIX,OVERSTOCK01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</si>
  <si>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</si>
  <si>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</si>
  <si>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</si>
  <si>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</si>
  <si>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</si>
  <si>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</si>
  <si>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</si>
  <si>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</si>
  <si>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</si>
  <si>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</si>
  <si>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</si>
  <si>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</si>
  <si>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</si>
  <si>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</si>
  <si>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</si>
  <si>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AMAZON,CSNSTORES,JCPENNEY01,MACY02,OLLIIX,OVERSTOCK01</t>
  </si>
  <si>
    <t>7/27/2023</t>
  </si>
  <si>
    <t>HH30-1693</t>
  </si>
  <si>
    <t>Embroidered Cotton Square Decorative Pillow</t>
  </si>
  <si>
    <t>7/31/2024</t>
  </si>
  <si>
    <t>10/23/2019</t>
  </si>
  <si>
    <t>HH30-1229A</t>
  </si>
  <si>
    <t>16x16"</t>
  </si>
  <si>
    <t>9/29/2015</t>
  </si>
  <si>
    <t>3/9/2021</t>
  </si>
  <si>
    <t>HH30-1230A</t>
  </si>
  <si>
    <t>6/28/2024</t>
  </si>
  <si>
    <t>AMAZON,CSNSTORES,JCPENNEY01,KOHLDSN,MACY02,NRTPORT,OLLIIX,OVERSTOCK01</t>
  </si>
  <si>
    <t>9/23/2015</t>
  </si>
  <si>
    <t>HH30-1650</t>
  </si>
  <si>
    <t>8/7/2024</t>
  </si>
  <si>
    <t>3/30/2018</t>
  </si>
  <si>
    <t>HH30-1651</t>
  </si>
  <si>
    <t>2/28/2018</t>
  </si>
  <si>
    <t>8/6/2018</t>
  </si>
  <si>
    <t>12/10/2017</t>
  </si>
  <si>
    <t>HH30-106</t>
  </si>
  <si>
    <t>BLK01,CSNSTORES,MACY02,OLLIIX,OVERSTOCK01,ROOMECOM</t>
  </si>
  <si>
    <t>5/16/2018</t>
  </si>
  <si>
    <t>8/20/2015</t>
  </si>
  <si>
    <t>HH30-272</t>
  </si>
  <si>
    <t>Decorative Pillow</t>
  </si>
  <si>
    <t>ASHFURNDS,CSNSTORES,KOHLDSN,MACY02,NRTPORT,OLLIIX,OVERSTOCK01</t>
  </si>
  <si>
    <t>HH30-497</t>
  </si>
  <si>
    <t>AMAZON,AMAZONDS,KOHLDSN,OVERSTOCK01</t>
  </si>
  <si>
    <t>3/22/2021</t>
  </si>
  <si>
    <t>12/22/2017</t>
  </si>
  <si>
    <t>HH30-255</t>
  </si>
  <si>
    <t>AMAZON,KOHLDSN,OVERSTOCK01</t>
  </si>
  <si>
    <t>1/11/2016</t>
  </si>
  <si>
    <t>HH30-401A</t>
  </si>
  <si>
    <t>8/24/2024</t>
  </si>
  <si>
    <t>5/9/2018</t>
  </si>
  <si>
    <t>HH30-400A</t>
  </si>
  <si>
    <t>AMAZON,MACY02</t>
  </si>
  <si>
    <t>4/8/2016</t>
  </si>
  <si>
    <t>8/11/2015</t>
  </si>
  <si>
    <t>2/15/2017</t>
  </si>
  <si>
    <t>HH30-402A</t>
  </si>
  <si>
    <t>12x16"</t>
  </si>
  <si>
    <t>9/8/2016</t>
  </si>
  <si>
    <t>10/27/2015</t>
  </si>
  <si>
    <t>HH11-705</t>
  </si>
  <si>
    <t>AMAZON,AMAZONDS,BLK01,CSNSTORES,JCPENNEY01,KOHLDSN,OLLIIX,OVERSTOCK01</t>
  </si>
  <si>
    <t>5/12/2015</t>
  </si>
  <si>
    <t>7/30/2023</t>
  </si>
  <si>
    <t>HH11-1228A</t>
  </si>
  <si>
    <t>AMAZON,CSNSTORES,JCPENNEY01,KOHLDSN,MACY02,OVERSTOCK01</t>
  </si>
  <si>
    <t>HH11-496</t>
  </si>
  <si>
    <t>Cotton European Sham</t>
  </si>
  <si>
    <t>AMAZON,CSNSTORES,KOHLDSN,NRTPORT,OLLIIX,OVERSTOCK01</t>
  </si>
  <si>
    <t>3/7/2016</t>
  </si>
  <si>
    <t>HH11-399</t>
  </si>
  <si>
    <t>AMAZON,BLK01,CSNSTORES,MACY02</t>
  </si>
  <si>
    <t>2/7/2016</t>
  </si>
  <si>
    <t>WR13-3471</t>
  </si>
  <si>
    <t>Woolrich</t>
  </si>
  <si>
    <t>Olsen</t>
  </si>
  <si>
    <t>Olsen 3 Piece Oversized Cotton Quilt Set</t>
  </si>
  <si>
    <t>PP001704;PF005621</t>
  </si>
  <si>
    <t>AMAZON,CSNSTORES,JCPENNEY01,KOHLDSN</t>
  </si>
  <si>
    <t>1/11/2024</t>
  </si>
  <si>
    <t>1/30/2022</t>
  </si>
  <si>
    <t>WR13-3472</t>
  </si>
  <si>
    <t>AMAZON,ASHFURNDS,BLK01,JCPENNEY01,KOHLDSN,MACY02,OLLIIX,OVERSTOCK01,TGTDVS,Zulily</t>
  </si>
  <si>
    <t>2/11/2022</t>
  </si>
  <si>
    <t>5/11/2023</t>
  </si>
  <si>
    <t>4/26/2022</t>
  </si>
  <si>
    <t>WR13-3904</t>
  </si>
  <si>
    <t>Tan</t>
  </si>
  <si>
    <t>PP001704;PF005929</t>
  </si>
  <si>
    <t>AMAZON,AMAZONDS,JCPENNEY01,KOHLDSN,TGTDVS</t>
  </si>
  <si>
    <t>9/22/2023</t>
  </si>
  <si>
    <t>6/24/2023</t>
  </si>
  <si>
    <t>2/15/2023</t>
  </si>
  <si>
    <t>WR13-3905</t>
  </si>
  <si>
    <t>AMAZON,AMAZONDS,JCPENNEY01,KOHLDSN,OLLIIX,OVERSTOCK01,TGTDVS,Zulily</t>
  </si>
  <si>
    <t>7/18/2023</t>
  </si>
  <si>
    <t>5/24/2023</t>
  </si>
  <si>
    <t>3/3/2023</t>
  </si>
  <si>
    <t>WR13-3919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</si>
  <si>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</si>
  <si>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</si>
  <si>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</si>
  <si>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</si>
  <si>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</si>
  <si>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</si>
  <si>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</si>
  <si>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7/3/2024</t>
  </si>
  <si>
    <t>10/5/2023</t>
  </si>
  <si>
    <t>10/16/2023</t>
  </si>
  <si>
    <t>11/1/2023</t>
  </si>
  <si>
    <t>9/29/2023</t>
  </si>
  <si>
    <t>WR13-2815</t>
  </si>
  <si>
    <t>AMAZON,AMAZONDS,BLK01,CSNSTORES,JCPENNEY01,KOHLDSN,MACY02,OLLIIX,OVERSTOCK01,TGTDVS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</si>
  <si>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</si>
  <si>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</si>
  <si>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</si>
  <si>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</si>
  <si>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</si>
  <si>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</si>
  <si>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AMAZON,BLK01,CSNSTORES,JCPENNEY01,KOHLDSN,MACY02,OLLIIX,OVERSTOCK01,TGTDVS</t>
  </si>
  <si>
    <t>1/31/2020</t>
  </si>
  <si>
    <t>11/1/2019</t>
  </si>
  <si>
    <t>WR13-3918</t>
  </si>
  <si>
    <t>Winter Hills</t>
  </si>
  <si>
    <t>PF003308;PP000534</t>
  </si>
  <si>
    <t>10/10/2023</t>
  </si>
  <si>
    <t>2/16/2024</t>
  </si>
  <si>
    <t>WR14-1728</t>
  </si>
  <si>
    <t>AMAZON,CSNSTORES,JCPENNEY01,KOHLDSN,LOWESDS,MACY02,OVERSTOCK01,TGTDVS</t>
  </si>
  <si>
    <t>6/7/2018</t>
  </si>
  <si>
    <t>6/7/2017</t>
  </si>
  <si>
    <t>9/2/2016</t>
  </si>
  <si>
    <t>7/10/2019</t>
  </si>
  <si>
    <t>7/6/2021</t>
  </si>
  <si>
    <t>12/18/2021</t>
  </si>
  <si>
    <t>8/25/2016</t>
  </si>
  <si>
    <t>WR14-1729</t>
  </si>
  <si>
    <t>AMAZON,AMAZONDS,BLK01,CSNSTORES,FINGERHUTDS,JCPENNEY01,KOHLDSN,OLLIIX,OVERSTOCK01,TGTDVS,Zulily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</si>
  <si>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</si>
  <si>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</si>
  <si>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</si>
  <si>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</si>
  <si>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</si>
  <si>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</si>
  <si>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AMAZON,CSNSTORES,HDDS,JCPENNEY01,KOHLDSN,MACY02,OVERSTOCK01,ROOMECOM</t>
  </si>
  <si>
    <t>2/13/2018</t>
  </si>
  <si>
    <t>8/29/2021</t>
  </si>
  <si>
    <t>WR14-1727</t>
  </si>
  <si>
    <t>AMAZON,BEALLSDS,CSNSTORES,HDDS,JCPENNEY01,KOHLDSN,MACY02,OLLIIX,OVERSTOCK01,TGTDVS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</si>
  <si>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</si>
  <si>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</si>
  <si>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</si>
  <si>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</si>
  <si>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</si>
  <si>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AMAZON,AMAZONDS,BLK01,CSNSTORES,JCPENNEY01,KOHLDSN,MACY02,OLLIIX,OVERSTOCK01,TGTDVS,Zulily</t>
  </si>
  <si>
    <t>WR13-2948</t>
  </si>
  <si>
    <t>AMAZON,BLK01,CSNSTORES,JCPENNEY01,KOHLDSN,OLLIIX,OVERSTOCK01,TGTDVS,WALMARTDS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</si>
  <si>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</si>
  <si>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</si>
  <si>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</si>
  <si>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</si>
  <si>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</si>
  <si>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</si>
  <si>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AMAZON,AMAZONDS,CSNSTORES,JCPENNEY01,KOHLDSN,OVERSTOCK01,TGTDVS</t>
  </si>
  <si>
    <t>5/21/2021</t>
  </si>
  <si>
    <t>1/31/2021</t>
  </si>
  <si>
    <t>WR13-3043</t>
  </si>
  <si>
    <t>12/21/2023</t>
  </si>
  <si>
    <t>WR14-1787</t>
  </si>
  <si>
    <t>Tasha</t>
  </si>
  <si>
    <t>AMAZON,BLK01,CSNSTORES,JCPENNEY01,KOHLDSN,OLLIIX</t>
  </si>
  <si>
    <t>11/26/2016</t>
  </si>
  <si>
    <t>WR14-1788</t>
  </si>
  <si>
    <t>AMAZON,CSNSTORES,HDDS,JCPENNEY01,KOHLDSN,OLLIIX</t>
  </si>
  <si>
    <t>9/14/2016</t>
  </si>
  <si>
    <t>10/27/2016</t>
  </si>
  <si>
    <t>WR14-1785</t>
  </si>
  <si>
    <t>Quilt Mini Set</t>
  </si>
  <si>
    <t>AMAZON,CSNSTORES,HDDS,JCPENNEY01,KOHLDSN,OVERSTOCK01,TGTDVS</t>
  </si>
  <si>
    <t>WR14-1786</t>
  </si>
  <si>
    <t>AMAZON,BLK01,CSNSTORES,JCPENNEY01,KOHLDSN,OVERSTOCK01,TGTDVS</t>
  </si>
  <si>
    <t>WR14-1730</t>
  </si>
  <si>
    <t>Sunset</t>
  </si>
  <si>
    <t>AMAZON,BLK01,CSNSTORES,FINGERHUTDS,HDDS,HSNDS,JCPENNEY01,KOHLDSN,MACY02,OLLIIX,OVERSTOCK01</t>
  </si>
  <si>
    <t>5/29/2017</t>
  </si>
  <si>
    <t>7/24/2021</t>
  </si>
  <si>
    <t>7/28/2021</t>
  </si>
  <si>
    <t>WR14-1731</t>
  </si>
  <si>
    <t>AMAZON,CSNSTORES,FINGERHUTDS,JCPENNEY01,KOHLDSN,OLLIIX,OVERSTOCK01,TGTDVS</t>
  </si>
  <si>
    <t>5/28/2017</t>
  </si>
  <si>
    <t>4/26/2019</t>
  </si>
  <si>
    <t>WR14-2021</t>
  </si>
  <si>
    <t>Buffalo Check</t>
  </si>
  <si>
    <t>Oversized Quilt Mini Set</t>
  </si>
  <si>
    <t>PF003309</t>
  </si>
  <si>
    <t>8/12/2017</t>
  </si>
  <si>
    <t>9/20/2017</t>
  </si>
  <si>
    <t>WR14-2022</t>
  </si>
  <si>
    <t>AMAZON,AMAZONDS,CSNSTORES,HDDS,KOHLDSN,OVERSTOCK01,TGTDVS</t>
  </si>
  <si>
    <t>WR14-2020</t>
  </si>
  <si>
    <t>AMAZON,AMAZONDS,BLK01,HDDS,MACY02,OLLIIX,OVERSTOCK01,ROOMECOM,TGTDVS</t>
  </si>
  <si>
    <t>3/2/2018</t>
  </si>
  <si>
    <t>2/20/2022</t>
  </si>
  <si>
    <t>WR13-2523</t>
  </si>
  <si>
    <t>Tulsa</t>
  </si>
  <si>
    <t>Oversized Plaid Print Cotton Quilt Set</t>
  </si>
  <si>
    <t>Red/Grey</t>
  </si>
  <si>
    <t>PF004511;PP001031</t>
  </si>
  <si>
    <t>2/16/2019</t>
  </si>
  <si>
    <t>WR13-2524</t>
  </si>
  <si>
    <t>AMAZON,BLK01,CSNSTORES,JCPENNEY01,KOHLDSN,MACY02,OLLIIX</t>
  </si>
  <si>
    <t>WR14-3869</t>
  </si>
  <si>
    <t>Woodshed AZ</t>
  </si>
  <si>
    <t>Quilt Set</t>
  </si>
  <si>
    <t>WR14-3870</t>
  </si>
  <si>
    <t>WR14-3865</t>
  </si>
  <si>
    <t>WR14-3866</t>
  </si>
  <si>
    <t>WR14-1783</t>
  </si>
  <si>
    <t>Woolrich Check</t>
  </si>
  <si>
    <t>Gingham</t>
  </si>
  <si>
    <t>BLK01,CSNSTORES,FINGERHUTDS,HDDS,JCPENNEY01,KOHLDSN,MACY02,OLLIIX,OVERSTOCK01</t>
  </si>
  <si>
    <t>6/1/2017</t>
  </si>
  <si>
    <t>7/26/2016</t>
  </si>
  <si>
    <t>WR14-1784</t>
  </si>
  <si>
    <t>9/6/2018</t>
  </si>
  <si>
    <t>6/2/2017</t>
  </si>
  <si>
    <t>2/4/2018</t>
  </si>
  <si>
    <t>WR14-2233</t>
  </si>
  <si>
    <t>Twin Falls</t>
  </si>
  <si>
    <t>Oversized 4 Piece Quilt Set</t>
  </si>
  <si>
    <t>Brown/Blue</t>
  </si>
  <si>
    <t>AMAZON,JCPENNEY01,KOHLDSN,OVERSTOCK01</t>
  </si>
  <si>
    <t>1/4/2018</t>
  </si>
  <si>
    <t>11/2/2017</t>
  </si>
  <si>
    <t>WR14-2234</t>
  </si>
  <si>
    <t>AMAZON,BLK01,HDDS,JCPENNEY01,KOHLDSN,OLLIIX,OVERSTOCK01</t>
  </si>
  <si>
    <t>9/26/2018</t>
  </si>
  <si>
    <t>WR14-1724</t>
  </si>
  <si>
    <t>Huntington</t>
  </si>
  <si>
    <t>6/5/2017</t>
  </si>
  <si>
    <t>11/24/2020</t>
  </si>
  <si>
    <t>WR14-1725</t>
  </si>
  <si>
    <t>AAFESDS,AMAZON,AMAZONDS,BLK01,HDDS,JCPENNEY01,KOHLDSN,MACY02</t>
  </si>
  <si>
    <t>10/6/2016</t>
  </si>
  <si>
    <t>8/6/2017</t>
  </si>
  <si>
    <t>WR13-3473</t>
  </si>
  <si>
    <t>Hudson</t>
  </si>
  <si>
    <t>PP001705;PF005622</t>
  </si>
  <si>
    <t>AMAZON,CSNSTORES,JCPENNEY01,KOHLDSN,TGTDVS</t>
  </si>
  <si>
    <t>4/3/2022</t>
  </si>
  <si>
    <t>WR13-3474</t>
  </si>
  <si>
    <t>AMAZON,JCPENNEY01,KOHLDSN,OVERSTOCK01,TGTDVS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</si>
  <si>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</si>
  <si>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</si>
  <si>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</si>
  <si>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</si>
  <si>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</si>
  <si>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</si>
  <si>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</si>
  <si>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AMAZON,CSNSTORES,MACY02,OVERSTOCK01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</si>
  <si>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</si>
  <si>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</si>
  <si>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</si>
  <si>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</si>
  <si>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</si>
  <si>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</si>
  <si>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</si>
  <si>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</si>
  <si>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</si>
  <si>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AMAZON,CSNSTORES,JCPENNEY01,TGTDVS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</si>
  <si>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</si>
  <si>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</si>
  <si>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</si>
  <si>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</si>
  <si>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</si>
  <si>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</si>
  <si>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</si>
  <si>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</si>
  <si>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</si>
  <si>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</si>
  <si>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</si>
  <si>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AMAZONDS,BLK01,CSNSTORES,JCPENNEY01,KOHLDSN</t>
  </si>
  <si>
    <t>6/19/2022</t>
  </si>
  <si>
    <t>5/9/2022</t>
  </si>
  <si>
    <t>WR13-2122</t>
  </si>
  <si>
    <t>Daybed Cover</t>
  </si>
  <si>
    <t>5 Piece Day Bed Cover Set</t>
  </si>
  <si>
    <t>Daybed</t>
  </si>
  <si>
    <t>AMAZON,CSNSTORES,JCPENNEY01,KOHLDSN,OLLIIX,OVERSTOCK01,TGTDVS</t>
  </si>
  <si>
    <t>5/15/2019</t>
  </si>
  <si>
    <t>12/7/2017</t>
  </si>
  <si>
    <t>WR13-2024</t>
  </si>
  <si>
    <t>12/28/2018</t>
  </si>
  <si>
    <t>WR13-2121</t>
  </si>
  <si>
    <t>AMAZON,BLK01,CSNSTORES,OVERSTOCK01,TGTDVS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</si>
  <si>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</si>
  <si>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</si>
  <si>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</si>
  <si>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</si>
  <si>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</si>
  <si>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</si>
  <si>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</si>
  <si>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</si>
  <si>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</si>
  <si>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AMAZONDS,JCPENNEY01,KOHLDSN,MACY02,OVERSTOCK01,TGTDVS</t>
  </si>
  <si>
    <t>2/17/2023</t>
  </si>
  <si>
    <t>WR13-3884</t>
  </si>
  <si>
    <t>AMAZONDS,CSNSTORES,KOHLDSN,MACY02,OLLIIX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</si>
  <si>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</si>
  <si>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</si>
  <si>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</si>
  <si>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</si>
  <si>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</si>
  <si>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</si>
  <si>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AMAZON,AMAZONDS,CSNSTORES,HDDS,JCPENNEY01,MACY02,OVERSTOCK01</t>
  </si>
  <si>
    <t>5/3/2018</t>
  </si>
  <si>
    <t>WR10-2192</t>
  </si>
  <si>
    <t>AMAZON,AMAZONDS,CSNSTORES,KOHLDSN,OVERSTOCK01,TGTDVS</t>
  </si>
  <si>
    <t>WR10-2193</t>
  </si>
  <si>
    <t>AMAZON,AMAZONDS,CSNSTORES,JCPENNEY01,KOHLDSN,MACY02,OVERSTOCK01,TGTDVS</t>
  </si>
  <si>
    <t>WR10-2194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</si>
  <si>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</si>
  <si>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</si>
  <si>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</si>
  <si>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</si>
  <si>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</si>
  <si>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</si>
  <si>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</si>
  <si>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</si>
  <si>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</si>
  <si>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</si>
  <si>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AMAZON,HDDS,JCPENNEY01,MACY02,OLLIIX,OVERSTOCK01</t>
  </si>
  <si>
    <t>WR10-2179</t>
  </si>
  <si>
    <t>AMAZON,AMAZONDS,BLK01,CSNSTORES,HDDS,JCPENNEY01,KOHLDSN,MACY02,OLLIIX,OVERSTOCK01,TGTDVS</t>
  </si>
  <si>
    <t>6/17/2018</t>
  </si>
  <si>
    <t>8/26/2021</t>
  </si>
  <si>
    <t>12/28/2017</t>
  </si>
  <si>
    <t>6/20/2019</t>
  </si>
  <si>
    <t>WR10-2180</t>
  </si>
  <si>
    <t>AMAZON,AMAZONDS,CSNSTORES,HDDS,JCPENNEY01,KOHLDSN,OLLIIX,OVERSTOCK01</t>
  </si>
  <si>
    <t>7/18/2018</t>
  </si>
  <si>
    <t>9/29/2020</t>
  </si>
  <si>
    <t>WR10-2181</t>
  </si>
  <si>
    <t>AMAZON,HDDS,JCPENNEY01,KOHLDSN,MACY02,OVERSTOCK01,TGTDVS</t>
  </si>
  <si>
    <t>WR10-079</t>
  </si>
  <si>
    <t>Hadley Plaid</t>
  </si>
  <si>
    <t>Oversized Cozy Spun Comforter Set</t>
  </si>
  <si>
    <t>PF003305</t>
  </si>
  <si>
    <t>AMAZON,AMAZONDS,KOHLDSN,MACY02,OVERSTOCK01</t>
  </si>
  <si>
    <t>WR10-080</t>
  </si>
  <si>
    <t>AMAZON,AMAZONDS,FINGERHUTDS,HDDS,JCPENNEY01,KOHLDSN,MACY02,OLLIIX,OVERSCONSIGN,OVERSTOCK01</t>
  </si>
  <si>
    <t>6/23/2015</t>
  </si>
  <si>
    <t>1/19/2017</t>
  </si>
  <si>
    <t>WR10-081</t>
  </si>
  <si>
    <t>AMAZON,AMAZONDS,CSNSTORES,FINGERHUTDS,HDDS,KOHLDSN,OVERSTOCK01</t>
  </si>
  <si>
    <t>WR10-2945</t>
  </si>
  <si>
    <t>Anaheim</t>
  </si>
  <si>
    <t>4 Piece Plaid Comforter Set</t>
  </si>
  <si>
    <t>Tan/Brown</t>
  </si>
  <si>
    <t>PP001498;PF005106</t>
  </si>
  <si>
    <t>CSNSTORES,OVERSTOCK01</t>
  </si>
  <si>
    <t>8/2/2020</t>
  </si>
  <si>
    <t>WR10-2946</t>
  </si>
  <si>
    <t>CSNSTORES,JCPENNEY01,OLLIIX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</si>
  <si>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</si>
  <si>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</si>
  <si>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</si>
  <si>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</si>
  <si>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</si>
  <si>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</si>
  <si>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</si>
  <si>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</si>
  <si>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</si>
  <si>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</si>
  <si>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</si>
  <si>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</si>
  <si>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CSNSTORES,JCPENNEY01,MACY02,OVERSTOCK01,WALMARTDS</t>
  </si>
  <si>
    <t>WR10-2474</t>
  </si>
  <si>
    <t>CSNSTORES,OLLIIX,OVERSTOCK01,TGTDVS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</si>
  <si>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</si>
  <si>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</si>
  <si>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</si>
  <si>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</si>
  <si>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</si>
  <si>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</si>
  <si>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</si>
  <si>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</si>
  <si>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</si>
  <si>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</si>
  <si>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</si>
  <si>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</si>
  <si>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</si>
  <si>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</si>
  <si>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</si>
  <si>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</si>
  <si>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</si>
  <si>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</si>
  <si>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</si>
  <si>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</si>
  <si>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</si>
  <si>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</si>
  <si>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</si>
  <si>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</si>
  <si>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</si>
  <si>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</si>
  <si>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</si>
  <si>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</si>
  <si>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</si>
  <si>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</si>
  <si>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</si>
  <si>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</si>
  <si>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</si>
  <si>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</si>
  <si>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</si>
  <si>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</si>
  <si>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</si>
  <si>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</si>
  <si>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</si>
  <si>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</si>
  <si>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</si>
  <si>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</si>
  <si>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</si>
  <si>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</si>
  <si>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</si>
  <si>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</si>
  <si>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AMAZON,CSNSTORES,JCPENNEY01,KOHLDSN,OLLIIX,WALMARTDS</t>
  </si>
  <si>
    <t>6/4/2017</t>
  </si>
  <si>
    <t>8/1/2020</t>
  </si>
  <si>
    <t>5/16/2017</t>
  </si>
  <si>
    <t>7/11/2017</t>
  </si>
  <si>
    <t>WR50-1781</t>
  </si>
  <si>
    <t>8/8/2016</t>
  </si>
  <si>
    <t>WR50-1784</t>
  </si>
  <si>
    <t>AMAZON,BLK01,KOHLDSN,MACY02,TGTDVS</t>
  </si>
  <si>
    <t>5/23/2017</t>
  </si>
  <si>
    <t>11/17/2018</t>
  </si>
  <si>
    <t>WR50-1785</t>
  </si>
  <si>
    <t>AMAZON,ASHFURNDS,BLK01,CSNSTORES,KOHLDSN,MACY02,TGTDVS</t>
  </si>
  <si>
    <t>5/4/2018</t>
  </si>
  <si>
    <t>6/20/2017</t>
  </si>
  <si>
    <t>WR50-1786</t>
  </si>
  <si>
    <t>1/6/2020</t>
  </si>
  <si>
    <t>WR50-1783</t>
  </si>
  <si>
    <t>AMAZON,BLK01,JCPENNEY01,KOHLDSN,TGTDVS</t>
  </si>
  <si>
    <t>10/4/2017</t>
  </si>
  <si>
    <t>WR50-1780</t>
  </si>
  <si>
    <t>BLK01,CSNSTORES,JCPENNEY01,MACY02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</si>
  <si>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</si>
  <si>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</si>
  <si>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</si>
  <si>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</si>
  <si>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</si>
  <si>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</si>
  <si>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</si>
  <si>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5/10/2024</t>
  </si>
  <si>
    <t>ASHFURNDS,CSNSTORES,KOHLDSN,MACY02,OLLIIX,OVERSTOCK01,TGTDVS</t>
  </si>
  <si>
    <t>7/12/2018</t>
  </si>
  <si>
    <t>WR30-425</t>
  </si>
  <si>
    <t>Pieced Oblong Pillow</t>
  </si>
  <si>
    <t>AMAZON,AMAZONDS,ASHFURNDS,CSNSTORES,KOHLDSN,OVERSTOCK01</t>
  </si>
  <si>
    <t>5/11/2015</t>
  </si>
  <si>
    <t>9/24/2017</t>
  </si>
  <si>
    <t>WR30-422</t>
  </si>
  <si>
    <t>Berber Square Pillow</t>
  </si>
  <si>
    <t>AMAZON,AMAZONDS,CSNSTORES,KOHLDSN,MACY02</t>
  </si>
  <si>
    <t>WR30-423</t>
  </si>
  <si>
    <t>Printed Dog Square Pillow</t>
  </si>
  <si>
    <t>WR30-721</t>
  </si>
  <si>
    <t>Lumberjack Plaid</t>
  </si>
  <si>
    <t>See below</t>
  </si>
  <si>
    <t>6/16/2017</t>
  </si>
  <si>
    <t>WR11-082</t>
  </si>
  <si>
    <t>Euro sham</t>
  </si>
  <si>
    <t>AMAZON,AMAZONDS,CSNSTORES,HDDS,OVERSTOCK01,TGTDVS</t>
  </si>
  <si>
    <t>4/24/2015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</si>
  <si>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</si>
  <si>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</si>
  <si>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</si>
  <si>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</si>
  <si>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</si>
  <si>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AMAZON,CSNSTORES,KIRKLANDDS,KOHLDSN,MACY02,OLLIIX,TGTDVS</t>
  </si>
  <si>
    <t>2/26/2023</t>
  </si>
  <si>
    <t>12/9/2022</t>
  </si>
  <si>
    <t>12/30/2022</t>
  </si>
  <si>
    <t>3/15/2023</t>
  </si>
  <si>
    <t>BR10-3841</t>
  </si>
  <si>
    <t>AMAZON,CSNSTORES,KIRKLANDDS,KOHLDSN,MACY02,OLLIIX,TGTDVS,ZOLA</t>
  </si>
  <si>
    <t>4/20/2023</t>
  </si>
  <si>
    <t>9/28/2023</t>
  </si>
  <si>
    <t>9/9/2023</t>
  </si>
  <si>
    <t>BR10-3844</t>
  </si>
  <si>
    <t>PP001825;PF005863</t>
  </si>
  <si>
    <t>4/30/2023</t>
  </si>
  <si>
    <t>BR10-3845</t>
  </si>
  <si>
    <t>CSNSTORES,JCPENNEY01,KIRKLANDDS,KOHLDSN,MACY02,OLLIIX,TGTDVS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</si>
  <si>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</si>
  <si>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</si>
  <si>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</si>
  <si>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</si>
  <si>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</si>
  <si>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</si>
  <si>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</si>
  <si>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</si>
  <si>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</si>
  <si>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</si>
  <si>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</si>
  <si>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CSNSTORES,DESINC,JCPENNEY01,MACY02,OLLIIX,TGTDVS</t>
  </si>
  <si>
    <t>1/19/2023</t>
  </si>
  <si>
    <t>BR10-3865</t>
  </si>
  <si>
    <t>CSNSTORES,JCPENNEY01,KOHLDSN,MACY02,OLLIIX,TGTDVS</t>
  </si>
  <si>
    <t>BR10-3848</t>
  </si>
  <si>
    <t>Miro</t>
  </si>
  <si>
    <t>3 Piece Gauze Oversized Comforter Set</t>
  </si>
  <si>
    <t>PP001826;PF005864</t>
  </si>
  <si>
    <t>BR10-3849</t>
  </si>
  <si>
    <t>JCPENNEY01,KOHLDSN,MACY02,OLLIIX,TGTDVS</t>
  </si>
  <si>
    <t>10/27/2023</t>
  </si>
  <si>
    <t>BR10-3852</t>
  </si>
  <si>
    <t>PP001826;PF005865</t>
  </si>
  <si>
    <t>CSNSTORES,JCPENNEY01,KOHLDSN,MACY02,TGTDVS</t>
  </si>
  <si>
    <t>BR10-3853</t>
  </si>
  <si>
    <t>BR10-3856</t>
  </si>
  <si>
    <t>Kent</t>
  </si>
  <si>
    <t>3 Piece Striped Herringbone Oversized Comforter Set</t>
  </si>
  <si>
    <t>PP001827;PF005866</t>
  </si>
  <si>
    <t>CSNSTORES,KOHLDSN,MACY02,OLLIIX</t>
  </si>
  <si>
    <t>12/3/2022</t>
  </si>
  <si>
    <t>12/11/2022</t>
  </si>
  <si>
    <t>BR10-3857</t>
  </si>
  <si>
    <t>CSNSTORES,JCPENNEY01,OLLIIX,TGTDVS</t>
  </si>
  <si>
    <t>9/11/2023</t>
  </si>
  <si>
    <t>BR10-3860</t>
  </si>
  <si>
    <t>PP001827;PF005867</t>
  </si>
  <si>
    <t>JCPENNEY01,KOHLDSN,MACY02,OLLIIX,OVERSTOCK01,ZOLA</t>
  </si>
  <si>
    <t>BR10-3861</t>
  </si>
  <si>
    <t>CSNSTORES,OLLIIX,TGTDVS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</si>
  <si>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</si>
  <si>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</si>
  <si>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</si>
  <si>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</si>
  <si>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</si>
  <si>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</si>
  <si>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</si>
  <si>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</si>
  <si>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</si>
  <si>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</si>
  <si>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</si>
  <si>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</si>
  <si>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</si>
  <si>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</si>
  <si>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JCPENNEY01,MACY02,OLLIIX,TGTDVS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</si>
  <si>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</si>
  <si>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</si>
  <si>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</si>
  <si>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</si>
  <si>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</si>
  <si>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</si>
  <si>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</si>
  <si>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8/2/2022</t>
  </si>
  <si>
    <t>BR9144409622-08</t>
  </si>
  <si>
    <t>KOHLDSN,MACY02</t>
  </si>
  <si>
    <t>BR9144409622-13</t>
  </si>
  <si>
    <t>BIAB</t>
  </si>
  <si>
    <t>Conway</t>
  </si>
  <si>
    <t>10 Piece Comforter Set with Bed Sheets</t>
  </si>
  <si>
    <t>PP001823;PF005858</t>
  </si>
  <si>
    <t>10</t>
  </si>
  <si>
    <t>CSNSTORES,JCPENNEY01,MACY02,OLLIIX,TGTDVS,WALMARTDS</t>
  </si>
  <si>
    <t>10/28/2022</t>
  </si>
  <si>
    <t>BR9144409622-14</t>
  </si>
  <si>
    <t>CSNSTORES,JCPENNEY01,TGTDVS,WALMARTDS</t>
  </si>
  <si>
    <t>BR9144409622-15</t>
  </si>
  <si>
    <t>PP001823;PF005859</t>
  </si>
  <si>
    <t>JCPENNEY01,KOHLDSN,OVERSTOCK01,WALMARTDS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</si>
  <si>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</si>
  <si>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</si>
  <si>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</si>
  <si>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</si>
  <si>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</si>
  <si>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</si>
  <si>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</si>
  <si>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</si>
  <si>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</si>
  <si>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BLK01,CSNSTORES,JCPENNEY01,MACY02,TGTDVS,WALMARTDS</t>
  </si>
  <si>
    <t>BR9144409622-20</t>
  </si>
  <si>
    <t>CSNSTORES,JCPENNEY01,WALMARTDS</t>
  </si>
  <si>
    <t>9/15/2022</t>
  </si>
  <si>
    <t>BR9144409622-11</t>
  </si>
  <si>
    <t>Vail</t>
  </si>
  <si>
    <t>10 Piece Watercolor Ombre Comforter Set with Bed Sheets</t>
  </si>
  <si>
    <t>PP001822;PF005857</t>
  </si>
  <si>
    <t>CSNSTORES,JCPENNEY01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</si>
  <si>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</si>
  <si>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</si>
  <si>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</si>
  <si>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</si>
  <si>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</si>
  <si>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</si>
  <si>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</si>
  <si>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</si>
  <si>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6/25/2024</t>
  </si>
  <si>
    <t>CSNSTORES,MACY02,OLLIIX,TGTDVS</t>
  </si>
  <si>
    <t>BR12-3843</t>
  </si>
  <si>
    <t>JCPENNEY01,KOHLDSN,MACY02,OLLIIX,OVERSTOCK01,TGTDVS</t>
  </si>
  <si>
    <t>1/20/2023</t>
  </si>
  <si>
    <t>BR12-3846</t>
  </si>
  <si>
    <t>BR12-3847</t>
  </si>
  <si>
    <t>3/4/2024</t>
  </si>
  <si>
    <t>11/6/2023</t>
  </si>
  <si>
    <t>BR12-3870</t>
  </si>
  <si>
    <t>3 Piece Striated Cationic Dyed Oversized Duvet Cover Set with Pleats</t>
  </si>
  <si>
    <t>CSNSTORES,KOHLDSN,MACY02,TGTDVS</t>
  </si>
  <si>
    <t>BR12-3871</t>
  </si>
  <si>
    <t>BR12-3866</t>
  </si>
  <si>
    <t>4/10/2024</t>
  </si>
  <si>
    <t>BR12-3867</t>
  </si>
  <si>
    <t>5/3/2023</t>
  </si>
  <si>
    <t>6/9/2023</t>
  </si>
  <si>
    <t>BR12-3850</t>
  </si>
  <si>
    <t>3 Piece Gauze Oversized Duvet Cover Set</t>
  </si>
  <si>
    <t>BR12-3851</t>
  </si>
  <si>
    <t>CSNSTORES,JCPENNEY01,OLLIIX,TGTDVS,ZOLA</t>
  </si>
  <si>
    <t>2/22/2024</t>
  </si>
  <si>
    <t>BR12-3854</t>
  </si>
  <si>
    <t>JCPENNEY01,TGTDVS</t>
  </si>
  <si>
    <t>2/9/2023</t>
  </si>
  <si>
    <t>BR12-3855</t>
  </si>
  <si>
    <t>CSNSTORES,OVERSTOCK01,TGTDVS</t>
  </si>
  <si>
    <t>BR12-3862</t>
  </si>
  <si>
    <t>3 Piece Striped Herringbone Oversized Duvet Cover Set</t>
  </si>
  <si>
    <t>BR12-3863</t>
  </si>
  <si>
    <t>CSNSTORES,JCPENNEY01,KOHLDSN,OLLIIX,TGTDVS</t>
  </si>
  <si>
    <t>4/23/2023</t>
  </si>
  <si>
    <t>BR12-3858</t>
  </si>
  <si>
    <t>BR12-3859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</si>
  <si>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</si>
  <si>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</si>
  <si>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</si>
  <si>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</si>
  <si>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</si>
  <si>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</si>
  <si>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CSNSTORES,JCPENNEY01,KOHLDSN,OLLIIX,TGTDVS,ZOLA</t>
  </si>
  <si>
    <t>BR13-3874</t>
  </si>
  <si>
    <t>PP001829;PF005872</t>
  </si>
  <si>
    <t>CSNSTORES,JCPENNEY01,OVERSTOCK01,TGTDVS</t>
  </si>
  <si>
    <t>5/21/2023</t>
  </si>
  <si>
    <t>BR13-3875</t>
  </si>
  <si>
    <t>CSNSTORES,JCPENNEY01,KOHLDSN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</si>
  <si>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</si>
  <si>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</si>
  <si>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</si>
  <si>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</si>
  <si>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</si>
  <si>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</si>
  <si>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</si>
  <si>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</si>
  <si>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</si>
  <si>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</si>
  <si>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</si>
  <si>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</si>
  <si>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</si>
  <si>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</si>
  <si>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</si>
  <si>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</si>
  <si>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1/15/2019</t>
  </si>
  <si>
    <t>FB13-1028</t>
  </si>
  <si>
    <t>CSNSTORES,JCPENNEY01,KOHLDSN,OLLIIX,OVERSTOCK01</t>
  </si>
  <si>
    <t>FB13-1148</t>
  </si>
  <si>
    <t>PF003287</t>
  </si>
  <si>
    <t>2/14/2017</t>
  </si>
  <si>
    <t>9/2/2017</t>
  </si>
  <si>
    <t>FB13-1149</t>
  </si>
  <si>
    <t>CSNSTORES,JCPENNEY01,OLLIIX,OVERSTOCK01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</si>
  <si>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</si>
  <si>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</si>
  <si>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</si>
  <si>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</si>
  <si>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</si>
  <si>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</si>
  <si>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</si>
  <si>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</si>
  <si>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</si>
  <si>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</si>
  <si>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</si>
  <si>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</si>
  <si>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</si>
  <si>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</si>
  <si>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</si>
  <si>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</si>
  <si>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</si>
  <si>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</si>
  <si>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</si>
  <si>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BLK01,OVERSTOCK01</t>
  </si>
  <si>
    <t>JLA10-054</t>
  </si>
  <si>
    <t>Canovia Springs</t>
  </si>
  <si>
    <t>PF003270</t>
  </si>
  <si>
    <t>AMAZON,CSNSTORES,JCPENNEY01,OLLIIX,OVERSTOCK01</t>
  </si>
  <si>
    <t>7/17/2021</t>
  </si>
  <si>
    <t>1/7/2017</t>
  </si>
  <si>
    <t>10/31/2020</t>
  </si>
  <si>
    <t>JLA10-055</t>
  </si>
  <si>
    <t>10 Piece Jacquard Comforter Set</t>
  </si>
  <si>
    <t>4/8/2017</t>
  </si>
  <si>
    <t>AMAZON,BLK01,CSNSTORES,JCPENNEY01,OLLIIX,OVERSTOCK01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</si>
  <si>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</si>
  <si>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</si>
  <si>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</si>
  <si>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</si>
  <si>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</si>
  <si>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</si>
  <si>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</si>
  <si>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</si>
  <si>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</si>
  <si>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</si>
  <si>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</si>
  <si>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</si>
  <si>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</si>
  <si>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</si>
  <si>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</si>
  <si>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</si>
  <si>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</si>
  <si>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</si>
  <si>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</si>
  <si>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</si>
  <si>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</si>
  <si>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</si>
  <si>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CSNSTORES,JCPENNEY01,KOHLDSN,OVERSTOCK01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</si>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</sst>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H6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145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61.18</v>
      </c>
      <c r="M6" s="3">
        <v>64.24</v>
      </c>
      <c r="N6" s="3">
        <v>129.99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1574</v>
      </c>
      <c r="AA6" s="4">
        <f>=ROUNDDOWN(33.4893617021277,0)</f>
      </c>
      <c r="AB6" s="5">
        <v>47</v>
      </c>
      <c r="AC6" s="2" t="s">
        <v>228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220</v>
      </c>
      <c r="AM6" s="4"/>
      <c r="AN6" s="4"/>
      <c r="AO6" s="7">
        <v>0</v>
      </c>
      <c r="AP6" s="4">
        <v>82</v>
      </c>
      <c r="AQ6" s="8">
        <v>5564.92</v>
      </c>
      <c r="AR6" s="4">
        <v>123</v>
      </c>
      <c r="AS6" s="8">
        <v>8513.45</v>
      </c>
      <c r="AT6" s="7">
        <v>-0.3333</v>
      </c>
      <c r="AU6" s="7">
        <v>-0.3463</v>
      </c>
      <c r="AV6" s="4">
        <v>238</v>
      </c>
      <c r="AW6" s="8">
        <v>18476.76</v>
      </c>
      <c r="AX6" s="4">
        <v>182</v>
      </c>
      <c r="AY6" s="8">
        <v>13378.96</v>
      </c>
      <c r="AZ6" s="7">
        <v>0.3077</v>
      </c>
      <c r="BA6" s="7">
        <v>0.381</v>
      </c>
      <c r="BB6" s="7">
        <v>0.3012</v>
      </c>
      <c r="BC6" s="4">
        <v>482</v>
      </c>
      <c r="BD6" s="8">
        <v>37396.64</v>
      </c>
      <c r="BE6" s="4">
        <v>394</v>
      </c>
      <c r="BF6" s="8">
        <v>29861.84</v>
      </c>
      <c r="BG6" s="7">
        <v>0.2234</v>
      </c>
      <c r="BH6" s="7">
        <v>0.2523</v>
      </c>
      <c r="BI6" s="7">
        <v>0.4941</v>
      </c>
      <c r="BJ6" s="4">
        <v>83</v>
      </c>
      <c r="BK6" s="8">
        <v>5644.91</v>
      </c>
      <c r="BL6" s="2" t="s">
        <v>229</v>
      </c>
      <c r="BM6" s="7">
        <v>0.988</v>
      </c>
      <c r="BN6" s="7">
        <v>0.9858</v>
      </c>
      <c r="BO6" s="4">
        <v>20</v>
      </c>
      <c r="BP6" s="8">
        <v>1383.6</v>
      </c>
      <c r="BQ6" s="4">
        <v>75</v>
      </c>
      <c r="BR6" s="8">
        <v>5188.5</v>
      </c>
      <c r="BS6" s="7">
        <v>-0.7333</v>
      </c>
      <c r="BT6" s="7">
        <v>-0.7333</v>
      </c>
      <c r="BU6" s="2" t="s">
        <v>230</v>
      </c>
      <c r="BV6" s="2" t="s">
        <v>217</v>
      </c>
      <c r="BW6" s="2" t="s">
        <v>220</v>
      </c>
      <c r="BX6" s="2" t="s">
        <v>231</v>
      </c>
      <c r="BY6" s="2" t="s">
        <v>232</v>
      </c>
      <c r="BZ6" s="2" t="s">
        <v>220</v>
      </c>
      <c r="CA6" s="4">
        <v>7</v>
      </c>
      <c r="CB6" s="8">
        <v>459.06</v>
      </c>
      <c r="CC6" s="4">
        <v>3</v>
      </c>
      <c r="CD6" s="8">
        <v>211.89</v>
      </c>
      <c r="CE6" s="7">
        <v>1.3333</v>
      </c>
      <c r="CF6" s="7">
        <v>1.1665</v>
      </c>
      <c r="CG6" s="2" t="s">
        <v>230</v>
      </c>
      <c r="CH6" s="2" t="s">
        <v>217</v>
      </c>
      <c r="CI6" s="2" t="s">
        <v>233</v>
      </c>
      <c r="CJ6" s="2" t="s">
        <v>234</v>
      </c>
      <c r="CK6" s="2" t="s">
        <v>232</v>
      </c>
      <c r="CL6" s="2" t="s">
        <v>220</v>
      </c>
      <c r="CM6" s="4">
        <v>28</v>
      </c>
      <c r="CN6" s="8">
        <v>1960</v>
      </c>
      <c r="CO6" s="4">
        <v>28</v>
      </c>
      <c r="CP6" s="8">
        <v>1960</v>
      </c>
      <c r="CQ6" s="7"/>
      <c r="CR6" s="7"/>
      <c r="CS6" s="2" t="s">
        <v>230</v>
      </c>
      <c r="CT6" s="2" t="s">
        <v>217</v>
      </c>
      <c r="CU6" s="2" t="s">
        <v>235</v>
      </c>
      <c r="CV6" s="2" t="s">
        <v>236</v>
      </c>
      <c r="CW6" s="2" t="s">
        <v>232</v>
      </c>
      <c r="CX6" s="2" t="s">
        <v>220</v>
      </c>
      <c r="CY6" s="4">
        <v>12</v>
      </c>
      <c r="CZ6" s="8">
        <v>742.56</v>
      </c>
      <c r="DA6" s="4">
        <v>3</v>
      </c>
      <c r="DB6" s="8">
        <v>199.92</v>
      </c>
      <c r="DC6" s="7">
        <v>3</v>
      </c>
      <c r="DD6" s="7">
        <v>2.7143</v>
      </c>
      <c r="DE6" s="2" t="s">
        <v>230</v>
      </c>
      <c r="DF6" s="2" t="s">
        <v>217</v>
      </c>
      <c r="DG6" s="2" t="s">
        <v>237</v>
      </c>
      <c r="DH6" s="2" t="s">
        <v>238</v>
      </c>
      <c r="DI6" s="2" t="s">
        <v>232</v>
      </c>
      <c r="DJ6" s="2" t="s">
        <v>220</v>
      </c>
      <c r="DK6" s="4">
        <v>1</v>
      </c>
      <c r="DL6" s="8">
        <v>70.66</v>
      </c>
      <c r="DM6" s="4">
        <v>4</v>
      </c>
      <c r="DN6" s="8">
        <v>270.44</v>
      </c>
      <c r="DO6" s="7">
        <v>-0.75</v>
      </c>
      <c r="DP6" s="7">
        <v>-0.7387</v>
      </c>
      <c r="DQ6" s="2" t="s">
        <v>230</v>
      </c>
      <c r="DR6" s="2" t="s">
        <v>217</v>
      </c>
      <c r="DS6" s="2" t="s">
        <v>239</v>
      </c>
      <c r="DT6" s="2" t="s">
        <v>240</v>
      </c>
      <c r="DU6" s="2" t="s">
        <v>232</v>
      </c>
      <c r="DV6" s="2" t="s">
        <v>220</v>
      </c>
      <c r="DW6" s="4">
        <v>2</v>
      </c>
      <c r="DX6" s="8">
        <v>114.22</v>
      </c>
      <c r="DY6" s="4">
        <v>2</v>
      </c>
      <c r="DZ6" s="8">
        <v>123.01</v>
      </c>
      <c r="EA6" s="7"/>
      <c r="EB6" s="7">
        <v>-0.0715</v>
      </c>
      <c r="EC6" s="2" t="s">
        <v>230</v>
      </c>
      <c r="ED6" s="2" t="s">
        <v>217</v>
      </c>
      <c r="EE6" s="2" t="s">
        <v>234</v>
      </c>
      <c r="EF6" s="2" t="s">
        <v>241</v>
      </c>
      <c r="EG6" s="2" t="s">
        <v>232</v>
      </c>
      <c r="EH6" s="2" t="s">
        <v>220</v>
      </c>
      <c r="EI6" s="4">
        <v>6</v>
      </c>
      <c r="EJ6" s="8">
        <v>423.78</v>
      </c>
      <c r="EK6" s="4">
        <v>4</v>
      </c>
      <c r="EL6" s="8">
        <v>282.52</v>
      </c>
      <c r="EM6" s="7">
        <v>0.5</v>
      </c>
      <c r="EN6" s="7">
        <v>0.5</v>
      </c>
      <c r="EO6" s="2" t="s">
        <v>230</v>
      </c>
      <c r="EP6" s="2" t="s">
        <v>217</v>
      </c>
      <c r="EQ6" s="2" t="s">
        <v>242</v>
      </c>
      <c r="ER6" s="2" t="s">
        <v>243</v>
      </c>
      <c r="ES6" s="2" t="s">
        <v>232</v>
      </c>
      <c r="ET6" s="2" t="s">
        <v>220</v>
      </c>
      <c r="EU6" s="4"/>
      <c r="EV6" s="8"/>
      <c r="EW6" s="4">
        <v>2</v>
      </c>
      <c r="EX6" s="8">
        <v>135.46</v>
      </c>
      <c r="EY6" s="7">
        <v>-1</v>
      </c>
      <c r="EZ6" s="7">
        <v>-1</v>
      </c>
      <c r="FA6" s="2" t="s">
        <v>230</v>
      </c>
      <c r="FB6" s="2" t="s">
        <v>217</v>
      </c>
      <c r="FC6" s="2" t="s">
        <v>244</v>
      </c>
      <c r="FD6" s="2" t="s">
        <v>245</v>
      </c>
      <c r="FE6" s="2" t="s">
        <v>232</v>
      </c>
      <c r="FF6" s="2" t="s">
        <v>220</v>
      </c>
      <c r="FG6" s="4">
        <v>1</v>
      </c>
      <c r="FH6" s="8">
        <v>68.69</v>
      </c>
      <c r="FI6" s="4"/>
      <c r="FJ6" s="8"/>
      <c r="FK6" s="7"/>
      <c r="FL6" s="7"/>
      <c r="FM6" s="2" t="s">
        <v>230</v>
      </c>
      <c r="FN6" s="2" t="s">
        <v>217</v>
      </c>
      <c r="FO6" s="2" t="s">
        <v>246</v>
      </c>
      <c r="FP6" s="2" t="s">
        <v>247</v>
      </c>
      <c r="FQ6" s="2" t="s">
        <v>232</v>
      </c>
      <c r="FR6" s="2" t="s">
        <v>220</v>
      </c>
      <c r="FS6" s="4">
        <v>2</v>
      </c>
      <c r="FT6" s="8">
        <v>138.76</v>
      </c>
      <c r="FU6" s="4">
        <v>1</v>
      </c>
      <c r="FV6" s="8">
        <v>73.02</v>
      </c>
      <c r="FW6" s="7">
        <v>1</v>
      </c>
      <c r="FX6" s="7">
        <v>0.9003</v>
      </c>
      <c r="FY6" s="2" t="s">
        <v>230</v>
      </c>
      <c r="FZ6" s="2" t="s">
        <v>217</v>
      </c>
      <c r="GA6" s="2" t="s">
        <v>248</v>
      </c>
      <c r="GB6" s="2" t="s">
        <v>249</v>
      </c>
      <c r="GC6" s="2" t="s">
        <v>232</v>
      </c>
      <c r="GD6" s="2" t="s">
        <v>220</v>
      </c>
      <c r="GE6" s="4">
        <v>1</v>
      </c>
      <c r="GF6" s="8">
        <v>64.24</v>
      </c>
      <c r="GG6" s="4"/>
      <c r="GH6" s="8"/>
      <c r="GI6" s="7"/>
      <c r="GJ6" s="7"/>
      <c r="GK6" s="2" t="s">
        <v>230</v>
      </c>
      <c r="GL6" s="2" t="s">
        <v>217</v>
      </c>
      <c r="GM6" s="2" t="s">
        <v>250</v>
      </c>
      <c r="GN6" s="2" t="s">
        <v>251</v>
      </c>
      <c r="GO6" s="2" t="s">
        <v>232</v>
      </c>
      <c r="GP6" s="2" t="s">
        <v>220</v>
      </c>
      <c r="GQ6" s="4">
        <v>1</v>
      </c>
      <c r="GR6" s="8">
        <v>68.69</v>
      </c>
      <c r="GS6" s="4">
        <v>1</v>
      </c>
      <c r="GT6" s="8">
        <v>68.69</v>
      </c>
      <c r="GU6" s="7"/>
      <c r="GV6" s="7"/>
      <c r="GW6" s="2" t="s">
        <v>230</v>
      </c>
      <c r="GX6" s="2" t="s">
        <v>217</v>
      </c>
      <c r="GY6" s="2" t="s">
        <v>252</v>
      </c>
      <c r="GZ6" s="2" t="s">
        <v>253</v>
      </c>
      <c r="HA6" s="2" t="s">
        <v>232</v>
      </c>
      <c r="HB6" s="2" t="s">
        <v>220</v>
      </c>
      <c r="HC6" s="4"/>
      <c r="HD6" s="8"/>
      <c r="HE6" s="4"/>
      <c r="HF6" s="8"/>
      <c r="HG6" s="7"/>
      <c r="HH6" s="7"/>
      <c r="HI6" s="2" t="s">
        <v>254</v>
      </c>
      <c r="HJ6" s="2" t="s">
        <v>217</v>
      </c>
      <c r="HK6" s="2" t="s">
        <v>220</v>
      </c>
      <c r="HL6" s="2" t="s">
        <v>220</v>
      </c>
      <c r="HM6" s="2" t="s">
        <v>232</v>
      </c>
      <c r="HN6" s="2" t="s">
        <v>220</v>
      </c>
      <c r="HO6" s="4"/>
      <c r="HP6" s="8"/>
      <c r="HQ6" s="4"/>
      <c r="HR6" s="8"/>
      <c r="HS6" s="7"/>
      <c r="HT6" s="7"/>
      <c r="HU6" s="2" t="s">
        <v>254</v>
      </c>
      <c r="HV6" s="2" t="s">
        <v>217</v>
      </c>
      <c r="HW6" s="2" t="s">
        <v>220</v>
      </c>
      <c r="HX6" s="2" t="s">
        <v>220</v>
      </c>
      <c r="HY6" s="2" t="s">
        <v>232</v>
      </c>
      <c r="HZ6" s="2" t="s">
        <v>220</v>
      </c>
      <c r="IA6" s="4"/>
      <c r="IB6" s="8"/>
      <c r="IC6" s="4"/>
      <c r="ID6" s="8"/>
      <c r="IE6" s="7"/>
      <c r="IF6" s="7"/>
      <c r="IG6" s="2" t="s">
        <v>230</v>
      </c>
      <c r="IH6" s="2" t="s">
        <v>217</v>
      </c>
      <c r="II6" s="2" t="s">
        <v>239</v>
      </c>
      <c r="IJ6" s="2" t="s">
        <v>255</v>
      </c>
      <c r="IK6" s="2" t="s">
        <v>232</v>
      </c>
      <c r="IL6" s="2" t="s">
        <v>220</v>
      </c>
      <c r="IM6" s="4"/>
      <c r="IN6" s="8"/>
      <c r="IO6" s="4"/>
      <c r="IP6" s="8"/>
      <c r="IQ6" s="7"/>
      <c r="IR6" s="7"/>
      <c r="IS6" s="2" t="s">
        <v>230</v>
      </c>
      <c r="IT6" s="2" t="s">
        <v>217</v>
      </c>
      <c r="IU6" s="2" t="s">
        <v>256</v>
      </c>
      <c r="IV6" s="2" t="s">
        <v>257</v>
      </c>
      <c r="IW6" s="2" t="s">
        <v>232</v>
      </c>
      <c r="IX6" s="2" t="s">
        <v>220</v>
      </c>
      <c r="IY6" s="4">
        <v>1</v>
      </c>
      <c r="IZ6" s="8">
        <v>70.66</v>
      </c>
      <c r="JA6" s="4"/>
      <c r="JB6" s="8"/>
      <c r="JC6" s="7"/>
      <c r="JD6" s="7"/>
      <c r="JE6" s="2" t="s">
        <v>230</v>
      </c>
      <c r="JF6" s="2" t="s">
        <v>217</v>
      </c>
      <c r="JG6" s="2" t="s">
        <v>258</v>
      </c>
      <c r="JH6" s="2" t="s">
        <v>259</v>
      </c>
      <c r="JI6" s="2" t="s">
        <v>232</v>
      </c>
      <c r="JJ6" s="2" t="s">
        <v>220</v>
      </c>
      <c r="JK6" s="4"/>
      <c r="JL6" s="8"/>
      <c r="JM6" s="4"/>
      <c r="JN6" s="8"/>
      <c r="JO6" s="7"/>
      <c r="JP6" s="7"/>
      <c r="JQ6" s="2" t="s">
        <v>230</v>
      </c>
      <c r="JR6" s="2" t="s">
        <v>217</v>
      </c>
      <c r="JS6" s="2" t="s">
        <v>260</v>
      </c>
      <c r="JT6" s="2" t="s">
        <v>261</v>
      </c>
      <c r="JU6" s="2" t="s">
        <v>232</v>
      </c>
      <c r="JV6" s="2" t="s">
        <v>220</v>
      </c>
      <c r="JW6" s="4"/>
      <c r="JX6" s="8"/>
      <c r="JY6" s="4"/>
      <c r="JZ6" s="8"/>
      <c r="KA6" s="7"/>
      <c r="KB6" s="7"/>
      <c r="KC6" s="2" t="s">
        <v>230</v>
      </c>
      <c r="KD6" s="2" t="s">
        <v>217</v>
      </c>
      <c r="KE6" s="2" t="s">
        <v>262</v>
      </c>
      <c r="KF6" s="2" t="s">
        <v>263</v>
      </c>
      <c r="KG6" s="2" t="s">
        <v>232</v>
      </c>
      <c r="KH6" s="2" t="s">
        <v>220</v>
      </c>
      <c r="KI6" s="4"/>
      <c r="KJ6" s="8"/>
      <c r="KK6" s="4"/>
      <c r="KL6" s="8"/>
      <c r="KM6" s="7"/>
      <c r="KN6" s="7"/>
      <c r="KO6" s="2" t="s">
        <v>230</v>
      </c>
      <c r="KP6" s="2" t="s">
        <v>217</v>
      </c>
      <c r="KQ6" s="2" t="s">
        <v>264</v>
      </c>
      <c r="KR6" s="2" t="s">
        <v>265</v>
      </c>
      <c r="KS6" s="2" t="s">
        <v>232</v>
      </c>
      <c r="KT6" s="2" t="s">
        <v>220</v>
      </c>
      <c r="KU6" s="4"/>
      <c r="KV6" s="8"/>
      <c r="KW6" s="4"/>
      <c r="KX6" s="8"/>
      <c r="KY6" s="7"/>
      <c r="KZ6" s="7"/>
      <c r="LA6" s="2" t="s">
        <v>230</v>
      </c>
      <c r="LB6" s="2" t="s">
        <v>217</v>
      </c>
      <c r="LC6" s="2" t="s">
        <v>266</v>
      </c>
      <c r="LD6" s="2" t="s">
        <v>267</v>
      </c>
      <c r="LE6" s="2" t="s">
        <v>232</v>
      </c>
      <c r="LF6" s="2" t="s">
        <v>220</v>
      </c>
      <c r="LG6" s="4"/>
      <c r="LH6" s="8"/>
      <c r="LI6" s="4"/>
      <c r="LJ6" s="8"/>
      <c r="LK6" s="7"/>
      <c r="LL6" s="7"/>
      <c r="LM6" s="2" t="s">
        <v>268</v>
      </c>
      <c r="LN6" s="2" t="s">
        <v>217</v>
      </c>
      <c r="LO6" s="2" t="s">
        <v>220</v>
      </c>
      <c r="LP6" s="2" t="s">
        <v>220</v>
      </c>
      <c r="LQ6" s="2" t="s">
        <v>232</v>
      </c>
      <c r="LR6" s="2" t="s">
        <v>269</v>
      </c>
      <c r="LS6" s="4"/>
      <c r="LT6" s="8"/>
      <c r="LU6" s="4"/>
      <c r="LV6" s="8"/>
      <c r="LW6" s="7"/>
      <c r="LX6" s="7"/>
      <c r="LY6" s="2" t="s">
        <v>230</v>
      </c>
      <c r="LZ6" s="2" t="s">
        <v>270</v>
      </c>
      <c r="MA6" s="2" t="s">
        <v>271</v>
      </c>
      <c r="MB6" s="2" t="s">
        <v>272</v>
      </c>
      <c r="MC6" s="2" t="s">
        <v>232</v>
      </c>
      <c r="MD6" s="2" t="s">
        <v>220</v>
      </c>
      <c r="ME6" s="4"/>
      <c r="MF6" s="8"/>
      <c r="MG6" s="4"/>
      <c r="MH6" s="8"/>
      <c r="MI6" s="7"/>
      <c r="MJ6" s="7"/>
      <c r="MK6" s="2" t="s">
        <v>230</v>
      </c>
      <c r="ML6" s="2" t="s">
        <v>270</v>
      </c>
      <c r="MM6" s="2" t="s">
        <v>273</v>
      </c>
      <c r="MN6" s="2" t="s">
        <v>220</v>
      </c>
      <c r="MO6" s="2" t="s">
        <v>232</v>
      </c>
      <c r="MP6" s="2" t="s">
        <v>220</v>
      </c>
      <c r="MQ6" s="4"/>
      <c r="MR6" s="8"/>
      <c r="MS6" s="4"/>
      <c r="MT6" s="8"/>
      <c r="MU6" s="7"/>
      <c r="MV6" s="7"/>
      <c r="MW6" s="2" t="s">
        <v>230</v>
      </c>
      <c r="MX6" s="2" t="s">
        <v>274</v>
      </c>
      <c r="MY6" s="2" t="s">
        <v>275</v>
      </c>
      <c r="MZ6" s="2" t="s">
        <v>276</v>
      </c>
      <c r="NA6" s="2" t="s">
        <v>232</v>
      </c>
      <c r="NB6" s="2" t="s">
        <v>220</v>
      </c>
      <c r="NC6" s="4"/>
      <c r="ND6" s="8"/>
      <c r="NE6" s="4"/>
      <c r="NF6" s="8"/>
      <c r="NG6" s="7"/>
      <c r="NH6" s="7"/>
      <c r="NI6" s="2" t="s">
        <v>220</v>
      </c>
      <c r="NJ6" s="2" t="s">
        <v>220</v>
      </c>
      <c r="NK6" s="2" t="s">
        <v>220</v>
      </c>
      <c r="NL6" s="2" t="s">
        <v>220</v>
      </c>
      <c r="NM6" s="2" t="s">
        <v>220</v>
      </c>
      <c r="NN6" s="2" t="s">
        <v>220</v>
      </c>
      <c r="NO6" s="4"/>
      <c r="NP6" s="8"/>
      <c r="NQ6" s="4"/>
      <c r="NR6" s="8"/>
      <c r="NS6" s="7"/>
      <c r="NT6" s="7"/>
      <c r="NU6" s="2" t="s">
        <v>277</v>
      </c>
      <c r="NV6" s="2" t="s">
        <v>217</v>
      </c>
      <c r="NW6" s="2" t="s">
        <v>220</v>
      </c>
      <c r="NX6" s="2" t="s">
        <v>220</v>
      </c>
      <c r="NY6" s="2" t="s">
        <v>232</v>
      </c>
      <c r="NZ6" s="2" t="s">
        <v>220</v>
      </c>
      <c r="OA6" s="4"/>
      <c r="OB6" s="8"/>
      <c r="OC6" s="4"/>
      <c r="OD6" s="8"/>
      <c r="OE6" s="7"/>
      <c r="OF6" s="7"/>
      <c r="OG6" s="2" t="s">
        <v>220</v>
      </c>
      <c r="OH6" s="2" t="s">
        <v>220</v>
      </c>
      <c r="OI6" s="2" t="s">
        <v>220</v>
      </c>
      <c r="OJ6" s="2" t="s">
        <v>220</v>
      </c>
      <c r="OK6" s="2" t="s">
        <v>220</v>
      </c>
      <c r="OL6" s="2" t="s">
        <v>220</v>
      </c>
      <c r="OM6" s="4"/>
      <c r="ON6" s="8"/>
      <c r="OO6" s="4"/>
      <c r="OP6" s="8"/>
      <c r="OQ6" s="7"/>
      <c r="OR6" s="7"/>
      <c r="OS6" s="2" t="s">
        <v>230</v>
      </c>
      <c r="OT6" s="2" t="s">
        <v>270</v>
      </c>
      <c r="OU6" s="2" t="s">
        <v>278</v>
      </c>
      <c r="OV6" s="2" t="s">
        <v>220</v>
      </c>
      <c r="OW6" s="2" t="s">
        <v>232</v>
      </c>
      <c r="OX6" s="2" t="s">
        <v>220</v>
      </c>
      <c r="OY6" s="4"/>
      <c r="OZ6" s="8"/>
      <c r="PA6" s="4"/>
      <c r="PB6" s="8"/>
      <c r="PC6" s="7"/>
      <c r="PD6" s="7"/>
      <c r="PE6" s="2" t="s">
        <v>277</v>
      </c>
      <c r="PF6" s="2" t="s">
        <v>217</v>
      </c>
      <c r="PG6" s="2" t="s">
        <v>220</v>
      </c>
      <c r="PH6" s="2" t="s">
        <v>220</v>
      </c>
      <c r="PI6" s="2" t="s">
        <v>232</v>
      </c>
      <c r="PJ6" s="2" t="s">
        <v>220</v>
      </c>
      <c r="PK6" s="4"/>
      <c r="PL6" s="8"/>
      <c r="PM6" s="4"/>
      <c r="PN6" s="8"/>
      <c r="PO6" s="7"/>
      <c r="PP6" s="7"/>
      <c r="PQ6" s="2" t="s">
        <v>230</v>
      </c>
      <c r="PR6" s="2" t="s">
        <v>270</v>
      </c>
      <c r="PS6" s="2" t="s">
        <v>279</v>
      </c>
      <c r="PT6" s="2" t="s">
        <v>280</v>
      </c>
      <c r="PU6" s="2" t="s">
        <v>232</v>
      </c>
      <c r="PV6" s="2" t="s">
        <v>220</v>
      </c>
      <c r="PW6" s="4">
        <v>1101</v>
      </c>
      <c r="PX6" s="4"/>
      <c r="PY6" s="4"/>
      <c r="PZ6" s="4"/>
      <c r="QA6" s="4">
        <v>473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>
        <v>430</v>
      </c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</row>
    <row r="7">
      <c r="A7" s="2" t="s">
        <v>281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282</v>
      </c>
      <c r="K7" s="2" t="s">
        <v>216</v>
      </c>
      <c r="L7" s="3">
        <v>74.29</v>
      </c>
      <c r="M7" s="3">
        <v>78</v>
      </c>
      <c r="N7" s="3">
        <v>159.99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223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1943</v>
      </c>
      <c r="AA7" s="4">
        <f>=ROUNDDOWN(21.1195652173913,0)</f>
      </c>
      <c r="AB7" s="5">
        <v>92</v>
      </c>
      <c r="AC7" s="2" t="s">
        <v>228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220</v>
      </c>
      <c r="AM7" s="4"/>
      <c r="AN7" s="4"/>
      <c r="AO7" s="7">
        <v>0</v>
      </c>
      <c r="AP7" s="4">
        <v>156</v>
      </c>
      <c r="AQ7" s="8">
        <v>12911.84</v>
      </c>
      <c r="AR7" s="4">
        <v>59</v>
      </c>
      <c r="AS7" s="8">
        <v>4865.51</v>
      </c>
      <c r="AT7" s="7">
        <v>1.6441</v>
      </c>
      <c r="AU7" s="7">
        <v>1.6537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0.6988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156</v>
      </c>
      <c r="BK7" s="8">
        <v>12911.84</v>
      </c>
      <c r="BL7" s="2" t="s">
        <v>283</v>
      </c>
      <c r="BM7" s="7">
        <v>1</v>
      </c>
      <c r="BN7" s="7">
        <v>1</v>
      </c>
      <c r="BO7" s="4">
        <v>58</v>
      </c>
      <c r="BP7" s="8">
        <v>4938.12</v>
      </c>
      <c r="BQ7" s="4">
        <v>10</v>
      </c>
      <c r="BR7" s="8">
        <v>851.4</v>
      </c>
      <c r="BS7" s="7">
        <v>4.8</v>
      </c>
      <c r="BT7" s="7">
        <v>4.8</v>
      </c>
      <c r="BU7" s="2" t="s">
        <v>230</v>
      </c>
      <c r="BV7" s="2" t="s">
        <v>217</v>
      </c>
      <c r="BW7" s="2" t="s">
        <v>220</v>
      </c>
      <c r="BX7" s="2" t="s">
        <v>284</v>
      </c>
      <c r="BY7" s="2" t="s">
        <v>232</v>
      </c>
      <c r="BZ7" s="2" t="s">
        <v>220</v>
      </c>
      <c r="CA7" s="4">
        <v>17</v>
      </c>
      <c r="CB7" s="8">
        <v>1390.77</v>
      </c>
      <c r="CC7" s="4">
        <v>6</v>
      </c>
      <c r="CD7" s="8">
        <v>521.52</v>
      </c>
      <c r="CE7" s="7">
        <v>1.8333</v>
      </c>
      <c r="CF7" s="7">
        <v>1.6668</v>
      </c>
      <c r="CG7" s="2" t="s">
        <v>230</v>
      </c>
      <c r="CH7" s="2" t="s">
        <v>217</v>
      </c>
      <c r="CI7" s="2" t="s">
        <v>233</v>
      </c>
      <c r="CJ7" s="2" t="s">
        <v>285</v>
      </c>
      <c r="CK7" s="2" t="s">
        <v>232</v>
      </c>
      <c r="CL7" s="2" t="s">
        <v>220</v>
      </c>
      <c r="CM7" s="4">
        <v>25</v>
      </c>
      <c r="CN7" s="8">
        <v>2125</v>
      </c>
      <c r="CO7" s="4">
        <v>14</v>
      </c>
      <c r="CP7" s="8">
        <v>1190</v>
      </c>
      <c r="CQ7" s="7">
        <v>0.7857</v>
      </c>
      <c r="CR7" s="7">
        <v>0.7857</v>
      </c>
      <c r="CS7" s="2" t="s">
        <v>230</v>
      </c>
      <c r="CT7" s="2" t="s">
        <v>217</v>
      </c>
      <c r="CU7" s="2" t="s">
        <v>235</v>
      </c>
      <c r="CV7" s="2" t="s">
        <v>246</v>
      </c>
      <c r="CW7" s="2" t="s">
        <v>232</v>
      </c>
      <c r="CX7" s="2" t="s">
        <v>220</v>
      </c>
      <c r="CY7" s="4">
        <v>23</v>
      </c>
      <c r="CZ7" s="8">
        <v>1775.6</v>
      </c>
      <c r="DA7" s="4">
        <v>4</v>
      </c>
      <c r="DB7" s="8">
        <v>328.12</v>
      </c>
      <c r="DC7" s="7">
        <v>4.75</v>
      </c>
      <c r="DD7" s="7">
        <v>4.4114</v>
      </c>
      <c r="DE7" s="2" t="s">
        <v>230</v>
      </c>
      <c r="DF7" s="2" t="s">
        <v>217</v>
      </c>
      <c r="DG7" s="2" t="s">
        <v>237</v>
      </c>
      <c r="DH7" s="2" t="s">
        <v>247</v>
      </c>
      <c r="DI7" s="2" t="s">
        <v>232</v>
      </c>
      <c r="DJ7" s="2" t="s">
        <v>220</v>
      </c>
      <c r="DK7" s="4">
        <v>4</v>
      </c>
      <c r="DL7" s="8">
        <v>350.52</v>
      </c>
      <c r="DM7" s="4">
        <v>3</v>
      </c>
      <c r="DN7" s="8">
        <v>246.3</v>
      </c>
      <c r="DO7" s="7">
        <v>0.3333</v>
      </c>
      <c r="DP7" s="7">
        <v>0.4231</v>
      </c>
      <c r="DQ7" s="2" t="s">
        <v>230</v>
      </c>
      <c r="DR7" s="2" t="s">
        <v>217</v>
      </c>
      <c r="DS7" s="2" t="s">
        <v>239</v>
      </c>
      <c r="DT7" s="2" t="s">
        <v>240</v>
      </c>
      <c r="DU7" s="2" t="s">
        <v>232</v>
      </c>
      <c r="DV7" s="2" t="s">
        <v>220</v>
      </c>
      <c r="DW7" s="4">
        <v>8</v>
      </c>
      <c r="DX7" s="8">
        <v>589.13</v>
      </c>
      <c r="DY7" s="4">
        <v>11</v>
      </c>
      <c r="DZ7" s="8">
        <v>785.5</v>
      </c>
      <c r="EA7" s="7">
        <v>-0.2727</v>
      </c>
      <c r="EB7" s="7">
        <v>-0.25</v>
      </c>
      <c r="EC7" s="2" t="s">
        <v>230</v>
      </c>
      <c r="ED7" s="2" t="s">
        <v>217</v>
      </c>
      <c r="EE7" s="2" t="s">
        <v>234</v>
      </c>
      <c r="EF7" s="2" t="s">
        <v>255</v>
      </c>
      <c r="EG7" s="2" t="s">
        <v>232</v>
      </c>
      <c r="EH7" s="2" t="s">
        <v>220</v>
      </c>
      <c r="EI7" s="4">
        <v>4</v>
      </c>
      <c r="EJ7" s="8">
        <v>347.68</v>
      </c>
      <c r="EK7" s="4">
        <v>3</v>
      </c>
      <c r="EL7" s="8">
        <v>260.76</v>
      </c>
      <c r="EM7" s="7">
        <v>0.3333</v>
      </c>
      <c r="EN7" s="7">
        <v>0.3333</v>
      </c>
      <c r="EO7" s="2" t="s">
        <v>230</v>
      </c>
      <c r="EP7" s="2" t="s">
        <v>217</v>
      </c>
      <c r="EQ7" s="2" t="s">
        <v>242</v>
      </c>
      <c r="ER7" s="2" t="s">
        <v>243</v>
      </c>
      <c r="ES7" s="2" t="s">
        <v>232</v>
      </c>
      <c r="ET7" s="2" t="s">
        <v>220</v>
      </c>
      <c r="EU7" s="4">
        <v>2</v>
      </c>
      <c r="EV7" s="8">
        <v>166.7</v>
      </c>
      <c r="EW7" s="4">
        <v>1</v>
      </c>
      <c r="EX7" s="8">
        <v>83.35</v>
      </c>
      <c r="EY7" s="7">
        <v>1</v>
      </c>
      <c r="EZ7" s="7">
        <v>1</v>
      </c>
      <c r="FA7" s="2" t="s">
        <v>230</v>
      </c>
      <c r="FB7" s="2" t="s">
        <v>217</v>
      </c>
      <c r="FC7" s="2" t="s">
        <v>244</v>
      </c>
      <c r="FD7" s="2" t="s">
        <v>286</v>
      </c>
      <c r="FE7" s="2" t="s">
        <v>232</v>
      </c>
      <c r="FF7" s="2" t="s">
        <v>220</v>
      </c>
      <c r="FG7" s="4">
        <v>7</v>
      </c>
      <c r="FH7" s="8">
        <v>591.78</v>
      </c>
      <c r="FI7" s="4">
        <v>2</v>
      </c>
      <c r="FJ7" s="8">
        <v>169.08</v>
      </c>
      <c r="FK7" s="7">
        <v>2.5</v>
      </c>
      <c r="FL7" s="7">
        <v>2.5</v>
      </c>
      <c r="FM7" s="2" t="s">
        <v>230</v>
      </c>
      <c r="FN7" s="2" t="s">
        <v>217</v>
      </c>
      <c r="FO7" s="2" t="s">
        <v>246</v>
      </c>
      <c r="FP7" s="2" t="s">
        <v>287</v>
      </c>
      <c r="FQ7" s="2" t="s">
        <v>232</v>
      </c>
      <c r="FR7" s="2" t="s">
        <v>220</v>
      </c>
      <c r="FS7" s="4"/>
      <c r="FT7" s="8"/>
      <c r="FU7" s="4"/>
      <c r="FV7" s="8"/>
      <c r="FW7" s="7"/>
      <c r="FX7" s="7"/>
      <c r="FY7" s="2" t="s">
        <v>230</v>
      </c>
      <c r="FZ7" s="2" t="s">
        <v>217</v>
      </c>
      <c r="GA7" s="2" t="s">
        <v>248</v>
      </c>
      <c r="GB7" s="2" t="s">
        <v>288</v>
      </c>
      <c r="GC7" s="2" t="s">
        <v>232</v>
      </c>
      <c r="GD7" s="2" t="s">
        <v>220</v>
      </c>
      <c r="GE7" s="4">
        <v>6</v>
      </c>
      <c r="GF7" s="8">
        <v>468.06</v>
      </c>
      <c r="GG7" s="4">
        <v>2</v>
      </c>
      <c r="GH7" s="8">
        <v>164.22</v>
      </c>
      <c r="GI7" s="7">
        <v>2</v>
      </c>
      <c r="GJ7" s="7">
        <v>1.8502</v>
      </c>
      <c r="GK7" s="2" t="s">
        <v>230</v>
      </c>
      <c r="GL7" s="2" t="s">
        <v>217</v>
      </c>
      <c r="GM7" s="2" t="s">
        <v>250</v>
      </c>
      <c r="GN7" s="2" t="s">
        <v>289</v>
      </c>
      <c r="GO7" s="2" t="s">
        <v>232</v>
      </c>
      <c r="GP7" s="2" t="s">
        <v>220</v>
      </c>
      <c r="GQ7" s="4">
        <v>2</v>
      </c>
      <c r="GR7" s="8">
        <v>168.48</v>
      </c>
      <c r="GS7" s="4">
        <v>1</v>
      </c>
      <c r="GT7" s="8">
        <v>84.54</v>
      </c>
      <c r="GU7" s="7">
        <v>1</v>
      </c>
      <c r="GV7" s="7">
        <v>0.9929</v>
      </c>
      <c r="GW7" s="2" t="s">
        <v>230</v>
      </c>
      <c r="GX7" s="2" t="s">
        <v>217</v>
      </c>
      <c r="GY7" s="2" t="s">
        <v>252</v>
      </c>
      <c r="GZ7" s="2" t="s">
        <v>290</v>
      </c>
      <c r="HA7" s="2" t="s">
        <v>232</v>
      </c>
      <c r="HB7" s="2" t="s">
        <v>220</v>
      </c>
      <c r="HC7" s="4"/>
      <c r="HD7" s="8"/>
      <c r="HE7" s="4"/>
      <c r="HF7" s="8"/>
      <c r="HG7" s="7"/>
      <c r="HH7" s="7"/>
      <c r="HI7" s="2" t="s">
        <v>254</v>
      </c>
      <c r="HJ7" s="2" t="s">
        <v>217</v>
      </c>
      <c r="HK7" s="2" t="s">
        <v>220</v>
      </c>
      <c r="HL7" s="2" t="s">
        <v>220</v>
      </c>
      <c r="HM7" s="2" t="s">
        <v>232</v>
      </c>
      <c r="HN7" s="2" t="s">
        <v>220</v>
      </c>
      <c r="HO7" s="4"/>
      <c r="HP7" s="8"/>
      <c r="HQ7" s="4"/>
      <c r="HR7" s="8"/>
      <c r="HS7" s="7"/>
      <c r="HT7" s="7"/>
      <c r="HU7" s="2" t="s">
        <v>230</v>
      </c>
      <c r="HV7" s="2" t="s">
        <v>217</v>
      </c>
      <c r="HW7" s="2" t="s">
        <v>291</v>
      </c>
      <c r="HX7" s="2" t="s">
        <v>292</v>
      </c>
      <c r="HY7" s="2" t="s">
        <v>232</v>
      </c>
      <c r="HZ7" s="2" t="s">
        <v>220</v>
      </c>
      <c r="IA7" s="4"/>
      <c r="IB7" s="8"/>
      <c r="IC7" s="4"/>
      <c r="ID7" s="8"/>
      <c r="IE7" s="7"/>
      <c r="IF7" s="7"/>
      <c r="IG7" s="2" t="s">
        <v>230</v>
      </c>
      <c r="IH7" s="2" t="s">
        <v>217</v>
      </c>
      <c r="II7" s="2" t="s">
        <v>239</v>
      </c>
      <c r="IJ7" s="2" t="s">
        <v>246</v>
      </c>
      <c r="IK7" s="2" t="s">
        <v>232</v>
      </c>
      <c r="IL7" s="2" t="s">
        <v>220</v>
      </c>
      <c r="IM7" s="4"/>
      <c r="IN7" s="8"/>
      <c r="IO7" s="4"/>
      <c r="IP7" s="8"/>
      <c r="IQ7" s="7"/>
      <c r="IR7" s="7"/>
      <c r="IS7" s="2" t="s">
        <v>230</v>
      </c>
      <c r="IT7" s="2" t="s">
        <v>217</v>
      </c>
      <c r="IU7" s="2" t="s">
        <v>256</v>
      </c>
      <c r="IV7" s="2" t="s">
        <v>293</v>
      </c>
      <c r="IW7" s="2" t="s">
        <v>232</v>
      </c>
      <c r="IX7" s="2" t="s">
        <v>220</v>
      </c>
      <c r="IY7" s="4"/>
      <c r="IZ7" s="8"/>
      <c r="JA7" s="4"/>
      <c r="JB7" s="8"/>
      <c r="JC7" s="7"/>
      <c r="JD7" s="7"/>
      <c r="JE7" s="2" t="s">
        <v>230</v>
      </c>
      <c r="JF7" s="2" t="s">
        <v>217</v>
      </c>
      <c r="JG7" s="2" t="s">
        <v>258</v>
      </c>
      <c r="JH7" s="2" t="s">
        <v>294</v>
      </c>
      <c r="JI7" s="2" t="s">
        <v>232</v>
      </c>
      <c r="JJ7" s="2" t="s">
        <v>220</v>
      </c>
      <c r="JK7" s="4"/>
      <c r="JL7" s="8"/>
      <c r="JM7" s="4"/>
      <c r="JN7" s="8"/>
      <c r="JO7" s="7"/>
      <c r="JP7" s="7"/>
      <c r="JQ7" s="2" t="s">
        <v>230</v>
      </c>
      <c r="JR7" s="2" t="s">
        <v>217</v>
      </c>
      <c r="JS7" s="2" t="s">
        <v>260</v>
      </c>
      <c r="JT7" s="2" t="s">
        <v>243</v>
      </c>
      <c r="JU7" s="2" t="s">
        <v>232</v>
      </c>
      <c r="JV7" s="2" t="s">
        <v>220</v>
      </c>
      <c r="JW7" s="4"/>
      <c r="JX7" s="8"/>
      <c r="JY7" s="4"/>
      <c r="JZ7" s="8"/>
      <c r="KA7" s="7"/>
      <c r="KB7" s="7"/>
      <c r="KC7" s="2" t="s">
        <v>230</v>
      </c>
      <c r="KD7" s="2" t="s">
        <v>217</v>
      </c>
      <c r="KE7" s="2" t="s">
        <v>262</v>
      </c>
      <c r="KF7" s="2" t="s">
        <v>295</v>
      </c>
      <c r="KG7" s="2" t="s">
        <v>232</v>
      </c>
      <c r="KH7" s="2" t="s">
        <v>220</v>
      </c>
      <c r="KI7" s="4"/>
      <c r="KJ7" s="8"/>
      <c r="KK7" s="4">
        <v>2</v>
      </c>
      <c r="KL7" s="8">
        <v>180.72</v>
      </c>
      <c r="KM7" s="7">
        <v>-1</v>
      </c>
      <c r="KN7" s="7">
        <v>-1</v>
      </c>
      <c r="KO7" s="2" t="s">
        <v>230</v>
      </c>
      <c r="KP7" s="2" t="s">
        <v>217</v>
      </c>
      <c r="KQ7" s="2" t="s">
        <v>264</v>
      </c>
      <c r="KR7" s="2" t="s">
        <v>296</v>
      </c>
      <c r="KS7" s="2" t="s">
        <v>232</v>
      </c>
      <c r="KT7" s="2" t="s">
        <v>220</v>
      </c>
      <c r="KU7" s="4"/>
      <c r="KV7" s="8"/>
      <c r="KW7" s="4"/>
      <c r="KX7" s="8"/>
      <c r="KY7" s="7"/>
      <c r="KZ7" s="7"/>
      <c r="LA7" s="2" t="s">
        <v>230</v>
      </c>
      <c r="LB7" s="2" t="s">
        <v>217</v>
      </c>
      <c r="LC7" s="2" t="s">
        <v>297</v>
      </c>
      <c r="LD7" s="2" t="s">
        <v>298</v>
      </c>
      <c r="LE7" s="2" t="s">
        <v>232</v>
      </c>
      <c r="LF7" s="2" t="s">
        <v>220</v>
      </c>
      <c r="LG7" s="4"/>
      <c r="LH7" s="8"/>
      <c r="LI7" s="4"/>
      <c r="LJ7" s="8"/>
      <c r="LK7" s="7"/>
      <c r="LL7" s="7"/>
      <c r="LM7" s="2" t="s">
        <v>268</v>
      </c>
      <c r="LN7" s="2" t="s">
        <v>217</v>
      </c>
      <c r="LO7" s="2" t="s">
        <v>220</v>
      </c>
      <c r="LP7" s="2" t="s">
        <v>220</v>
      </c>
      <c r="LQ7" s="2" t="s">
        <v>232</v>
      </c>
      <c r="LR7" s="2" t="s">
        <v>220</v>
      </c>
      <c r="LS7" s="4"/>
      <c r="LT7" s="8"/>
      <c r="LU7" s="4"/>
      <c r="LV7" s="8"/>
      <c r="LW7" s="7"/>
      <c r="LX7" s="7"/>
      <c r="LY7" s="2" t="s">
        <v>230</v>
      </c>
      <c r="LZ7" s="2" t="s">
        <v>270</v>
      </c>
      <c r="MA7" s="2" t="s">
        <v>299</v>
      </c>
      <c r="MB7" s="2" t="s">
        <v>272</v>
      </c>
      <c r="MC7" s="2" t="s">
        <v>232</v>
      </c>
      <c r="MD7" s="2" t="s">
        <v>220</v>
      </c>
      <c r="ME7" s="4"/>
      <c r="MF7" s="8"/>
      <c r="MG7" s="4"/>
      <c r="MH7" s="8"/>
      <c r="MI7" s="7"/>
      <c r="MJ7" s="7"/>
      <c r="MK7" s="2" t="s">
        <v>230</v>
      </c>
      <c r="ML7" s="2" t="s">
        <v>270</v>
      </c>
      <c r="MM7" s="2" t="s">
        <v>273</v>
      </c>
      <c r="MN7" s="2" t="s">
        <v>300</v>
      </c>
      <c r="MO7" s="2" t="s">
        <v>232</v>
      </c>
      <c r="MP7" s="2" t="s">
        <v>220</v>
      </c>
      <c r="MQ7" s="4"/>
      <c r="MR7" s="8"/>
      <c r="MS7" s="4"/>
      <c r="MT7" s="8"/>
      <c r="MU7" s="7"/>
      <c r="MV7" s="7"/>
      <c r="MW7" s="2" t="s">
        <v>230</v>
      </c>
      <c r="MX7" s="2" t="s">
        <v>274</v>
      </c>
      <c r="MY7" s="2" t="s">
        <v>275</v>
      </c>
      <c r="MZ7" s="2" t="s">
        <v>301</v>
      </c>
      <c r="NA7" s="2" t="s">
        <v>232</v>
      </c>
      <c r="NB7" s="2" t="s">
        <v>220</v>
      </c>
      <c r="NC7" s="4"/>
      <c r="ND7" s="8"/>
      <c r="NE7" s="4"/>
      <c r="NF7" s="8"/>
      <c r="NG7" s="7"/>
      <c r="NH7" s="7"/>
      <c r="NI7" s="2" t="s">
        <v>220</v>
      </c>
      <c r="NJ7" s="2" t="s">
        <v>220</v>
      </c>
      <c r="NK7" s="2" t="s">
        <v>220</v>
      </c>
      <c r="NL7" s="2" t="s">
        <v>220</v>
      </c>
      <c r="NM7" s="2" t="s">
        <v>220</v>
      </c>
      <c r="NN7" s="2" t="s">
        <v>220</v>
      </c>
      <c r="NO7" s="4"/>
      <c r="NP7" s="8"/>
      <c r="NQ7" s="4"/>
      <c r="NR7" s="8"/>
      <c r="NS7" s="7"/>
      <c r="NT7" s="7"/>
      <c r="NU7" s="2" t="s">
        <v>277</v>
      </c>
      <c r="NV7" s="2" t="s">
        <v>217</v>
      </c>
      <c r="NW7" s="2" t="s">
        <v>220</v>
      </c>
      <c r="NX7" s="2" t="s">
        <v>220</v>
      </c>
      <c r="NY7" s="2" t="s">
        <v>232</v>
      </c>
      <c r="NZ7" s="2" t="s">
        <v>220</v>
      </c>
      <c r="OA7" s="4"/>
      <c r="OB7" s="8"/>
      <c r="OC7" s="4"/>
      <c r="OD7" s="8"/>
      <c r="OE7" s="7"/>
      <c r="OF7" s="7"/>
      <c r="OG7" s="2" t="s">
        <v>220</v>
      </c>
      <c r="OH7" s="2" t="s">
        <v>220</v>
      </c>
      <c r="OI7" s="2" t="s">
        <v>220</v>
      </c>
      <c r="OJ7" s="2" t="s">
        <v>220</v>
      </c>
      <c r="OK7" s="2" t="s">
        <v>220</v>
      </c>
      <c r="OL7" s="2" t="s">
        <v>220</v>
      </c>
      <c r="OM7" s="4"/>
      <c r="ON7" s="8"/>
      <c r="OO7" s="4"/>
      <c r="OP7" s="8"/>
      <c r="OQ7" s="7"/>
      <c r="OR7" s="7"/>
      <c r="OS7" s="2" t="s">
        <v>230</v>
      </c>
      <c r="OT7" s="2" t="s">
        <v>270</v>
      </c>
      <c r="OU7" s="2" t="s">
        <v>302</v>
      </c>
      <c r="OV7" s="2" t="s">
        <v>220</v>
      </c>
      <c r="OW7" s="2" t="s">
        <v>232</v>
      </c>
      <c r="OX7" s="2" t="s">
        <v>220</v>
      </c>
      <c r="OY7" s="4"/>
      <c r="OZ7" s="8"/>
      <c r="PA7" s="4"/>
      <c r="PB7" s="8"/>
      <c r="PC7" s="7"/>
      <c r="PD7" s="7"/>
      <c r="PE7" s="2" t="s">
        <v>277</v>
      </c>
      <c r="PF7" s="2" t="s">
        <v>217</v>
      </c>
      <c r="PG7" s="2" t="s">
        <v>220</v>
      </c>
      <c r="PH7" s="2" t="s">
        <v>220</v>
      </c>
      <c r="PI7" s="2" t="s">
        <v>232</v>
      </c>
      <c r="PJ7" s="2" t="s">
        <v>220</v>
      </c>
      <c r="PK7" s="4"/>
      <c r="PL7" s="8"/>
      <c r="PM7" s="4"/>
      <c r="PN7" s="8"/>
      <c r="PO7" s="7"/>
      <c r="PP7" s="7"/>
      <c r="PQ7" s="2" t="s">
        <v>230</v>
      </c>
      <c r="PR7" s="2" t="s">
        <v>270</v>
      </c>
      <c r="PS7" s="2" t="s">
        <v>279</v>
      </c>
      <c r="PT7" s="2" t="s">
        <v>280</v>
      </c>
      <c r="PU7" s="2" t="s">
        <v>232</v>
      </c>
      <c r="PV7" s="2" t="s">
        <v>220</v>
      </c>
      <c r="PW7" s="4">
        <v>1573</v>
      </c>
      <c r="PX7" s="4"/>
      <c r="PY7" s="4"/>
      <c r="PZ7" s="4"/>
      <c r="QA7" s="4">
        <v>370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>
        <v>300</v>
      </c>
      <c r="RP7" s="4"/>
      <c r="RQ7" s="4"/>
      <c r="RR7" s="4"/>
      <c r="RS7" s="4"/>
      <c r="RT7" s="4">
        <v>350</v>
      </c>
      <c r="RU7" s="4"/>
      <c r="RV7" s="4"/>
      <c r="RW7" s="4"/>
      <c r="RX7" s="4"/>
      <c r="RY7" s="4"/>
      <c r="RZ7" s="4"/>
      <c r="SA7" s="4"/>
      <c r="SB7" s="4"/>
      <c r="SC7" s="4">
        <v>100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500</v>
      </c>
      <c r="SQ7" s="4"/>
      <c r="SR7" s="4"/>
      <c r="SS7" s="4">
        <v>300</v>
      </c>
      <c r="ST7" s="4"/>
      <c r="SU7" s="4"/>
      <c r="SV7" s="4"/>
      <c r="SW7" s="4"/>
      <c r="SX7" s="4"/>
      <c r="SY7" s="4"/>
      <c r="SZ7" s="4">
        <v>450</v>
      </c>
      <c r="TA7" s="4"/>
      <c r="TB7" s="4"/>
      <c r="TC7" s="4">
        <v>250</v>
      </c>
      <c r="TD7" s="4">
        <v>700</v>
      </c>
      <c r="TE7" s="4"/>
      <c r="TF7" s="4"/>
      <c r="TG7" s="4"/>
      <c r="TH7" s="4"/>
    </row>
    <row r="8">
      <c r="A8" s="2" t="s">
        <v>303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217</v>
      </c>
      <c r="P8" s="2" t="s">
        <v>218</v>
      </c>
      <c r="Q8" s="2" t="s">
        <v>219</v>
      </c>
      <c r="R8" s="2" t="s">
        <v>220</v>
      </c>
      <c r="S8" s="2" t="s">
        <v>305</v>
      </c>
      <c r="T8" s="2" t="s">
        <v>222</v>
      </c>
      <c r="U8" s="2" t="s">
        <v>223</v>
      </c>
      <c r="V8" s="2" t="s">
        <v>224</v>
      </c>
      <c r="W8" s="2" t="s">
        <v>225</v>
      </c>
      <c r="X8" s="2" t="s">
        <v>226</v>
      </c>
      <c r="Y8" s="2" t="s">
        <v>306</v>
      </c>
      <c r="Z8" s="4">
        <v>512</v>
      </c>
      <c r="AA8" s="4">
        <f>=ROUNDDOWN(18.962962962963,0)</f>
      </c>
      <c r="AB8" s="5">
        <v>27</v>
      </c>
      <c r="AC8" s="2" t="s">
        <v>307</v>
      </c>
      <c r="AD8" s="4">
        <v>330</v>
      </c>
      <c r="AE8" s="4">
        <v>590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36</v>
      </c>
      <c r="AQ8" s="8">
        <v>2475.49</v>
      </c>
      <c r="AR8" s="4">
        <v>42</v>
      </c>
      <c r="AS8" s="8">
        <v>2859.91</v>
      </c>
      <c r="AT8" s="7">
        <v>-0.1429</v>
      </c>
      <c r="AU8" s="7">
        <v>-0.1344</v>
      </c>
      <c r="AV8" s="4">
        <v>112</v>
      </c>
      <c r="AW8" s="8">
        <v>8940.12</v>
      </c>
      <c r="AX8" s="4">
        <v>87</v>
      </c>
      <c r="AY8" s="8">
        <v>6659.03</v>
      </c>
      <c r="AZ8" s="7">
        <v>0.2874</v>
      </c>
      <c r="BA8" s="7">
        <v>0.3426</v>
      </c>
      <c r="BB8" s="7">
        <v>0.2769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0.2391</v>
      </c>
      <c r="BJ8" s="4">
        <v>36</v>
      </c>
      <c r="BK8" s="8">
        <v>2475.49</v>
      </c>
      <c r="BL8" s="2" t="s">
        <v>308</v>
      </c>
      <c r="BM8" s="7">
        <v>1</v>
      </c>
      <c r="BN8" s="7">
        <v>1</v>
      </c>
      <c r="BO8" s="4">
        <v>13</v>
      </c>
      <c r="BP8" s="8">
        <v>940.29</v>
      </c>
      <c r="BQ8" s="4">
        <v>7</v>
      </c>
      <c r="BR8" s="8">
        <v>506.31</v>
      </c>
      <c r="BS8" s="7">
        <v>0.8571</v>
      </c>
      <c r="BT8" s="7">
        <v>0.8571</v>
      </c>
      <c r="BU8" s="2" t="s">
        <v>230</v>
      </c>
      <c r="BV8" s="2" t="s">
        <v>217</v>
      </c>
      <c r="BW8" s="2" t="s">
        <v>220</v>
      </c>
      <c r="BX8" s="2" t="s">
        <v>309</v>
      </c>
      <c r="BY8" s="2" t="s">
        <v>232</v>
      </c>
      <c r="BZ8" s="2" t="s">
        <v>220</v>
      </c>
      <c r="CA8" s="4">
        <v>4</v>
      </c>
      <c r="CB8" s="8">
        <v>262.32</v>
      </c>
      <c r="CC8" s="4">
        <v>2</v>
      </c>
      <c r="CD8" s="8">
        <v>141.26</v>
      </c>
      <c r="CE8" s="7">
        <v>1</v>
      </c>
      <c r="CF8" s="7">
        <v>0.857</v>
      </c>
      <c r="CG8" s="2" t="s">
        <v>230</v>
      </c>
      <c r="CH8" s="2" t="s">
        <v>217</v>
      </c>
      <c r="CI8" s="2" t="s">
        <v>306</v>
      </c>
      <c r="CJ8" s="2" t="s">
        <v>310</v>
      </c>
      <c r="CK8" s="2" t="s">
        <v>232</v>
      </c>
      <c r="CL8" s="2" t="s">
        <v>220</v>
      </c>
      <c r="CM8" s="4">
        <v>10</v>
      </c>
      <c r="CN8" s="8">
        <v>700</v>
      </c>
      <c r="CO8" s="4">
        <v>15</v>
      </c>
      <c r="CP8" s="8">
        <v>1050</v>
      </c>
      <c r="CQ8" s="7">
        <v>-0.3333</v>
      </c>
      <c r="CR8" s="7">
        <v>-0.3333</v>
      </c>
      <c r="CS8" s="2" t="s">
        <v>230</v>
      </c>
      <c r="CT8" s="2" t="s">
        <v>217</v>
      </c>
      <c r="CU8" s="2" t="s">
        <v>311</v>
      </c>
      <c r="CV8" s="2" t="s">
        <v>312</v>
      </c>
      <c r="CW8" s="2" t="s">
        <v>232</v>
      </c>
      <c r="CX8" s="2" t="s">
        <v>220</v>
      </c>
      <c r="CY8" s="4">
        <v>5</v>
      </c>
      <c r="CZ8" s="8">
        <v>309.4</v>
      </c>
      <c r="DA8" s="4">
        <v>1</v>
      </c>
      <c r="DB8" s="8">
        <v>66.64</v>
      </c>
      <c r="DC8" s="7">
        <v>4</v>
      </c>
      <c r="DD8" s="7">
        <v>3.6429</v>
      </c>
      <c r="DE8" s="2" t="s">
        <v>230</v>
      </c>
      <c r="DF8" s="2" t="s">
        <v>217</v>
      </c>
      <c r="DG8" s="2" t="s">
        <v>313</v>
      </c>
      <c r="DH8" s="2" t="s">
        <v>314</v>
      </c>
      <c r="DI8" s="2" t="s">
        <v>232</v>
      </c>
      <c r="DJ8" s="2" t="s">
        <v>220</v>
      </c>
      <c r="DK8" s="4">
        <v>1</v>
      </c>
      <c r="DL8" s="8">
        <v>69.37</v>
      </c>
      <c r="DM8" s="4"/>
      <c r="DN8" s="8"/>
      <c r="DO8" s="7"/>
      <c r="DP8" s="7"/>
      <c r="DQ8" s="2" t="s">
        <v>230</v>
      </c>
      <c r="DR8" s="2" t="s">
        <v>217</v>
      </c>
      <c r="DS8" s="2" t="s">
        <v>315</v>
      </c>
      <c r="DT8" s="2" t="s">
        <v>316</v>
      </c>
      <c r="DU8" s="2" t="s">
        <v>232</v>
      </c>
      <c r="DV8" s="2" t="s">
        <v>220</v>
      </c>
      <c r="DW8" s="4">
        <v>2</v>
      </c>
      <c r="DX8" s="8">
        <v>123.48</v>
      </c>
      <c r="DY8" s="4">
        <v>12</v>
      </c>
      <c r="DZ8" s="8">
        <v>744.68</v>
      </c>
      <c r="EA8" s="7">
        <v>-0.8333</v>
      </c>
      <c r="EB8" s="7">
        <v>-0.8342</v>
      </c>
      <c r="EC8" s="2" t="s">
        <v>230</v>
      </c>
      <c r="ED8" s="2" t="s">
        <v>217</v>
      </c>
      <c r="EE8" s="2" t="s">
        <v>290</v>
      </c>
      <c r="EF8" s="2" t="s">
        <v>317</v>
      </c>
      <c r="EG8" s="2" t="s">
        <v>232</v>
      </c>
      <c r="EH8" s="2" t="s">
        <v>220</v>
      </c>
      <c r="EI8" s="4">
        <v>1</v>
      </c>
      <c r="EJ8" s="8">
        <v>70.63</v>
      </c>
      <c r="EK8" s="4">
        <v>2</v>
      </c>
      <c r="EL8" s="8">
        <v>141.26</v>
      </c>
      <c r="EM8" s="7">
        <v>-0.5</v>
      </c>
      <c r="EN8" s="7">
        <v>-0.5</v>
      </c>
      <c r="EO8" s="2" t="s">
        <v>230</v>
      </c>
      <c r="EP8" s="2" t="s">
        <v>217</v>
      </c>
      <c r="EQ8" s="2" t="s">
        <v>318</v>
      </c>
      <c r="ER8" s="2" t="s">
        <v>319</v>
      </c>
      <c r="ES8" s="2" t="s">
        <v>232</v>
      </c>
      <c r="ET8" s="2" t="s">
        <v>220</v>
      </c>
      <c r="EU8" s="4"/>
      <c r="EV8" s="8"/>
      <c r="EW8" s="4">
        <v>1</v>
      </c>
      <c r="EX8" s="8">
        <v>67.73</v>
      </c>
      <c r="EY8" s="7">
        <v>-1</v>
      </c>
      <c r="EZ8" s="7">
        <v>-1</v>
      </c>
      <c r="FA8" s="2" t="s">
        <v>230</v>
      </c>
      <c r="FB8" s="2" t="s">
        <v>217</v>
      </c>
      <c r="FC8" s="2" t="s">
        <v>244</v>
      </c>
      <c r="FD8" s="2" t="s">
        <v>320</v>
      </c>
      <c r="FE8" s="2" t="s">
        <v>232</v>
      </c>
      <c r="FF8" s="2" t="s">
        <v>220</v>
      </c>
      <c r="FG8" s="4"/>
      <c r="FH8" s="8"/>
      <c r="FI8" s="4"/>
      <c r="FJ8" s="8"/>
      <c r="FK8" s="7"/>
      <c r="FL8" s="7"/>
      <c r="FM8" s="2" t="s">
        <v>230</v>
      </c>
      <c r="FN8" s="2" t="s">
        <v>217</v>
      </c>
      <c r="FO8" s="2" t="s">
        <v>321</v>
      </c>
      <c r="FP8" s="2" t="s">
        <v>322</v>
      </c>
      <c r="FQ8" s="2" t="s">
        <v>232</v>
      </c>
      <c r="FR8" s="2" t="s">
        <v>220</v>
      </c>
      <c r="FS8" s="4"/>
      <c r="FT8" s="8"/>
      <c r="FU8" s="4"/>
      <c r="FV8" s="8"/>
      <c r="FW8" s="7"/>
      <c r="FX8" s="7"/>
      <c r="FY8" s="2" t="s">
        <v>230</v>
      </c>
      <c r="FZ8" s="2" t="s">
        <v>217</v>
      </c>
      <c r="GA8" s="2" t="s">
        <v>311</v>
      </c>
      <c r="GB8" s="2" t="s">
        <v>323</v>
      </c>
      <c r="GC8" s="2" t="s">
        <v>232</v>
      </c>
      <c r="GD8" s="2" t="s">
        <v>220</v>
      </c>
      <c r="GE8" s="4"/>
      <c r="GF8" s="8"/>
      <c r="GG8" s="4"/>
      <c r="GH8" s="8"/>
      <c r="GI8" s="7"/>
      <c r="GJ8" s="7"/>
      <c r="GK8" s="2" t="s">
        <v>230</v>
      </c>
      <c r="GL8" s="2" t="s">
        <v>217</v>
      </c>
      <c r="GM8" s="2" t="s">
        <v>250</v>
      </c>
      <c r="GN8" s="2" t="s">
        <v>324</v>
      </c>
      <c r="GO8" s="2" t="s">
        <v>232</v>
      </c>
      <c r="GP8" s="2" t="s">
        <v>220</v>
      </c>
      <c r="GQ8" s="4"/>
      <c r="GR8" s="8"/>
      <c r="GS8" s="4"/>
      <c r="GT8" s="8"/>
      <c r="GU8" s="7"/>
      <c r="GV8" s="7"/>
      <c r="GW8" s="2" t="s">
        <v>230</v>
      </c>
      <c r="GX8" s="2" t="s">
        <v>270</v>
      </c>
      <c r="GY8" s="2" t="s">
        <v>325</v>
      </c>
      <c r="GZ8" s="2" t="s">
        <v>326</v>
      </c>
      <c r="HA8" s="2" t="s">
        <v>232</v>
      </c>
      <c r="HB8" s="2" t="s">
        <v>220</v>
      </c>
      <c r="HC8" s="4"/>
      <c r="HD8" s="8"/>
      <c r="HE8" s="4"/>
      <c r="HF8" s="8"/>
      <c r="HG8" s="7"/>
      <c r="HH8" s="7"/>
      <c r="HI8" s="2" t="s">
        <v>254</v>
      </c>
      <c r="HJ8" s="2" t="s">
        <v>217</v>
      </c>
      <c r="HK8" s="2" t="s">
        <v>220</v>
      </c>
      <c r="HL8" s="2" t="s">
        <v>220</v>
      </c>
      <c r="HM8" s="2" t="s">
        <v>232</v>
      </c>
      <c r="HN8" s="2" t="s">
        <v>220</v>
      </c>
      <c r="HO8" s="4"/>
      <c r="HP8" s="8"/>
      <c r="HQ8" s="4"/>
      <c r="HR8" s="8"/>
      <c r="HS8" s="7"/>
      <c r="HT8" s="7"/>
      <c r="HU8" s="2" t="s">
        <v>254</v>
      </c>
      <c r="HV8" s="2" t="s">
        <v>217</v>
      </c>
      <c r="HW8" s="2" t="s">
        <v>220</v>
      </c>
      <c r="HX8" s="2" t="s">
        <v>220</v>
      </c>
      <c r="HY8" s="2" t="s">
        <v>232</v>
      </c>
      <c r="HZ8" s="2" t="s">
        <v>220</v>
      </c>
      <c r="IA8" s="4"/>
      <c r="IB8" s="8"/>
      <c r="IC8" s="4"/>
      <c r="ID8" s="8"/>
      <c r="IE8" s="7"/>
      <c r="IF8" s="7"/>
      <c r="IG8" s="2" t="s">
        <v>230</v>
      </c>
      <c r="IH8" s="2" t="s">
        <v>217</v>
      </c>
      <c r="II8" s="2" t="s">
        <v>306</v>
      </c>
      <c r="IJ8" s="2" t="s">
        <v>327</v>
      </c>
      <c r="IK8" s="2" t="s">
        <v>232</v>
      </c>
      <c r="IL8" s="2" t="s">
        <v>220</v>
      </c>
      <c r="IM8" s="4"/>
      <c r="IN8" s="8"/>
      <c r="IO8" s="4"/>
      <c r="IP8" s="8"/>
      <c r="IQ8" s="7"/>
      <c r="IR8" s="7"/>
      <c r="IS8" s="2" t="s">
        <v>230</v>
      </c>
      <c r="IT8" s="2" t="s">
        <v>217</v>
      </c>
      <c r="IU8" s="2" t="s">
        <v>256</v>
      </c>
      <c r="IV8" s="2" t="s">
        <v>328</v>
      </c>
      <c r="IW8" s="2" t="s">
        <v>232</v>
      </c>
      <c r="IX8" s="2" t="s">
        <v>220</v>
      </c>
      <c r="IY8" s="4"/>
      <c r="IZ8" s="8"/>
      <c r="JA8" s="4"/>
      <c r="JB8" s="8"/>
      <c r="JC8" s="7"/>
      <c r="JD8" s="7"/>
      <c r="JE8" s="2" t="s">
        <v>230</v>
      </c>
      <c r="JF8" s="2" t="s">
        <v>217</v>
      </c>
      <c r="JG8" s="2" t="s">
        <v>329</v>
      </c>
      <c r="JH8" s="2" t="s">
        <v>220</v>
      </c>
      <c r="JI8" s="2" t="s">
        <v>232</v>
      </c>
      <c r="JJ8" s="2" t="s">
        <v>220</v>
      </c>
      <c r="JK8" s="4"/>
      <c r="JL8" s="8"/>
      <c r="JM8" s="4"/>
      <c r="JN8" s="8"/>
      <c r="JO8" s="7"/>
      <c r="JP8" s="7"/>
      <c r="JQ8" s="2" t="s">
        <v>230</v>
      </c>
      <c r="JR8" s="2" t="s">
        <v>217</v>
      </c>
      <c r="JS8" s="2" t="s">
        <v>330</v>
      </c>
      <c r="JT8" s="2" t="s">
        <v>220</v>
      </c>
      <c r="JU8" s="2" t="s">
        <v>232</v>
      </c>
      <c r="JV8" s="2" t="s">
        <v>220</v>
      </c>
      <c r="JW8" s="4"/>
      <c r="JX8" s="8"/>
      <c r="JY8" s="4"/>
      <c r="JZ8" s="8"/>
      <c r="KA8" s="7"/>
      <c r="KB8" s="7"/>
      <c r="KC8" s="2" t="s">
        <v>230</v>
      </c>
      <c r="KD8" s="2" t="s">
        <v>217</v>
      </c>
      <c r="KE8" s="2" t="s">
        <v>262</v>
      </c>
      <c r="KF8" s="2" t="s">
        <v>331</v>
      </c>
      <c r="KG8" s="2" t="s">
        <v>232</v>
      </c>
      <c r="KH8" s="2" t="s">
        <v>220</v>
      </c>
      <c r="KI8" s="4"/>
      <c r="KJ8" s="8"/>
      <c r="KK8" s="4">
        <v>1</v>
      </c>
      <c r="KL8" s="8">
        <v>74.41</v>
      </c>
      <c r="KM8" s="7">
        <v>-1</v>
      </c>
      <c r="KN8" s="7">
        <v>-1</v>
      </c>
      <c r="KO8" s="2" t="s">
        <v>230</v>
      </c>
      <c r="KP8" s="2" t="s">
        <v>217</v>
      </c>
      <c r="KQ8" s="2" t="s">
        <v>264</v>
      </c>
      <c r="KR8" s="2" t="s">
        <v>332</v>
      </c>
      <c r="KS8" s="2" t="s">
        <v>232</v>
      </c>
      <c r="KT8" s="2" t="s">
        <v>220</v>
      </c>
      <c r="KU8" s="4"/>
      <c r="KV8" s="8"/>
      <c r="KW8" s="4"/>
      <c r="KX8" s="8"/>
      <c r="KY8" s="7"/>
      <c r="KZ8" s="7"/>
      <c r="LA8" s="2" t="s">
        <v>230</v>
      </c>
      <c r="LB8" s="2" t="s">
        <v>217</v>
      </c>
      <c r="LC8" s="2" t="s">
        <v>333</v>
      </c>
      <c r="LD8" s="2" t="s">
        <v>220</v>
      </c>
      <c r="LE8" s="2" t="s">
        <v>232</v>
      </c>
      <c r="LF8" s="2" t="s">
        <v>220</v>
      </c>
      <c r="LG8" s="4"/>
      <c r="LH8" s="8"/>
      <c r="LI8" s="4"/>
      <c r="LJ8" s="8"/>
      <c r="LK8" s="7"/>
      <c r="LL8" s="7"/>
      <c r="LM8" s="2" t="s">
        <v>268</v>
      </c>
      <c r="LN8" s="2" t="s">
        <v>217</v>
      </c>
      <c r="LO8" s="2" t="s">
        <v>220</v>
      </c>
      <c r="LP8" s="2" t="s">
        <v>220</v>
      </c>
      <c r="LQ8" s="2" t="s">
        <v>232</v>
      </c>
      <c r="LR8" s="2" t="s">
        <v>220</v>
      </c>
      <c r="LS8" s="4"/>
      <c r="LT8" s="8"/>
      <c r="LU8" s="4">
        <v>1</v>
      </c>
      <c r="LV8" s="8">
        <v>67.62</v>
      </c>
      <c r="LW8" s="7">
        <v>-1</v>
      </c>
      <c r="LX8" s="7">
        <v>-1</v>
      </c>
      <c r="LY8" s="2" t="s">
        <v>230</v>
      </c>
      <c r="LZ8" s="2" t="s">
        <v>270</v>
      </c>
      <c r="MA8" s="2" t="s">
        <v>333</v>
      </c>
      <c r="MB8" s="2" t="s">
        <v>334</v>
      </c>
      <c r="MC8" s="2" t="s">
        <v>232</v>
      </c>
      <c r="MD8" s="2" t="s">
        <v>220</v>
      </c>
      <c r="ME8" s="4"/>
      <c r="MF8" s="8"/>
      <c r="MG8" s="4"/>
      <c r="MH8" s="8"/>
      <c r="MI8" s="7"/>
      <c r="MJ8" s="7"/>
      <c r="MK8" s="2" t="s">
        <v>230</v>
      </c>
      <c r="ML8" s="2" t="s">
        <v>270</v>
      </c>
      <c r="MM8" s="2" t="s">
        <v>333</v>
      </c>
      <c r="MN8" s="2" t="s">
        <v>335</v>
      </c>
      <c r="MO8" s="2" t="s">
        <v>232</v>
      </c>
      <c r="MP8" s="2" t="s">
        <v>220</v>
      </c>
      <c r="MQ8" s="4"/>
      <c r="MR8" s="8"/>
      <c r="MS8" s="4"/>
      <c r="MT8" s="8"/>
      <c r="MU8" s="7"/>
      <c r="MV8" s="7"/>
      <c r="MW8" s="2" t="s">
        <v>230</v>
      </c>
      <c r="MX8" s="2" t="s">
        <v>274</v>
      </c>
      <c r="MY8" s="2" t="s">
        <v>336</v>
      </c>
      <c r="MZ8" s="2" t="s">
        <v>337</v>
      </c>
      <c r="NA8" s="2" t="s">
        <v>232</v>
      </c>
      <c r="NB8" s="2" t="s">
        <v>220</v>
      </c>
      <c r="NC8" s="4"/>
      <c r="ND8" s="8"/>
      <c r="NE8" s="4"/>
      <c r="NF8" s="8"/>
      <c r="NG8" s="7"/>
      <c r="NH8" s="7"/>
      <c r="NI8" s="2" t="s">
        <v>220</v>
      </c>
      <c r="NJ8" s="2" t="s">
        <v>220</v>
      </c>
      <c r="NK8" s="2" t="s">
        <v>220</v>
      </c>
      <c r="NL8" s="2" t="s">
        <v>220</v>
      </c>
      <c r="NM8" s="2" t="s">
        <v>220</v>
      </c>
      <c r="NN8" s="2" t="s">
        <v>220</v>
      </c>
      <c r="NO8" s="4"/>
      <c r="NP8" s="8"/>
      <c r="NQ8" s="4"/>
      <c r="NR8" s="8"/>
      <c r="NS8" s="7"/>
      <c r="NT8" s="7"/>
      <c r="NU8" s="2" t="s">
        <v>277</v>
      </c>
      <c r="NV8" s="2" t="s">
        <v>217</v>
      </c>
      <c r="NW8" s="2" t="s">
        <v>220</v>
      </c>
      <c r="NX8" s="2" t="s">
        <v>220</v>
      </c>
      <c r="NY8" s="2" t="s">
        <v>232</v>
      </c>
      <c r="NZ8" s="2" t="s">
        <v>220</v>
      </c>
      <c r="OA8" s="4"/>
      <c r="OB8" s="8"/>
      <c r="OC8" s="4"/>
      <c r="OD8" s="8"/>
      <c r="OE8" s="7"/>
      <c r="OF8" s="7"/>
      <c r="OG8" s="2" t="s">
        <v>268</v>
      </c>
      <c r="OH8" s="2" t="s">
        <v>217</v>
      </c>
      <c r="OI8" s="2" t="s">
        <v>220</v>
      </c>
      <c r="OJ8" s="2" t="s">
        <v>220</v>
      </c>
      <c r="OK8" s="2" t="s">
        <v>232</v>
      </c>
      <c r="OL8" s="2" t="s">
        <v>220</v>
      </c>
      <c r="OM8" s="4"/>
      <c r="ON8" s="8"/>
      <c r="OO8" s="4"/>
      <c r="OP8" s="8"/>
      <c r="OQ8" s="7"/>
      <c r="OR8" s="7"/>
      <c r="OS8" s="2" t="s">
        <v>254</v>
      </c>
      <c r="OT8" s="2" t="s">
        <v>270</v>
      </c>
      <c r="OU8" s="2" t="s">
        <v>220</v>
      </c>
      <c r="OV8" s="2" t="s">
        <v>220</v>
      </c>
      <c r="OW8" s="2" t="s">
        <v>232</v>
      </c>
      <c r="OX8" s="2" t="s">
        <v>220</v>
      </c>
      <c r="OY8" s="4"/>
      <c r="OZ8" s="8"/>
      <c r="PA8" s="4"/>
      <c r="PB8" s="8"/>
      <c r="PC8" s="7"/>
      <c r="PD8" s="7"/>
      <c r="PE8" s="2" t="s">
        <v>277</v>
      </c>
      <c r="PF8" s="2" t="s">
        <v>217</v>
      </c>
      <c r="PG8" s="2" t="s">
        <v>220</v>
      </c>
      <c r="PH8" s="2" t="s">
        <v>220</v>
      </c>
      <c r="PI8" s="2" t="s">
        <v>232</v>
      </c>
      <c r="PJ8" s="2" t="s">
        <v>220</v>
      </c>
      <c r="PK8" s="4"/>
      <c r="PL8" s="8"/>
      <c r="PM8" s="4"/>
      <c r="PN8" s="8"/>
      <c r="PO8" s="7"/>
      <c r="PP8" s="7"/>
      <c r="PQ8" s="2" t="s">
        <v>254</v>
      </c>
      <c r="PR8" s="2" t="s">
        <v>270</v>
      </c>
      <c r="PS8" s="2" t="s">
        <v>220</v>
      </c>
      <c r="PT8" s="2" t="s">
        <v>220</v>
      </c>
      <c r="PU8" s="2" t="s">
        <v>232</v>
      </c>
      <c r="PV8" s="2" t="s">
        <v>220</v>
      </c>
      <c r="PW8" s="4">
        <v>358</v>
      </c>
      <c r="PX8" s="4"/>
      <c r="PY8" s="4"/>
      <c r="PZ8" s="4"/>
      <c r="QA8" s="4">
        <v>154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>
        <v>330</v>
      </c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>
        <v>110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>
        <v>50</v>
      </c>
      <c r="ST8" s="4"/>
      <c r="SU8" s="4"/>
      <c r="SV8" s="4"/>
      <c r="SW8" s="4">
        <v>100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</row>
    <row r="9">
      <c r="A9" s="2" t="s">
        <v>338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282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217</v>
      </c>
      <c r="P9" s="2" t="s">
        <v>218</v>
      </c>
      <c r="Q9" s="2" t="s">
        <v>219</v>
      </c>
      <c r="R9" s="2" t="s">
        <v>220</v>
      </c>
      <c r="S9" s="2" t="s">
        <v>305</v>
      </c>
      <c r="T9" s="2" t="s">
        <v>222</v>
      </c>
      <c r="U9" s="2" t="s">
        <v>223</v>
      </c>
      <c r="V9" s="2" t="s">
        <v>224</v>
      </c>
      <c r="W9" s="2" t="s">
        <v>225</v>
      </c>
      <c r="X9" s="2" t="s">
        <v>226</v>
      </c>
      <c r="Y9" s="2" t="s">
        <v>339</v>
      </c>
      <c r="Z9" s="4">
        <v>936</v>
      </c>
      <c r="AA9" s="4">
        <f>=ROUNDDOWN(22.2857142857143,0)</f>
      </c>
      <c r="AB9" s="5">
        <v>42</v>
      </c>
      <c r="AC9" s="2" t="s">
        <v>307</v>
      </c>
      <c r="AD9" s="4">
        <v>280</v>
      </c>
      <c r="AE9" s="4">
        <v>968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76</v>
      </c>
      <c r="AQ9" s="8">
        <v>6464.63</v>
      </c>
      <c r="AR9" s="4">
        <v>45</v>
      </c>
      <c r="AS9" s="8">
        <v>3799.12</v>
      </c>
      <c r="AT9" s="7">
        <v>0.6889</v>
      </c>
      <c r="AU9" s="7">
        <v>0.7016</v>
      </c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0.7231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76</v>
      </c>
      <c r="BK9" s="8">
        <v>6464.63</v>
      </c>
      <c r="BL9" s="2" t="s">
        <v>340</v>
      </c>
      <c r="BM9" s="7">
        <v>1</v>
      </c>
      <c r="BN9" s="7">
        <v>1</v>
      </c>
      <c r="BO9" s="4">
        <v>38</v>
      </c>
      <c r="BP9" s="8">
        <v>3382.38</v>
      </c>
      <c r="BQ9" s="4">
        <v>11</v>
      </c>
      <c r="BR9" s="8">
        <v>979.11</v>
      </c>
      <c r="BS9" s="7">
        <v>2.4545</v>
      </c>
      <c r="BT9" s="7">
        <v>2.4545</v>
      </c>
      <c r="BU9" s="2" t="s">
        <v>230</v>
      </c>
      <c r="BV9" s="2" t="s">
        <v>217</v>
      </c>
      <c r="BW9" s="2" t="s">
        <v>220</v>
      </c>
      <c r="BX9" s="2" t="s">
        <v>309</v>
      </c>
      <c r="BY9" s="2" t="s">
        <v>232</v>
      </c>
      <c r="BZ9" s="2" t="s">
        <v>220</v>
      </c>
      <c r="CA9" s="4">
        <v>3</v>
      </c>
      <c r="CB9" s="8">
        <v>245.43</v>
      </c>
      <c r="CC9" s="4">
        <v>4</v>
      </c>
      <c r="CD9" s="8">
        <v>347.68</v>
      </c>
      <c r="CE9" s="7">
        <v>-0.25</v>
      </c>
      <c r="CF9" s="7">
        <v>-0.2941</v>
      </c>
      <c r="CG9" s="2" t="s">
        <v>230</v>
      </c>
      <c r="CH9" s="2" t="s">
        <v>217</v>
      </c>
      <c r="CI9" s="2" t="s">
        <v>339</v>
      </c>
      <c r="CJ9" s="2" t="s">
        <v>306</v>
      </c>
      <c r="CK9" s="2" t="s">
        <v>232</v>
      </c>
      <c r="CL9" s="2" t="s">
        <v>220</v>
      </c>
      <c r="CM9" s="4">
        <v>12</v>
      </c>
      <c r="CN9" s="8">
        <v>1020</v>
      </c>
      <c r="CO9" s="4">
        <v>16</v>
      </c>
      <c r="CP9" s="8">
        <v>1360</v>
      </c>
      <c r="CQ9" s="7">
        <v>-0.25</v>
      </c>
      <c r="CR9" s="7">
        <v>-0.25</v>
      </c>
      <c r="CS9" s="2" t="s">
        <v>230</v>
      </c>
      <c r="CT9" s="2" t="s">
        <v>217</v>
      </c>
      <c r="CU9" s="2" t="s">
        <v>341</v>
      </c>
      <c r="CV9" s="2" t="s">
        <v>342</v>
      </c>
      <c r="CW9" s="2" t="s">
        <v>232</v>
      </c>
      <c r="CX9" s="2" t="s">
        <v>220</v>
      </c>
      <c r="CY9" s="4">
        <v>13</v>
      </c>
      <c r="CZ9" s="8">
        <v>1003.6</v>
      </c>
      <c r="DA9" s="4">
        <v>3</v>
      </c>
      <c r="DB9" s="8">
        <v>246.09</v>
      </c>
      <c r="DC9" s="7">
        <v>3.3333</v>
      </c>
      <c r="DD9" s="7">
        <v>3.0782</v>
      </c>
      <c r="DE9" s="2" t="s">
        <v>230</v>
      </c>
      <c r="DF9" s="2" t="s">
        <v>217</v>
      </c>
      <c r="DG9" s="2" t="s">
        <v>313</v>
      </c>
      <c r="DH9" s="2" t="s">
        <v>316</v>
      </c>
      <c r="DI9" s="2" t="s">
        <v>232</v>
      </c>
      <c r="DJ9" s="2" t="s">
        <v>220</v>
      </c>
      <c r="DK9" s="4"/>
      <c r="DL9" s="8"/>
      <c r="DM9" s="4"/>
      <c r="DN9" s="8"/>
      <c r="DO9" s="7"/>
      <c r="DP9" s="7"/>
      <c r="DQ9" s="2" t="s">
        <v>230</v>
      </c>
      <c r="DR9" s="2" t="s">
        <v>217</v>
      </c>
      <c r="DS9" s="2" t="s">
        <v>315</v>
      </c>
      <c r="DT9" s="2" t="s">
        <v>343</v>
      </c>
      <c r="DU9" s="2" t="s">
        <v>232</v>
      </c>
      <c r="DV9" s="2" t="s">
        <v>220</v>
      </c>
      <c r="DW9" s="4">
        <v>4</v>
      </c>
      <c r="DX9" s="8">
        <v>308.04</v>
      </c>
      <c r="DY9" s="4">
        <v>8</v>
      </c>
      <c r="DZ9" s="8">
        <v>605.48</v>
      </c>
      <c r="EA9" s="7">
        <v>-0.5</v>
      </c>
      <c r="EB9" s="7">
        <v>-0.4912</v>
      </c>
      <c r="EC9" s="2" t="s">
        <v>230</v>
      </c>
      <c r="ED9" s="2" t="s">
        <v>217</v>
      </c>
      <c r="EE9" s="2" t="s">
        <v>290</v>
      </c>
      <c r="EF9" s="2" t="s">
        <v>317</v>
      </c>
      <c r="EG9" s="2" t="s">
        <v>232</v>
      </c>
      <c r="EH9" s="2" t="s">
        <v>220</v>
      </c>
      <c r="EI9" s="4"/>
      <c r="EJ9" s="8"/>
      <c r="EK9" s="4">
        <v>3</v>
      </c>
      <c r="EL9" s="8">
        <v>260.76</v>
      </c>
      <c r="EM9" s="7">
        <v>-1</v>
      </c>
      <c r="EN9" s="7">
        <v>-1</v>
      </c>
      <c r="EO9" s="2" t="s">
        <v>230</v>
      </c>
      <c r="EP9" s="2" t="s">
        <v>217</v>
      </c>
      <c r="EQ9" s="2" t="s">
        <v>318</v>
      </c>
      <c r="ER9" s="2" t="s">
        <v>344</v>
      </c>
      <c r="ES9" s="2" t="s">
        <v>232</v>
      </c>
      <c r="ET9" s="2" t="s">
        <v>220</v>
      </c>
      <c r="EU9" s="4">
        <v>1</v>
      </c>
      <c r="EV9" s="8">
        <v>83.35</v>
      </c>
      <c r="EW9" s="4"/>
      <c r="EX9" s="8"/>
      <c r="EY9" s="7"/>
      <c r="EZ9" s="7"/>
      <c r="FA9" s="2" t="s">
        <v>230</v>
      </c>
      <c r="FB9" s="2" t="s">
        <v>217</v>
      </c>
      <c r="FC9" s="2" t="s">
        <v>244</v>
      </c>
      <c r="FD9" s="2" t="s">
        <v>345</v>
      </c>
      <c r="FE9" s="2" t="s">
        <v>232</v>
      </c>
      <c r="FF9" s="2" t="s">
        <v>220</v>
      </c>
      <c r="FG9" s="4">
        <v>2</v>
      </c>
      <c r="FH9" s="8">
        <v>169.08</v>
      </c>
      <c r="FI9" s="4"/>
      <c r="FJ9" s="8"/>
      <c r="FK9" s="7"/>
      <c r="FL9" s="7"/>
      <c r="FM9" s="2" t="s">
        <v>230</v>
      </c>
      <c r="FN9" s="2" t="s">
        <v>217</v>
      </c>
      <c r="FO9" s="2" t="s">
        <v>321</v>
      </c>
      <c r="FP9" s="2" t="s">
        <v>346</v>
      </c>
      <c r="FQ9" s="2" t="s">
        <v>232</v>
      </c>
      <c r="FR9" s="2" t="s">
        <v>220</v>
      </c>
      <c r="FS9" s="4">
        <v>2</v>
      </c>
      <c r="FT9" s="8">
        <v>168.5</v>
      </c>
      <c r="FU9" s="4"/>
      <c r="FV9" s="8"/>
      <c r="FW9" s="7"/>
      <c r="FX9" s="7"/>
      <c r="FY9" s="2" t="s">
        <v>230</v>
      </c>
      <c r="FZ9" s="2" t="s">
        <v>217</v>
      </c>
      <c r="GA9" s="2" t="s">
        <v>341</v>
      </c>
      <c r="GB9" s="2" t="s">
        <v>347</v>
      </c>
      <c r="GC9" s="2" t="s">
        <v>232</v>
      </c>
      <c r="GD9" s="2" t="s">
        <v>220</v>
      </c>
      <c r="GE9" s="4"/>
      <c r="GF9" s="8"/>
      <c r="GG9" s="4"/>
      <c r="GH9" s="8"/>
      <c r="GI9" s="7"/>
      <c r="GJ9" s="7"/>
      <c r="GK9" s="2" t="s">
        <v>230</v>
      </c>
      <c r="GL9" s="2" t="s">
        <v>217</v>
      </c>
      <c r="GM9" s="2" t="s">
        <v>250</v>
      </c>
      <c r="GN9" s="2" t="s">
        <v>348</v>
      </c>
      <c r="GO9" s="2" t="s">
        <v>232</v>
      </c>
      <c r="GP9" s="2" t="s">
        <v>220</v>
      </c>
      <c r="GQ9" s="4"/>
      <c r="GR9" s="8"/>
      <c r="GS9" s="4"/>
      <c r="GT9" s="8"/>
      <c r="GU9" s="7"/>
      <c r="GV9" s="7"/>
      <c r="GW9" s="2" t="s">
        <v>230</v>
      </c>
      <c r="GX9" s="2" t="s">
        <v>217</v>
      </c>
      <c r="GY9" s="2" t="s">
        <v>325</v>
      </c>
      <c r="GZ9" s="2" t="s">
        <v>349</v>
      </c>
      <c r="HA9" s="2" t="s">
        <v>232</v>
      </c>
      <c r="HB9" s="2" t="s">
        <v>220</v>
      </c>
      <c r="HC9" s="4"/>
      <c r="HD9" s="8"/>
      <c r="HE9" s="4"/>
      <c r="HF9" s="8"/>
      <c r="HG9" s="7"/>
      <c r="HH9" s="7"/>
      <c r="HI9" s="2" t="s">
        <v>254</v>
      </c>
      <c r="HJ9" s="2" t="s">
        <v>217</v>
      </c>
      <c r="HK9" s="2" t="s">
        <v>220</v>
      </c>
      <c r="HL9" s="2" t="s">
        <v>220</v>
      </c>
      <c r="HM9" s="2" t="s">
        <v>232</v>
      </c>
      <c r="HN9" s="2" t="s">
        <v>220</v>
      </c>
      <c r="HO9" s="4"/>
      <c r="HP9" s="8"/>
      <c r="HQ9" s="4"/>
      <c r="HR9" s="8"/>
      <c r="HS9" s="7"/>
      <c r="HT9" s="7"/>
      <c r="HU9" s="2" t="s">
        <v>254</v>
      </c>
      <c r="HV9" s="2" t="s">
        <v>217</v>
      </c>
      <c r="HW9" s="2" t="s">
        <v>220</v>
      </c>
      <c r="HX9" s="2" t="s">
        <v>220</v>
      </c>
      <c r="HY9" s="2" t="s">
        <v>232</v>
      </c>
      <c r="HZ9" s="2" t="s">
        <v>220</v>
      </c>
      <c r="IA9" s="4"/>
      <c r="IB9" s="8"/>
      <c r="IC9" s="4"/>
      <c r="ID9" s="8"/>
      <c r="IE9" s="7"/>
      <c r="IF9" s="7"/>
      <c r="IG9" s="2" t="s">
        <v>230</v>
      </c>
      <c r="IH9" s="2" t="s">
        <v>217</v>
      </c>
      <c r="II9" s="2" t="s">
        <v>339</v>
      </c>
      <c r="IJ9" s="2" t="s">
        <v>350</v>
      </c>
      <c r="IK9" s="2" t="s">
        <v>232</v>
      </c>
      <c r="IL9" s="2" t="s">
        <v>220</v>
      </c>
      <c r="IM9" s="4"/>
      <c r="IN9" s="8"/>
      <c r="IO9" s="4"/>
      <c r="IP9" s="8"/>
      <c r="IQ9" s="7"/>
      <c r="IR9" s="7"/>
      <c r="IS9" s="2" t="s">
        <v>230</v>
      </c>
      <c r="IT9" s="2" t="s">
        <v>217</v>
      </c>
      <c r="IU9" s="2" t="s">
        <v>256</v>
      </c>
      <c r="IV9" s="2" t="s">
        <v>351</v>
      </c>
      <c r="IW9" s="2" t="s">
        <v>232</v>
      </c>
      <c r="IX9" s="2" t="s">
        <v>220</v>
      </c>
      <c r="IY9" s="4"/>
      <c r="IZ9" s="8"/>
      <c r="JA9" s="4"/>
      <c r="JB9" s="8"/>
      <c r="JC9" s="7"/>
      <c r="JD9" s="7"/>
      <c r="JE9" s="2" t="s">
        <v>230</v>
      </c>
      <c r="JF9" s="2" t="s">
        <v>217</v>
      </c>
      <c r="JG9" s="2" t="s">
        <v>329</v>
      </c>
      <c r="JH9" s="2" t="s">
        <v>220</v>
      </c>
      <c r="JI9" s="2" t="s">
        <v>232</v>
      </c>
      <c r="JJ9" s="2" t="s">
        <v>220</v>
      </c>
      <c r="JK9" s="4"/>
      <c r="JL9" s="8"/>
      <c r="JM9" s="4"/>
      <c r="JN9" s="8"/>
      <c r="JO9" s="7"/>
      <c r="JP9" s="7"/>
      <c r="JQ9" s="2" t="s">
        <v>230</v>
      </c>
      <c r="JR9" s="2" t="s">
        <v>217</v>
      </c>
      <c r="JS9" s="2" t="s">
        <v>330</v>
      </c>
      <c r="JT9" s="2" t="s">
        <v>352</v>
      </c>
      <c r="JU9" s="2" t="s">
        <v>232</v>
      </c>
      <c r="JV9" s="2" t="s">
        <v>220</v>
      </c>
      <c r="JW9" s="4"/>
      <c r="JX9" s="8"/>
      <c r="JY9" s="4"/>
      <c r="JZ9" s="8"/>
      <c r="KA9" s="7"/>
      <c r="KB9" s="7"/>
      <c r="KC9" s="2" t="s">
        <v>230</v>
      </c>
      <c r="KD9" s="2" t="s">
        <v>217</v>
      </c>
      <c r="KE9" s="2" t="s">
        <v>262</v>
      </c>
      <c r="KF9" s="2" t="s">
        <v>353</v>
      </c>
      <c r="KG9" s="2" t="s">
        <v>232</v>
      </c>
      <c r="KH9" s="2" t="s">
        <v>220</v>
      </c>
      <c r="KI9" s="4"/>
      <c r="KJ9" s="8"/>
      <c r="KK9" s="4"/>
      <c r="KL9" s="8"/>
      <c r="KM9" s="7"/>
      <c r="KN9" s="7"/>
      <c r="KO9" s="2" t="s">
        <v>230</v>
      </c>
      <c r="KP9" s="2" t="s">
        <v>217</v>
      </c>
      <c r="KQ9" s="2" t="s">
        <v>264</v>
      </c>
      <c r="KR9" s="2" t="s">
        <v>354</v>
      </c>
      <c r="KS9" s="2" t="s">
        <v>232</v>
      </c>
      <c r="KT9" s="2" t="s">
        <v>220</v>
      </c>
      <c r="KU9" s="4">
        <v>1</v>
      </c>
      <c r="KV9" s="8">
        <v>84.25</v>
      </c>
      <c r="KW9" s="4"/>
      <c r="KX9" s="8"/>
      <c r="KY9" s="7"/>
      <c r="KZ9" s="7"/>
      <c r="LA9" s="2" t="s">
        <v>230</v>
      </c>
      <c r="LB9" s="2" t="s">
        <v>217</v>
      </c>
      <c r="LC9" s="2" t="s">
        <v>333</v>
      </c>
      <c r="LD9" s="2" t="s">
        <v>355</v>
      </c>
      <c r="LE9" s="2" t="s">
        <v>232</v>
      </c>
      <c r="LF9" s="2" t="s">
        <v>220</v>
      </c>
      <c r="LG9" s="4"/>
      <c r="LH9" s="8"/>
      <c r="LI9" s="4"/>
      <c r="LJ9" s="8"/>
      <c r="LK9" s="7"/>
      <c r="LL9" s="7"/>
      <c r="LM9" s="2" t="s">
        <v>268</v>
      </c>
      <c r="LN9" s="2" t="s">
        <v>217</v>
      </c>
      <c r="LO9" s="2" t="s">
        <v>220</v>
      </c>
      <c r="LP9" s="2" t="s">
        <v>220</v>
      </c>
      <c r="LQ9" s="2" t="s">
        <v>232</v>
      </c>
      <c r="LR9" s="2" t="s">
        <v>220</v>
      </c>
      <c r="LS9" s="4"/>
      <c r="LT9" s="8"/>
      <c r="LU9" s="4"/>
      <c r="LV9" s="8"/>
      <c r="LW9" s="7"/>
      <c r="LX9" s="7"/>
      <c r="LY9" s="2" t="s">
        <v>230</v>
      </c>
      <c r="LZ9" s="2" t="s">
        <v>270</v>
      </c>
      <c r="MA9" s="2" t="s">
        <v>333</v>
      </c>
      <c r="MB9" s="2" t="s">
        <v>325</v>
      </c>
      <c r="MC9" s="2" t="s">
        <v>232</v>
      </c>
      <c r="MD9" s="2" t="s">
        <v>220</v>
      </c>
      <c r="ME9" s="4"/>
      <c r="MF9" s="8"/>
      <c r="MG9" s="4"/>
      <c r="MH9" s="8"/>
      <c r="MI9" s="7"/>
      <c r="MJ9" s="7"/>
      <c r="MK9" s="2" t="s">
        <v>230</v>
      </c>
      <c r="ML9" s="2" t="s">
        <v>270</v>
      </c>
      <c r="MM9" s="2" t="s">
        <v>333</v>
      </c>
      <c r="MN9" s="2" t="s">
        <v>356</v>
      </c>
      <c r="MO9" s="2" t="s">
        <v>232</v>
      </c>
      <c r="MP9" s="2" t="s">
        <v>220</v>
      </c>
      <c r="MQ9" s="4"/>
      <c r="MR9" s="8"/>
      <c r="MS9" s="4"/>
      <c r="MT9" s="8"/>
      <c r="MU9" s="7"/>
      <c r="MV9" s="7"/>
      <c r="MW9" s="2" t="s">
        <v>230</v>
      </c>
      <c r="MX9" s="2" t="s">
        <v>274</v>
      </c>
      <c r="MY9" s="2" t="s">
        <v>357</v>
      </c>
      <c r="MZ9" s="2" t="s">
        <v>358</v>
      </c>
      <c r="NA9" s="2" t="s">
        <v>232</v>
      </c>
      <c r="NB9" s="2" t="s">
        <v>220</v>
      </c>
      <c r="NC9" s="4"/>
      <c r="ND9" s="8"/>
      <c r="NE9" s="4"/>
      <c r="NF9" s="8"/>
      <c r="NG9" s="7"/>
      <c r="NH9" s="7"/>
      <c r="NI9" s="2" t="s">
        <v>220</v>
      </c>
      <c r="NJ9" s="2" t="s">
        <v>220</v>
      </c>
      <c r="NK9" s="2" t="s">
        <v>220</v>
      </c>
      <c r="NL9" s="2" t="s">
        <v>220</v>
      </c>
      <c r="NM9" s="2" t="s">
        <v>220</v>
      </c>
      <c r="NN9" s="2" t="s">
        <v>220</v>
      </c>
      <c r="NO9" s="4"/>
      <c r="NP9" s="8"/>
      <c r="NQ9" s="4"/>
      <c r="NR9" s="8"/>
      <c r="NS9" s="7"/>
      <c r="NT9" s="7"/>
      <c r="NU9" s="2" t="s">
        <v>277</v>
      </c>
      <c r="NV9" s="2" t="s">
        <v>217</v>
      </c>
      <c r="NW9" s="2" t="s">
        <v>220</v>
      </c>
      <c r="NX9" s="2" t="s">
        <v>220</v>
      </c>
      <c r="NY9" s="2" t="s">
        <v>232</v>
      </c>
      <c r="NZ9" s="2" t="s">
        <v>220</v>
      </c>
      <c r="OA9" s="4"/>
      <c r="OB9" s="8"/>
      <c r="OC9" s="4"/>
      <c r="OD9" s="8"/>
      <c r="OE9" s="7"/>
      <c r="OF9" s="7"/>
      <c r="OG9" s="2" t="s">
        <v>268</v>
      </c>
      <c r="OH9" s="2" t="s">
        <v>217</v>
      </c>
      <c r="OI9" s="2" t="s">
        <v>220</v>
      </c>
      <c r="OJ9" s="2" t="s">
        <v>220</v>
      </c>
      <c r="OK9" s="2" t="s">
        <v>232</v>
      </c>
      <c r="OL9" s="2" t="s">
        <v>220</v>
      </c>
      <c r="OM9" s="4"/>
      <c r="ON9" s="8"/>
      <c r="OO9" s="4"/>
      <c r="OP9" s="8"/>
      <c r="OQ9" s="7"/>
      <c r="OR9" s="7"/>
      <c r="OS9" s="2" t="s">
        <v>254</v>
      </c>
      <c r="OT9" s="2" t="s">
        <v>270</v>
      </c>
      <c r="OU9" s="2" t="s">
        <v>220</v>
      </c>
      <c r="OV9" s="2" t="s">
        <v>220</v>
      </c>
      <c r="OW9" s="2" t="s">
        <v>232</v>
      </c>
      <c r="OX9" s="2" t="s">
        <v>220</v>
      </c>
      <c r="OY9" s="4"/>
      <c r="OZ9" s="8"/>
      <c r="PA9" s="4"/>
      <c r="PB9" s="8"/>
      <c r="PC9" s="7"/>
      <c r="PD9" s="7"/>
      <c r="PE9" s="2" t="s">
        <v>277</v>
      </c>
      <c r="PF9" s="2" t="s">
        <v>217</v>
      </c>
      <c r="PG9" s="2" t="s">
        <v>220</v>
      </c>
      <c r="PH9" s="2" t="s">
        <v>220</v>
      </c>
      <c r="PI9" s="2" t="s">
        <v>232</v>
      </c>
      <c r="PJ9" s="2" t="s">
        <v>220</v>
      </c>
      <c r="PK9" s="4"/>
      <c r="PL9" s="8"/>
      <c r="PM9" s="4"/>
      <c r="PN9" s="8"/>
      <c r="PO9" s="7"/>
      <c r="PP9" s="7"/>
      <c r="PQ9" s="2" t="s">
        <v>254</v>
      </c>
      <c r="PR9" s="2" t="s">
        <v>270</v>
      </c>
      <c r="PS9" s="2" t="s">
        <v>220</v>
      </c>
      <c r="PT9" s="2" t="s">
        <v>220</v>
      </c>
      <c r="PU9" s="2" t="s">
        <v>232</v>
      </c>
      <c r="PV9" s="2" t="s">
        <v>220</v>
      </c>
      <c r="PW9" s="4">
        <v>707</v>
      </c>
      <c r="PX9" s="4"/>
      <c r="PY9" s="4"/>
      <c r="PZ9" s="4"/>
      <c r="QA9" s="4">
        <v>229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v>280</v>
      </c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38</v>
      </c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300</v>
      </c>
      <c r="SQ9" s="4"/>
      <c r="SR9" s="4"/>
      <c r="SS9" s="4">
        <v>100</v>
      </c>
      <c r="ST9" s="4"/>
      <c r="SU9" s="4"/>
      <c r="SV9" s="4"/>
      <c r="SW9" s="4">
        <v>150</v>
      </c>
      <c r="SX9" s="4">
        <v>100</v>
      </c>
      <c r="SY9" s="4"/>
      <c r="SZ9" s="4"/>
      <c r="TA9" s="4"/>
      <c r="TB9" s="4"/>
      <c r="TC9" s="4"/>
      <c r="TD9" s="4"/>
      <c r="TE9" s="4"/>
      <c r="TF9" s="4"/>
      <c r="TG9" s="4"/>
      <c r="TH9" s="4"/>
    </row>
    <row r="10">
      <c r="A10" s="2" t="s">
        <v>359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360</v>
      </c>
      <c r="L10" s="3">
        <v>61.18</v>
      </c>
      <c r="M10" s="3">
        <v>64.24</v>
      </c>
      <c r="N10" s="3">
        <v>129.99</v>
      </c>
      <c r="O10" s="2" t="s">
        <v>217</v>
      </c>
      <c r="P10" s="2" t="s">
        <v>218</v>
      </c>
      <c r="Q10" s="2" t="s">
        <v>219</v>
      </c>
      <c r="R10" s="2" t="s">
        <v>220</v>
      </c>
      <c r="S10" s="2" t="s">
        <v>361</v>
      </c>
      <c r="T10" s="2" t="s">
        <v>222</v>
      </c>
      <c r="U10" s="2" t="s">
        <v>223</v>
      </c>
      <c r="V10" s="2" t="s">
        <v>224</v>
      </c>
      <c r="W10" s="2" t="s">
        <v>225</v>
      </c>
      <c r="X10" s="2" t="s">
        <v>226</v>
      </c>
      <c r="Y10" s="2" t="s">
        <v>362</v>
      </c>
      <c r="Z10" s="4">
        <v>731</v>
      </c>
      <c r="AA10" s="4">
        <f>=ROUNDDOWN(22.1515151515151,0)</f>
      </c>
      <c r="AB10" s="5">
        <v>33</v>
      </c>
      <c r="AC10" s="2" t="s">
        <v>363</v>
      </c>
      <c r="AD10" s="4">
        <v>366</v>
      </c>
      <c r="AE10" s="4">
        <v>916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>
        <v>53</v>
      </c>
      <c r="AQ10" s="8">
        <v>3618.07</v>
      </c>
      <c r="AR10" s="4">
        <v>47</v>
      </c>
      <c r="AS10" s="8">
        <v>3363.33</v>
      </c>
      <c r="AT10" s="7">
        <v>0.1277</v>
      </c>
      <c r="AU10" s="7">
        <v>0.0757</v>
      </c>
      <c r="AV10" s="4">
        <v>107</v>
      </c>
      <c r="AW10" s="8">
        <v>8187.26</v>
      </c>
      <c r="AX10" s="4">
        <v>100</v>
      </c>
      <c r="AY10" s="8">
        <v>7928.54</v>
      </c>
      <c r="AZ10" s="7">
        <v>0.07</v>
      </c>
      <c r="BA10" s="7">
        <v>0.0326</v>
      </c>
      <c r="BB10" s="7">
        <v>0.4419</v>
      </c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>
        <v>0.2189</v>
      </c>
      <c r="BJ10" s="4">
        <v>53</v>
      </c>
      <c r="BK10" s="8">
        <v>3618.07</v>
      </c>
      <c r="BL10" s="2" t="s">
        <v>364</v>
      </c>
      <c r="BM10" s="7">
        <v>1</v>
      </c>
      <c r="BN10" s="7">
        <v>1</v>
      </c>
      <c r="BO10" s="4">
        <v>5</v>
      </c>
      <c r="BP10" s="8">
        <v>370.3</v>
      </c>
      <c r="BQ10" s="4">
        <v>11</v>
      </c>
      <c r="BR10" s="8">
        <v>814.66</v>
      </c>
      <c r="BS10" s="7">
        <v>-0.5455</v>
      </c>
      <c r="BT10" s="7">
        <v>-0.5455</v>
      </c>
      <c r="BU10" s="2" t="s">
        <v>230</v>
      </c>
      <c r="BV10" s="2" t="s">
        <v>217</v>
      </c>
      <c r="BW10" s="2" t="s">
        <v>220</v>
      </c>
      <c r="BX10" s="2" t="s">
        <v>220</v>
      </c>
      <c r="BY10" s="2" t="s">
        <v>232</v>
      </c>
      <c r="BZ10" s="2" t="s">
        <v>220</v>
      </c>
      <c r="CA10" s="4">
        <v>2</v>
      </c>
      <c r="CB10" s="8">
        <v>131.16</v>
      </c>
      <c r="CC10" s="4">
        <v>4</v>
      </c>
      <c r="CD10" s="8">
        <v>282.52</v>
      </c>
      <c r="CE10" s="7">
        <v>-0.5</v>
      </c>
      <c r="CF10" s="7">
        <v>-0.5357</v>
      </c>
      <c r="CG10" s="2" t="s">
        <v>230</v>
      </c>
      <c r="CH10" s="2" t="s">
        <v>217</v>
      </c>
      <c r="CI10" s="2" t="s">
        <v>365</v>
      </c>
      <c r="CJ10" s="2" t="s">
        <v>366</v>
      </c>
      <c r="CK10" s="2" t="s">
        <v>232</v>
      </c>
      <c r="CL10" s="2" t="s">
        <v>220</v>
      </c>
      <c r="CM10" s="4">
        <v>17</v>
      </c>
      <c r="CN10" s="8">
        <v>1190</v>
      </c>
      <c r="CO10" s="4">
        <v>8</v>
      </c>
      <c r="CP10" s="8">
        <v>633.5</v>
      </c>
      <c r="CQ10" s="7">
        <v>1.125</v>
      </c>
      <c r="CR10" s="7">
        <v>0.8785</v>
      </c>
      <c r="CS10" s="2" t="s">
        <v>230</v>
      </c>
      <c r="CT10" s="2" t="s">
        <v>217</v>
      </c>
      <c r="CU10" s="2" t="s">
        <v>367</v>
      </c>
      <c r="CV10" s="2" t="s">
        <v>368</v>
      </c>
      <c r="CW10" s="2" t="s">
        <v>232</v>
      </c>
      <c r="CX10" s="2" t="s">
        <v>220</v>
      </c>
      <c r="CY10" s="4">
        <v>13</v>
      </c>
      <c r="CZ10" s="8">
        <v>804.44</v>
      </c>
      <c r="DA10" s="4">
        <v>4</v>
      </c>
      <c r="DB10" s="8">
        <v>266.56</v>
      </c>
      <c r="DC10" s="7">
        <v>2.25</v>
      </c>
      <c r="DD10" s="7">
        <v>2.0179</v>
      </c>
      <c r="DE10" s="2" t="s">
        <v>230</v>
      </c>
      <c r="DF10" s="2" t="s">
        <v>217</v>
      </c>
      <c r="DG10" s="2" t="s">
        <v>369</v>
      </c>
      <c r="DH10" s="2" t="s">
        <v>366</v>
      </c>
      <c r="DI10" s="2" t="s">
        <v>232</v>
      </c>
      <c r="DJ10" s="2" t="s">
        <v>220</v>
      </c>
      <c r="DK10" s="4"/>
      <c r="DL10" s="8"/>
      <c r="DM10" s="4"/>
      <c r="DN10" s="8"/>
      <c r="DO10" s="7"/>
      <c r="DP10" s="7"/>
      <c r="DQ10" s="2" t="s">
        <v>230</v>
      </c>
      <c r="DR10" s="2" t="s">
        <v>217</v>
      </c>
      <c r="DS10" s="2" t="s">
        <v>370</v>
      </c>
      <c r="DT10" s="2" t="s">
        <v>371</v>
      </c>
      <c r="DU10" s="2" t="s">
        <v>232</v>
      </c>
      <c r="DV10" s="2" t="s">
        <v>220</v>
      </c>
      <c r="DW10" s="4">
        <v>3</v>
      </c>
      <c r="DX10" s="8">
        <v>185.22</v>
      </c>
      <c r="DY10" s="4">
        <v>5</v>
      </c>
      <c r="DZ10" s="8">
        <v>275.94</v>
      </c>
      <c r="EA10" s="7">
        <v>-0.4</v>
      </c>
      <c r="EB10" s="7">
        <v>-0.3288</v>
      </c>
      <c r="EC10" s="2" t="s">
        <v>230</v>
      </c>
      <c r="ED10" s="2" t="s">
        <v>217</v>
      </c>
      <c r="EE10" s="2" t="s">
        <v>372</v>
      </c>
      <c r="EF10" s="2" t="s">
        <v>373</v>
      </c>
      <c r="EG10" s="2" t="s">
        <v>232</v>
      </c>
      <c r="EH10" s="2" t="s">
        <v>220</v>
      </c>
      <c r="EI10" s="4">
        <v>11</v>
      </c>
      <c r="EJ10" s="8">
        <v>803.33</v>
      </c>
      <c r="EK10" s="4">
        <v>14</v>
      </c>
      <c r="EL10" s="8">
        <v>1022.42</v>
      </c>
      <c r="EM10" s="7">
        <v>-0.2143</v>
      </c>
      <c r="EN10" s="7">
        <v>-0.2143</v>
      </c>
      <c r="EO10" s="2" t="s">
        <v>230</v>
      </c>
      <c r="EP10" s="2" t="s">
        <v>217</v>
      </c>
      <c r="EQ10" s="2" t="s">
        <v>374</v>
      </c>
      <c r="ER10" s="2" t="s">
        <v>375</v>
      </c>
      <c r="ES10" s="2" t="s">
        <v>232</v>
      </c>
      <c r="ET10" s="2" t="s">
        <v>220</v>
      </c>
      <c r="EU10" s="4"/>
      <c r="EV10" s="8"/>
      <c r="EW10" s="4">
        <v>1</v>
      </c>
      <c r="EX10" s="8">
        <v>67.73</v>
      </c>
      <c r="EY10" s="7">
        <v>-1</v>
      </c>
      <c r="EZ10" s="7">
        <v>-1</v>
      </c>
      <c r="FA10" s="2" t="s">
        <v>230</v>
      </c>
      <c r="FB10" s="2" t="s">
        <v>217</v>
      </c>
      <c r="FC10" s="2" t="s">
        <v>376</v>
      </c>
      <c r="FD10" s="2" t="s">
        <v>377</v>
      </c>
      <c r="FE10" s="2" t="s">
        <v>232</v>
      </c>
      <c r="FF10" s="2" t="s">
        <v>220</v>
      </c>
      <c r="FG10" s="4"/>
      <c r="FH10" s="8"/>
      <c r="FI10" s="4"/>
      <c r="FJ10" s="8"/>
      <c r="FK10" s="7"/>
      <c r="FL10" s="7"/>
      <c r="FM10" s="2" t="s">
        <v>254</v>
      </c>
      <c r="FN10" s="2" t="s">
        <v>217</v>
      </c>
      <c r="FO10" s="2" t="s">
        <v>220</v>
      </c>
      <c r="FP10" s="2" t="s">
        <v>220</v>
      </c>
      <c r="FQ10" s="2" t="s">
        <v>232</v>
      </c>
      <c r="FR10" s="2" t="s">
        <v>220</v>
      </c>
      <c r="FS10" s="4">
        <v>1</v>
      </c>
      <c r="FT10" s="8">
        <v>69.38</v>
      </c>
      <c r="FU10" s="4"/>
      <c r="FV10" s="8"/>
      <c r="FW10" s="7"/>
      <c r="FX10" s="7"/>
      <c r="FY10" s="2" t="s">
        <v>230</v>
      </c>
      <c r="FZ10" s="2" t="s">
        <v>217</v>
      </c>
      <c r="GA10" s="2" t="s">
        <v>378</v>
      </c>
      <c r="GB10" s="2" t="s">
        <v>379</v>
      </c>
      <c r="GC10" s="2" t="s">
        <v>232</v>
      </c>
      <c r="GD10" s="2" t="s">
        <v>220</v>
      </c>
      <c r="GE10" s="4">
        <v>1</v>
      </c>
      <c r="GF10" s="8">
        <v>64.24</v>
      </c>
      <c r="GG10" s="4"/>
      <c r="GH10" s="8"/>
      <c r="GI10" s="7"/>
      <c r="GJ10" s="7"/>
      <c r="GK10" s="2" t="s">
        <v>230</v>
      </c>
      <c r="GL10" s="2" t="s">
        <v>217</v>
      </c>
      <c r="GM10" s="2" t="s">
        <v>380</v>
      </c>
      <c r="GN10" s="2" t="s">
        <v>381</v>
      </c>
      <c r="GO10" s="2" t="s">
        <v>232</v>
      </c>
      <c r="GP10" s="2" t="s">
        <v>220</v>
      </c>
      <c r="GQ10" s="4"/>
      <c r="GR10" s="8"/>
      <c r="GS10" s="4"/>
      <c r="GT10" s="8"/>
      <c r="GU10" s="7"/>
      <c r="GV10" s="7"/>
      <c r="GW10" s="2" t="s">
        <v>277</v>
      </c>
      <c r="GX10" s="2" t="s">
        <v>217</v>
      </c>
      <c r="GY10" s="2" t="s">
        <v>220</v>
      </c>
      <c r="GZ10" s="2" t="s">
        <v>220</v>
      </c>
      <c r="HA10" s="2" t="s">
        <v>232</v>
      </c>
      <c r="HB10" s="2" t="s">
        <v>220</v>
      </c>
      <c r="HC10" s="4"/>
      <c r="HD10" s="8"/>
      <c r="HE10" s="4"/>
      <c r="HF10" s="8"/>
      <c r="HG10" s="7"/>
      <c r="HH10" s="7"/>
      <c r="HI10" s="2" t="s">
        <v>254</v>
      </c>
      <c r="HJ10" s="2" t="s">
        <v>217</v>
      </c>
      <c r="HK10" s="2" t="s">
        <v>220</v>
      </c>
      <c r="HL10" s="2" t="s">
        <v>220</v>
      </c>
      <c r="HM10" s="2" t="s">
        <v>232</v>
      </c>
      <c r="HN10" s="2" t="s">
        <v>220</v>
      </c>
      <c r="HO10" s="4"/>
      <c r="HP10" s="8"/>
      <c r="HQ10" s="4"/>
      <c r="HR10" s="8"/>
      <c r="HS10" s="7"/>
      <c r="HT10" s="7"/>
      <c r="HU10" s="2" t="s">
        <v>230</v>
      </c>
      <c r="HV10" s="2" t="s">
        <v>217</v>
      </c>
      <c r="HW10" s="2" t="s">
        <v>382</v>
      </c>
      <c r="HX10" s="2" t="s">
        <v>220</v>
      </c>
      <c r="HY10" s="2" t="s">
        <v>232</v>
      </c>
      <c r="HZ10" s="2" t="s">
        <v>220</v>
      </c>
      <c r="IA10" s="4"/>
      <c r="IB10" s="8"/>
      <c r="IC10" s="4"/>
      <c r="ID10" s="8"/>
      <c r="IE10" s="7"/>
      <c r="IF10" s="7"/>
      <c r="IG10" s="2" t="s">
        <v>230</v>
      </c>
      <c r="IH10" s="2" t="s">
        <v>217</v>
      </c>
      <c r="II10" s="2" t="s">
        <v>369</v>
      </c>
      <c r="IJ10" s="2" t="s">
        <v>383</v>
      </c>
      <c r="IK10" s="2" t="s">
        <v>232</v>
      </c>
      <c r="IL10" s="2" t="s">
        <v>220</v>
      </c>
      <c r="IM10" s="4"/>
      <c r="IN10" s="8"/>
      <c r="IO10" s="4"/>
      <c r="IP10" s="8"/>
      <c r="IQ10" s="7"/>
      <c r="IR10" s="7"/>
      <c r="IS10" s="2" t="s">
        <v>230</v>
      </c>
      <c r="IT10" s="2" t="s">
        <v>217</v>
      </c>
      <c r="IU10" s="2" t="s">
        <v>384</v>
      </c>
      <c r="IV10" s="2" t="s">
        <v>385</v>
      </c>
      <c r="IW10" s="2" t="s">
        <v>232</v>
      </c>
      <c r="IX10" s="2" t="s">
        <v>220</v>
      </c>
      <c r="IY10" s="4"/>
      <c r="IZ10" s="8"/>
      <c r="JA10" s="4"/>
      <c r="JB10" s="8"/>
      <c r="JC10" s="7"/>
      <c r="JD10" s="7"/>
      <c r="JE10" s="2" t="s">
        <v>254</v>
      </c>
      <c r="JF10" s="2" t="s">
        <v>217</v>
      </c>
      <c r="JG10" s="2" t="s">
        <v>220</v>
      </c>
      <c r="JH10" s="2" t="s">
        <v>220</v>
      </c>
      <c r="JI10" s="2" t="s">
        <v>232</v>
      </c>
      <c r="JJ10" s="2" t="s">
        <v>220</v>
      </c>
      <c r="JK10" s="4"/>
      <c r="JL10" s="8"/>
      <c r="JM10" s="4"/>
      <c r="JN10" s="8"/>
      <c r="JO10" s="7"/>
      <c r="JP10" s="7"/>
      <c r="JQ10" s="2" t="s">
        <v>277</v>
      </c>
      <c r="JR10" s="2" t="s">
        <v>217</v>
      </c>
      <c r="JS10" s="2" t="s">
        <v>220</v>
      </c>
      <c r="JT10" s="2" t="s">
        <v>220</v>
      </c>
      <c r="JU10" s="2" t="s">
        <v>232</v>
      </c>
      <c r="JV10" s="2" t="s">
        <v>220</v>
      </c>
      <c r="JW10" s="4"/>
      <c r="JX10" s="8"/>
      <c r="JY10" s="4"/>
      <c r="JZ10" s="8"/>
      <c r="KA10" s="7"/>
      <c r="KB10" s="7"/>
      <c r="KC10" s="2" t="s">
        <v>386</v>
      </c>
      <c r="KD10" s="2" t="s">
        <v>217</v>
      </c>
      <c r="KE10" s="2" t="s">
        <v>220</v>
      </c>
      <c r="KF10" s="2" t="s">
        <v>220</v>
      </c>
      <c r="KG10" s="2" t="s">
        <v>232</v>
      </c>
      <c r="KH10" s="2" t="s">
        <v>220</v>
      </c>
      <c r="KI10" s="4"/>
      <c r="KJ10" s="8"/>
      <c r="KK10" s="4"/>
      <c r="KL10" s="8"/>
      <c r="KM10" s="7"/>
      <c r="KN10" s="7"/>
      <c r="KO10" s="2" t="s">
        <v>230</v>
      </c>
      <c r="KP10" s="2" t="s">
        <v>217</v>
      </c>
      <c r="KQ10" s="2" t="s">
        <v>387</v>
      </c>
      <c r="KR10" s="2" t="s">
        <v>220</v>
      </c>
      <c r="KS10" s="2" t="s">
        <v>232</v>
      </c>
      <c r="KT10" s="2" t="s">
        <v>220</v>
      </c>
      <c r="KU10" s="4"/>
      <c r="KV10" s="8"/>
      <c r="KW10" s="4"/>
      <c r="KX10" s="8"/>
      <c r="KY10" s="7"/>
      <c r="KZ10" s="7"/>
      <c r="LA10" s="2" t="s">
        <v>277</v>
      </c>
      <c r="LB10" s="2" t="s">
        <v>217</v>
      </c>
      <c r="LC10" s="2" t="s">
        <v>220</v>
      </c>
      <c r="LD10" s="2" t="s">
        <v>220</v>
      </c>
      <c r="LE10" s="2" t="s">
        <v>232</v>
      </c>
      <c r="LF10" s="2" t="s">
        <v>220</v>
      </c>
      <c r="LG10" s="4"/>
      <c r="LH10" s="8"/>
      <c r="LI10" s="4"/>
      <c r="LJ10" s="8"/>
      <c r="LK10" s="7"/>
      <c r="LL10" s="7"/>
      <c r="LM10" s="2" t="s">
        <v>268</v>
      </c>
      <c r="LN10" s="2" t="s">
        <v>217</v>
      </c>
      <c r="LO10" s="2" t="s">
        <v>220</v>
      </c>
      <c r="LP10" s="2" t="s">
        <v>220</v>
      </c>
      <c r="LQ10" s="2" t="s">
        <v>232</v>
      </c>
      <c r="LR10" s="2" t="s">
        <v>269</v>
      </c>
      <c r="LS10" s="4"/>
      <c r="LT10" s="8"/>
      <c r="LU10" s="4"/>
      <c r="LV10" s="8"/>
      <c r="LW10" s="7"/>
      <c r="LX10" s="7"/>
      <c r="LY10" s="2" t="s">
        <v>230</v>
      </c>
      <c r="LZ10" s="2" t="s">
        <v>270</v>
      </c>
      <c r="MA10" s="2" t="s">
        <v>388</v>
      </c>
      <c r="MB10" s="2" t="s">
        <v>389</v>
      </c>
      <c r="MC10" s="2" t="s">
        <v>232</v>
      </c>
      <c r="MD10" s="2" t="s">
        <v>220</v>
      </c>
      <c r="ME10" s="4"/>
      <c r="MF10" s="8"/>
      <c r="MG10" s="4"/>
      <c r="MH10" s="8"/>
      <c r="MI10" s="7"/>
      <c r="MJ10" s="7"/>
      <c r="MK10" s="2" t="s">
        <v>277</v>
      </c>
      <c r="ML10" s="2" t="s">
        <v>217</v>
      </c>
      <c r="MM10" s="2" t="s">
        <v>220</v>
      </c>
      <c r="MN10" s="2" t="s">
        <v>220</v>
      </c>
      <c r="MO10" s="2" t="s">
        <v>232</v>
      </c>
      <c r="MP10" s="2" t="s">
        <v>220</v>
      </c>
      <c r="MQ10" s="4"/>
      <c r="MR10" s="8"/>
      <c r="MS10" s="4"/>
      <c r="MT10" s="8"/>
      <c r="MU10" s="7"/>
      <c r="MV10" s="7"/>
      <c r="MW10" s="2" t="s">
        <v>230</v>
      </c>
      <c r="MX10" s="2" t="s">
        <v>274</v>
      </c>
      <c r="MY10" s="2" t="s">
        <v>263</v>
      </c>
      <c r="MZ10" s="2" t="s">
        <v>390</v>
      </c>
      <c r="NA10" s="2" t="s">
        <v>232</v>
      </c>
      <c r="NB10" s="2" t="s">
        <v>220</v>
      </c>
      <c r="NC10" s="4"/>
      <c r="ND10" s="8"/>
      <c r="NE10" s="4"/>
      <c r="NF10" s="8"/>
      <c r="NG10" s="7"/>
      <c r="NH10" s="7"/>
      <c r="NI10" s="2" t="s">
        <v>277</v>
      </c>
      <c r="NJ10" s="2" t="s">
        <v>217</v>
      </c>
      <c r="NK10" s="2" t="s">
        <v>220</v>
      </c>
      <c r="NL10" s="2" t="s">
        <v>220</v>
      </c>
      <c r="NM10" s="2" t="s">
        <v>232</v>
      </c>
      <c r="NN10" s="2" t="s">
        <v>220</v>
      </c>
      <c r="NO10" s="4"/>
      <c r="NP10" s="8"/>
      <c r="NQ10" s="4"/>
      <c r="NR10" s="8"/>
      <c r="NS10" s="7"/>
      <c r="NT10" s="7"/>
      <c r="NU10" s="2" t="s">
        <v>277</v>
      </c>
      <c r="NV10" s="2" t="s">
        <v>217</v>
      </c>
      <c r="NW10" s="2" t="s">
        <v>220</v>
      </c>
      <c r="NX10" s="2" t="s">
        <v>220</v>
      </c>
      <c r="NY10" s="2" t="s">
        <v>232</v>
      </c>
      <c r="NZ10" s="2" t="s">
        <v>220</v>
      </c>
      <c r="OA10" s="4"/>
      <c r="OB10" s="8"/>
      <c r="OC10" s="4"/>
      <c r="OD10" s="8"/>
      <c r="OE10" s="7"/>
      <c r="OF10" s="7"/>
      <c r="OG10" s="2" t="s">
        <v>268</v>
      </c>
      <c r="OH10" s="2" t="s">
        <v>217</v>
      </c>
      <c r="OI10" s="2" t="s">
        <v>220</v>
      </c>
      <c r="OJ10" s="2" t="s">
        <v>220</v>
      </c>
      <c r="OK10" s="2" t="s">
        <v>232</v>
      </c>
      <c r="OL10" s="2" t="s">
        <v>220</v>
      </c>
      <c r="OM10" s="4"/>
      <c r="ON10" s="8"/>
      <c r="OO10" s="4"/>
      <c r="OP10" s="8"/>
      <c r="OQ10" s="7"/>
      <c r="OR10" s="7"/>
      <c r="OS10" s="2" t="s">
        <v>220</v>
      </c>
      <c r="OT10" s="2" t="s">
        <v>220</v>
      </c>
      <c r="OU10" s="2" t="s">
        <v>220</v>
      </c>
      <c r="OV10" s="2" t="s">
        <v>220</v>
      </c>
      <c r="OW10" s="2" t="s">
        <v>220</v>
      </c>
      <c r="OX10" s="2" t="s">
        <v>220</v>
      </c>
      <c r="OY10" s="4"/>
      <c r="OZ10" s="8"/>
      <c r="PA10" s="4"/>
      <c r="PB10" s="8"/>
      <c r="PC10" s="7"/>
      <c r="PD10" s="7"/>
      <c r="PE10" s="2" t="s">
        <v>277</v>
      </c>
      <c r="PF10" s="2" t="s">
        <v>217</v>
      </c>
      <c r="PG10" s="2" t="s">
        <v>220</v>
      </c>
      <c r="PH10" s="2" t="s">
        <v>220</v>
      </c>
      <c r="PI10" s="2" t="s">
        <v>232</v>
      </c>
      <c r="PJ10" s="2" t="s">
        <v>220</v>
      </c>
      <c r="PK10" s="4"/>
      <c r="PL10" s="8"/>
      <c r="PM10" s="4"/>
      <c r="PN10" s="8"/>
      <c r="PO10" s="7"/>
      <c r="PP10" s="7"/>
      <c r="PQ10" s="2" t="s">
        <v>220</v>
      </c>
      <c r="PR10" s="2" t="s">
        <v>220</v>
      </c>
      <c r="PS10" s="2" t="s">
        <v>220</v>
      </c>
      <c r="PT10" s="2" t="s">
        <v>220</v>
      </c>
      <c r="PU10" s="2" t="s">
        <v>220</v>
      </c>
      <c r="PV10" s="2" t="s">
        <v>220</v>
      </c>
      <c r="PW10" s="4">
        <v>731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>
        <v>366</v>
      </c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>
        <v>90</v>
      </c>
      <c r="RP10" s="4"/>
      <c r="RQ10" s="4"/>
      <c r="RR10" s="4"/>
      <c r="RS10" s="4"/>
      <c r="RT10" s="4">
        <v>160</v>
      </c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>
        <v>300</v>
      </c>
      <c r="SZ10" s="4"/>
      <c r="TA10" s="4"/>
      <c r="TB10" s="4"/>
      <c r="TC10" s="4"/>
      <c r="TD10" s="4"/>
      <c r="TE10" s="4"/>
      <c r="TF10" s="4"/>
      <c r="TG10" s="4"/>
      <c r="TH10" s="4"/>
    </row>
    <row r="11">
      <c r="A11" s="2" t="s">
        <v>391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282</v>
      </c>
      <c r="K11" s="2" t="s">
        <v>360</v>
      </c>
      <c r="L11" s="3">
        <v>74.29</v>
      </c>
      <c r="M11" s="3">
        <v>78</v>
      </c>
      <c r="N11" s="3">
        <v>159.99</v>
      </c>
      <c r="O11" s="2" t="s">
        <v>217</v>
      </c>
      <c r="P11" s="2" t="s">
        <v>218</v>
      </c>
      <c r="Q11" s="2" t="s">
        <v>219</v>
      </c>
      <c r="R11" s="2" t="s">
        <v>220</v>
      </c>
      <c r="S11" s="2" t="s">
        <v>361</v>
      </c>
      <c r="T11" s="2" t="s">
        <v>222</v>
      </c>
      <c r="U11" s="2" t="s">
        <v>223</v>
      </c>
      <c r="V11" s="2" t="s">
        <v>224</v>
      </c>
      <c r="W11" s="2" t="s">
        <v>225</v>
      </c>
      <c r="X11" s="2" t="s">
        <v>226</v>
      </c>
      <c r="Y11" s="2" t="s">
        <v>362</v>
      </c>
      <c r="Z11" s="4">
        <v>1051</v>
      </c>
      <c r="AA11" s="4">
        <f>=ROUNDDOWN(32.84375,0)</f>
      </c>
      <c r="AB11" s="5">
        <v>32</v>
      </c>
      <c r="AC11" s="2" t="s">
        <v>363</v>
      </c>
      <c r="AD11" s="4">
        <v>320</v>
      </c>
      <c r="AE11" s="4">
        <v>420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54</v>
      </c>
      <c r="AQ11" s="8">
        <v>4569.19</v>
      </c>
      <c r="AR11" s="4">
        <v>53</v>
      </c>
      <c r="AS11" s="8">
        <v>4565.21</v>
      </c>
      <c r="AT11" s="7">
        <v>0.0189</v>
      </c>
      <c r="AU11" s="7">
        <v>0.0009</v>
      </c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0.5581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54</v>
      </c>
      <c r="BK11" s="8">
        <v>4569.19</v>
      </c>
      <c r="BL11" s="2" t="s">
        <v>392</v>
      </c>
      <c r="BM11" s="7">
        <v>1</v>
      </c>
      <c r="BN11" s="7">
        <v>1</v>
      </c>
      <c r="BO11" s="4">
        <v>19</v>
      </c>
      <c r="BP11" s="8">
        <v>1714.75</v>
      </c>
      <c r="BQ11" s="4">
        <v>17</v>
      </c>
      <c r="BR11" s="8">
        <v>1534.25</v>
      </c>
      <c r="BS11" s="7">
        <v>0.1176</v>
      </c>
      <c r="BT11" s="7">
        <v>0.1176</v>
      </c>
      <c r="BU11" s="2" t="s">
        <v>230</v>
      </c>
      <c r="BV11" s="2" t="s">
        <v>217</v>
      </c>
      <c r="BW11" s="2" t="s">
        <v>220</v>
      </c>
      <c r="BX11" s="2" t="s">
        <v>220</v>
      </c>
      <c r="BY11" s="2" t="s">
        <v>232</v>
      </c>
      <c r="BZ11" s="2" t="s">
        <v>220</v>
      </c>
      <c r="CA11" s="4">
        <v>7</v>
      </c>
      <c r="CB11" s="8">
        <v>572.67</v>
      </c>
      <c r="CC11" s="4">
        <v>5</v>
      </c>
      <c r="CD11" s="8">
        <v>434.6</v>
      </c>
      <c r="CE11" s="7">
        <v>0.4</v>
      </c>
      <c r="CF11" s="7">
        <v>0.3177</v>
      </c>
      <c r="CG11" s="2" t="s">
        <v>230</v>
      </c>
      <c r="CH11" s="2" t="s">
        <v>217</v>
      </c>
      <c r="CI11" s="2" t="s">
        <v>365</v>
      </c>
      <c r="CJ11" s="2" t="s">
        <v>393</v>
      </c>
      <c r="CK11" s="2" t="s">
        <v>232</v>
      </c>
      <c r="CL11" s="2" t="s">
        <v>220</v>
      </c>
      <c r="CM11" s="4">
        <v>8</v>
      </c>
      <c r="CN11" s="8">
        <v>680</v>
      </c>
      <c r="CO11" s="4">
        <v>7</v>
      </c>
      <c r="CP11" s="8">
        <v>684.25</v>
      </c>
      <c r="CQ11" s="7">
        <v>0.1429</v>
      </c>
      <c r="CR11" s="7">
        <v>-0.0062</v>
      </c>
      <c r="CS11" s="2" t="s">
        <v>230</v>
      </c>
      <c r="CT11" s="2" t="s">
        <v>217</v>
      </c>
      <c r="CU11" s="2" t="s">
        <v>367</v>
      </c>
      <c r="CV11" s="2" t="s">
        <v>394</v>
      </c>
      <c r="CW11" s="2" t="s">
        <v>232</v>
      </c>
      <c r="CX11" s="2" t="s">
        <v>220</v>
      </c>
      <c r="CY11" s="4">
        <v>11</v>
      </c>
      <c r="CZ11" s="8">
        <v>849.2</v>
      </c>
      <c r="DA11" s="4">
        <v>4</v>
      </c>
      <c r="DB11" s="8">
        <v>328.12</v>
      </c>
      <c r="DC11" s="7">
        <v>1.75</v>
      </c>
      <c r="DD11" s="7">
        <v>1.5881</v>
      </c>
      <c r="DE11" s="2" t="s">
        <v>230</v>
      </c>
      <c r="DF11" s="2" t="s">
        <v>217</v>
      </c>
      <c r="DG11" s="2" t="s">
        <v>369</v>
      </c>
      <c r="DH11" s="2" t="s">
        <v>393</v>
      </c>
      <c r="DI11" s="2" t="s">
        <v>232</v>
      </c>
      <c r="DJ11" s="2" t="s">
        <v>220</v>
      </c>
      <c r="DK11" s="4"/>
      <c r="DL11" s="8"/>
      <c r="DM11" s="4">
        <v>1</v>
      </c>
      <c r="DN11" s="8">
        <v>82.11</v>
      </c>
      <c r="DO11" s="7">
        <v>-1</v>
      </c>
      <c r="DP11" s="7">
        <v>-1</v>
      </c>
      <c r="DQ11" s="2" t="s">
        <v>230</v>
      </c>
      <c r="DR11" s="2" t="s">
        <v>217</v>
      </c>
      <c r="DS11" s="2" t="s">
        <v>370</v>
      </c>
      <c r="DT11" s="2" t="s">
        <v>395</v>
      </c>
      <c r="DU11" s="2" t="s">
        <v>232</v>
      </c>
      <c r="DV11" s="2" t="s">
        <v>220</v>
      </c>
      <c r="DW11" s="4">
        <v>2</v>
      </c>
      <c r="DX11" s="8">
        <v>142.47</v>
      </c>
      <c r="DY11" s="4">
        <v>11</v>
      </c>
      <c r="DZ11" s="8">
        <v>797.77</v>
      </c>
      <c r="EA11" s="7">
        <v>-0.8182</v>
      </c>
      <c r="EB11" s="7">
        <v>-0.8214</v>
      </c>
      <c r="EC11" s="2" t="s">
        <v>230</v>
      </c>
      <c r="ED11" s="2" t="s">
        <v>217</v>
      </c>
      <c r="EE11" s="2" t="s">
        <v>372</v>
      </c>
      <c r="EF11" s="2" t="s">
        <v>263</v>
      </c>
      <c r="EG11" s="2" t="s">
        <v>232</v>
      </c>
      <c r="EH11" s="2" t="s">
        <v>220</v>
      </c>
      <c r="EI11" s="4">
        <v>5</v>
      </c>
      <c r="EJ11" s="8">
        <v>443.4</v>
      </c>
      <c r="EK11" s="4">
        <v>6</v>
      </c>
      <c r="EL11" s="8">
        <v>532.08</v>
      </c>
      <c r="EM11" s="7">
        <v>-0.1667</v>
      </c>
      <c r="EN11" s="7">
        <v>-0.1667</v>
      </c>
      <c r="EO11" s="2" t="s">
        <v>230</v>
      </c>
      <c r="EP11" s="2" t="s">
        <v>217</v>
      </c>
      <c r="EQ11" s="2" t="s">
        <v>374</v>
      </c>
      <c r="ER11" s="2" t="s">
        <v>396</v>
      </c>
      <c r="ES11" s="2" t="s">
        <v>232</v>
      </c>
      <c r="ET11" s="2" t="s">
        <v>220</v>
      </c>
      <c r="EU11" s="4">
        <v>2</v>
      </c>
      <c r="EV11" s="8">
        <v>166.7</v>
      </c>
      <c r="EW11" s="4">
        <v>1</v>
      </c>
      <c r="EX11" s="8">
        <v>83.35</v>
      </c>
      <c r="EY11" s="7">
        <v>1</v>
      </c>
      <c r="EZ11" s="7">
        <v>1</v>
      </c>
      <c r="FA11" s="2" t="s">
        <v>230</v>
      </c>
      <c r="FB11" s="2" t="s">
        <v>217</v>
      </c>
      <c r="FC11" s="2" t="s">
        <v>376</v>
      </c>
      <c r="FD11" s="2" t="s">
        <v>397</v>
      </c>
      <c r="FE11" s="2" t="s">
        <v>232</v>
      </c>
      <c r="FF11" s="2" t="s">
        <v>220</v>
      </c>
      <c r="FG11" s="4"/>
      <c r="FH11" s="8"/>
      <c r="FI11" s="4"/>
      <c r="FJ11" s="8"/>
      <c r="FK11" s="7"/>
      <c r="FL11" s="7"/>
      <c r="FM11" s="2" t="s">
        <v>254</v>
      </c>
      <c r="FN11" s="2" t="s">
        <v>217</v>
      </c>
      <c r="FO11" s="2" t="s">
        <v>220</v>
      </c>
      <c r="FP11" s="2" t="s">
        <v>220</v>
      </c>
      <c r="FQ11" s="2" t="s">
        <v>232</v>
      </c>
      <c r="FR11" s="2" t="s">
        <v>220</v>
      </c>
      <c r="FS11" s="4"/>
      <c r="FT11" s="8"/>
      <c r="FU11" s="4"/>
      <c r="FV11" s="8"/>
      <c r="FW11" s="7"/>
      <c r="FX11" s="7"/>
      <c r="FY11" s="2" t="s">
        <v>230</v>
      </c>
      <c r="FZ11" s="2" t="s">
        <v>217</v>
      </c>
      <c r="GA11" s="2" t="s">
        <v>378</v>
      </c>
      <c r="GB11" s="2" t="s">
        <v>398</v>
      </c>
      <c r="GC11" s="2" t="s">
        <v>232</v>
      </c>
      <c r="GD11" s="2" t="s">
        <v>220</v>
      </c>
      <c r="GE11" s="4"/>
      <c r="GF11" s="8"/>
      <c r="GG11" s="4"/>
      <c r="GH11" s="8"/>
      <c r="GI11" s="7"/>
      <c r="GJ11" s="7"/>
      <c r="GK11" s="2" t="s">
        <v>230</v>
      </c>
      <c r="GL11" s="2" t="s">
        <v>217</v>
      </c>
      <c r="GM11" s="2" t="s">
        <v>380</v>
      </c>
      <c r="GN11" s="2" t="s">
        <v>220</v>
      </c>
      <c r="GO11" s="2" t="s">
        <v>232</v>
      </c>
      <c r="GP11" s="2" t="s">
        <v>220</v>
      </c>
      <c r="GQ11" s="4"/>
      <c r="GR11" s="8"/>
      <c r="GS11" s="4"/>
      <c r="GT11" s="8"/>
      <c r="GU11" s="7"/>
      <c r="GV11" s="7"/>
      <c r="GW11" s="2" t="s">
        <v>277</v>
      </c>
      <c r="GX11" s="2" t="s">
        <v>217</v>
      </c>
      <c r="GY11" s="2" t="s">
        <v>220</v>
      </c>
      <c r="GZ11" s="2" t="s">
        <v>220</v>
      </c>
      <c r="HA11" s="2" t="s">
        <v>232</v>
      </c>
      <c r="HB11" s="2" t="s">
        <v>220</v>
      </c>
      <c r="HC11" s="4"/>
      <c r="HD11" s="8"/>
      <c r="HE11" s="4"/>
      <c r="HF11" s="8"/>
      <c r="HG11" s="7"/>
      <c r="HH11" s="7"/>
      <c r="HI11" s="2" t="s">
        <v>254</v>
      </c>
      <c r="HJ11" s="2" t="s">
        <v>217</v>
      </c>
      <c r="HK11" s="2" t="s">
        <v>220</v>
      </c>
      <c r="HL11" s="2" t="s">
        <v>220</v>
      </c>
      <c r="HM11" s="2" t="s">
        <v>232</v>
      </c>
      <c r="HN11" s="2" t="s">
        <v>220</v>
      </c>
      <c r="HO11" s="4"/>
      <c r="HP11" s="8"/>
      <c r="HQ11" s="4">
        <v>1</v>
      </c>
      <c r="HR11" s="8">
        <v>88.68</v>
      </c>
      <c r="HS11" s="7">
        <v>-1</v>
      </c>
      <c r="HT11" s="7">
        <v>-1</v>
      </c>
      <c r="HU11" s="2" t="s">
        <v>230</v>
      </c>
      <c r="HV11" s="2" t="s">
        <v>217</v>
      </c>
      <c r="HW11" s="2" t="s">
        <v>382</v>
      </c>
      <c r="HX11" s="2" t="s">
        <v>399</v>
      </c>
      <c r="HY11" s="2" t="s">
        <v>232</v>
      </c>
      <c r="HZ11" s="2" t="s">
        <v>220</v>
      </c>
      <c r="IA11" s="4"/>
      <c r="IB11" s="8"/>
      <c r="IC11" s="4"/>
      <c r="ID11" s="8"/>
      <c r="IE11" s="7"/>
      <c r="IF11" s="7"/>
      <c r="IG11" s="2" t="s">
        <v>230</v>
      </c>
      <c r="IH11" s="2" t="s">
        <v>217</v>
      </c>
      <c r="II11" s="2" t="s">
        <v>369</v>
      </c>
      <c r="IJ11" s="2" t="s">
        <v>263</v>
      </c>
      <c r="IK11" s="2" t="s">
        <v>232</v>
      </c>
      <c r="IL11" s="2" t="s">
        <v>220</v>
      </c>
      <c r="IM11" s="4"/>
      <c r="IN11" s="8"/>
      <c r="IO11" s="4"/>
      <c r="IP11" s="8"/>
      <c r="IQ11" s="7"/>
      <c r="IR11" s="7"/>
      <c r="IS11" s="2" t="s">
        <v>230</v>
      </c>
      <c r="IT11" s="2" t="s">
        <v>217</v>
      </c>
      <c r="IU11" s="2" t="s">
        <v>256</v>
      </c>
      <c r="IV11" s="2" t="s">
        <v>351</v>
      </c>
      <c r="IW11" s="2" t="s">
        <v>232</v>
      </c>
      <c r="IX11" s="2" t="s">
        <v>220</v>
      </c>
      <c r="IY11" s="4"/>
      <c r="IZ11" s="8"/>
      <c r="JA11" s="4"/>
      <c r="JB11" s="8"/>
      <c r="JC11" s="7"/>
      <c r="JD11" s="7"/>
      <c r="JE11" s="2" t="s">
        <v>254</v>
      </c>
      <c r="JF11" s="2" t="s">
        <v>217</v>
      </c>
      <c r="JG11" s="2" t="s">
        <v>220</v>
      </c>
      <c r="JH11" s="2" t="s">
        <v>220</v>
      </c>
      <c r="JI11" s="2" t="s">
        <v>232</v>
      </c>
      <c r="JJ11" s="2" t="s">
        <v>220</v>
      </c>
      <c r="JK11" s="4"/>
      <c r="JL11" s="8"/>
      <c r="JM11" s="4"/>
      <c r="JN11" s="8"/>
      <c r="JO11" s="7"/>
      <c r="JP11" s="7"/>
      <c r="JQ11" s="2" t="s">
        <v>277</v>
      </c>
      <c r="JR11" s="2" t="s">
        <v>217</v>
      </c>
      <c r="JS11" s="2" t="s">
        <v>220</v>
      </c>
      <c r="JT11" s="2" t="s">
        <v>220</v>
      </c>
      <c r="JU11" s="2" t="s">
        <v>232</v>
      </c>
      <c r="JV11" s="2" t="s">
        <v>220</v>
      </c>
      <c r="JW11" s="4"/>
      <c r="JX11" s="8"/>
      <c r="JY11" s="4"/>
      <c r="JZ11" s="8"/>
      <c r="KA11" s="7"/>
      <c r="KB11" s="7"/>
      <c r="KC11" s="2" t="s">
        <v>386</v>
      </c>
      <c r="KD11" s="2" t="s">
        <v>217</v>
      </c>
      <c r="KE11" s="2" t="s">
        <v>220</v>
      </c>
      <c r="KF11" s="2" t="s">
        <v>220</v>
      </c>
      <c r="KG11" s="2" t="s">
        <v>232</v>
      </c>
      <c r="KH11" s="2" t="s">
        <v>220</v>
      </c>
      <c r="KI11" s="4"/>
      <c r="KJ11" s="8"/>
      <c r="KK11" s="4"/>
      <c r="KL11" s="8"/>
      <c r="KM11" s="7"/>
      <c r="KN11" s="7"/>
      <c r="KO11" s="2" t="s">
        <v>230</v>
      </c>
      <c r="KP11" s="2" t="s">
        <v>217</v>
      </c>
      <c r="KQ11" s="2" t="s">
        <v>387</v>
      </c>
      <c r="KR11" s="2" t="s">
        <v>400</v>
      </c>
      <c r="KS11" s="2" t="s">
        <v>232</v>
      </c>
      <c r="KT11" s="2" t="s">
        <v>220</v>
      </c>
      <c r="KU11" s="4"/>
      <c r="KV11" s="8"/>
      <c r="KW11" s="4"/>
      <c r="KX11" s="8"/>
      <c r="KY11" s="7"/>
      <c r="KZ11" s="7"/>
      <c r="LA11" s="2" t="s">
        <v>277</v>
      </c>
      <c r="LB11" s="2" t="s">
        <v>217</v>
      </c>
      <c r="LC11" s="2" t="s">
        <v>220</v>
      </c>
      <c r="LD11" s="2" t="s">
        <v>220</v>
      </c>
      <c r="LE11" s="2" t="s">
        <v>232</v>
      </c>
      <c r="LF11" s="2" t="s">
        <v>220</v>
      </c>
      <c r="LG11" s="4"/>
      <c r="LH11" s="8"/>
      <c r="LI11" s="4"/>
      <c r="LJ11" s="8"/>
      <c r="LK11" s="7"/>
      <c r="LL11" s="7"/>
      <c r="LM11" s="2" t="s">
        <v>268</v>
      </c>
      <c r="LN11" s="2" t="s">
        <v>217</v>
      </c>
      <c r="LO11" s="2" t="s">
        <v>220</v>
      </c>
      <c r="LP11" s="2" t="s">
        <v>220</v>
      </c>
      <c r="LQ11" s="2" t="s">
        <v>232</v>
      </c>
      <c r="LR11" s="2" t="s">
        <v>220</v>
      </c>
      <c r="LS11" s="4"/>
      <c r="LT11" s="8"/>
      <c r="LU11" s="4"/>
      <c r="LV11" s="8"/>
      <c r="LW11" s="7"/>
      <c r="LX11" s="7"/>
      <c r="LY11" s="2" t="s">
        <v>230</v>
      </c>
      <c r="LZ11" s="2" t="s">
        <v>270</v>
      </c>
      <c r="MA11" s="2" t="s">
        <v>388</v>
      </c>
      <c r="MB11" s="2" t="s">
        <v>401</v>
      </c>
      <c r="MC11" s="2" t="s">
        <v>232</v>
      </c>
      <c r="MD11" s="2" t="s">
        <v>220</v>
      </c>
      <c r="ME11" s="4"/>
      <c r="MF11" s="8"/>
      <c r="MG11" s="4"/>
      <c r="MH11" s="8"/>
      <c r="MI11" s="7"/>
      <c r="MJ11" s="7"/>
      <c r="MK11" s="2" t="s">
        <v>277</v>
      </c>
      <c r="ML11" s="2" t="s">
        <v>217</v>
      </c>
      <c r="MM11" s="2" t="s">
        <v>220</v>
      </c>
      <c r="MN11" s="2" t="s">
        <v>220</v>
      </c>
      <c r="MO11" s="2" t="s">
        <v>232</v>
      </c>
      <c r="MP11" s="2" t="s">
        <v>220</v>
      </c>
      <c r="MQ11" s="4"/>
      <c r="MR11" s="8"/>
      <c r="MS11" s="4"/>
      <c r="MT11" s="8"/>
      <c r="MU11" s="7"/>
      <c r="MV11" s="7"/>
      <c r="MW11" s="2" t="s">
        <v>230</v>
      </c>
      <c r="MX11" s="2" t="s">
        <v>274</v>
      </c>
      <c r="MY11" s="2" t="s">
        <v>263</v>
      </c>
      <c r="MZ11" s="2" t="s">
        <v>402</v>
      </c>
      <c r="NA11" s="2" t="s">
        <v>232</v>
      </c>
      <c r="NB11" s="2" t="s">
        <v>220</v>
      </c>
      <c r="NC11" s="4"/>
      <c r="ND11" s="8"/>
      <c r="NE11" s="4"/>
      <c r="NF11" s="8"/>
      <c r="NG11" s="7"/>
      <c r="NH11" s="7"/>
      <c r="NI11" s="2" t="s">
        <v>277</v>
      </c>
      <c r="NJ11" s="2" t="s">
        <v>217</v>
      </c>
      <c r="NK11" s="2" t="s">
        <v>220</v>
      </c>
      <c r="NL11" s="2" t="s">
        <v>220</v>
      </c>
      <c r="NM11" s="2" t="s">
        <v>232</v>
      </c>
      <c r="NN11" s="2" t="s">
        <v>220</v>
      </c>
      <c r="NO11" s="4"/>
      <c r="NP11" s="8"/>
      <c r="NQ11" s="4"/>
      <c r="NR11" s="8"/>
      <c r="NS11" s="7"/>
      <c r="NT11" s="7"/>
      <c r="NU11" s="2" t="s">
        <v>277</v>
      </c>
      <c r="NV11" s="2" t="s">
        <v>217</v>
      </c>
      <c r="NW11" s="2" t="s">
        <v>220</v>
      </c>
      <c r="NX11" s="2" t="s">
        <v>220</v>
      </c>
      <c r="NY11" s="2" t="s">
        <v>232</v>
      </c>
      <c r="NZ11" s="2" t="s">
        <v>220</v>
      </c>
      <c r="OA11" s="4"/>
      <c r="OB11" s="8"/>
      <c r="OC11" s="4"/>
      <c r="OD11" s="8"/>
      <c r="OE11" s="7"/>
      <c r="OF11" s="7"/>
      <c r="OG11" s="2" t="s">
        <v>268</v>
      </c>
      <c r="OH11" s="2" t="s">
        <v>217</v>
      </c>
      <c r="OI11" s="2" t="s">
        <v>220</v>
      </c>
      <c r="OJ11" s="2" t="s">
        <v>220</v>
      </c>
      <c r="OK11" s="2" t="s">
        <v>232</v>
      </c>
      <c r="OL11" s="2" t="s">
        <v>220</v>
      </c>
      <c r="OM11" s="4"/>
      <c r="ON11" s="8"/>
      <c r="OO11" s="4"/>
      <c r="OP11" s="8"/>
      <c r="OQ11" s="7"/>
      <c r="OR11" s="7"/>
      <c r="OS11" s="2" t="s">
        <v>220</v>
      </c>
      <c r="OT11" s="2" t="s">
        <v>220</v>
      </c>
      <c r="OU11" s="2" t="s">
        <v>220</v>
      </c>
      <c r="OV11" s="2" t="s">
        <v>220</v>
      </c>
      <c r="OW11" s="2" t="s">
        <v>220</v>
      </c>
      <c r="OX11" s="2" t="s">
        <v>220</v>
      </c>
      <c r="OY11" s="4"/>
      <c r="OZ11" s="8"/>
      <c r="PA11" s="4"/>
      <c r="PB11" s="8"/>
      <c r="PC11" s="7"/>
      <c r="PD11" s="7"/>
      <c r="PE11" s="2" t="s">
        <v>277</v>
      </c>
      <c r="PF11" s="2" t="s">
        <v>217</v>
      </c>
      <c r="PG11" s="2" t="s">
        <v>220</v>
      </c>
      <c r="PH11" s="2" t="s">
        <v>220</v>
      </c>
      <c r="PI11" s="2" t="s">
        <v>232</v>
      </c>
      <c r="PJ11" s="2" t="s">
        <v>220</v>
      </c>
      <c r="PK11" s="4"/>
      <c r="PL11" s="8"/>
      <c r="PM11" s="4"/>
      <c r="PN11" s="8"/>
      <c r="PO11" s="7"/>
      <c r="PP11" s="7"/>
      <c r="PQ11" s="2" t="s">
        <v>220</v>
      </c>
      <c r="PR11" s="2" t="s">
        <v>220</v>
      </c>
      <c r="PS11" s="2" t="s">
        <v>220</v>
      </c>
      <c r="PT11" s="2" t="s">
        <v>220</v>
      </c>
      <c r="PU11" s="2" t="s">
        <v>220</v>
      </c>
      <c r="PV11" s="2" t="s">
        <v>220</v>
      </c>
      <c r="PW11" s="4">
        <v>1051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>
        <v>320</v>
      </c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>
        <v>100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</row>
    <row r="12">
      <c r="A12" s="2" t="s">
        <v>403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  <c r="G12" s="2" t="s">
        <v>213</v>
      </c>
      <c r="H12" s="2" t="s">
        <v>213</v>
      </c>
      <c r="I12" s="2" t="s">
        <v>214</v>
      </c>
      <c r="J12" s="2" t="s">
        <v>215</v>
      </c>
      <c r="K12" s="2" t="s">
        <v>404</v>
      </c>
      <c r="L12" s="3">
        <v>61.18</v>
      </c>
      <c r="M12" s="3">
        <v>64.24</v>
      </c>
      <c r="N12" s="3">
        <v>129.99</v>
      </c>
      <c r="O12" s="2" t="s">
        <v>217</v>
      </c>
      <c r="P12" s="2" t="s">
        <v>405</v>
      </c>
      <c r="Q12" s="2" t="s">
        <v>219</v>
      </c>
      <c r="R12" s="2" t="s">
        <v>220</v>
      </c>
      <c r="S12" s="2" t="s">
        <v>406</v>
      </c>
      <c r="T12" s="2" t="s">
        <v>222</v>
      </c>
      <c r="U12" s="2" t="s">
        <v>223</v>
      </c>
      <c r="V12" s="2" t="s">
        <v>224</v>
      </c>
      <c r="W12" s="2" t="s">
        <v>225</v>
      </c>
      <c r="X12" s="2" t="s">
        <v>226</v>
      </c>
      <c r="Y12" s="2" t="s">
        <v>339</v>
      </c>
      <c r="Z12" s="4">
        <v>162</v>
      </c>
      <c r="AA12" s="4">
        <f>=ROUNDDOWN(18,0)</f>
      </c>
      <c r="AB12" s="5">
        <v>9</v>
      </c>
      <c r="AC12" s="2" t="s">
        <v>407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19</v>
      </c>
      <c r="AQ12" s="8">
        <v>1294.5</v>
      </c>
      <c r="AR12" s="4">
        <v>15</v>
      </c>
      <c r="AS12" s="8">
        <v>1019.67</v>
      </c>
      <c r="AT12" s="7">
        <v>0.2667</v>
      </c>
      <c r="AU12" s="7">
        <v>0.2695</v>
      </c>
      <c r="AV12" s="4">
        <v>25</v>
      </c>
      <c r="AW12" s="8">
        <v>1792.5</v>
      </c>
      <c r="AX12" s="4">
        <v>25</v>
      </c>
      <c r="AY12" s="8">
        <v>1895.31</v>
      </c>
      <c r="AZ12" s="7" t="s">
        <v>220</v>
      </c>
      <c r="BA12" s="7">
        <v>-0.0542</v>
      </c>
      <c r="BB12" s="7">
        <v>0.7222</v>
      </c>
      <c r="BC12" s="4" t="s">
        <v>220</v>
      </c>
      <c r="BD12" s="8" t="s">
        <v>220</v>
      </c>
      <c r="BE12" s="4" t="s">
        <v>220</v>
      </c>
      <c r="BF12" s="8" t="s">
        <v>220</v>
      </c>
      <c r="BG12" s="7" t="s">
        <v>220</v>
      </c>
      <c r="BH12" s="7" t="s">
        <v>220</v>
      </c>
      <c r="BI12" s="7">
        <v>0.0479</v>
      </c>
      <c r="BJ12" s="4">
        <v>19</v>
      </c>
      <c r="BK12" s="8">
        <v>1294.5</v>
      </c>
      <c r="BL12" s="2" t="s">
        <v>408</v>
      </c>
      <c r="BM12" s="7">
        <v>1</v>
      </c>
      <c r="BN12" s="7">
        <v>1</v>
      </c>
      <c r="BO12" s="4">
        <v>4</v>
      </c>
      <c r="BP12" s="8">
        <v>293.36</v>
      </c>
      <c r="BQ12" s="4">
        <v>3</v>
      </c>
      <c r="BR12" s="8">
        <v>220.02</v>
      </c>
      <c r="BS12" s="7">
        <v>0.3333</v>
      </c>
      <c r="BT12" s="7">
        <v>0.3333</v>
      </c>
      <c r="BU12" s="2" t="s">
        <v>230</v>
      </c>
      <c r="BV12" s="2" t="s">
        <v>217</v>
      </c>
      <c r="BW12" s="2" t="s">
        <v>220</v>
      </c>
      <c r="BX12" s="2" t="s">
        <v>409</v>
      </c>
      <c r="BY12" s="2" t="s">
        <v>232</v>
      </c>
      <c r="BZ12" s="2" t="s">
        <v>220</v>
      </c>
      <c r="CA12" s="4">
        <v>2</v>
      </c>
      <c r="CB12" s="8">
        <v>131.16</v>
      </c>
      <c r="CC12" s="4">
        <v>2</v>
      </c>
      <c r="CD12" s="8">
        <v>141.26</v>
      </c>
      <c r="CE12" s="7"/>
      <c r="CF12" s="7">
        <v>-0.0715</v>
      </c>
      <c r="CG12" s="2" t="s">
        <v>230</v>
      </c>
      <c r="CH12" s="2" t="s">
        <v>217</v>
      </c>
      <c r="CI12" s="2" t="s">
        <v>339</v>
      </c>
      <c r="CJ12" s="2" t="s">
        <v>310</v>
      </c>
      <c r="CK12" s="2" t="s">
        <v>232</v>
      </c>
      <c r="CL12" s="2" t="s">
        <v>220</v>
      </c>
      <c r="CM12" s="4">
        <v>4</v>
      </c>
      <c r="CN12" s="8">
        <v>280</v>
      </c>
      <c r="CO12" s="4">
        <v>3</v>
      </c>
      <c r="CP12" s="8">
        <v>210</v>
      </c>
      <c r="CQ12" s="7">
        <v>0.3333</v>
      </c>
      <c r="CR12" s="7">
        <v>0.3333</v>
      </c>
      <c r="CS12" s="2" t="s">
        <v>230</v>
      </c>
      <c r="CT12" s="2" t="s">
        <v>217</v>
      </c>
      <c r="CU12" s="2" t="s">
        <v>410</v>
      </c>
      <c r="CV12" s="2" t="s">
        <v>411</v>
      </c>
      <c r="CW12" s="2" t="s">
        <v>232</v>
      </c>
      <c r="CX12" s="2" t="s">
        <v>220</v>
      </c>
      <c r="CY12" s="4">
        <v>5</v>
      </c>
      <c r="CZ12" s="8">
        <v>309.4</v>
      </c>
      <c r="DA12" s="4">
        <v>1</v>
      </c>
      <c r="DB12" s="8">
        <v>66.64</v>
      </c>
      <c r="DC12" s="7">
        <v>4</v>
      </c>
      <c r="DD12" s="7">
        <v>3.6429</v>
      </c>
      <c r="DE12" s="2" t="s">
        <v>230</v>
      </c>
      <c r="DF12" s="2" t="s">
        <v>217</v>
      </c>
      <c r="DG12" s="2" t="s">
        <v>313</v>
      </c>
      <c r="DH12" s="2" t="s">
        <v>343</v>
      </c>
      <c r="DI12" s="2" t="s">
        <v>232</v>
      </c>
      <c r="DJ12" s="2" t="s">
        <v>220</v>
      </c>
      <c r="DK12" s="4"/>
      <c r="DL12" s="8"/>
      <c r="DM12" s="4"/>
      <c r="DN12" s="8"/>
      <c r="DO12" s="7"/>
      <c r="DP12" s="7"/>
      <c r="DQ12" s="2" t="s">
        <v>230</v>
      </c>
      <c r="DR12" s="2" t="s">
        <v>217</v>
      </c>
      <c r="DS12" s="2" t="s">
        <v>412</v>
      </c>
      <c r="DT12" s="2" t="s">
        <v>413</v>
      </c>
      <c r="DU12" s="2" t="s">
        <v>232</v>
      </c>
      <c r="DV12" s="2" t="s">
        <v>220</v>
      </c>
      <c r="DW12" s="4"/>
      <c r="DX12" s="8"/>
      <c r="DY12" s="4">
        <v>3</v>
      </c>
      <c r="DZ12" s="8">
        <v>172.87</v>
      </c>
      <c r="EA12" s="7">
        <v>-1</v>
      </c>
      <c r="EB12" s="7">
        <v>-1</v>
      </c>
      <c r="EC12" s="2" t="s">
        <v>230</v>
      </c>
      <c r="ED12" s="2" t="s">
        <v>217</v>
      </c>
      <c r="EE12" s="2" t="s">
        <v>290</v>
      </c>
      <c r="EF12" s="2" t="s">
        <v>414</v>
      </c>
      <c r="EG12" s="2" t="s">
        <v>232</v>
      </c>
      <c r="EH12" s="2" t="s">
        <v>220</v>
      </c>
      <c r="EI12" s="4">
        <v>3</v>
      </c>
      <c r="EJ12" s="8">
        <v>211.89</v>
      </c>
      <c r="EK12" s="4">
        <v>2</v>
      </c>
      <c r="EL12" s="8">
        <v>141.26</v>
      </c>
      <c r="EM12" s="7">
        <v>0.5</v>
      </c>
      <c r="EN12" s="7">
        <v>0.5</v>
      </c>
      <c r="EO12" s="2" t="s">
        <v>230</v>
      </c>
      <c r="EP12" s="2" t="s">
        <v>217</v>
      </c>
      <c r="EQ12" s="2" t="s">
        <v>318</v>
      </c>
      <c r="ER12" s="2" t="s">
        <v>344</v>
      </c>
      <c r="ES12" s="2" t="s">
        <v>232</v>
      </c>
      <c r="ET12" s="2" t="s">
        <v>220</v>
      </c>
      <c r="EU12" s="4"/>
      <c r="EV12" s="8"/>
      <c r="EW12" s="4"/>
      <c r="EX12" s="8"/>
      <c r="EY12" s="7"/>
      <c r="EZ12" s="7"/>
      <c r="FA12" s="2" t="s">
        <v>230</v>
      </c>
      <c r="FB12" s="2" t="s">
        <v>217</v>
      </c>
      <c r="FC12" s="2" t="s">
        <v>244</v>
      </c>
      <c r="FD12" s="2" t="s">
        <v>286</v>
      </c>
      <c r="FE12" s="2" t="s">
        <v>232</v>
      </c>
      <c r="FF12" s="2" t="s">
        <v>220</v>
      </c>
      <c r="FG12" s="4">
        <v>1</v>
      </c>
      <c r="FH12" s="8">
        <v>68.69</v>
      </c>
      <c r="FI12" s="4"/>
      <c r="FJ12" s="8"/>
      <c r="FK12" s="7"/>
      <c r="FL12" s="7"/>
      <c r="FM12" s="2" t="s">
        <v>230</v>
      </c>
      <c r="FN12" s="2" t="s">
        <v>217</v>
      </c>
      <c r="FO12" s="2" t="s">
        <v>321</v>
      </c>
      <c r="FP12" s="2" t="s">
        <v>415</v>
      </c>
      <c r="FQ12" s="2" t="s">
        <v>232</v>
      </c>
      <c r="FR12" s="2" t="s">
        <v>220</v>
      </c>
      <c r="FS12" s="4"/>
      <c r="FT12" s="8"/>
      <c r="FU12" s="4"/>
      <c r="FV12" s="8"/>
      <c r="FW12" s="7"/>
      <c r="FX12" s="7"/>
      <c r="FY12" s="2" t="s">
        <v>416</v>
      </c>
      <c r="FZ12" s="2" t="s">
        <v>217</v>
      </c>
      <c r="GA12" s="2" t="s">
        <v>220</v>
      </c>
      <c r="GB12" s="2" t="s">
        <v>220</v>
      </c>
      <c r="GC12" s="2" t="s">
        <v>232</v>
      </c>
      <c r="GD12" s="2" t="s">
        <v>220</v>
      </c>
      <c r="GE12" s="4"/>
      <c r="GF12" s="8"/>
      <c r="GG12" s="4"/>
      <c r="GH12" s="8"/>
      <c r="GI12" s="7"/>
      <c r="GJ12" s="7"/>
      <c r="GK12" s="2" t="s">
        <v>230</v>
      </c>
      <c r="GL12" s="2" t="s">
        <v>217</v>
      </c>
      <c r="GM12" s="2" t="s">
        <v>250</v>
      </c>
      <c r="GN12" s="2" t="s">
        <v>220</v>
      </c>
      <c r="GO12" s="2" t="s">
        <v>232</v>
      </c>
      <c r="GP12" s="2" t="s">
        <v>220</v>
      </c>
      <c r="GQ12" s="4"/>
      <c r="GR12" s="8"/>
      <c r="GS12" s="4"/>
      <c r="GT12" s="8"/>
      <c r="GU12" s="7"/>
      <c r="GV12" s="7"/>
      <c r="GW12" s="2" t="s">
        <v>416</v>
      </c>
      <c r="GX12" s="2" t="s">
        <v>217</v>
      </c>
      <c r="GY12" s="2" t="s">
        <v>220</v>
      </c>
      <c r="GZ12" s="2" t="s">
        <v>220</v>
      </c>
      <c r="HA12" s="2" t="s">
        <v>232</v>
      </c>
      <c r="HB12" s="2" t="s">
        <v>220</v>
      </c>
      <c r="HC12" s="4"/>
      <c r="HD12" s="8"/>
      <c r="HE12" s="4"/>
      <c r="HF12" s="8"/>
      <c r="HG12" s="7"/>
      <c r="HH12" s="7"/>
      <c r="HI12" s="2" t="s">
        <v>254</v>
      </c>
      <c r="HJ12" s="2" t="s">
        <v>217</v>
      </c>
      <c r="HK12" s="2" t="s">
        <v>220</v>
      </c>
      <c r="HL12" s="2" t="s">
        <v>220</v>
      </c>
      <c r="HM12" s="2" t="s">
        <v>232</v>
      </c>
      <c r="HN12" s="2" t="s">
        <v>220</v>
      </c>
      <c r="HO12" s="4"/>
      <c r="HP12" s="8"/>
      <c r="HQ12" s="4"/>
      <c r="HR12" s="8"/>
      <c r="HS12" s="7"/>
      <c r="HT12" s="7"/>
      <c r="HU12" s="2" t="s">
        <v>254</v>
      </c>
      <c r="HV12" s="2" t="s">
        <v>217</v>
      </c>
      <c r="HW12" s="2" t="s">
        <v>220</v>
      </c>
      <c r="HX12" s="2" t="s">
        <v>220</v>
      </c>
      <c r="HY12" s="2" t="s">
        <v>232</v>
      </c>
      <c r="HZ12" s="2" t="s">
        <v>220</v>
      </c>
      <c r="IA12" s="4"/>
      <c r="IB12" s="8"/>
      <c r="IC12" s="4"/>
      <c r="ID12" s="8"/>
      <c r="IE12" s="7"/>
      <c r="IF12" s="7"/>
      <c r="IG12" s="2" t="s">
        <v>230</v>
      </c>
      <c r="IH12" s="2" t="s">
        <v>217</v>
      </c>
      <c r="II12" s="2" t="s">
        <v>339</v>
      </c>
      <c r="IJ12" s="2" t="s">
        <v>313</v>
      </c>
      <c r="IK12" s="2" t="s">
        <v>232</v>
      </c>
      <c r="IL12" s="2" t="s">
        <v>220</v>
      </c>
      <c r="IM12" s="4"/>
      <c r="IN12" s="8"/>
      <c r="IO12" s="4"/>
      <c r="IP12" s="8"/>
      <c r="IQ12" s="7"/>
      <c r="IR12" s="7"/>
      <c r="IS12" s="2" t="s">
        <v>230</v>
      </c>
      <c r="IT12" s="2" t="s">
        <v>217</v>
      </c>
      <c r="IU12" s="2" t="s">
        <v>256</v>
      </c>
      <c r="IV12" s="2" t="s">
        <v>417</v>
      </c>
      <c r="IW12" s="2" t="s">
        <v>232</v>
      </c>
      <c r="IX12" s="2" t="s">
        <v>220</v>
      </c>
      <c r="IY12" s="4"/>
      <c r="IZ12" s="8"/>
      <c r="JA12" s="4"/>
      <c r="JB12" s="8"/>
      <c r="JC12" s="7"/>
      <c r="JD12" s="7"/>
      <c r="JE12" s="2" t="s">
        <v>254</v>
      </c>
      <c r="JF12" s="2" t="s">
        <v>217</v>
      </c>
      <c r="JG12" s="2" t="s">
        <v>220</v>
      </c>
      <c r="JH12" s="2" t="s">
        <v>220</v>
      </c>
      <c r="JI12" s="2" t="s">
        <v>232</v>
      </c>
      <c r="JJ12" s="2" t="s">
        <v>220</v>
      </c>
      <c r="JK12" s="4"/>
      <c r="JL12" s="8"/>
      <c r="JM12" s="4"/>
      <c r="JN12" s="8"/>
      <c r="JO12" s="7"/>
      <c r="JP12" s="7"/>
      <c r="JQ12" s="2" t="s">
        <v>230</v>
      </c>
      <c r="JR12" s="2" t="s">
        <v>217</v>
      </c>
      <c r="JS12" s="2" t="s">
        <v>330</v>
      </c>
      <c r="JT12" s="2" t="s">
        <v>418</v>
      </c>
      <c r="JU12" s="2" t="s">
        <v>232</v>
      </c>
      <c r="JV12" s="2" t="s">
        <v>220</v>
      </c>
      <c r="JW12" s="4"/>
      <c r="JX12" s="8"/>
      <c r="JY12" s="4"/>
      <c r="JZ12" s="8"/>
      <c r="KA12" s="7"/>
      <c r="KB12" s="7"/>
      <c r="KC12" s="2" t="s">
        <v>277</v>
      </c>
      <c r="KD12" s="2" t="s">
        <v>217</v>
      </c>
      <c r="KE12" s="2" t="s">
        <v>220</v>
      </c>
      <c r="KF12" s="2" t="s">
        <v>220</v>
      </c>
      <c r="KG12" s="2" t="s">
        <v>232</v>
      </c>
      <c r="KH12" s="2" t="s">
        <v>220</v>
      </c>
      <c r="KI12" s="4"/>
      <c r="KJ12" s="8"/>
      <c r="KK12" s="4"/>
      <c r="KL12" s="8"/>
      <c r="KM12" s="7"/>
      <c r="KN12" s="7"/>
      <c r="KO12" s="2" t="s">
        <v>277</v>
      </c>
      <c r="KP12" s="2" t="s">
        <v>217</v>
      </c>
      <c r="KQ12" s="2" t="s">
        <v>220</v>
      </c>
      <c r="KR12" s="2" t="s">
        <v>220</v>
      </c>
      <c r="KS12" s="2" t="s">
        <v>232</v>
      </c>
      <c r="KT12" s="2" t="s">
        <v>220</v>
      </c>
      <c r="KU12" s="4"/>
      <c r="KV12" s="8"/>
      <c r="KW12" s="4"/>
      <c r="KX12" s="8"/>
      <c r="KY12" s="7"/>
      <c r="KZ12" s="7"/>
      <c r="LA12" s="2" t="s">
        <v>277</v>
      </c>
      <c r="LB12" s="2" t="s">
        <v>217</v>
      </c>
      <c r="LC12" s="2" t="s">
        <v>220</v>
      </c>
      <c r="LD12" s="2" t="s">
        <v>220</v>
      </c>
      <c r="LE12" s="2" t="s">
        <v>232</v>
      </c>
      <c r="LF12" s="2" t="s">
        <v>220</v>
      </c>
      <c r="LG12" s="4"/>
      <c r="LH12" s="8"/>
      <c r="LI12" s="4"/>
      <c r="LJ12" s="8"/>
      <c r="LK12" s="7"/>
      <c r="LL12" s="7"/>
      <c r="LM12" s="2" t="s">
        <v>268</v>
      </c>
      <c r="LN12" s="2" t="s">
        <v>217</v>
      </c>
      <c r="LO12" s="2" t="s">
        <v>220</v>
      </c>
      <c r="LP12" s="2" t="s">
        <v>220</v>
      </c>
      <c r="LQ12" s="2" t="s">
        <v>232</v>
      </c>
      <c r="LR12" s="2" t="s">
        <v>220</v>
      </c>
      <c r="LS12" s="4"/>
      <c r="LT12" s="8"/>
      <c r="LU12" s="4">
        <v>1</v>
      </c>
      <c r="LV12" s="8">
        <v>67.62</v>
      </c>
      <c r="LW12" s="7">
        <v>-1</v>
      </c>
      <c r="LX12" s="7">
        <v>-1</v>
      </c>
      <c r="LY12" s="2" t="s">
        <v>230</v>
      </c>
      <c r="LZ12" s="2" t="s">
        <v>270</v>
      </c>
      <c r="MA12" s="2" t="s">
        <v>419</v>
      </c>
      <c r="MB12" s="2" t="s">
        <v>420</v>
      </c>
      <c r="MC12" s="2" t="s">
        <v>232</v>
      </c>
      <c r="MD12" s="2" t="s">
        <v>220</v>
      </c>
      <c r="ME12" s="4"/>
      <c r="MF12" s="8"/>
      <c r="MG12" s="4"/>
      <c r="MH12" s="8"/>
      <c r="MI12" s="7"/>
      <c r="MJ12" s="7"/>
      <c r="MK12" s="2" t="s">
        <v>230</v>
      </c>
      <c r="ML12" s="2" t="s">
        <v>270</v>
      </c>
      <c r="MM12" s="2" t="s">
        <v>421</v>
      </c>
      <c r="MN12" s="2" t="s">
        <v>220</v>
      </c>
      <c r="MO12" s="2" t="s">
        <v>232</v>
      </c>
      <c r="MP12" s="2" t="s">
        <v>220</v>
      </c>
      <c r="MQ12" s="4"/>
      <c r="MR12" s="8"/>
      <c r="MS12" s="4"/>
      <c r="MT12" s="8"/>
      <c r="MU12" s="7"/>
      <c r="MV12" s="7"/>
      <c r="MW12" s="2" t="s">
        <v>230</v>
      </c>
      <c r="MX12" s="2" t="s">
        <v>274</v>
      </c>
      <c r="MY12" s="2" t="s">
        <v>357</v>
      </c>
      <c r="MZ12" s="2" t="s">
        <v>411</v>
      </c>
      <c r="NA12" s="2" t="s">
        <v>232</v>
      </c>
      <c r="NB12" s="2" t="s">
        <v>220</v>
      </c>
      <c r="NC12" s="4"/>
      <c r="ND12" s="8"/>
      <c r="NE12" s="4"/>
      <c r="NF12" s="8"/>
      <c r="NG12" s="7"/>
      <c r="NH12" s="7"/>
      <c r="NI12" s="2" t="s">
        <v>220</v>
      </c>
      <c r="NJ12" s="2" t="s">
        <v>220</v>
      </c>
      <c r="NK12" s="2" t="s">
        <v>220</v>
      </c>
      <c r="NL12" s="2" t="s">
        <v>220</v>
      </c>
      <c r="NM12" s="2" t="s">
        <v>220</v>
      </c>
      <c r="NN12" s="2" t="s">
        <v>220</v>
      </c>
      <c r="NO12" s="4"/>
      <c r="NP12" s="8"/>
      <c r="NQ12" s="4"/>
      <c r="NR12" s="8"/>
      <c r="NS12" s="7"/>
      <c r="NT12" s="7"/>
      <c r="NU12" s="2" t="s">
        <v>277</v>
      </c>
      <c r="NV12" s="2" t="s">
        <v>217</v>
      </c>
      <c r="NW12" s="2" t="s">
        <v>220</v>
      </c>
      <c r="NX12" s="2" t="s">
        <v>220</v>
      </c>
      <c r="NY12" s="2" t="s">
        <v>232</v>
      </c>
      <c r="NZ12" s="2" t="s">
        <v>220</v>
      </c>
      <c r="OA12" s="4"/>
      <c r="OB12" s="8"/>
      <c r="OC12" s="4"/>
      <c r="OD12" s="8"/>
      <c r="OE12" s="7"/>
      <c r="OF12" s="7"/>
      <c r="OG12" s="2" t="s">
        <v>268</v>
      </c>
      <c r="OH12" s="2" t="s">
        <v>217</v>
      </c>
      <c r="OI12" s="2" t="s">
        <v>220</v>
      </c>
      <c r="OJ12" s="2" t="s">
        <v>220</v>
      </c>
      <c r="OK12" s="2" t="s">
        <v>232</v>
      </c>
      <c r="OL12" s="2" t="s">
        <v>220</v>
      </c>
      <c r="OM12" s="4"/>
      <c r="ON12" s="8"/>
      <c r="OO12" s="4"/>
      <c r="OP12" s="8"/>
      <c r="OQ12" s="7"/>
      <c r="OR12" s="7"/>
      <c r="OS12" s="2" t="s">
        <v>254</v>
      </c>
      <c r="OT12" s="2" t="s">
        <v>270</v>
      </c>
      <c r="OU12" s="2" t="s">
        <v>220</v>
      </c>
      <c r="OV12" s="2" t="s">
        <v>220</v>
      </c>
      <c r="OW12" s="2" t="s">
        <v>232</v>
      </c>
      <c r="OX12" s="2" t="s">
        <v>220</v>
      </c>
      <c r="OY12" s="4"/>
      <c r="OZ12" s="8"/>
      <c r="PA12" s="4"/>
      <c r="PB12" s="8"/>
      <c r="PC12" s="7"/>
      <c r="PD12" s="7"/>
      <c r="PE12" s="2" t="s">
        <v>277</v>
      </c>
      <c r="PF12" s="2" t="s">
        <v>217</v>
      </c>
      <c r="PG12" s="2" t="s">
        <v>220</v>
      </c>
      <c r="PH12" s="2" t="s">
        <v>220</v>
      </c>
      <c r="PI12" s="2" t="s">
        <v>232</v>
      </c>
      <c r="PJ12" s="2" t="s">
        <v>220</v>
      </c>
      <c r="PK12" s="4"/>
      <c r="PL12" s="8"/>
      <c r="PM12" s="4"/>
      <c r="PN12" s="8"/>
      <c r="PO12" s="7"/>
      <c r="PP12" s="7"/>
      <c r="PQ12" s="2" t="s">
        <v>254</v>
      </c>
      <c r="PR12" s="2" t="s">
        <v>270</v>
      </c>
      <c r="PS12" s="2" t="s">
        <v>220</v>
      </c>
      <c r="PT12" s="2" t="s">
        <v>220</v>
      </c>
      <c r="PU12" s="2" t="s">
        <v>232</v>
      </c>
      <c r="PV12" s="2" t="s">
        <v>220</v>
      </c>
      <c r="PW12" s="4">
        <v>162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>
        <v>120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>
        <v>130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</row>
    <row r="13">
      <c r="A13" s="2" t="s">
        <v>422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213</v>
      </c>
      <c r="G13" s="2" t="s">
        <v>213</v>
      </c>
      <c r="H13" s="2" t="s">
        <v>213</v>
      </c>
      <c r="I13" s="2" t="s">
        <v>214</v>
      </c>
      <c r="J13" s="2" t="s">
        <v>282</v>
      </c>
      <c r="K13" s="2" t="s">
        <v>404</v>
      </c>
      <c r="L13" s="3">
        <v>74.29</v>
      </c>
      <c r="M13" s="3">
        <v>78</v>
      </c>
      <c r="N13" s="3">
        <v>159.99</v>
      </c>
      <c r="O13" s="2" t="s">
        <v>217</v>
      </c>
      <c r="P13" s="2" t="s">
        <v>405</v>
      </c>
      <c r="Q13" s="2" t="s">
        <v>219</v>
      </c>
      <c r="R13" s="2" t="s">
        <v>220</v>
      </c>
      <c r="S13" s="2" t="s">
        <v>406</v>
      </c>
      <c r="T13" s="2" t="s">
        <v>222</v>
      </c>
      <c r="U13" s="2" t="s">
        <v>223</v>
      </c>
      <c r="V13" s="2" t="s">
        <v>224</v>
      </c>
      <c r="W13" s="2" t="s">
        <v>225</v>
      </c>
      <c r="X13" s="2" t="s">
        <v>226</v>
      </c>
      <c r="Y13" s="2" t="s">
        <v>339</v>
      </c>
      <c r="Z13" s="4">
        <v>166</v>
      </c>
      <c r="AA13" s="4">
        <f>=ROUNDDOWN(20.75,0)</f>
      </c>
      <c r="AB13" s="5">
        <v>8</v>
      </c>
      <c r="AC13" s="2" t="s">
        <v>228</v>
      </c>
      <c r="AD13" s="4">
        <v>150</v>
      </c>
      <c r="AE13" s="4">
        <v>150</v>
      </c>
      <c r="AF13" s="6">
        <v>69</v>
      </c>
      <c r="AG13" s="6"/>
      <c r="AH13" s="7">
        <v>0.6429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6</v>
      </c>
      <c r="AQ13" s="8">
        <v>498</v>
      </c>
      <c r="AR13" s="4">
        <v>10</v>
      </c>
      <c r="AS13" s="8">
        <v>875.64</v>
      </c>
      <c r="AT13" s="7">
        <v>-0.4</v>
      </c>
      <c r="AU13" s="7">
        <v>-0.4313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0.2778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6</v>
      </c>
      <c r="BK13" s="8">
        <v>498</v>
      </c>
      <c r="BL13" s="2" t="s">
        <v>423</v>
      </c>
      <c r="BM13" s="7">
        <v>1</v>
      </c>
      <c r="BN13" s="7">
        <v>1</v>
      </c>
      <c r="BO13" s="4">
        <v>1</v>
      </c>
      <c r="BP13" s="8">
        <v>90.25</v>
      </c>
      <c r="BQ13" s="4">
        <v>6</v>
      </c>
      <c r="BR13" s="8">
        <v>541.5</v>
      </c>
      <c r="BS13" s="7">
        <v>-0.8333</v>
      </c>
      <c r="BT13" s="7">
        <v>-0.8333</v>
      </c>
      <c r="BU13" s="2" t="s">
        <v>230</v>
      </c>
      <c r="BV13" s="2" t="s">
        <v>217</v>
      </c>
      <c r="BW13" s="2" t="s">
        <v>220</v>
      </c>
      <c r="BX13" s="2" t="s">
        <v>286</v>
      </c>
      <c r="BY13" s="2" t="s">
        <v>232</v>
      </c>
      <c r="BZ13" s="2" t="s">
        <v>220</v>
      </c>
      <c r="CA13" s="4"/>
      <c r="CB13" s="8"/>
      <c r="CC13" s="4"/>
      <c r="CD13" s="8"/>
      <c r="CE13" s="7"/>
      <c r="CF13" s="7"/>
      <c r="CG13" s="2" t="s">
        <v>230</v>
      </c>
      <c r="CH13" s="2" t="s">
        <v>217</v>
      </c>
      <c r="CI13" s="2" t="s">
        <v>339</v>
      </c>
      <c r="CJ13" s="2" t="s">
        <v>424</v>
      </c>
      <c r="CK13" s="2" t="s">
        <v>232</v>
      </c>
      <c r="CL13" s="2" t="s">
        <v>220</v>
      </c>
      <c r="CM13" s="4">
        <v>2</v>
      </c>
      <c r="CN13" s="8">
        <v>170</v>
      </c>
      <c r="CO13" s="4">
        <v>2</v>
      </c>
      <c r="CP13" s="8">
        <v>170</v>
      </c>
      <c r="CQ13" s="7"/>
      <c r="CR13" s="7"/>
      <c r="CS13" s="2" t="s">
        <v>230</v>
      </c>
      <c r="CT13" s="2" t="s">
        <v>217</v>
      </c>
      <c r="CU13" s="2" t="s">
        <v>410</v>
      </c>
      <c r="CV13" s="2" t="s">
        <v>248</v>
      </c>
      <c r="CW13" s="2" t="s">
        <v>232</v>
      </c>
      <c r="CX13" s="2" t="s">
        <v>220</v>
      </c>
      <c r="CY13" s="4">
        <v>2</v>
      </c>
      <c r="CZ13" s="8">
        <v>154.4</v>
      </c>
      <c r="DA13" s="4">
        <v>1</v>
      </c>
      <c r="DB13" s="8">
        <v>82.03</v>
      </c>
      <c r="DC13" s="7">
        <v>1</v>
      </c>
      <c r="DD13" s="7">
        <v>0.8822</v>
      </c>
      <c r="DE13" s="2" t="s">
        <v>230</v>
      </c>
      <c r="DF13" s="2" t="s">
        <v>217</v>
      </c>
      <c r="DG13" s="2" t="s">
        <v>313</v>
      </c>
      <c r="DH13" s="2" t="s">
        <v>425</v>
      </c>
      <c r="DI13" s="2" t="s">
        <v>232</v>
      </c>
      <c r="DJ13" s="2" t="s">
        <v>220</v>
      </c>
      <c r="DK13" s="4"/>
      <c r="DL13" s="8"/>
      <c r="DM13" s="4"/>
      <c r="DN13" s="8"/>
      <c r="DO13" s="7"/>
      <c r="DP13" s="7"/>
      <c r="DQ13" s="2" t="s">
        <v>230</v>
      </c>
      <c r="DR13" s="2" t="s">
        <v>217</v>
      </c>
      <c r="DS13" s="2" t="s">
        <v>412</v>
      </c>
      <c r="DT13" s="2" t="s">
        <v>426</v>
      </c>
      <c r="DU13" s="2" t="s">
        <v>232</v>
      </c>
      <c r="DV13" s="2" t="s">
        <v>220</v>
      </c>
      <c r="DW13" s="4"/>
      <c r="DX13" s="8"/>
      <c r="DY13" s="4"/>
      <c r="DZ13" s="8"/>
      <c r="EA13" s="7"/>
      <c r="EB13" s="7"/>
      <c r="EC13" s="2" t="s">
        <v>230</v>
      </c>
      <c r="ED13" s="2" t="s">
        <v>217</v>
      </c>
      <c r="EE13" s="2" t="s">
        <v>290</v>
      </c>
      <c r="EF13" s="2" t="s">
        <v>427</v>
      </c>
      <c r="EG13" s="2" t="s">
        <v>232</v>
      </c>
      <c r="EH13" s="2" t="s">
        <v>220</v>
      </c>
      <c r="EI13" s="4"/>
      <c r="EJ13" s="8"/>
      <c r="EK13" s="4"/>
      <c r="EL13" s="8"/>
      <c r="EM13" s="7"/>
      <c r="EN13" s="7"/>
      <c r="EO13" s="2" t="s">
        <v>230</v>
      </c>
      <c r="EP13" s="2" t="s">
        <v>217</v>
      </c>
      <c r="EQ13" s="2" t="s">
        <v>318</v>
      </c>
      <c r="ER13" s="2" t="s">
        <v>428</v>
      </c>
      <c r="ES13" s="2" t="s">
        <v>232</v>
      </c>
      <c r="ET13" s="2" t="s">
        <v>220</v>
      </c>
      <c r="EU13" s="4">
        <v>1</v>
      </c>
      <c r="EV13" s="8">
        <v>83.35</v>
      </c>
      <c r="EW13" s="4"/>
      <c r="EX13" s="8"/>
      <c r="EY13" s="7"/>
      <c r="EZ13" s="7"/>
      <c r="FA13" s="2" t="s">
        <v>230</v>
      </c>
      <c r="FB13" s="2" t="s">
        <v>217</v>
      </c>
      <c r="FC13" s="2" t="s">
        <v>244</v>
      </c>
      <c r="FD13" s="2" t="s">
        <v>265</v>
      </c>
      <c r="FE13" s="2" t="s">
        <v>232</v>
      </c>
      <c r="FF13" s="2" t="s">
        <v>220</v>
      </c>
      <c r="FG13" s="4"/>
      <c r="FH13" s="8"/>
      <c r="FI13" s="4"/>
      <c r="FJ13" s="8"/>
      <c r="FK13" s="7"/>
      <c r="FL13" s="7"/>
      <c r="FM13" s="2" t="s">
        <v>230</v>
      </c>
      <c r="FN13" s="2" t="s">
        <v>217</v>
      </c>
      <c r="FO13" s="2" t="s">
        <v>321</v>
      </c>
      <c r="FP13" s="2" t="s">
        <v>429</v>
      </c>
      <c r="FQ13" s="2" t="s">
        <v>232</v>
      </c>
      <c r="FR13" s="2" t="s">
        <v>220</v>
      </c>
      <c r="FS13" s="4"/>
      <c r="FT13" s="8"/>
      <c r="FU13" s="4"/>
      <c r="FV13" s="8"/>
      <c r="FW13" s="7"/>
      <c r="FX13" s="7"/>
      <c r="FY13" s="2" t="s">
        <v>416</v>
      </c>
      <c r="FZ13" s="2" t="s">
        <v>217</v>
      </c>
      <c r="GA13" s="2" t="s">
        <v>220</v>
      </c>
      <c r="GB13" s="2" t="s">
        <v>220</v>
      </c>
      <c r="GC13" s="2" t="s">
        <v>232</v>
      </c>
      <c r="GD13" s="2" t="s">
        <v>220</v>
      </c>
      <c r="GE13" s="4"/>
      <c r="GF13" s="8"/>
      <c r="GG13" s="4"/>
      <c r="GH13" s="8"/>
      <c r="GI13" s="7"/>
      <c r="GJ13" s="7"/>
      <c r="GK13" s="2" t="s">
        <v>230</v>
      </c>
      <c r="GL13" s="2" t="s">
        <v>217</v>
      </c>
      <c r="GM13" s="2" t="s">
        <v>250</v>
      </c>
      <c r="GN13" s="2" t="s">
        <v>220</v>
      </c>
      <c r="GO13" s="2" t="s">
        <v>232</v>
      </c>
      <c r="GP13" s="2" t="s">
        <v>220</v>
      </c>
      <c r="GQ13" s="4"/>
      <c r="GR13" s="8"/>
      <c r="GS13" s="4"/>
      <c r="GT13" s="8"/>
      <c r="GU13" s="7"/>
      <c r="GV13" s="7"/>
      <c r="GW13" s="2" t="s">
        <v>416</v>
      </c>
      <c r="GX13" s="2" t="s">
        <v>217</v>
      </c>
      <c r="GY13" s="2" t="s">
        <v>220</v>
      </c>
      <c r="GZ13" s="2" t="s">
        <v>220</v>
      </c>
      <c r="HA13" s="2" t="s">
        <v>232</v>
      </c>
      <c r="HB13" s="2" t="s">
        <v>220</v>
      </c>
      <c r="HC13" s="4"/>
      <c r="HD13" s="8"/>
      <c r="HE13" s="4"/>
      <c r="HF13" s="8"/>
      <c r="HG13" s="7"/>
      <c r="HH13" s="7"/>
      <c r="HI13" s="2" t="s">
        <v>254</v>
      </c>
      <c r="HJ13" s="2" t="s">
        <v>217</v>
      </c>
      <c r="HK13" s="2" t="s">
        <v>220</v>
      </c>
      <c r="HL13" s="2" t="s">
        <v>220</v>
      </c>
      <c r="HM13" s="2" t="s">
        <v>232</v>
      </c>
      <c r="HN13" s="2" t="s">
        <v>220</v>
      </c>
      <c r="HO13" s="4"/>
      <c r="HP13" s="8"/>
      <c r="HQ13" s="4"/>
      <c r="HR13" s="8"/>
      <c r="HS13" s="7"/>
      <c r="HT13" s="7"/>
      <c r="HU13" s="2" t="s">
        <v>254</v>
      </c>
      <c r="HV13" s="2" t="s">
        <v>217</v>
      </c>
      <c r="HW13" s="2" t="s">
        <v>220</v>
      </c>
      <c r="HX13" s="2" t="s">
        <v>220</v>
      </c>
      <c r="HY13" s="2" t="s">
        <v>232</v>
      </c>
      <c r="HZ13" s="2" t="s">
        <v>220</v>
      </c>
      <c r="IA13" s="4"/>
      <c r="IB13" s="8"/>
      <c r="IC13" s="4"/>
      <c r="ID13" s="8"/>
      <c r="IE13" s="7"/>
      <c r="IF13" s="7"/>
      <c r="IG13" s="2" t="s">
        <v>230</v>
      </c>
      <c r="IH13" s="2" t="s">
        <v>217</v>
      </c>
      <c r="II13" s="2" t="s">
        <v>339</v>
      </c>
      <c r="IJ13" s="2" t="s">
        <v>220</v>
      </c>
      <c r="IK13" s="2" t="s">
        <v>232</v>
      </c>
      <c r="IL13" s="2" t="s">
        <v>220</v>
      </c>
      <c r="IM13" s="4"/>
      <c r="IN13" s="8"/>
      <c r="IO13" s="4"/>
      <c r="IP13" s="8"/>
      <c r="IQ13" s="7"/>
      <c r="IR13" s="7"/>
      <c r="IS13" s="2" t="s">
        <v>230</v>
      </c>
      <c r="IT13" s="2" t="s">
        <v>217</v>
      </c>
      <c r="IU13" s="2" t="s">
        <v>256</v>
      </c>
      <c r="IV13" s="2" t="s">
        <v>430</v>
      </c>
      <c r="IW13" s="2" t="s">
        <v>232</v>
      </c>
      <c r="IX13" s="2" t="s">
        <v>220</v>
      </c>
      <c r="IY13" s="4"/>
      <c r="IZ13" s="8"/>
      <c r="JA13" s="4"/>
      <c r="JB13" s="8"/>
      <c r="JC13" s="7"/>
      <c r="JD13" s="7"/>
      <c r="JE13" s="2" t="s">
        <v>254</v>
      </c>
      <c r="JF13" s="2" t="s">
        <v>217</v>
      </c>
      <c r="JG13" s="2" t="s">
        <v>220</v>
      </c>
      <c r="JH13" s="2" t="s">
        <v>220</v>
      </c>
      <c r="JI13" s="2" t="s">
        <v>232</v>
      </c>
      <c r="JJ13" s="2" t="s">
        <v>220</v>
      </c>
      <c r="JK13" s="4"/>
      <c r="JL13" s="8"/>
      <c r="JM13" s="4"/>
      <c r="JN13" s="8"/>
      <c r="JO13" s="7"/>
      <c r="JP13" s="7"/>
      <c r="JQ13" s="2" t="s">
        <v>230</v>
      </c>
      <c r="JR13" s="2" t="s">
        <v>217</v>
      </c>
      <c r="JS13" s="2" t="s">
        <v>431</v>
      </c>
      <c r="JT13" s="2" t="s">
        <v>432</v>
      </c>
      <c r="JU13" s="2" t="s">
        <v>232</v>
      </c>
      <c r="JV13" s="2" t="s">
        <v>220</v>
      </c>
      <c r="JW13" s="4"/>
      <c r="JX13" s="8"/>
      <c r="JY13" s="4"/>
      <c r="JZ13" s="8"/>
      <c r="KA13" s="7"/>
      <c r="KB13" s="7"/>
      <c r="KC13" s="2" t="s">
        <v>277</v>
      </c>
      <c r="KD13" s="2" t="s">
        <v>217</v>
      </c>
      <c r="KE13" s="2" t="s">
        <v>220</v>
      </c>
      <c r="KF13" s="2" t="s">
        <v>220</v>
      </c>
      <c r="KG13" s="2" t="s">
        <v>232</v>
      </c>
      <c r="KH13" s="2" t="s">
        <v>220</v>
      </c>
      <c r="KI13" s="4"/>
      <c r="KJ13" s="8"/>
      <c r="KK13" s="4"/>
      <c r="KL13" s="8"/>
      <c r="KM13" s="7"/>
      <c r="KN13" s="7"/>
      <c r="KO13" s="2" t="s">
        <v>277</v>
      </c>
      <c r="KP13" s="2" t="s">
        <v>217</v>
      </c>
      <c r="KQ13" s="2" t="s">
        <v>220</v>
      </c>
      <c r="KR13" s="2" t="s">
        <v>220</v>
      </c>
      <c r="KS13" s="2" t="s">
        <v>232</v>
      </c>
      <c r="KT13" s="2" t="s">
        <v>220</v>
      </c>
      <c r="KU13" s="4"/>
      <c r="KV13" s="8"/>
      <c r="KW13" s="4"/>
      <c r="KX13" s="8"/>
      <c r="KY13" s="7"/>
      <c r="KZ13" s="7"/>
      <c r="LA13" s="2" t="s">
        <v>277</v>
      </c>
      <c r="LB13" s="2" t="s">
        <v>217</v>
      </c>
      <c r="LC13" s="2" t="s">
        <v>220</v>
      </c>
      <c r="LD13" s="2" t="s">
        <v>220</v>
      </c>
      <c r="LE13" s="2" t="s">
        <v>232</v>
      </c>
      <c r="LF13" s="2" t="s">
        <v>220</v>
      </c>
      <c r="LG13" s="4"/>
      <c r="LH13" s="8"/>
      <c r="LI13" s="4"/>
      <c r="LJ13" s="8"/>
      <c r="LK13" s="7"/>
      <c r="LL13" s="7"/>
      <c r="LM13" s="2" t="s">
        <v>268</v>
      </c>
      <c r="LN13" s="2" t="s">
        <v>217</v>
      </c>
      <c r="LO13" s="2" t="s">
        <v>220</v>
      </c>
      <c r="LP13" s="2" t="s">
        <v>220</v>
      </c>
      <c r="LQ13" s="2" t="s">
        <v>232</v>
      </c>
      <c r="LR13" s="2" t="s">
        <v>220</v>
      </c>
      <c r="LS13" s="4"/>
      <c r="LT13" s="8"/>
      <c r="LU13" s="4">
        <v>1</v>
      </c>
      <c r="LV13" s="8">
        <v>82.11</v>
      </c>
      <c r="LW13" s="7">
        <v>-1</v>
      </c>
      <c r="LX13" s="7">
        <v>-1</v>
      </c>
      <c r="LY13" s="2" t="s">
        <v>230</v>
      </c>
      <c r="LZ13" s="2" t="s">
        <v>270</v>
      </c>
      <c r="MA13" s="2" t="s">
        <v>419</v>
      </c>
      <c r="MB13" s="2" t="s">
        <v>433</v>
      </c>
      <c r="MC13" s="2" t="s">
        <v>232</v>
      </c>
      <c r="MD13" s="2" t="s">
        <v>220</v>
      </c>
      <c r="ME13" s="4"/>
      <c r="MF13" s="8"/>
      <c r="MG13" s="4"/>
      <c r="MH13" s="8"/>
      <c r="MI13" s="7"/>
      <c r="MJ13" s="7"/>
      <c r="MK13" s="2" t="s">
        <v>230</v>
      </c>
      <c r="ML13" s="2" t="s">
        <v>270</v>
      </c>
      <c r="MM13" s="2" t="s">
        <v>421</v>
      </c>
      <c r="MN13" s="2" t="s">
        <v>220</v>
      </c>
      <c r="MO13" s="2" t="s">
        <v>232</v>
      </c>
      <c r="MP13" s="2" t="s">
        <v>220</v>
      </c>
      <c r="MQ13" s="4"/>
      <c r="MR13" s="8"/>
      <c r="MS13" s="4"/>
      <c r="MT13" s="8"/>
      <c r="MU13" s="7"/>
      <c r="MV13" s="7"/>
      <c r="MW13" s="2" t="s">
        <v>230</v>
      </c>
      <c r="MX13" s="2" t="s">
        <v>274</v>
      </c>
      <c r="MY13" s="2" t="s">
        <v>357</v>
      </c>
      <c r="MZ13" s="2" t="s">
        <v>434</v>
      </c>
      <c r="NA13" s="2" t="s">
        <v>232</v>
      </c>
      <c r="NB13" s="2" t="s">
        <v>220</v>
      </c>
      <c r="NC13" s="4"/>
      <c r="ND13" s="8"/>
      <c r="NE13" s="4"/>
      <c r="NF13" s="8"/>
      <c r="NG13" s="7"/>
      <c r="NH13" s="7"/>
      <c r="NI13" s="2" t="s">
        <v>220</v>
      </c>
      <c r="NJ13" s="2" t="s">
        <v>220</v>
      </c>
      <c r="NK13" s="2" t="s">
        <v>220</v>
      </c>
      <c r="NL13" s="2" t="s">
        <v>220</v>
      </c>
      <c r="NM13" s="2" t="s">
        <v>220</v>
      </c>
      <c r="NN13" s="2" t="s">
        <v>220</v>
      </c>
      <c r="NO13" s="4"/>
      <c r="NP13" s="8"/>
      <c r="NQ13" s="4"/>
      <c r="NR13" s="8"/>
      <c r="NS13" s="7"/>
      <c r="NT13" s="7"/>
      <c r="NU13" s="2" t="s">
        <v>277</v>
      </c>
      <c r="NV13" s="2" t="s">
        <v>217</v>
      </c>
      <c r="NW13" s="2" t="s">
        <v>220</v>
      </c>
      <c r="NX13" s="2" t="s">
        <v>220</v>
      </c>
      <c r="NY13" s="2" t="s">
        <v>232</v>
      </c>
      <c r="NZ13" s="2" t="s">
        <v>220</v>
      </c>
      <c r="OA13" s="4"/>
      <c r="OB13" s="8"/>
      <c r="OC13" s="4"/>
      <c r="OD13" s="8"/>
      <c r="OE13" s="7"/>
      <c r="OF13" s="7"/>
      <c r="OG13" s="2" t="s">
        <v>268</v>
      </c>
      <c r="OH13" s="2" t="s">
        <v>217</v>
      </c>
      <c r="OI13" s="2" t="s">
        <v>220</v>
      </c>
      <c r="OJ13" s="2" t="s">
        <v>220</v>
      </c>
      <c r="OK13" s="2" t="s">
        <v>232</v>
      </c>
      <c r="OL13" s="2" t="s">
        <v>220</v>
      </c>
      <c r="OM13" s="4"/>
      <c r="ON13" s="8"/>
      <c r="OO13" s="4"/>
      <c r="OP13" s="8"/>
      <c r="OQ13" s="7"/>
      <c r="OR13" s="7"/>
      <c r="OS13" s="2" t="s">
        <v>254</v>
      </c>
      <c r="OT13" s="2" t="s">
        <v>270</v>
      </c>
      <c r="OU13" s="2" t="s">
        <v>220</v>
      </c>
      <c r="OV13" s="2" t="s">
        <v>220</v>
      </c>
      <c r="OW13" s="2" t="s">
        <v>232</v>
      </c>
      <c r="OX13" s="2" t="s">
        <v>220</v>
      </c>
      <c r="OY13" s="4"/>
      <c r="OZ13" s="8"/>
      <c r="PA13" s="4"/>
      <c r="PB13" s="8"/>
      <c r="PC13" s="7"/>
      <c r="PD13" s="7"/>
      <c r="PE13" s="2" t="s">
        <v>277</v>
      </c>
      <c r="PF13" s="2" t="s">
        <v>217</v>
      </c>
      <c r="PG13" s="2" t="s">
        <v>220</v>
      </c>
      <c r="PH13" s="2" t="s">
        <v>220</v>
      </c>
      <c r="PI13" s="2" t="s">
        <v>232</v>
      </c>
      <c r="PJ13" s="2" t="s">
        <v>220</v>
      </c>
      <c r="PK13" s="4"/>
      <c r="PL13" s="8"/>
      <c r="PM13" s="4"/>
      <c r="PN13" s="8"/>
      <c r="PO13" s="7"/>
      <c r="PP13" s="7"/>
      <c r="PQ13" s="2" t="s">
        <v>254</v>
      </c>
      <c r="PR13" s="2" t="s">
        <v>270</v>
      </c>
      <c r="PS13" s="2" t="s">
        <v>220</v>
      </c>
      <c r="PT13" s="2" t="s">
        <v>220</v>
      </c>
      <c r="PU13" s="2" t="s">
        <v>232</v>
      </c>
      <c r="PV13" s="2" t="s">
        <v>220</v>
      </c>
      <c r="PW13" s="4">
        <v>166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>
        <v>150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</row>
    <row r="14">
      <c r="A14" s="2" t="s">
        <v>435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436</v>
      </c>
      <c r="G14" s="2" t="s">
        <v>436</v>
      </c>
      <c r="H14" s="2" t="s">
        <v>436</v>
      </c>
      <c r="I14" s="2" t="s">
        <v>437</v>
      </c>
      <c r="J14" s="2" t="s">
        <v>215</v>
      </c>
      <c r="K14" s="2" t="s">
        <v>438</v>
      </c>
      <c r="L14" s="3">
        <v>52.99</v>
      </c>
      <c r="M14" s="3">
        <v>55.64</v>
      </c>
      <c r="N14" s="3">
        <v>104.99</v>
      </c>
      <c r="O14" s="2" t="s">
        <v>217</v>
      </c>
      <c r="P14" s="2" t="s">
        <v>439</v>
      </c>
      <c r="Q14" s="2" t="s">
        <v>219</v>
      </c>
      <c r="R14" s="2" t="s">
        <v>220</v>
      </c>
      <c r="S14" s="2" t="s">
        <v>440</v>
      </c>
      <c r="T14" s="2" t="s">
        <v>222</v>
      </c>
      <c r="U14" s="2" t="s">
        <v>223</v>
      </c>
      <c r="V14" s="2" t="s">
        <v>441</v>
      </c>
      <c r="W14" s="2" t="s">
        <v>442</v>
      </c>
      <c r="X14" s="2" t="s">
        <v>226</v>
      </c>
      <c r="Y14" s="2" t="s">
        <v>443</v>
      </c>
      <c r="Z14" s="4">
        <v>859</v>
      </c>
      <c r="AA14" s="4">
        <f>=ROUNDDOWN(40.7109004739336,0)</f>
      </c>
      <c r="AB14" s="5">
        <v>21.1</v>
      </c>
      <c r="AC14" s="2" t="s">
        <v>220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>
        <v>61</v>
      </c>
      <c r="AQ14" s="8">
        <v>3611.59</v>
      </c>
      <c r="AR14" s="4">
        <v>27</v>
      </c>
      <c r="AS14" s="8">
        <v>1652.46</v>
      </c>
      <c r="AT14" s="7">
        <v>1.2593</v>
      </c>
      <c r="AU14" s="7">
        <v>1.1856</v>
      </c>
      <c r="AV14" s="4">
        <v>130</v>
      </c>
      <c r="AW14" s="8">
        <v>8864.94</v>
      </c>
      <c r="AX14" s="4">
        <v>151</v>
      </c>
      <c r="AY14" s="8">
        <v>11674.88</v>
      </c>
      <c r="AZ14" s="7">
        <v>-0.1391</v>
      </c>
      <c r="BA14" s="7">
        <v>-0.2407</v>
      </c>
      <c r="BB14" s="7">
        <v>0.4074</v>
      </c>
      <c r="BC14" s="4">
        <v>199</v>
      </c>
      <c r="BD14" s="8">
        <v>13544.45</v>
      </c>
      <c r="BE14" s="4">
        <v>196</v>
      </c>
      <c r="BF14" s="8">
        <v>15061.15</v>
      </c>
      <c r="BG14" s="7">
        <v>0.0153</v>
      </c>
      <c r="BH14" s="7">
        <v>-0.1007</v>
      </c>
      <c r="BI14" s="7">
        <v>0.6545</v>
      </c>
      <c r="BJ14" s="4">
        <v>61</v>
      </c>
      <c r="BK14" s="8">
        <v>3611.59</v>
      </c>
      <c r="BL14" s="2" t="s">
        <v>444</v>
      </c>
      <c r="BM14" s="7">
        <v>1</v>
      </c>
      <c r="BN14" s="7">
        <v>1</v>
      </c>
      <c r="BO14" s="4">
        <v>21</v>
      </c>
      <c r="BP14" s="8">
        <v>1389.78</v>
      </c>
      <c r="BQ14" s="4">
        <v>1</v>
      </c>
      <c r="BR14" s="8">
        <v>66.18</v>
      </c>
      <c r="BS14" s="7">
        <v>20</v>
      </c>
      <c r="BT14" s="7">
        <v>20</v>
      </c>
      <c r="BU14" s="2" t="s">
        <v>230</v>
      </c>
      <c r="BV14" s="2" t="s">
        <v>217</v>
      </c>
      <c r="BW14" s="2" t="s">
        <v>220</v>
      </c>
      <c r="BX14" s="2" t="s">
        <v>445</v>
      </c>
      <c r="BY14" s="2" t="s">
        <v>232</v>
      </c>
      <c r="BZ14" s="2" t="s">
        <v>220</v>
      </c>
      <c r="CA14" s="4">
        <v>2</v>
      </c>
      <c r="CB14" s="8">
        <v>127.48</v>
      </c>
      <c r="CC14" s="4">
        <v>2</v>
      </c>
      <c r="CD14" s="8">
        <v>127.48</v>
      </c>
      <c r="CE14" s="7"/>
      <c r="CF14" s="7"/>
      <c r="CG14" s="2" t="s">
        <v>230</v>
      </c>
      <c r="CH14" s="2" t="s">
        <v>217</v>
      </c>
      <c r="CI14" s="2" t="s">
        <v>446</v>
      </c>
      <c r="CJ14" s="2" t="s">
        <v>447</v>
      </c>
      <c r="CK14" s="2" t="s">
        <v>232</v>
      </c>
      <c r="CL14" s="2" t="s">
        <v>220</v>
      </c>
      <c r="CM14" s="4">
        <v>8</v>
      </c>
      <c r="CN14" s="8">
        <v>499.12</v>
      </c>
      <c r="CO14" s="4">
        <v>2</v>
      </c>
      <c r="CP14" s="8">
        <v>124.78</v>
      </c>
      <c r="CQ14" s="7">
        <v>3</v>
      </c>
      <c r="CR14" s="7">
        <v>3</v>
      </c>
      <c r="CS14" s="2" t="s">
        <v>230</v>
      </c>
      <c r="CT14" s="2" t="s">
        <v>217</v>
      </c>
      <c r="CU14" s="2" t="s">
        <v>448</v>
      </c>
      <c r="CV14" s="2" t="s">
        <v>272</v>
      </c>
      <c r="CW14" s="2" t="s">
        <v>232</v>
      </c>
      <c r="CX14" s="2" t="s">
        <v>220</v>
      </c>
      <c r="CY14" s="4">
        <v>9</v>
      </c>
      <c r="CZ14" s="8">
        <v>473.67</v>
      </c>
      <c r="DA14" s="4">
        <v>1</v>
      </c>
      <c r="DB14" s="8">
        <v>60.15</v>
      </c>
      <c r="DC14" s="7">
        <v>8</v>
      </c>
      <c r="DD14" s="7">
        <v>6.8748</v>
      </c>
      <c r="DE14" s="2" t="s">
        <v>230</v>
      </c>
      <c r="DF14" s="2" t="s">
        <v>217</v>
      </c>
      <c r="DG14" s="2" t="s">
        <v>449</v>
      </c>
      <c r="DH14" s="2" t="s">
        <v>450</v>
      </c>
      <c r="DI14" s="2" t="s">
        <v>232</v>
      </c>
      <c r="DJ14" s="2" t="s">
        <v>220</v>
      </c>
      <c r="DK14" s="4">
        <v>16</v>
      </c>
      <c r="DL14" s="8">
        <v>848.54</v>
      </c>
      <c r="DM14" s="4">
        <v>17</v>
      </c>
      <c r="DN14" s="8">
        <v>1031.67</v>
      </c>
      <c r="DO14" s="7">
        <v>-0.0588</v>
      </c>
      <c r="DP14" s="7">
        <v>-0.1775</v>
      </c>
      <c r="DQ14" s="2" t="s">
        <v>230</v>
      </c>
      <c r="DR14" s="2" t="s">
        <v>217</v>
      </c>
      <c r="DS14" s="2" t="s">
        <v>451</v>
      </c>
      <c r="DT14" s="2" t="s">
        <v>452</v>
      </c>
      <c r="DU14" s="2" t="s">
        <v>232</v>
      </c>
      <c r="DV14" s="2" t="s">
        <v>220</v>
      </c>
      <c r="DW14" s="4">
        <v>1</v>
      </c>
      <c r="DX14" s="8">
        <v>51</v>
      </c>
      <c r="DY14" s="4"/>
      <c r="DZ14" s="8"/>
      <c r="EA14" s="7"/>
      <c r="EB14" s="7"/>
      <c r="EC14" s="2" t="s">
        <v>230</v>
      </c>
      <c r="ED14" s="2" t="s">
        <v>217</v>
      </c>
      <c r="EE14" s="2" t="s">
        <v>453</v>
      </c>
      <c r="EF14" s="2" t="s">
        <v>454</v>
      </c>
      <c r="EG14" s="2" t="s">
        <v>232</v>
      </c>
      <c r="EH14" s="2" t="s">
        <v>220</v>
      </c>
      <c r="EI14" s="4">
        <v>4</v>
      </c>
      <c r="EJ14" s="8">
        <v>222</v>
      </c>
      <c r="EK14" s="4">
        <v>4</v>
      </c>
      <c r="EL14" s="8">
        <v>242.2</v>
      </c>
      <c r="EM14" s="7"/>
      <c r="EN14" s="7">
        <v>-0.0834</v>
      </c>
      <c r="EO14" s="2" t="s">
        <v>230</v>
      </c>
      <c r="EP14" s="2" t="s">
        <v>217</v>
      </c>
      <c r="EQ14" s="2" t="s">
        <v>455</v>
      </c>
      <c r="ER14" s="2" t="s">
        <v>456</v>
      </c>
      <c r="ES14" s="2" t="s">
        <v>232</v>
      </c>
      <c r="ET14" s="2" t="s">
        <v>220</v>
      </c>
      <c r="EU14" s="4"/>
      <c r="EV14" s="8"/>
      <c r="EW14" s="4"/>
      <c r="EX14" s="8"/>
      <c r="EY14" s="7"/>
      <c r="EZ14" s="7"/>
      <c r="FA14" s="2" t="s">
        <v>230</v>
      </c>
      <c r="FB14" s="2" t="s">
        <v>217</v>
      </c>
      <c r="FC14" s="2" t="s">
        <v>457</v>
      </c>
      <c r="FD14" s="2" t="s">
        <v>279</v>
      </c>
      <c r="FE14" s="2" t="s">
        <v>232</v>
      </c>
      <c r="FF14" s="2" t="s">
        <v>220</v>
      </c>
      <c r="FG14" s="4"/>
      <c r="FH14" s="8"/>
      <c r="FI14" s="4"/>
      <c r="FJ14" s="8"/>
      <c r="FK14" s="7"/>
      <c r="FL14" s="7"/>
      <c r="FM14" s="2" t="s">
        <v>230</v>
      </c>
      <c r="FN14" s="2" t="s">
        <v>217</v>
      </c>
      <c r="FO14" s="2" t="s">
        <v>458</v>
      </c>
      <c r="FP14" s="2" t="s">
        <v>459</v>
      </c>
      <c r="FQ14" s="2" t="s">
        <v>232</v>
      </c>
      <c r="FR14" s="2" t="s">
        <v>220</v>
      </c>
      <c r="FS14" s="4"/>
      <c r="FT14" s="8"/>
      <c r="FU14" s="4"/>
      <c r="FV14" s="8"/>
      <c r="FW14" s="7"/>
      <c r="FX14" s="7"/>
      <c r="FY14" s="2" t="s">
        <v>230</v>
      </c>
      <c r="FZ14" s="2" t="s">
        <v>217</v>
      </c>
      <c r="GA14" s="2" t="s">
        <v>460</v>
      </c>
      <c r="GB14" s="2" t="s">
        <v>461</v>
      </c>
      <c r="GC14" s="2" t="s">
        <v>232</v>
      </c>
      <c r="GD14" s="2" t="s">
        <v>220</v>
      </c>
      <c r="GE14" s="4"/>
      <c r="GF14" s="8"/>
      <c r="GG14" s="4"/>
      <c r="GH14" s="8"/>
      <c r="GI14" s="7"/>
      <c r="GJ14" s="7"/>
      <c r="GK14" s="2" t="s">
        <v>230</v>
      </c>
      <c r="GL14" s="2" t="s">
        <v>217</v>
      </c>
      <c r="GM14" s="2" t="s">
        <v>250</v>
      </c>
      <c r="GN14" s="2" t="s">
        <v>462</v>
      </c>
      <c r="GO14" s="2" t="s">
        <v>232</v>
      </c>
      <c r="GP14" s="2" t="s">
        <v>220</v>
      </c>
      <c r="GQ14" s="4"/>
      <c r="GR14" s="8"/>
      <c r="GS14" s="4"/>
      <c r="GT14" s="8"/>
      <c r="GU14" s="7"/>
      <c r="GV14" s="7"/>
      <c r="GW14" s="2" t="s">
        <v>230</v>
      </c>
      <c r="GX14" s="2" t="s">
        <v>217</v>
      </c>
      <c r="GY14" s="2" t="s">
        <v>252</v>
      </c>
      <c r="GZ14" s="2" t="s">
        <v>306</v>
      </c>
      <c r="HA14" s="2" t="s">
        <v>232</v>
      </c>
      <c r="HB14" s="2" t="s">
        <v>220</v>
      </c>
      <c r="HC14" s="4"/>
      <c r="HD14" s="8"/>
      <c r="HE14" s="4"/>
      <c r="HF14" s="8"/>
      <c r="HG14" s="7"/>
      <c r="HH14" s="7"/>
      <c r="HI14" s="2" t="s">
        <v>254</v>
      </c>
      <c r="HJ14" s="2" t="s">
        <v>217</v>
      </c>
      <c r="HK14" s="2" t="s">
        <v>220</v>
      </c>
      <c r="HL14" s="2" t="s">
        <v>220</v>
      </c>
      <c r="HM14" s="2" t="s">
        <v>232</v>
      </c>
      <c r="HN14" s="2" t="s">
        <v>220</v>
      </c>
      <c r="HO14" s="4"/>
      <c r="HP14" s="8"/>
      <c r="HQ14" s="4"/>
      <c r="HR14" s="8"/>
      <c r="HS14" s="7"/>
      <c r="HT14" s="7"/>
      <c r="HU14" s="2" t="s">
        <v>230</v>
      </c>
      <c r="HV14" s="2" t="s">
        <v>217</v>
      </c>
      <c r="HW14" s="2" t="s">
        <v>291</v>
      </c>
      <c r="HX14" s="2" t="s">
        <v>220</v>
      </c>
      <c r="HY14" s="2" t="s">
        <v>232</v>
      </c>
      <c r="HZ14" s="2" t="s">
        <v>220</v>
      </c>
      <c r="IA14" s="4"/>
      <c r="IB14" s="8"/>
      <c r="IC14" s="4"/>
      <c r="ID14" s="8"/>
      <c r="IE14" s="7"/>
      <c r="IF14" s="7"/>
      <c r="IG14" s="2" t="s">
        <v>230</v>
      </c>
      <c r="IH14" s="2" t="s">
        <v>217</v>
      </c>
      <c r="II14" s="2" t="s">
        <v>451</v>
      </c>
      <c r="IJ14" s="2" t="s">
        <v>463</v>
      </c>
      <c r="IK14" s="2" t="s">
        <v>232</v>
      </c>
      <c r="IL14" s="2" t="s">
        <v>220</v>
      </c>
      <c r="IM14" s="4"/>
      <c r="IN14" s="8"/>
      <c r="IO14" s="4"/>
      <c r="IP14" s="8"/>
      <c r="IQ14" s="7"/>
      <c r="IR14" s="7"/>
      <c r="IS14" s="2" t="s">
        <v>230</v>
      </c>
      <c r="IT14" s="2" t="s">
        <v>217</v>
      </c>
      <c r="IU14" s="2" t="s">
        <v>256</v>
      </c>
      <c r="IV14" s="2" t="s">
        <v>464</v>
      </c>
      <c r="IW14" s="2" t="s">
        <v>232</v>
      </c>
      <c r="IX14" s="2" t="s">
        <v>220</v>
      </c>
      <c r="IY14" s="4"/>
      <c r="IZ14" s="8"/>
      <c r="JA14" s="4"/>
      <c r="JB14" s="8"/>
      <c r="JC14" s="7"/>
      <c r="JD14" s="7"/>
      <c r="JE14" s="2" t="s">
        <v>230</v>
      </c>
      <c r="JF14" s="2" t="s">
        <v>274</v>
      </c>
      <c r="JG14" s="2" t="s">
        <v>258</v>
      </c>
      <c r="JH14" s="2" t="s">
        <v>465</v>
      </c>
      <c r="JI14" s="2" t="s">
        <v>232</v>
      </c>
      <c r="JJ14" s="2" t="s">
        <v>220</v>
      </c>
      <c r="JK14" s="4"/>
      <c r="JL14" s="8"/>
      <c r="JM14" s="4"/>
      <c r="JN14" s="8"/>
      <c r="JO14" s="7"/>
      <c r="JP14" s="7"/>
      <c r="JQ14" s="2" t="s">
        <v>230</v>
      </c>
      <c r="JR14" s="2" t="s">
        <v>217</v>
      </c>
      <c r="JS14" s="2" t="s">
        <v>457</v>
      </c>
      <c r="JT14" s="2" t="s">
        <v>466</v>
      </c>
      <c r="JU14" s="2" t="s">
        <v>232</v>
      </c>
      <c r="JV14" s="2" t="s">
        <v>220</v>
      </c>
      <c r="JW14" s="4"/>
      <c r="JX14" s="8"/>
      <c r="JY14" s="4"/>
      <c r="JZ14" s="8"/>
      <c r="KA14" s="7"/>
      <c r="KB14" s="7"/>
      <c r="KC14" s="2" t="s">
        <v>230</v>
      </c>
      <c r="KD14" s="2" t="s">
        <v>217</v>
      </c>
      <c r="KE14" s="2" t="s">
        <v>262</v>
      </c>
      <c r="KF14" s="2" t="s">
        <v>467</v>
      </c>
      <c r="KG14" s="2" t="s">
        <v>232</v>
      </c>
      <c r="KH14" s="2" t="s">
        <v>220</v>
      </c>
      <c r="KI14" s="4"/>
      <c r="KJ14" s="8"/>
      <c r="KK14" s="4"/>
      <c r="KL14" s="8"/>
      <c r="KM14" s="7"/>
      <c r="KN14" s="7"/>
      <c r="KO14" s="2" t="s">
        <v>230</v>
      </c>
      <c r="KP14" s="2" t="s">
        <v>217</v>
      </c>
      <c r="KQ14" s="2" t="s">
        <v>264</v>
      </c>
      <c r="KR14" s="2" t="s">
        <v>468</v>
      </c>
      <c r="KS14" s="2" t="s">
        <v>232</v>
      </c>
      <c r="KT14" s="2" t="s">
        <v>220</v>
      </c>
      <c r="KU14" s="4"/>
      <c r="KV14" s="8"/>
      <c r="KW14" s="4"/>
      <c r="KX14" s="8"/>
      <c r="KY14" s="7"/>
      <c r="KZ14" s="7"/>
      <c r="LA14" s="2" t="s">
        <v>230</v>
      </c>
      <c r="LB14" s="2" t="s">
        <v>217</v>
      </c>
      <c r="LC14" s="2" t="s">
        <v>297</v>
      </c>
      <c r="LD14" s="2" t="s">
        <v>220</v>
      </c>
      <c r="LE14" s="2" t="s">
        <v>232</v>
      </c>
      <c r="LF14" s="2" t="s">
        <v>220</v>
      </c>
      <c r="LG14" s="4"/>
      <c r="LH14" s="8"/>
      <c r="LI14" s="4"/>
      <c r="LJ14" s="8"/>
      <c r="LK14" s="7"/>
      <c r="LL14" s="7"/>
      <c r="LM14" s="2" t="s">
        <v>268</v>
      </c>
      <c r="LN14" s="2" t="s">
        <v>217</v>
      </c>
      <c r="LO14" s="2" t="s">
        <v>220</v>
      </c>
      <c r="LP14" s="2" t="s">
        <v>220</v>
      </c>
      <c r="LQ14" s="2" t="s">
        <v>232</v>
      </c>
      <c r="LR14" s="2" t="s">
        <v>269</v>
      </c>
      <c r="LS14" s="4"/>
      <c r="LT14" s="8"/>
      <c r="LU14" s="4"/>
      <c r="LV14" s="8"/>
      <c r="LW14" s="7"/>
      <c r="LX14" s="7"/>
      <c r="LY14" s="2" t="s">
        <v>230</v>
      </c>
      <c r="LZ14" s="2" t="s">
        <v>270</v>
      </c>
      <c r="MA14" s="2" t="s">
        <v>469</v>
      </c>
      <c r="MB14" s="2" t="s">
        <v>272</v>
      </c>
      <c r="MC14" s="2" t="s">
        <v>232</v>
      </c>
      <c r="MD14" s="2" t="s">
        <v>220</v>
      </c>
      <c r="ME14" s="4"/>
      <c r="MF14" s="8"/>
      <c r="MG14" s="4"/>
      <c r="MH14" s="8"/>
      <c r="MI14" s="7"/>
      <c r="MJ14" s="7"/>
      <c r="MK14" s="2" t="s">
        <v>416</v>
      </c>
      <c r="ML14" s="2" t="s">
        <v>217</v>
      </c>
      <c r="MM14" s="2" t="s">
        <v>220</v>
      </c>
      <c r="MN14" s="2" t="s">
        <v>220</v>
      </c>
      <c r="MO14" s="2" t="s">
        <v>232</v>
      </c>
      <c r="MP14" s="2" t="s">
        <v>220</v>
      </c>
      <c r="MQ14" s="4"/>
      <c r="MR14" s="8"/>
      <c r="MS14" s="4"/>
      <c r="MT14" s="8"/>
      <c r="MU14" s="7"/>
      <c r="MV14" s="7"/>
      <c r="MW14" s="2" t="s">
        <v>230</v>
      </c>
      <c r="MX14" s="2" t="s">
        <v>274</v>
      </c>
      <c r="MY14" s="2" t="s">
        <v>470</v>
      </c>
      <c r="MZ14" s="2" t="s">
        <v>246</v>
      </c>
      <c r="NA14" s="2" t="s">
        <v>232</v>
      </c>
      <c r="NB14" s="2" t="s">
        <v>220</v>
      </c>
      <c r="NC14" s="4"/>
      <c r="ND14" s="8"/>
      <c r="NE14" s="4"/>
      <c r="NF14" s="8"/>
      <c r="NG14" s="7"/>
      <c r="NH14" s="7"/>
      <c r="NI14" s="2" t="s">
        <v>220</v>
      </c>
      <c r="NJ14" s="2" t="s">
        <v>220</v>
      </c>
      <c r="NK14" s="2" t="s">
        <v>220</v>
      </c>
      <c r="NL14" s="2" t="s">
        <v>220</v>
      </c>
      <c r="NM14" s="2" t="s">
        <v>220</v>
      </c>
      <c r="NN14" s="2" t="s">
        <v>220</v>
      </c>
      <c r="NO14" s="4"/>
      <c r="NP14" s="8"/>
      <c r="NQ14" s="4"/>
      <c r="NR14" s="8"/>
      <c r="NS14" s="7"/>
      <c r="NT14" s="7"/>
      <c r="NU14" s="2" t="s">
        <v>277</v>
      </c>
      <c r="NV14" s="2" t="s">
        <v>217</v>
      </c>
      <c r="NW14" s="2" t="s">
        <v>220</v>
      </c>
      <c r="NX14" s="2" t="s">
        <v>220</v>
      </c>
      <c r="NY14" s="2" t="s">
        <v>232</v>
      </c>
      <c r="NZ14" s="2" t="s">
        <v>220</v>
      </c>
      <c r="OA14" s="4"/>
      <c r="OB14" s="8"/>
      <c r="OC14" s="4"/>
      <c r="OD14" s="8"/>
      <c r="OE14" s="7"/>
      <c r="OF14" s="7"/>
      <c r="OG14" s="2" t="s">
        <v>220</v>
      </c>
      <c r="OH14" s="2" t="s">
        <v>220</v>
      </c>
      <c r="OI14" s="2" t="s">
        <v>220</v>
      </c>
      <c r="OJ14" s="2" t="s">
        <v>220</v>
      </c>
      <c r="OK14" s="2" t="s">
        <v>220</v>
      </c>
      <c r="OL14" s="2" t="s">
        <v>220</v>
      </c>
      <c r="OM14" s="4"/>
      <c r="ON14" s="8"/>
      <c r="OO14" s="4"/>
      <c r="OP14" s="8"/>
      <c r="OQ14" s="7"/>
      <c r="OR14" s="7"/>
      <c r="OS14" s="2" t="s">
        <v>230</v>
      </c>
      <c r="OT14" s="2" t="s">
        <v>270</v>
      </c>
      <c r="OU14" s="2" t="s">
        <v>471</v>
      </c>
      <c r="OV14" s="2" t="s">
        <v>220</v>
      </c>
      <c r="OW14" s="2" t="s">
        <v>232</v>
      </c>
      <c r="OX14" s="2" t="s">
        <v>220</v>
      </c>
      <c r="OY14" s="4"/>
      <c r="OZ14" s="8"/>
      <c r="PA14" s="4"/>
      <c r="PB14" s="8"/>
      <c r="PC14" s="7"/>
      <c r="PD14" s="7"/>
      <c r="PE14" s="2" t="s">
        <v>277</v>
      </c>
      <c r="PF14" s="2" t="s">
        <v>217</v>
      </c>
      <c r="PG14" s="2" t="s">
        <v>220</v>
      </c>
      <c r="PH14" s="2" t="s">
        <v>220</v>
      </c>
      <c r="PI14" s="2" t="s">
        <v>232</v>
      </c>
      <c r="PJ14" s="2" t="s">
        <v>220</v>
      </c>
      <c r="PK14" s="4"/>
      <c r="PL14" s="8"/>
      <c r="PM14" s="4"/>
      <c r="PN14" s="8"/>
      <c r="PO14" s="7"/>
      <c r="PP14" s="7"/>
      <c r="PQ14" s="2" t="s">
        <v>230</v>
      </c>
      <c r="PR14" s="2" t="s">
        <v>270</v>
      </c>
      <c r="PS14" s="2" t="s">
        <v>472</v>
      </c>
      <c r="PT14" s="2" t="s">
        <v>473</v>
      </c>
      <c r="PU14" s="2" t="s">
        <v>232</v>
      </c>
      <c r="PV14" s="2" t="s">
        <v>220</v>
      </c>
      <c r="PW14" s="4">
        <v>673</v>
      </c>
      <c r="PX14" s="4"/>
      <c r="PY14" s="4"/>
      <c r="PZ14" s="4"/>
      <c r="QA14" s="4">
        <v>186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</row>
    <row r="15">
      <c r="A15" s="2" t="s">
        <v>474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436</v>
      </c>
      <c r="G15" s="2" t="s">
        <v>436</v>
      </c>
      <c r="H15" s="2" t="s">
        <v>436</v>
      </c>
      <c r="I15" s="2" t="s">
        <v>437</v>
      </c>
      <c r="J15" s="2" t="s">
        <v>282</v>
      </c>
      <c r="K15" s="2" t="s">
        <v>438</v>
      </c>
      <c r="L15" s="3">
        <v>69</v>
      </c>
      <c r="M15" s="3">
        <v>72.45</v>
      </c>
      <c r="N15" s="3">
        <v>134.99</v>
      </c>
      <c r="O15" s="2" t="s">
        <v>217</v>
      </c>
      <c r="P15" s="2" t="s">
        <v>439</v>
      </c>
      <c r="Q15" s="2" t="s">
        <v>219</v>
      </c>
      <c r="R15" s="2" t="s">
        <v>220</v>
      </c>
      <c r="S15" s="2" t="s">
        <v>440</v>
      </c>
      <c r="T15" s="2" t="s">
        <v>222</v>
      </c>
      <c r="U15" s="2" t="s">
        <v>223</v>
      </c>
      <c r="V15" s="2" t="s">
        <v>441</v>
      </c>
      <c r="W15" s="2" t="s">
        <v>442</v>
      </c>
      <c r="X15" s="2" t="s">
        <v>226</v>
      </c>
      <c r="Y15" s="2" t="s">
        <v>443</v>
      </c>
      <c r="Z15" s="4">
        <v>6905</v>
      </c>
      <c r="AA15" s="4">
        <f>=ROUNDDOWN(200.726744186047,0)</f>
      </c>
      <c r="AB15" s="5">
        <v>34.4</v>
      </c>
      <c r="AC15" s="2" t="s">
        <v>220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69</v>
      </c>
      <c r="AQ15" s="8">
        <v>5253.35</v>
      </c>
      <c r="AR15" s="4">
        <v>124</v>
      </c>
      <c r="AS15" s="8">
        <v>10022.42</v>
      </c>
      <c r="AT15" s="7">
        <v>-0.4435</v>
      </c>
      <c r="AU15" s="7">
        <v>-0.4758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0.5926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69</v>
      </c>
      <c r="BK15" s="8">
        <v>5253.35</v>
      </c>
      <c r="BL15" s="2" t="s">
        <v>475</v>
      </c>
      <c r="BM15" s="7">
        <v>1</v>
      </c>
      <c r="BN15" s="7">
        <v>1</v>
      </c>
      <c r="BO15" s="4">
        <v>22</v>
      </c>
      <c r="BP15" s="8">
        <v>1807.01</v>
      </c>
      <c r="BQ15" s="4">
        <v>73</v>
      </c>
      <c r="BR15" s="8">
        <v>6064.84</v>
      </c>
      <c r="BS15" s="7">
        <v>-0.6986</v>
      </c>
      <c r="BT15" s="7">
        <v>-0.7021</v>
      </c>
      <c r="BU15" s="2" t="s">
        <v>230</v>
      </c>
      <c r="BV15" s="2" t="s">
        <v>217</v>
      </c>
      <c r="BW15" s="2" t="s">
        <v>220</v>
      </c>
      <c r="BX15" s="2" t="s">
        <v>476</v>
      </c>
      <c r="BY15" s="2" t="s">
        <v>232</v>
      </c>
      <c r="BZ15" s="2" t="s">
        <v>220</v>
      </c>
      <c r="CA15" s="4">
        <v>8</v>
      </c>
      <c r="CB15" s="8">
        <v>649.04</v>
      </c>
      <c r="CC15" s="4">
        <v>5</v>
      </c>
      <c r="CD15" s="8">
        <v>405.65</v>
      </c>
      <c r="CE15" s="7">
        <v>0.6</v>
      </c>
      <c r="CF15" s="7">
        <v>0.6</v>
      </c>
      <c r="CG15" s="2" t="s">
        <v>230</v>
      </c>
      <c r="CH15" s="2" t="s">
        <v>217</v>
      </c>
      <c r="CI15" s="2" t="s">
        <v>446</v>
      </c>
      <c r="CJ15" s="2" t="s">
        <v>477</v>
      </c>
      <c r="CK15" s="2" t="s">
        <v>232</v>
      </c>
      <c r="CL15" s="2" t="s">
        <v>220</v>
      </c>
      <c r="CM15" s="4">
        <v>7</v>
      </c>
      <c r="CN15" s="8">
        <v>556.43</v>
      </c>
      <c r="CO15" s="4">
        <v>4</v>
      </c>
      <c r="CP15" s="8">
        <v>317.96</v>
      </c>
      <c r="CQ15" s="7">
        <v>0.75</v>
      </c>
      <c r="CR15" s="7">
        <v>0.75</v>
      </c>
      <c r="CS15" s="2" t="s">
        <v>230</v>
      </c>
      <c r="CT15" s="2" t="s">
        <v>217</v>
      </c>
      <c r="CU15" s="2" t="s">
        <v>478</v>
      </c>
      <c r="CV15" s="2" t="s">
        <v>479</v>
      </c>
      <c r="CW15" s="2" t="s">
        <v>232</v>
      </c>
      <c r="CX15" s="2" t="s">
        <v>220</v>
      </c>
      <c r="CY15" s="4">
        <v>7</v>
      </c>
      <c r="CZ15" s="8">
        <v>482.3</v>
      </c>
      <c r="DA15" s="4">
        <v>2</v>
      </c>
      <c r="DB15" s="8">
        <v>153.12</v>
      </c>
      <c r="DC15" s="7">
        <v>2.5</v>
      </c>
      <c r="DD15" s="7">
        <v>2.1498</v>
      </c>
      <c r="DE15" s="2" t="s">
        <v>230</v>
      </c>
      <c r="DF15" s="2" t="s">
        <v>217</v>
      </c>
      <c r="DG15" s="2" t="s">
        <v>480</v>
      </c>
      <c r="DH15" s="2" t="s">
        <v>481</v>
      </c>
      <c r="DI15" s="2" t="s">
        <v>232</v>
      </c>
      <c r="DJ15" s="2" t="s">
        <v>220</v>
      </c>
      <c r="DK15" s="4">
        <v>16</v>
      </c>
      <c r="DL15" s="8">
        <v>1104.9</v>
      </c>
      <c r="DM15" s="4">
        <v>27</v>
      </c>
      <c r="DN15" s="8">
        <v>2027.48</v>
      </c>
      <c r="DO15" s="7">
        <v>-0.4074</v>
      </c>
      <c r="DP15" s="7">
        <v>-0.455</v>
      </c>
      <c r="DQ15" s="2" t="s">
        <v>230</v>
      </c>
      <c r="DR15" s="2" t="s">
        <v>217</v>
      </c>
      <c r="DS15" s="2" t="s">
        <v>451</v>
      </c>
      <c r="DT15" s="2" t="s">
        <v>463</v>
      </c>
      <c r="DU15" s="2" t="s">
        <v>232</v>
      </c>
      <c r="DV15" s="2" t="s">
        <v>220</v>
      </c>
      <c r="DW15" s="4">
        <v>4</v>
      </c>
      <c r="DX15" s="8">
        <v>294.02</v>
      </c>
      <c r="DY15" s="4"/>
      <c r="DZ15" s="8"/>
      <c r="EA15" s="7"/>
      <c r="EB15" s="7"/>
      <c r="EC15" s="2" t="s">
        <v>230</v>
      </c>
      <c r="ED15" s="2" t="s">
        <v>217</v>
      </c>
      <c r="EE15" s="2" t="s">
        <v>478</v>
      </c>
      <c r="EF15" s="2" t="s">
        <v>482</v>
      </c>
      <c r="EG15" s="2" t="s">
        <v>232</v>
      </c>
      <c r="EH15" s="2" t="s">
        <v>220</v>
      </c>
      <c r="EI15" s="4">
        <v>5</v>
      </c>
      <c r="EJ15" s="8">
        <v>359.65</v>
      </c>
      <c r="EK15" s="4">
        <v>9</v>
      </c>
      <c r="EL15" s="8">
        <v>730.17</v>
      </c>
      <c r="EM15" s="7">
        <v>-0.4444</v>
      </c>
      <c r="EN15" s="7">
        <v>-0.5074</v>
      </c>
      <c r="EO15" s="2" t="s">
        <v>230</v>
      </c>
      <c r="EP15" s="2" t="s">
        <v>217</v>
      </c>
      <c r="EQ15" s="2" t="s">
        <v>455</v>
      </c>
      <c r="ER15" s="2" t="s">
        <v>482</v>
      </c>
      <c r="ES15" s="2" t="s">
        <v>232</v>
      </c>
      <c r="ET15" s="2" t="s">
        <v>220</v>
      </c>
      <c r="EU15" s="4"/>
      <c r="EV15" s="8"/>
      <c r="EW15" s="4">
        <v>2</v>
      </c>
      <c r="EX15" s="8">
        <v>165.38</v>
      </c>
      <c r="EY15" s="7">
        <v>-1</v>
      </c>
      <c r="EZ15" s="7">
        <v>-1</v>
      </c>
      <c r="FA15" s="2" t="s">
        <v>230</v>
      </c>
      <c r="FB15" s="2" t="s">
        <v>217</v>
      </c>
      <c r="FC15" s="2" t="s">
        <v>483</v>
      </c>
      <c r="FD15" s="2" t="s">
        <v>481</v>
      </c>
      <c r="FE15" s="2" t="s">
        <v>232</v>
      </c>
      <c r="FF15" s="2" t="s">
        <v>220</v>
      </c>
      <c r="FG15" s="4"/>
      <c r="FH15" s="8"/>
      <c r="FI15" s="4"/>
      <c r="FJ15" s="8"/>
      <c r="FK15" s="7"/>
      <c r="FL15" s="7"/>
      <c r="FM15" s="2" t="s">
        <v>230</v>
      </c>
      <c r="FN15" s="2" t="s">
        <v>217</v>
      </c>
      <c r="FO15" s="2" t="s">
        <v>471</v>
      </c>
      <c r="FP15" s="2" t="s">
        <v>484</v>
      </c>
      <c r="FQ15" s="2" t="s">
        <v>232</v>
      </c>
      <c r="FR15" s="2" t="s">
        <v>220</v>
      </c>
      <c r="FS15" s="4"/>
      <c r="FT15" s="8"/>
      <c r="FU15" s="4"/>
      <c r="FV15" s="8"/>
      <c r="FW15" s="7"/>
      <c r="FX15" s="7"/>
      <c r="FY15" s="2" t="s">
        <v>230</v>
      </c>
      <c r="FZ15" s="2" t="s">
        <v>217</v>
      </c>
      <c r="GA15" s="2" t="s">
        <v>460</v>
      </c>
      <c r="GB15" s="2" t="s">
        <v>485</v>
      </c>
      <c r="GC15" s="2" t="s">
        <v>232</v>
      </c>
      <c r="GD15" s="2" t="s">
        <v>220</v>
      </c>
      <c r="GE15" s="4"/>
      <c r="GF15" s="8"/>
      <c r="GG15" s="4"/>
      <c r="GH15" s="8"/>
      <c r="GI15" s="7"/>
      <c r="GJ15" s="7"/>
      <c r="GK15" s="2" t="s">
        <v>230</v>
      </c>
      <c r="GL15" s="2" t="s">
        <v>217</v>
      </c>
      <c r="GM15" s="2" t="s">
        <v>250</v>
      </c>
      <c r="GN15" s="2" t="s">
        <v>486</v>
      </c>
      <c r="GO15" s="2" t="s">
        <v>232</v>
      </c>
      <c r="GP15" s="2" t="s">
        <v>220</v>
      </c>
      <c r="GQ15" s="4"/>
      <c r="GR15" s="8"/>
      <c r="GS15" s="4">
        <v>2</v>
      </c>
      <c r="GT15" s="8">
        <v>157.82</v>
      </c>
      <c r="GU15" s="7">
        <v>-1</v>
      </c>
      <c r="GV15" s="7">
        <v>-1</v>
      </c>
      <c r="GW15" s="2" t="s">
        <v>230</v>
      </c>
      <c r="GX15" s="2" t="s">
        <v>217</v>
      </c>
      <c r="GY15" s="2" t="s">
        <v>252</v>
      </c>
      <c r="GZ15" s="2" t="s">
        <v>487</v>
      </c>
      <c r="HA15" s="2" t="s">
        <v>232</v>
      </c>
      <c r="HB15" s="2" t="s">
        <v>220</v>
      </c>
      <c r="HC15" s="4"/>
      <c r="HD15" s="8"/>
      <c r="HE15" s="4"/>
      <c r="HF15" s="8"/>
      <c r="HG15" s="7"/>
      <c r="HH15" s="7"/>
      <c r="HI15" s="2" t="s">
        <v>254</v>
      </c>
      <c r="HJ15" s="2" t="s">
        <v>217</v>
      </c>
      <c r="HK15" s="2" t="s">
        <v>220</v>
      </c>
      <c r="HL15" s="2" t="s">
        <v>220</v>
      </c>
      <c r="HM15" s="2" t="s">
        <v>232</v>
      </c>
      <c r="HN15" s="2" t="s">
        <v>220</v>
      </c>
      <c r="HO15" s="4"/>
      <c r="HP15" s="8"/>
      <c r="HQ15" s="4"/>
      <c r="HR15" s="8"/>
      <c r="HS15" s="7"/>
      <c r="HT15" s="7"/>
      <c r="HU15" s="2" t="s">
        <v>230</v>
      </c>
      <c r="HV15" s="2" t="s">
        <v>217</v>
      </c>
      <c r="HW15" s="2" t="s">
        <v>291</v>
      </c>
      <c r="HX15" s="2" t="s">
        <v>220</v>
      </c>
      <c r="HY15" s="2" t="s">
        <v>232</v>
      </c>
      <c r="HZ15" s="2" t="s">
        <v>220</v>
      </c>
      <c r="IA15" s="4"/>
      <c r="IB15" s="8"/>
      <c r="IC15" s="4"/>
      <c r="ID15" s="8"/>
      <c r="IE15" s="7"/>
      <c r="IF15" s="7"/>
      <c r="IG15" s="2" t="s">
        <v>230</v>
      </c>
      <c r="IH15" s="2" t="s">
        <v>217</v>
      </c>
      <c r="II15" s="2" t="s">
        <v>451</v>
      </c>
      <c r="IJ15" s="2" t="s">
        <v>488</v>
      </c>
      <c r="IK15" s="2" t="s">
        <v>232</v>
      </c>
      <c r="IL15" s="2" t="s">
        <v>220</v>
      </c>
      <c r="IM15" s="4"/>
      <c r="IN15" s="8"/>
      <c r="IO15" s="4"/>
      <c r="IP15" s="8"/>
      <c r="IQ15" s="7"/>
      <c r="IR15" s="7"/>
      <c r="IS15" s="2" t="s">
        <v>230</v>
      </c>
      <c r="IT15" s="2" t="s">
        <v>217</v>
      </c>
      <c r="IU15" s="2" t="s">
        <v>256</v>
      </c>
      <c r="IV15" s="2" t="s">
        <v>489</v>
      </c>
      <c r="IW15" s="2" t="s">
        <v>232</v>
      </c>
      <c r="IX15" s="2" t="s">
        <v>220</v>
      </c>
      <c r="IY15" s="4"/>
      <c r="IZ15" s="8"/>
      <c r="JA15" s="4"/>
      <c r="JB15" s="8"/>
      <c r="JC15" s="7"/>
      <c r="JD15" s="7"/>
      <c r="JE15" s="2" t="s">
        <v>230</v>
      </c>
      <c r="JF15" s="2" t="s">
        <v>217</v>
      </c>
      <c r="JG15" s="2" t="s">
        <v>258</v>
      </c>
      <c r="JH15" s="2" t="s">
        <v>490</v>
      </c>
      <c r="JI15" s="2" t="s">
        <v>232</v>
      </c>
      <c r="JJ15" s="2" t="s">
        <v>220</v>
      </c>
      <c r="JK15" s="4"/>
      <c r="JL15" s="8"/>
      <c r="JM15" s="4"/>
      <c r="JN15" s="8"/>
      <c r="JO15" s="7"/>
      <c r="JP15" s="7"/>
      <c r="JQ15" s="2" t="s">
        <v>230</v>
      </c>
      <c r="JR15" s="2" t="s">
        <v>217</v>
      </c>
      <c r="JS15" s="2" t="s">
        <v>483</v>
      </c>
      <c r="JT15" s="2" t="s">
        <v>491</v>
      </c>
      <c r="JU15" s="2" t="s">
        <v>232</v>
      </c>
      <c r="JV15" s="2" t="s">
        <v>220</v>
      </c>
      <c r="JW15" s="4"/>
      <c r="JX15" s="8"/>
      <c r="JY15" s="4"/>
      <c r="JZ15" s="8"/>
      <c r="KA15" s="7"/>
      <c r="KB15" s="7"/>
      <c r="KC15" s="2" t="s">
        <v>230</v>
      </c>
      <c r="KD15" s="2" t="s">
        <v>217</v>
      </c>
      <c r="KE15" s="2" t="s">
        <v>262</v>
      </c>
      <c r="KF15" s="2" t="s">
        <v>492</v>
      </c>
      <c r="KG15" s="2" t="s">
        <v>232</v>
      </c>
      <c r="KH15" s="2" t="s">
        <v>220</v>
      </c>
      <c r="KI15" s="4"/>
      <c r="KJ15" s="8"/>
      <c r="KK15" s="4"/>
      <c r="KL15" s="8"/>
      <c r="KM15" s="7"/>
      <c r="KN15" s="7"/>
      <c r="KO15" s="2" t="s">
        <v>230</v>
      </c>
      <c r="KP15" s="2" t="s">
        <v>217</v>
      </c>
      <c r="KQ15" s="2" t="s">
        <v>264</v>
      </c>
      <c r="KR15" s="2" t="s">
        <v>493</v>
      </c>
      <c r="KS15" s="2" t="s">
        <v>232</v>
      </c>
      <c r="KT15" s="2" t="s">
        <v>220</v>
      </c>
      <c r="KU15" s="4"/>
      <c r="KV15" s="8"/>
      <c r="KW15" s="4"/>
      <c r="KX15" s="8"/>
      <c r="KY15" s="7"/>
      <c r="KZ15" s="7"/>
      <c r="LA15" s="2" t="s">
        <v>230</v>
      </c>
      <c r="LB15" s="2" t="s">
        <v>217</v>
      </c>
      <c r="LC15" s="2" t="s">
        <v>297</v>
      </c>
      <c r="LD15" s="2" t="s">
        <v>220</v>
      </c>
      <c r="LE15" s="2" t="s">
        <v>232</v>
      </c>
      <c r="LF15" s="2" t="s">
        <v>220</v>
      </c>
      <c r="LG15" s="4"/>
      <c r="LH15" s="8"/>
      <c r="LI15" s="4"/>
      <c r="LJ15" s="8"/>
      <c r="LK15" s="7"/>
      <c r="LL15" s="7"/>
      <c r="LM15" s="2" t="s">
        <v>268</v>
      </c>
      <c r="LN15" s="2" t="s">
        <v>217</v>
      </c>
      <c r="LO15" s="2" t="s">
        <v>220</v>
      </c>
      <c r="LP15" s="2" t="s">
        <v>220</v>
      </c>
      <c r="LQ15" s="2" t="s">
        <v>232</v>
      </c>
      <c r="LR15" s="2" t="s">
        <v>269</v>
      </c>
      <c r="LS15" s="4"/>
      <c r="LT15" s="8"/>
      <c r="LU15" s="4"/>
      <c r="LV15" s="8"/>
      <c r="LW15" s="7"/>
      <c r="LX15" s="7"/>
      <c r="LY15" s="2" t="s">
        <v>230</v>
      </c>
      <c r="LZ15" s="2" t="s">
        <v>270</v>
      </c>
      <c r="MA15" s="2" t="s">
        <v>494</v>
      </c>
      <c r="MB15" s="2" t="s">
        <v>272</v>
      </c>
      <c r="MC15" s="2" t="s">
        <v>232</v>
      </c>
      <c r="MD15" s="2" t="s">
        <v>220</v>
      </c>
      <c r="ME15" s="4"/>
      <c r="MF15" s="8"/>
      <c r="MG15" s="4"/>
      <c r="MH15" s="8"/>
      <c r="MI15" s="7"/>
      <c r="MJ15" s="7"/>
      <c r="MK15" s="2" t="s">
        <v>230</v>
      </c>
      <c r="ML15" s="2" t="s">
        <v>270</v>
      </c>
      <c r="MM15" s="2" t="s">
        <v>273</v>
      </c>
      <c r="MN15" s="2" t="s">
        <v>495</v>
      </c>
      <c r="MO15" s="2" t="s">
        <v>232</v>
      </c>
      <c r="MP15" s="2" t="s">
        <v>220</v>
      </c>
      <c r="MQ15" s="4"/>
      <c r="MR15" s="8"/>
      <c r="MS15" s="4"/>
      <c r="MT15" s="8"/>
      <c r="MU15" s="7"/>
      <c r="MV15" s="7"/>
      <c r="MW15" s="2" t="s">
        <v>230</v>
      </c>
      <c r="MX15" s="2" t="s">
        <v>274</v>
      </c>
      <c r="MY15" s="2" t="s">
        <v>470</v>
      </c>
      <c r="MZ15" s="2" t="s">
        <v>496</v>
      </c>
      <c r="NA15" s="2" t="s">
        <v>232</v>
      </c>
      <c r="NB15" s="2" t="s">
        <v>220</v>
      </c>
      <c r="NC15" s="4"/>
      <c r="ND15" s="8"/>
      <c r="NE15" s="4"/>
      <c r="NF15" s="8"/>
      <c r="NG15" s="7"/>
      <c r="NH15" s="7"/>
      <c r="NI15" s="2" t="s">
        <v>220</v>
      </c>
      <c r="NJ15" s="2" t="s">
        <v>220</v>
      </c>
      <c r="NK15" s="2" t="s">
        <v>220</v>
      </c>
      <c r="NL15" s="2" t="s">
        <v>220</v>
      </c>
      <c r="NM15" s="2" t="s">
        <v>220</v>
      </c>
      <c r="NN15" s="2" t="s">
        <v>220</v>
      </c>
      <c r="NO15" s="4"/>
      <c r="NP15" s="8"/>
      <c r="NQ15" s="4"/>
      <c r="NR15" s="8"/>
      <c r="NS15" s="7"/>
      <c r="NT15" s="7"/>
      <c r="NU15" s="2" t="s">
        <v>277</v>
      </c>
      <c r="NV15" s="2" t="s">
        <v>217</v>
      </c>
      <c r="NW15" s="2" t="s">
        <v>220</v>
      </c>
      <c r="NX15" s="2" t="s">
        <v>220</v>
      </c>
      <c r="NY15" s="2" t="s">
        <v>232</v>
      </c>
      <c r="NZ15" s="2" t="s">
        <v>220</v>
      </c>
      <c r="OA15" s="4"/>
      <c r="OB15" s="8"/>
      <c r="OC15" s="4"/>
      <c r="OD15" s="8"/>
      <c r="OE15" s="7"/>
      <c r="OF15" s="7"/>
      <c r="OG15" s="2" t="s">
        <v>220</v>
      </c>
      <c r="OH15" s="2" t="s">
        <v>220</v>
      </c>
      <c r="OI15" s="2" t="s">
        <v>220</v>
      </c>
      <c r="OJ15" s="2" t="s">
        <v>220</v>
      </c>
      <c r="OK15" s="2" t="s">
        <v>220</v>
      </c>
      <c r="OL15" s="2" t="s">
        <v>220</v>
      </c>
      <c r="OM15" s="4"/>
      <c r="ON15" s="8"/>
      <c r="OO15" s="4"/>
      <c r="OP15" s="8"/>
      <c r="OQ15" s="7"/>
      <c r="OR15" s="7"/>
      <c r="OS15" s="2" t="s">
        <v>230</v>
      </c>
      <c r="OT15" s="2" t="s">
        <v>270</v>
      </c>
      <c r="OU15" s="2" t="s">
        <v>471</v>
      </c>
      <c r="OV15" s="2" t="s">
        <v>220</v>
      </c>
      <c r="OW15" s="2" t="s">
        <v>232</v>
      </c>
      <c r="OX15" s="2" t="s">
        <v>220</v>
      </c>
      <c r="OY15" s="4"/>
      <c r="OZ15" s="8"/>
      <c r="PA15" s="4"/>
      <c r="PB15" s="8"/>
      <c r="PC15" s="7"/>
      <c r="PD15" s="7"/>
      <c r="PE15" s="2" t="s">
        <v>277</v>
      </c>
      <c r="PF15" s="2" t="s">
        <v>217</v>
      </c>
      <c r="PG15" s="2" t="s">
        <v>220</v>
      </c>
      <c r="PH15" s="2" t="s">
        <v>220</v>
      </c>
      <c r="PI15" s="2" t="s">
        <v>232</v>
      </c>
      <c r="PJ15" s="2" t="s">
        <v>220</v>
      </c>
      <c r="PK15" s="4"/>
      <c r="PL15" s="8"/>
      <c r="PM15" s="4"/>
      <c r="PN15" s="8"/>
      <c r="PO15" s="7"/>
      <c r="PP15" s="7"/>
      <c r="PQ15" s="2" t="s">
        <v>230</v>
      </c>
      <c r="PR15" s="2" t="s">
        <v>270</v>
      </c>
      <c r="PS15" s="2" t="s">
        <v>472</v>
      </c>
      <c r="PT15" s="2" t="s">
        <v>497</v>
      </c>
      <c r="PU15" s="2" t="s">
        <v>232</v>
      </c>
      <c r="PV15" s="2" t="s">
        <v>220</v>
      </c>
      <c r="PW15" s="4">
        <v>2</v>
      </c>
      <c r="PX15" s="4">
        <v>2824</v>
      </c>
      <c r="PY15" s="4"/>
      <c r="PZ15" s="4"/>
      <c r="QA15" s="4">
        <v>4079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</row>
    <row r="16">
      <c r="A16" s="2" t="s">
        <v>498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436</v>
      </c>
      <c r="G16" s="2" t="s">
        <v>436</v>
      </c>
      <c r="H16" s="2" t="s">
        <v>436</v>
      </c>
      <c r="I16" s="2" t="s">
        <v>437</v>
      </c>
      <c r="J16" s="2" t="s">
        <v>215</v>
      </c>
      <c r="K16" s="2" t="s">
        <v>499</v>
      </c>
      <c r="L16" s="3">
        <v>52.99</v>
      </c>
      <c r="M16" s="3">
        <v>55.64</v>
      </c>
      <c r="N16" s="3">
        <v>104.99</v>
      </c>
      <c r="O16" s="2" t="s">
        <v>217</v>
      </c>
      <c r="P16" s="2" t="s">
        <v>405</v>
      </c>
      <c r="Q16" s="2" t="s">
        <v>219</v>
      </c>
      <c r="R16" s="2" t="s">
        <v>220</v>
      </c>
      <c r="S16" s="2" t="s">
        <v>500</v>
      </c>
      <c r="T16" s="2" t="s">
        <v>222</v>
      </c>
      <c r="U16" s="2" t="s">
        <v>223</v>
      </c>
      <c r="V16" s="2" t="s">
        <v>441</v>
      </c>
      <c r="W16" s="2" t="s">
        <v>442</v>
      </c>
      <c r="X16" s="2" t="s">
        <v>226</v>
      </c>
      <c r="Y16" s="2" t="s">
        <v>501</v>
      </c>
      <c r="Z16" s="4">
        <v>354</v>
      </c>
      <c r="AA16" s="4">
        <f>=ROUNDDOWN(32.1818181818182,0)</f>
      </c>
      <c r="AB16" s="5">
        <v>11</v>
      </c>
      <c r="AC16" s="2" t="s">
        <v>502</v>
      </c>
      <c r="AD16" s="4">
        <v>130</v>
      </c>
      <c r="AE16" s="4">
        <v>130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20</v>
      </c>
      <c r="AQ16" s="8">
        <v>1211.54</v>
      </c>
      <c r="AR16" s="4">
        <v>14</v>
      </c>
      <c r="AS16" s="8">
        <v>867.41</v>
      </c>
      <c r="AT16" s="7">
        <v>0.4286</v>
      </c>
      <c r="AU16" s="7">
        <v>0.3967</v>
      </c>
      <c r="AV16" s="4">
        <v>49</v>
      </c>
      <c r="AW16" s="8">
        <v>3391.66</v>
      </c>
      <c r="AX16" s="4">
        <v>23</v>
      </c>
      <c r="AY16" s="8">
        <v>1569.76</v>
      </c>
      <c r="AZ16" s="7">
        <v>1.1304</v>
      </c>
      <c r="BA16" s="7">
        <v>1.1606</v>
      </c>
      <c r="BB16" s="7">
        <v>0.3572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>
        <v>0.2504</v>
      </c>
      <c r="BJ16" s="4">
        <v>20</v>
      </c>
      <c r="BK16" s="8">
        <v>1211.54</v>
      </c>
      <c r="BL16" s="2" t="s">
        <v>503</v>
      </c>
      <c r="BM16" s="7">
        <v>1</v>
      </c>
      <c r="BN16" s="7">
        <v>1</v>
      </c>
      <c r="BO16" s="4">
        <v>7</v>
      </c>
      <c r="BP16" s="8">
        <v>456.89</v>
      </c>
      <c r="BQ16" s="4">
        <v>3</v>
      </c>
      <c r="BR16" s="8">
        <v>195.81</v>
      </c>
      <c r="BS16" s="7">
        <v>1.3333</v>
      </c>
      <c r="BT16" s="7">
        <v>1.3333</v>
      </c>
      <c r="BU16" s="2" t="s">
        <v>230</v>
      </c>
      <c r="BV16" s="2" t="s">
        <v>217</v>
      </c>
      <c r="BW16" s="2" t="s">
        <v>220</v>
      </c>
      <c r="BX16" s="2" t="s">
        <v>504</v>
      </c>
      <c r="BY16" s="2" t="s">
        <v>232</v>
      </c>
      <c r="BZ16" s="2" t="s">
        <v>220</v>
      </c>
      <c r="CA16" s="4">
        <v>4</v>
      </c>
      <c r="CB16" s="8">
        <v>254.96</v>
      </c>
      <c r="CC16" s="4">
        <v>1</v>
      </c>
      <c r="CD16" s="8">
        <v>63.74</v>
      </c>
      <c r="CE16" s="7">
        <v>3</v>
      </c>
      <c r="CF16" s="7">
        <v>3</v>
      </c>
      <c r="CG16" s="2" t="s">
        <v>230</v>
      </c>
      <c r="CH16" s="2" t="s">
        <v>217</v>
      </c>
      <c r="CI16" s="2" t="s">
        <v>501</v>
      </c>
      <c r="CJ16" s="2" t="s">
        <v>505</v>
      </c>
      <c r="CK16" s="2" t="s">
        <v>232</v>
      </c>
      <c r="CL16" s="2" t="s">
        <v>220</v>
      </c>
      <c r="CM16" s="4">
        <v>1</v>
      </c>
      <c r="CN16" s="8">
        <v>62.39</v>
      </c>
      <c r="CO16" s="4">
        <v>3</v>
      </c>
      <c r="CP16" s="8">
        <v>187.17</v>
      </c>
      <c r="CQ16" s="7">
        <v>-0.6667</v>
      </c>
      <c r="CR16" s="7">
        <v>-0.6667</v>
      </c>
      <c r="CS16" s="2" t="s">
        <v>230</v>
      </c>
      <c r="CT16" s="2" t="s">
        <v>217</v>
      </c>
      <c r="CU16" s="2" t="s">
        <v>506</v>
      </c>
      <c r="CV16" s="2" t="s">
        <v>507</v>
      </c>
      <c r="CW16" s="2" t="s">
        <v>232</v>
      </c>
      <c r="CX16" s="2" t="s">
        <v>220</v>
      </c>
      <c r="CY16" s="4">
        <v>4</v>
      </c>
      <c r="CZ16" s="8">
        <v>210.52</v>
      </c>
      <c r="DA16" s="4">
        <v>3</v>
      </c>
      <c r="DB16" s="8">
        <v>180.45</v>
      </c>
      <c r="DC16" s="7">
        <v>0.3333</v>
      </c>
      <c r="DD16" s="7">
        <v>0.1666</v>
      </c>
      <c r="DE16" s="2" t="s">
        <v>230</v>
      </c>
      <c r="DF16" s="2" t="s">
        <v>217</v>
      </c>
      <c r="DG16" s="2" t="s">
        <v>313</v>
      </c>
      <c r="DH16" s="2" t="s">
        <v>343</v>
      </c>
      <c r="DI16" s="2" t="s">
        <v>232</v>
      </c>
      <c r="DJ16" s="2" t="s">
        <v>220</v>
      </c>
      <c r="DK16" s="4">
        <v>2</v>
      </c>
      <c r="DL16" s="8">
        <v>111.28</v>
      </c>
      <c r="DM16" s="4">
        <v>1</v>
      </c>
      <c r="DN16" s="8">
        <v>52.47</v>
      </c>
      <c r="DO16" s="7">
        <v>1</v>
      </c>
      <c r="DP16" s="7">
        <v>1.1208</v>
      </c>
      <c r="DQ16" s="2" t="s">
        <v>230</v>
      </c>
      <c r="DR16" s="2" t="s">
        <v>217</v>
      </c>
      <c r="DS16" s="2" t="s">
        <v>508</v>
      </c>
      <c r="DT16" s="2" t="s">
        <v>509</v>
      </c>
      <c r="DU16" s="2" t="s">
        <v>232</v>
      </c>
      <c r="DV16" s="2" t="s">
        <v>220</v>
      </c>
      <c r="DW16" s="4">
        <v>1</v>
      </c>
      <c r="DX16" s="8">
        <v>60</v>
      </c>
      <c r="DY16" s="4"/>
      <c r="DZ16" s="8"/>
      <c r="EA16" s="7"/>
      <c r="EB16" s="7"/>
      <c r="EC16" s="2" t="s">
        <v>230</v>
      </c>
      <c r="ED16" s="2" t="s">
        <v>217</v>
      </c>
      <c r="EE16" s="2" t="s">
        <v>290</v>
      </c>
      <c r="EF16" s="2" t="s">
        <v>510</v>
      </c>
      <c r="EG16" s="2" t="s">
        <v>232</v>
      </c>
      <c r="EH16" s="2" t="s">
        <v>220</v>
      </c>
      <c r="EI16" s="4">
        <v>1</v>
      </c>
      <c r="EJ16" s="8">
        <v>55.5</v>
      </c>
      <c r="EK16" s="4">
        <v>2</v>
      </c>
      <c r="EL16" s="8">
        <v>121.1</v>
      </c>
      <c r="EM16" s="7">
        <v>-0.5</v>
      </c>
      <c r="EN16" s="7">
        <v>-0.5417</v>
      </c>
      <c r="EO16" s="2" t="s">
        <v>230</v>
      </c>
      <c r="EP16" s="2" t="s">
        <v>217</v>
      </c>
      <c r="EQ16" s="2" t="s">
        <v>318</v>
      </c>
      <c r="ER16" s="2" t="s">
        <v>511</v>
      </c>
      <c r="ES16" s="2" t="s">
        <v>232</v>
      </c>
      <c r="ET16" s="2" t="s">
        <v>220</v>
      </c>
      <c r="EU16" s="4"/>
      <c r="EV16" s="8"/>
      <c r="EW16" s="4"/>
      <c r="EX16" s="8"/>
      <c r="EY16" s="7"/>
      <c r="EZ16" s="7"/>
      <c r="FA16" s="2" t="s">
        <v>230</v>
      </c>
      <c r="FB16" s="2" t="s">
        <v>217</v>
      </c>
      <c r="FC16" s="2" t="s">
        <v>512</v>
      </c>
      <c r="FD16" s="2" t="s">
        <v>513</v>
      </c>
      <c r="FE16" s="2" t="s">
        <v>232</v>
      </c>
      <c r="FF16" s="2" t="s">
        <v>220</v>
      </c>
      <c r="FG16" s="4"/>
      <c r="FH16" s="8"/>
      <c r="FI16" s="4"/>
      <c r="FJ16" s="8"/>
      <c r="FK16" s="7"/>
      <c r="FL16" s="7"/>
      <c r="FM16" s="2" t="s">
        <v>230</v>
      </c>
      <c r="FN16" s="2" t="s">
        <v>217</v>
      </c>
      <c r="FO16" s="2" t="s">
        <v>514</v>
      </c>
      <c r="FP16" s="2" t="s">
        <v>515</v>
      </c>
      <c r="FQ16" s="2" t="s">
        <v>232</v>
      </c>
      <c r="FR16" s="2" t="s">
        <v>220</v>
      </c>
      <c r="FS16" s="4"/>
      <c r="FT16" s="8"/>
      <c r="FU16" s="4"/>
      <c r="FV16" s="8"/>
      <c r="FW16" s="7"/>
      <c r="FX16" s="7"/>
      <c r="FY16" s="2" t="s">
        <v>416</v>
      </c>
      <c r="FZ16" s="2" t="s">
        <v>217</v>
      </c>
      <c r="GA16" s="2" t="s">
        <v>220</v>
      </c>
      <c r="GB16" s="2" t="s">
        <v>220</v>
      </c>
      <c r="GC16" s="2" t="s">
        <v>232</v>
      </c>
      <c r="GD16" s="2" t="s">
        <v>220</v>
      </c>
      <c r="GE16" s="4"/>
      <c r="GF16" s="8"/>
      <c r="GG16" s="4"/>
      <c r="GH16" s="8"/>
      <c r="GI16" s="7"/>
      <c r="GJ16" s="7"/>
      <c r="GK16" s="2" t="s">
        <v>230</v>
      </c>
      <c r="GL16" s="2" t="s">
        <v>217</v>
      </c>
      <c r="GM16" s="2" t="s">
        <v>250</v>
      </c>
      <c r="GN16" s="2" t="s">
        <v>348</v>
      </c>
      <c r="GO16" s="2" t="s">
        <v>232</v>
      </c>
      <c r="GP16" s="2" t="s">
        <v>220</v>
      </c>
      <c r="GQ16" s="4"/>
      <c r="GR16" s="8"/>
      <c r="GS16" s="4"/>
      <c r="GT16" s="8"/>
      <c r="GU16" s="7"/>
      <c r="GV16" s="7"/>
      <c r="GW16" s="2" t="s">
        <v>230</v>
      </c>
      <c r="GX16" s="2" t="s">
        <v>217</v>
      </c>
      <c r="GY16" s="2" t="s">
        <v>325</v>
      </c>
      <c r="GZ16" s="2" t="s">
        <v>516</v>
      </c>
      <c r="HA16" s="2" t="s">
        <v>232</v>
      </c>
      <c r="HB16" s="2" t="s">
        <v>220</v>
      </c>
      <c r="HC16" s="4"/>
      <c r="HD16" s="8"/>
      <c r="HE16" s="4"/>
      <c r="HF16" s="8"/>
      <c r="HG16" s="7"/>
      <c r="HH16" s="7"/>
      <c r="HI16" s="2" t="s">
        <v>254</v>
      </c>
      <c r="HJ16" s="2" t="s">
        <v>217</v>
      </c>
      <c r="HK16" s="2" t="s">
        <v>220</v>
      </c>
      <c r="HL16" s="2" t="s">
        <v>220</v>
      </c>
      <c r="HM16" s="2" t="s">
        <v>232</v>
      </c>
      <c r="HN16" s="2" t="s">
        <v>220</v>
      </c>
      <c r="HO16" s="4"/>
      <c r="HP16" s="8"/>
      <c r="HQ16" s="4"/>
      <c r="HR16" s="8"/>
      <c r="HS16" s="7"/>
      <c r="HT16" s="7"/>
      <c r="HU16" s="2" t="s">
        <v>230</v>
      </c>
      <c r="HV16" s="2" t="s">
        <v>217</v>
      </c>
      <c r="HW16" s="2" t="s">
        <v>291</v>
      </c>
      <c r="HX16" s="2" t="s">
        <v>220</v>
      </c>
      <c r="HY16" s="2" t="s">
        <v>232</v>
      </c>
      <c r="HZ16" s="2" t="s">
        <v>220</v>
      </c>
      <c r="IA16" s="4"/>
      <c r="IB16" s="8"/>
      <c r="IC16" s="4"/>
      <c r="ID16" s="8"/>
      <c r="IE16" s="7"/>
      <c r="IF16" s="7"/>
      <c r="IG16" s="2" t="s">
        <v>230</v>
      </c>
      <c r="IH16" s="2" t="s">
        <v>217</v>
      </c>
      <c r="II16" s="2" t="s">
        <v>501</v>
      </c>
      <c r="IJ16" s="2" t="s">
        <v>505</v>
      </c>
      <c r="IK16" s="2" t="s">
        <v>232</v>
      </c>
      <c r="IL16" s="2" t="s">
        <v>220</v>
      </c>
      <c r="IM16" s="4"/>
      <c r="IN16" s="8"/>
      <c r="IO16" s="4"/>
      <c r="IP16" s="8"/>
      <c r="IQ16" s="7"/>
      <c r="IR16" s="7"/>
      <c r="IS16" s="2" t="s">
        <v>230</v>
      </c>
      <c r="IT16" s="2" t="s">
        <v>217</v>
      </c>
      <c r="IU16" s="2" t="s">
        <v>256</v>
      </c>
      <c r="IV16" s="2" t="s">
        <v>328</v>
      </c>
      <c r="IW16" s="2" t="s">
        <v>232</v>
      </c>
      <c r="IX16" s="2" t="s">
        <v>220</v>
      </c>
      <c r="IY16" s="4"/>
      <c r="IZ16" s="8"/>
      <c r="JA16" s="4"/>
      <c r="JB16" s="8"/>
      <c r="JC16" s="7"/>
      <c r="JD16" s="7"/>
      <c r="JE16" s="2" t="s">
        <v>254</v>
      </c>
      <c r="JF16" s="2" t="s">
        <v>217</v>
      </c>
      <c r="JG16" s="2" t="s">
        <v>220</v>
      </c>
      <c r="JH16" s="2" t="s">
        <v>220</v>
      </c>
      <c r="JI16" s="2" t="s">
        <v>232</v>
      </c>
      <c r="JJ16" s="2" t="s">
        <v>220</v>
      </c>
      <c r="JK16" s="4"/>
      <c r="JL16" s="8"/>
      <c r="JM16" s="4"/>
      <c r="JN16" s="8"/>
      <c r="JO16" s="7"/>
      <c r="JP16" s="7"/>
      <c r="JQ16" s="2" t="s">
        <v>277</v>
      </c>
      <c r="JR16" s="2" t="s">
        <v>217</v>
      </c>
      <c r="JS16" s="2" t="s">
        <v>220</v>
      </c>
      <c r="JT16" s="2" t="s">
        <v>220</v>
      </c>
      <c r="JU16" s="2" t="s">
        <v>232</v>
      </c>
      <c r="JV16" s="2" t="s">
        <v>220</v>
      </c>
      <c r="JW16" s="4"/>
      <c r="JX16" s="8"/>
      <c r="JY16" s="4"/>
      <c r="JZ16" s="8"/>
      <c r="KA16" s="7"/>
      <c r="KB16" s="7"/>
      <c r="KC16" s="2" t="s">
        <v>230</v>
      </c>
      <c r="KD16" s="2" t="s">
        <v>217</v>
      </c>
      <c r="KE16" s="2" t="s">
        <v>262</v>
      </c>
      <c r="KF16" s="2" t="s">
        <v>517</v>
      </c>
      <c r="KG16" s="2" t="s">
        <v>232</v>
      </c>
      <c r="KH16" s="2" t="s">
        <v>220</v>
      </c>
      <c r="KI16" s="4"/>
      <c r="KJ16" s="8"/>
      <c r="KK16" s="4"/>
      <c r="KL16" s="8"/>
      <c r="KM16" s="7"/>
      <c r="KN16" s="7"/>
      <c r="KO16" s="2" t="s">
        <v>277</v>
      </c>
      <c r="KP16" s="2" t="s">
        <v>217</v>
      </c>
      <c r="KQ16" s="2" t="s">
        <v>220</v>
      </c>
      <c r="KR16" s="2" t="s">
        <v>220</v>
      </c>
      <c r="KS16" s="2" t="s">
        <v>232</v>
      </c>
      <c r="KT16" s="2" t="s">
        <v>220</v>
      </c>
      <c r="KU16" s="4"/>
      <c r="KV16" s="8"/>
      <c r="KW16" s="4"/>
      <c r="KX16" s="8"/>
      <c r="KY16" s="7"/>
      <c r="KZ16" s="7"/>
      <c r="LA16" s="2" t="s">
        <v>230</v>
      </c>
      <c r="LB16" s="2" t="s">
        <v>217</v>
      </c>
      <c r="LC16" s="2" t="s">
        <v>297</v>
      </c>
      <c r="LD16" s="2" t="s">
        <v>220</v>
      </c>
      <c r="LE16" s="2" t="s">
        <v>232</v>
      </c>
      <c r="LF16" s="2" t="s">
        <v>220</v>
      </c>
      <c r="LG16" s="4"/>
      <c r="LH16" s="8"/>
      <c r="LI16" s="4"/>
      <c r="LJ16" s="8"/>
      <c r="LK16" s="7"/>
      <c r="LL16" s="7"/>
      <c r="LM16" s="2" t="s">
        <v>268</v>
      </c>
      <c r="LN16" s="2" t="s">
        <v>217</v>
      </c>
      <c r="LO16" s="2" t="s">
        <v>220</v>
      </c>
      <c r="LP16" s="2" t="s">
        <v>220</v>
      </c>
      <c r="LQ16" s="2" t="s">
        <v>232</v>
      </c>
      <c r="LR16" s="2" t="s">
        <v>269</v>
      </c>
      <c r="LS16" s="4"/>
      <c r="LT16" s="8"/>
      <c r="LU16" s="4"/>
      <c r="LV16" s="8"/>
      <c r="LW16" s="7"/>
      <c r="LX16" s="7"/>
      <c r="LY16" s="2" t="s">
        <v>230</v>
      </c>
      <c r="LZ16" s="2" t="s">
        <v>270</v>
      </c>
      <c r="MA16" s="2" t="s">
        <v>518</v>
      </c>
      <c r="MB16" s="2" t="s">
        <v>519</v>
      </c>
      <c r="MC16" s="2" t="s">
        <v>232</v>
      </c>
      <c r="MD16" s="2" t="s">
        <v>220</v>
      </c>
      <c r="ME16" s="4"/>
      <c r="MF16" s="8"/>
      <c r="MG16" s="4">
        <v>1</v>
      </c>
      <c r="MH16" s="8">
        <v>66.67</v>
      </c>
      <c r="MI16" s="7">
        <v>-1</v>
      </c>
      <c r="MJ16" s="7">
        <v>-1</v>
      </c>
      <c r="MK16" s="2" t="s">
        <v>230</v>
      </c>
      <c r="ML16" s="2" t="s">
        <v>270</v>
      </c>
      <c r="MM16" s="2" t="s">
        <v>520</v>
      </c>
      <c r="MN16" s="2" t="s">
        <v>521</v>
      </c>
      <c r="MO16" s="2" t="s">
        <v>232</v>
      </c>
      <c r="MP16" s="2" t="s">
        <v>220</v>
      </c>
      <c r="MQ16" s="4"/>
      <c r="MR16" s="8"/>
      <c r="MS16" s="4"/>
      <c r="MT16" s="8"/>
      <c r="MU16" s="7"/>
      <c r="MV16" s="7"/>
      <c r="MW16" s="2" t="s">
        <v>230</v>
      </c>
      <c r="MX16" s="2" t="s">
        <v>274</v>
      </c>
      <c r="MY16" s="2" t="s">
        <v>309</v>
      </c>
      <c r="MZ16" s="2" t="s">
        <v>522</v>
      </c>
      <c r="NA16" s="2" t="s">
        <v>232</v>
      </c>
      <c r="NB16" s="2" t="s">
        <v>220</v>
      </c>
      <c r="NC16" s="4"/>
      <c r="ND16" s="8"/>
      <c r="NE16" s="4"/>
      <c r="NF16" s="8"/>
      <c r="NG16" s="7"/>
      <c r="NH16" s="7"/>
      <c r="NI16" s="2" t="s">
        <v>220</v>
      </c>
      <c r="NJ16" s="2" t="s">
        <v>220</v>
      </c>
      <c r="NK16" s="2" t="s">
        <v>220</v>
      </c>
      <c r="NL16" s="2" t="s">
        <v>220</v>
      </c>
      <c r="NM16" s="2" t="s">
        <v>220</v>
      </c>
      <c r="NN16" s="2" t="s">
        <v>220</v>
      </c>
      <c r="NO16" s="4"/>
      <c r="NP16" s="8"/>
      <c r="NQ16" s="4"/>
      <c r="NR16" s="8"/>
      <c r="NS16" s="7"/>
      <c r="NT16" s="7"/>
      <c r="NU16" s="2" t="s">
        <v>277</v>
      </c>
      <c r="NV16" s="2" t="s">
        <v>217</v>
      </c>
      <c r="NW16" s="2" t="s">
        <v>220</v>
      </c>
      <c r="NX16" s="2" t="s">
        <v>220</v>
      </c>
      <c r="NY16" s="2" t="s">
        <v>232</v>
      </c>
      <c r="NZ16" s="2" t="s">
        <v>220</v>
      </c>
      <c r="OA16" s="4"/>
      <c r="OB16" s="8"/>
      <c r="OC16" s="4"/>
      <c r="OD16" s="8"/>
      <c r="OE16" s="7"/>
      <c r="OF16" s="7"/>
      <c r="OG16" s="2" t="s">
        <v>268</v>
      </c>
      <c r="OH16" s="2" t="s">
        <v>217</v>
      </c>
      <c r="OI16" s="2" t="s">
        <v>220</v>
      </c>
      <c r="OJ16" s="2" t="s">
        <v>220</v>
      </c>
      <c r="OK16" s="2" t="s">
        <v>232</v>
      </c>
      <c r="OL16" s="2" t="s">
        <v>220</v>
      </c>
      <c r="OM16" s="4"/>
      <c r="ON16" s="8"/>
      <c r="OO16" s="4"/>
      <c r="OP16" s="8"/>
      <c r="OQ16" s="7"/>
      <c r="OR16" s="7"/>
      <c r="OS16" s="2" t="s">
        <v>254</v>
      </c>
      <c r="OT16" s="2" t="s">
        <v>270</v>
      </c>
      <c r="OU16" s="2" t="s">
        <v>220</v>
      </c>
      <c r="OV16" s="2" t="s">
        <v>220</v>
      </c>
      <c r="OW16" s="2" t="s">
        <v>232</v>
      </c>
      <c r="OX16" s="2" t="s">
        <v>220</v>
      </c>
      <c r="OY16" s="4"/>
      <c r="OZ16" s="8"/>
      <c r="PA16" s="4"/>
      <c r="PB16" s="8"/>
      <c r="PC16" s="7"/>
      <c r="PD16" s="7"/>
      <c r="PE16" s="2" t="s">
        <v>277</v>
      </c>
      <c r="PF16" s="2" t="s">
        <v>217</v>
      </c>
      <c r="PG16" s="2" t="s">
        <v>220</v>
      </c>
      <c r="PH16" s="2" t="s">
        <v>220</v>
      </c>
      <c r="PI16" s="2" t="s">
        <v>232</v>
      </c>
      <c r="PJ16" s="2" t="s">
        <v>220</v>
      </c>
      <c r="PK16" s="4"/>
      <c r="PL16" s="8"/>
      <c r="PM16" s="4"/>
      <c r="PN16" s="8"/>
      <c r="PO16" s="7"/>
      <c r="PP16" s="7"/>
      <c r="PQ16" s="2" t="s">
        <v>254</v>
      </c>
      <c r="PR16" s="2" t="s">
        <v>270</v>
      </c>
      <c r="PS16" s="2" t="s">
        <v>220</v>
      </c>
      <c r="PT16" s="2" t="s">
        <v>220</v>
      </c>
      <c r="PU16" s="2" t="s">
        <v>232</v>
      </c>
      <c r="PV16" s="2" t="s">
        <v>220</v>
      </c>
      <c r="PW16" s="4">
        <v>35</v>
      </c>
      <c r="PX16" s="4">
        <v>319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>
        <v>130</v>
      </c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</row>
    <row r="17">
      <c r="A17" s="2" t="s">
        <v>523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436</v>
      </c>
      <c r="G17" s="2" t="s">
        <v>436</v>
      </c>
      <c r="H17" s="2" t="s">
        <v>436</v>
      </c>
      <c r="I17" s="2" t="s">
        <v>437</v>
      </c>
      <c r="J17" s="2" t="s">
        <v>282</v>
      </c>
      <c r="K17" s="2" t="s">
        <v>499</v>
      </c>
      <c r="L17" s="3">
        <v>69</v>
      </c>
      <c r="M17" s="3">
        <v>72.45</v>
      </c>
      <c r="N17" s="3">
        <v>134.99</v>
      </c>
      <c r="O17" s="2" t="s">
        <v>217</v>
      </c>
      <c r="P17" s="2" t="s">
        <v>405</v>
      </c>
      <c r="Q17" s="2" t="s">
        <v>219</v>
      </c>
      <c r="R17" s="2" t="s">
        <v>220</v>
      </c>
      <c r="S17" s="2" t="s">
        <v>500</v>
      </c>
      <c r="T17" s="2" t="s">
        <v>222</v>
      </c>
      <c r="U17" s="2" t="s">
        <v>223</v>
      </c>
      <c r="V17" s="2" t="s">
        <v>441</v>
      </c>
      <c r="W17" s="2" t="s">
        <v>442</v>
      </c>
      <c r="X17" s="2" t="s">
        <v>226</v>
      </c>
      <c r="Y17" s="2" t="s">
        <v>501</v>
      </c>
      <c r="Z17" s="4">
        <v>147</v>
      </c>
      <c r="AA17" s="4">
        <f>=ROUNDDOWN(11.3076923076923,0)</f>
      </c>
      <c r="AB17" s="5">
        <v>13</v>
      </c>
      <c r="AC17" s="2" t="s">
        <v>524</v>
      </c>
      <c r="AD17" s="4">
        <v>150</v>
      </c>
      <c r="AE17" s="4">
        <v>340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29</v>
      </c>
      <c r="AQ17" s="8">
        <v>2180.12</v>
      </c>
      <c r="AR17" s="4">
        <v>9</v>
      </c>
      <c r="AS17" s="8">
        <v>702.35</v>
      </c>
      <c r="AT17" s="7">
        <v>2.2222</v>
      </c>
      <c r="AU17" s="7">
        <v>2.104</v>
      </c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>
        <v>0.6428</v>
      </c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 t="s">
        <v>220</v>
      </c>
      <c r="BJ17" s="4">
        <v>29</v>
      </c>
      <c r="BK17" s="8">
        <v>2180.12</v>
      </c>
      <c r="BL17" s="2" t="s">
        <v>525</v>
      </c>
      <c r="BM17" s="7">
        <v>1</v>
      </c>
      <c r="BN17" s="7">
        <v>1</v>
      </c>
      <c r="BO17" s="4">
        <v>9</v>
      </c>
      <c r="BP17" s="8">
        <v>735.27</v>
      </c>
      <c r="BQ17" s="4"/>
      <c r="BR17" s="8"/>
      <c r="BS17" s="7"/>
      <c r="BT17" s="7"/>
      <c r="BU17" s="2" t="s">
        <v>230</v>
      </c>
      <c r="BV17" s="2" t="s">
        <v>217</v>
      </c>
      <c r="BW17" s="2" t="s">
        <v>220</v>
      </c>
      <c r="BX17" s="2" t="s">
        <v>504</v>
      </c>
      <c r="BY17" s="2" t="s">
        <v>232</v>
      </c>
      <c r="BZ17" s="2" t="s">
        <v>220</v>
      </c>
      <c r="CA17" s="4"/>
      <c r="CB17" s="8"/>
      <c r="CC17" s="4"/>
      <c r="CD17" s="8"/>
      <c r="CE17" s="7"/>
      <c r="CF17" s="7"/>
      <c r="CG17" s="2" t="s">
        <v>230</v>
      </c>
      <c r="CH17" s="2" t="s">
        <v>217</v>
      </c>
      <c r="CI17" s="2" t="s">
        <v>501</v>
      </c>
      <c r="CJ17" s="2" t="s">
        <v>526</v>
      </c>
      <c r="CK17" s="2" t="s">
        <v>232</v>
      </c>
      <c r="CL17" s="2" t="s">
        <v>220</v>
      </c>
      <c r="CM17" s="4">
        <v>3</v>
      </c>
      <c r="CN17" s="8">
        <v>238.47</v>
      </c>
      <c r="CO17" s="4"/>
      <c r="CP17" s="8"/>
      <c r="CQ17" s="7"/>
      <c r="CR17" s="7"/>
      <c r="CS17" s="2" t="s">
        <v>230</v>
      </c>
      <c r="CT17" s="2" t="s">
        <v>217</v>
      </c>
      <c r="CU17" s="2" t="s">
        <v>506</v>
      </c>
      <c r="CV17" s="2" t="s">
        <v>411</v>
      </c>
      <c r="CW17" s="2" t="s">
        <v>232</v>
      </c>
      <c r="CX17" s="2" t="s">
        <v>220</v>
      </c>
      <c r="CY17" s="4">
        <v>12</v>
      </c>
      <c r="CZ17" s="8">
        <v>826.8</v>
      </c>
      <c r="DA17" s="4">
        <v>1</v>
      </c>
      <c r="DB17" s="8">
        <v>76.56</v>
      </c>
      <c r="DC17" s="7">
        <v>11</v>
      </c>
      <c r="DD17" s="7">
        <v>9.7994</v>
      </c>
      <c r="DE17" s="2" t="s">
        <v>230</v>
      </c>
      <c r="DF17" s="2" t="s">
        <v>217</v>
      </c>
      <c r="DG17" s="2" t="s">
        <v>313</v>
      </c>
      <c r="DH17" s="2" t="s">
        <v>343</v>
      </c>
      <c r="DI17" s="2" t="s">
        <v>232</v>
      </c>
      <c r="DJ17" s="2" t="s">
        <v>220</v>
      </c>
      <c r="DK17" s="4">
        <v>2</v>
      </c>
      <c r="DL17" s="8">
        <v>154.32</v>
      </c>
      <c r="DM17" s="4">
        <v>2</v>
      </c>
      <c r="DN17" s="8">
        <v>155.91</v>
      </c>
      <c r="DO17" s="7"/>
      <c r="DP17" s="7">
        <v>-0.0102</v>
      </c>
      <c r="DQ17" s="2" t="s">
        <v>230</v>
      </c>
      <c r="DR17" s="2" t="s">
        <v>217</v>
      </c>
      <c r="DS17" s="2" t="s">
        <v>508</v>
      </c>
      <c r="DT17" s="2" t="s">
        <v>527</v>
      </c>
      <c r="DU17" s="2" t="s">
        <v>232</v>
      </c>
      <c r="DV17" s="2" t="s">
        <v>220</v>
      </c>
      <c r="DW17" s="4"/>
      <c r="DX17" s="8"/>
      <c r="DY17" s="4"/>
      <c r="DZ17" s="8"/>
      <c r="EA17" s="7"/>
      <c r="EB17" s="7"/>
      <c r="EC17" s="2" t="s">
        <v>230</v>
      </c>
      <c r="ED17" s="2" t="s">
        <v>217</v>
      </c>
      <c r="EE17" s="2" t="s">
        <v>290</v>
      </c>
      <c r="EF17" s="2" t="s">
        <v>317</v>
      </c>
      <c r="EG17" s="2" t="s">
        <v>232</v>
      </c>
      <c r="EH17" s="2" t="s">
        <v>220</v>
      </c>
      <c r="EI17" s="4">
        <v>1</v>
      </c>
      <c r="EJ17" s="8">
        <v>71.93</v>
      </c>
      <c r="EK17" s="4">
        <v>4</v>
      </c>
      <c r="EL17" s="8">
        <v>308.28</v>
      </c>
      <c r="EM17" s="7">
        <v>-0.75</v>
      </c>
      <c r="EN17" s="7">
        <v>-0.7667</v>
      </c>
      <c r="EO17" s="2" t="s">
        <v>230</v>
      </c>
      <c r="EP17" s="2" t="s">
        <v>217</v>
      </c>
      <c r="EQ17" s="2" t="s">
        <v>318</v>
      </c>
      <c r="ER17" s="2" t="s">
        <v>344</v>
      </c>
      <c r="ES17" s="2" t="s">
        <v>232</v>
      </c>
      <c r="ET17" s="2" t="s">
        <v>220</v>
      </c>
      <c r="EU17" s="4">
        <v>1</v>
      </c>
      <c r="EV17" s="8">
        <v>74.42</v>
      </c>
      <c r="EW17" s="4">
        <v>1</v>
      </c>
      <c r="EX17" s="8">
        <v>82.69</v>
      </c>
      <c r="EY17" s="7"/>
      <c r="EZ17" s="7">
        <v>-0.1</v>
      </c>
      <c r="FA17" s="2" t="s">
        <v>230</v>
      </c>
      <c r="FB17" s="2" t="s">
        <v>217</v>
      </c>
      <c r="FC17" s="2" t="s">
        <v>512</v>
      </c>
      <c r="FD17" s="2" t="s">
        <v>528</v>
      </c>
      <c r="FE17" s="2" t="s">
        <v>232</v>
      </c>
      <c r="FF17" s="2" t="s">
        <v>220</v>
      </c>
      <c r="FG17" s="4">
        <v>1</v>
      </c>
      <c r="FH17" s="8">
        <v>78.91</v>
      </c>
      <c r="FI17" s="4"/>
      <c r="FJ17" s="8"/>
      <c r="FK17" s="7"/>
      <c r="FL17" s="7"/>
      <c r="FM17" s="2" t="s">
        <v>230</v>
      </c>
      <c r="FN17" s="2" t="s">
        <v>217</v>
      </c>
      <c r="FO17" s="2" t="s">
        <v>514</v>
      </c>
      <c r="FP17" s="2" t="s">
        <v>529</v>
      </c>
      <c r="FQ17" s="2" t="s">
        <v>232</v>
      </c>
      <c r="FR17" s="2" t="s">
        <v>220</v>
      </c>
      <c r="FS17" s="4"/>
      <c r="FT17" s="8"/>
      <c r="FU17" s="4"/>
      <c r="FV17" s="8"/>
      <c r="FW17" s="7"/>
      <c r="FX17" s="7"/>
      <c r="FY17" s="2" t="s">
        <v>416</v>
      </c>
      <c r="FZ17" s="2" t="s">
        <v>217</v>
      </c>
      <c r="GA17" s="2" t="s">
        <v>220</v>
      </c>
      <c r="GB17" s="2" t="s">
        <v>220</v>
      </c>
      <c r="GC17" s="2" t="s">
        <v>232</v>
      </c>
      <c r="GD17" s="2" t="s">
        <v>220</v>
      </c>
      <c r="GE17" s="4"/>
      <c r="GF17" s="8"/>
      <c r="GG17" s="4"/>
      <c r="GH17" s="8"/>
      <c r="GI17" s="7"/>
      <c r="GJ17" s="7"/>
      <c r="GK17" s="2" t="s">
        <v>230</v>
      </c>
      <c r="GL17" s="2" t="s">
        <v>217</v>
      </c>
      <c r="GM17" s="2" t="s">
        <v>250</v>
      </c>
      <c r="GN17" s="2" t="s">
        <v>220</v>
      </c>
      <c r="GO17" s="2" t="s">
        <v>232</v>
      </c>
      <c r="GP17" s="2" t="s">
        <v>220</v>
      </c>
      <c r="GQ17" s="4"/>
      <c r="GR17" s="8"/>
      <c r="GS17" s="4">
        <v>1</v>
      </c>
      <c r="GT17" s="8">
        <v>78.91</v>
      </c>
      <c r="GU17" s="7">
        <v>-1</v>
      </c>
      <c r="GV17" s="7">
        <v>-1</v>
      </c>
      <c r="GW17" s="2" t="s">
        <v>230</v>
      </c>
      <c r="GX17" s="2" t="s">
        <v>217</v>
      </c>
      <c r="GY17" s="2" t="s">
        <v>325</v>
      </c>
      <c r="GZ17" s="2" t="s">
        <v>530</v>
      </c>
      <c r="HA17" s="2" t="s">
        <v>232</v>
      </c>
      <c r="HB17" s="2" t="s">
        <v>220</v>
      </c>
      <c r="HC17" s="4"/>
      <c r="HD17" s="8"/>
      <c r="HE17" s="4"/>
      <c r="HF17" s="8"/>
      <c r="HG17" s="7"/>
      <c r="HH17" s="7"/>
      <c r="HI17" s="2" t="s">
        <v>254</v>
      </c>
      <c r="HJ17" s="2" t="s">
        <v>217</v>
      </c>
      <c r="HK17" s="2" t="s">
        <v>220</v>
      </c>
      <c r="HL17" s="2" t="s">
        <v>220</v>
      </c>
      <c r="HM17" s="2" t="s">
        <v>232</v>
      </c>
      <c r="HN17" s="2" t="s">
        <v>220</v>
      </c>
      <c r="HO17" s="4"/>
      <c r="HP17" s="8"/>
      <c r="HQ17" s="4"/>
      <c r="HR17" s="8"/>
      <c r="HS17" s="7"/>
      <c r="HT17" s="7"/>
      <c r="HU17" s="2" t="s">
        <v>230</v>
      </c>
      <c r="HV17" s="2" t="s">
        <v>217</v>
      </c>
      <c r="HW17" s="2" t="s">
        <v>291</v>
      </c>
      <c r="HX17" s="2" t="s">
        <v>220</v>
      </c>
      <c r="HY17" s="2" t="s">
        <v>232</v>
      </c>
      <c r="HZ17" s="2" t="s">
        <v>220</v>
      </c>
      <c r="IA17" s="4"/>
      <c r="IB17" s="8"/>
      <c r="IC17" s="4"/>
      <c r="ID17" s="8"/>
      <c r="IE17" s="7"/>
      <c r="IF17" s="7"/>
      <c r="IG17" s="2" t="s">
        <v>230</v>
      </c>
      <c r="IH17" s="2" t="s">
        <v>217</v>
      </c>
      <c r="II17" s="2" t="s">
        <v>501</v>
      </c>
      <c r="IJ17" s="2" t="s">
        <v>220</v>
      </c>
      <c r="IK17" s="2" t="s">
        <v>232</v>
      </c>
      <c r="IL17" s="2" t="s">
        <v>220</v>
      </c>
      <c r="IM17" s="4"/>
      <c r="IN17" s="8"/>
      <c r="IO17" s="4"/>
      <c r="IP17" s="8"/>
      <c r="IQ17" s="7"/>
      <c r="IR17" s="7"/>
      <c r="IS17" s="2" t="s">
        <v>230</v>
      </c>
      <c r="IT17" s="2" t="s">
        <v>217</v>
      </c>
      <c r="IU17" s="2" t="s">
        <v>256</v>
      </c>
      <c r="IV17" s="2" t="s">
        <v>398</v>
      </c>
      <c r="IW17" s="2" t="s">
        <v>232</v>
      </c>
      <c r="IX17" s="2" t="s">
        <v>220</v>
      </c>
      <c r="IY17" s="4"/>
      <c r="IZ17" s="8"/>
      <c r="JA17" s="4"/>
      <c r="JB17" s="8"/>
      <c r="JC17" s="7"/>
      <c r="JD17" s="7"/>
      <c r="JE17" s="2" t="s">
        <v>254</v>
      </c>
      <c r="JF17" s="2" t="s">
        <v>217</v>
      </c>
      <c r="JG17" s="2" t="s">
        <v>220</v>
      </c>
      <c r="JH17" s="2" t="s">
        <v>220</v>
      </c>
      <c r="JI17" s="2" t="s">
        <v>232</v>
      </c>
      <c r="JJ17" s="2" t="s">
        <v>220</v>
      </c>
      <c r="JK17" s="4"/>
      <c r="JL17" s="8"/>
      <c r="JM17" s="4"/>
      <c r="JN17" s="8"/>
      <c r="JO17" s="7"/>
      <c r="JP17" s="7"/>
      <c r="JQ17" s="2" t="s">
        <v>277</v>
      </c>
      <c r="JR17" s="2" t="s">
        <v>217</v>
      </c>
      <c r="JS17" s="2" t="s">
        <v>220</v>
      </c>
      <c r="JT17" s="2" t="s">
        <v>220</v>
      </c>
      <c r="JU17" s="2" t="s">
        <v>232</v>
      </c>
      <c r="JV17" s="2" t="s">
        <v>220</v>
      </c>
      <c r="JW17" s="4"/>
      <c r="JX17" s="8"/>
      <c r="JY17" s="4"/>
      <c r="JZ17" s="8"/>
      <c r="KA17" s="7"/>
      <c r="KB17" s="7"/>
      <c r="KC17" s="2" t="s">
        <v>230</v>
      </c>
      <c r="KD17" s="2" t="s">
        <v>217</v>
      </c>
      <c r="KE17" s="2" t="s">
        <v>262</v>
      </c>
      <c r="KF17" s="2" t="s">
        <v>531</v>
      </c>
      <c r="KG17" s="2" t="s">
        <v>232</v>
      </c>
      <c r="KH17" s="2" t="s">
        <v>220</v>
      </c>
      <c r="KI17" s="4"/>
      <c r="KJ17" s="8"/>
      <c r="KK17" s="4"/>
      <c r="KL17" s="8"/>
      <c r="KM17" s="7"/>
      <c r="KN17" s="7"/>
      <c r="KO17" s="2" t="s">
        <v>277</v>
      </c>
      <c r="KP17" s="2" t="s">
        <v>217</v>
      </c>
      <c r="KQ17" s="2" t="s">
        <v>220</v>
      </c>
      <c r="KR17" s="2" t="s">
        <v>220</v>
      </c>
      <c r="KS17" s="2" t="s">
        <v>232</v>
      </c>
      <c r="KT17" s="2" t="s">
        <v>220</v>
      </c>
      <c r="KU17" s="4"/>
      <c r="KV17" s="8"/>
      <c r="KW17" s="4"/>
      <c r="KX17" s="8"/>
      <c r="KY17" s="7"/>
      <c r="KZ17" s="7"/>
      <c r="LA17" s="2" t="s">
        <v>230</v>
      </c>
      <c r="LB17" s="2" t="s">
        <v>217</v>
      </c>
      <c r="LC17" s="2" t="s">
        <v>297</v>
      </c>
      <c r="LD17" s="2" t="s">
        <v>345</v>
      </c>
      <c r="LE17" s="2" t="s">
        <v>232</v>
      </c>
      <c r="LF17" s="2" t="s">
        <v>220</v>
      </c>
      <c r="LG17" s="4"/>
      <c r="LH17" s="8"/>
      <c r="LI17" s="4"/>
      <c r="LJ17" s="8"/>
      <c r="LK17" s="7"/>
      <c r="LL17" s="7"/>
      <c r="LM17" s="2" t="s">
        <v>268</v>
      </c>
      <c r="LN17" s="2" t="s">
        <v>217</v>
      </c>
      <c r="LO17" s="2" t="s">
        <v>220</v>
      </c>
      <c r="LP17" s="2" t="s">
        <v>220</v>
      </c>
      <c r="LQ17" s="2" t="s">
        <v>232</v>
      </c>
      <c r="LR17" s="2" t="s">
        <v>269</v>
      </c>
      <c r="LS17" s="4"/>
      <c r="LT17" s="8"/>
      <c r="LU17" s="4"/>
      <c r="LV17" s="8"/>
      <c r="LW17" s="7"/>
      <c r="LX17" s="7"/>
      <c r="LY17" s="2" t="s">
        <v>230</v>
      </c>
      <c r="LZ17" s="2" t="s">
        <v>270</v>
      </c>
      <c r="MA17" s="2" t="s">
        <v>518</v>
      </c>
      <c r="MB17" s="2" t="s">
        <v>532</v>
      </c>
      <c r="MC17" s="2" t="s">
        <v>232</v>
      </c>
      <c r="MD17" s="2" t="s">
        <v>220</v>
      </c>
      <c r="ME17" s="4"/>
      <c r="MF17" s="8"/>
      <c r="MG17" s="4"/>
      <c r="MH17" s="8"/>
      <c r="MI17" s="7"/>
      <c r="MJ17" s="7"/>
      <c r="MK17" s="2" t="s">
        <v>230</v>
      </c>
      <c r="ML17" s="2" t="s">
        <v>270</v>
      </c>
      <c r="MM17" s="2" t="s">
        <v>520</v>
      </c>
      <c r="MN17" s="2" t="s">
        <v>533</v>
      </c>
      <c r="MO17" s="2" t="s">
        <v>232</v>
      </c>
      <c r="MP17" s="2" t="s">
        <v>220</v>
      </c>
      <c r="MQ17" s="4"/>
      <c r="MR17" s="8"/>
      <c r="MS17" s="4"/>
      <c r="MT17" s="8"/>
      <c r="MU17" s="7"/>
      <c r="MV17" s="7"/>
      <c r="MW17" s="2" t="s">
        <v>230</v>
      </c>
      <c r="MX17" s="2" t="s">
        <v>274</v>
      </c>
      <c r="MY17" s="2" t="s">
        <v>309</v>
      </c>
      <c r="MZ17" s="2" t="s">
        <v>534</v>
      </c>
      <c r="NA17" s="2" t="s">
        <v>232</v>
      </c>
      <c r="NB17" s="2" t="s">
        <v>220</v>
      </c>
      <c r="NC17" s="4"/>
      <c r="ND17" s="8"/>
      <c r="NE17" s="4"/>
      <c r="NF17" s="8"/>
      <c r="NG17" s="7"/>
      <c r="NH17" s="7"/>
      <c r="NI17" s="2" t="s">
        <v>220</v>
      </c>
      <c r="NJ17" s="2" t="s">
        <v>220</v>
      </c>
      <c r="NK17" s="2" t="s">
        <v>220</v>
      </c>
      <c r="NL17" s="2" t="s">
        <v>220</v>
      </c>
      <c r="NM17" s="2" t="s">
        <v>220</v>
      </c>
      <c r="NN17" s="2" t="s">
        <v>220</v>
      </c>
      <c r="NO17" s="4"/>
      <c r="NP17" s="8"/>
      <c r="NQ17" s="4"/>
      <c r="NR17" s="8"/>
      <c r="NS17" s="7"/>
      <c r="NT17" s="7"/>
      <c r="NU17" s="2" t="s">
        <v>277</v>
      </c>
      <c r="NV17" s="2" t="s">
        <v>217</v>
      </c>
      <c r="NW17" s="2" t="s">
        <v>220</v>
      </c>
      <c r="NX17" s="2" t="s">
        <v>220</v>
      </c>
      <c r="NY17" s="2" t="s">
        <v>232</v>
      </c>
      <c r="NZ17" s="2" t="s">
        <v>220</v>
      </c>
      <c r="OA17" s="4"/>
      <c r="OB17" s="8"/>
      <c r="OC17" s="4"/>
      <c r="OD17" s="8"/>
      <c r="OE17" s="7"/>
      <c r="OF17" s="7"/>
      <c r="OG17" s="2" t="s">
        <v>268</v>
      </c>
      <c r="OH17" s="2" t="s">
        <v>217</v>
      </c>
      <c r="OI17" s="2" t="s">
        <v>220</v>
      </c>
      <c r="OJ17" s="2" t="s">
        <v>220</v>
      </c>
      <c r="OK17" s="2" t="s">
        <v>232</v>
      </c>
      <c r="OL17" s="2" t="s">
        <v>220</v>
      </c>
      <c r="OM17" s="4"/>
      <c r="ON17" s="8"/>
      <c r="OO17" s="4"/>
      <c r="OP17" s="8"/>
      <c r="OQ17" s="7"/>
      <c r="OR17" s="7"/>
      <c r="OS17" s="2" t="s">
        <v>254</v>
      </c>
      <c r="OT17" s="2" t="s">
        <v>270</v>
      </c>
      <c r="OU17" s="2" t="s">
        <v>220</v>
      </c>
      <c r="OV17" s="2" t="s">
        <v>220</v>
      </c>
      <c r="OW17" s="2" t="s">
        <v>232</v>
      </c>
      <c r="OX17" s="2" t="s">
        <v>220</v>
      </c>
      <c r="OY17" s="4"/>
      <c r="OZ17" s="8"/>
      <c r="PA17" s="4"/>
      <c r="PB17" s="8"/>
      <c r="PC17" s="7"/>
      <c r="PD17" s="7"/>
      <c r="PE17" s="2" t="s">
        <v>277</v>
      </c>
      <c r="PF17" s="2" t="s">
        <v>217</v>
      </c>
      <c r="PG17" s="2" t="s">
        <v>220</v>
      </c>
      <c r="PH17" s="2" t="s">
        <v>220</v>
      </c>
      <c r="PI17" s="2" t="s">
        <v>232</v>
      </c>
      <c r="PJ17" s="2" t="s">
        <v>220</v>
      </c>
      <c r="PK17" s="4"/>
      <c r="PL17" s="8"/>
      <c r="PM17" s="4"/>
      <c r="PN17" s="8"/>
      <c r="PO17" s="7"/>
      <c r="PP17" s="7"/>
      <c r="PQ17" s="2" t="s">
        <v>254</v>
      </c>
      <c r="PR17" s="2" t="s">
        <v>270</v>
      </c>
      <c r="PS17" s="2" t="s">
        <v>220</v>
      </c>
      <c r="PT17" s="2" t="s">
        <v>220</v>
      </c>
      <c r="PU17" s="2" t="s">
        <v>232</v>
      </c>
      <c r="PV17" s="2" t="s">
        <v>220</v>
      </c>
      <c r="PW17" s="4">
        <v>139</v>
      </c>
      <c r="PX17" s="4"/>
      <c r="PY17" s="4"/>
      <c r="PZ17" s="4"/>
      <c r="QA17" s="4">
        <v>8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>
        <v>150</v>
      </c>
      <c r="RS17" s="4"/>
      <c r="RT17" s="4"/>
      <c r="RU17" s="4"/>
      <c r="RV17" s="4"/>
      <c r="RW17" s="4">
        <v>190</v>
      </c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</row>
    <row r="18">
      <c r="A18" s="2" t="s">
        <v>535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436</v>
      </c>
      <c r="G18" s="2" t="s">
        <v>436</v>
      </c>
      <c r="H18" s="2" t="s">
        <v>436</v>
      </c>
      <c r="I18" s="2" t="s">
        <v>437</v>
      </c>
      <c r="J18" s="2" t="s">
        <v>215</v>
      </c>
      <c r="K18" s="2" t="s">
        <v>536</v>
      </c>
      <c r="L18" s="3">
        <v>52.99</v>
      </c>
      <c r="M18" s="3">
        <v>55.64</v>
      </c>
      <c r="N18" s="3">
        <v>104.99</v>
      </c>
      <c r="O18" s="2" t="s">
        <v>537</v>
      </c>
      <c r="P18" s="2" t="s">
        <v>538</v>
      </c>
      <c r="Q18" s="2" t="s">
        <v>219</v>
      </c>
      <c r="R18" s="2" t="s">
        <v>220</v>
      </c>
      <c r="S18" s="2" t="s">
        <v>539</v>
      </c>
      <c r="T18" s="2" t="s">
        <v>222</v>
      </c>
      <c r="U18" s="2" t="s">
        <v>223</v>
      </c>
      <c r="V18" s="2" t="s">
        <v>441</v>
      </c>
      <c r="W18" s="2" t="s">
        <v>442</v>
      </c>
      <c r="X18" s="2" t="s">
        <v>226</v>
      </c>
      <c r="Y18" s="2" t="s">
        <v>540</v>
      </c>
      <c r="Z18" s="4">
        <v>461</v>
      </c>
      <c r="AA18" s="4">
        <f>=ROUNDDOWN(115.25,0)</f>
      </c>
      <c r="AB18" s="5">
        <v>4</v>
      </c>
      <c r="AC18" s="2" t="s">
        <v>220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7</v>
      </c>
      <c r="AQ18" s="8">
        <v>391.45</v>
      </c>
      <c r="AR18" s="4">
        <v>5</v>
      </c>
      <c r="AS18" s="8">
        <v>321.17</v>
      </c>
      <c r="AT18" s="7">
        <v>0.4</v>
      </c>
      <c r="AU18" s="7">
        <v>0.2188</v>
      </c>
      <c r="AV18" s="4">
        <v>20</v>
      </c>
      <c r="AW18" s="8">
        <v>1287.85</v>
      </c>
      <c r="AX18" s="4">
        <v>22</v>
      </c>
      <c r="AY18" s="8">
        <v>1816.51</v>
      </c>
      <c r="AZ18" s="7">
        <v>-0.0909</v>
      </c>
      <c r="BA18" s="7">
        <v>-0.291</v>
      </c>
      <c r="BB18" s="7">
        <v>0.304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>
        <v>0.0951</v>
      </c>
      <c r="BJ18" s="4">
        <v>7</v>
      </c>
      <c r="BK18" s="8">
        <v>391.45</v>
      </c>
      <c r="BL18" s="2" t="s">
        <v>541</v>
      </c>
      <c r="BM18" s="7">
        <v>1</v>
      </c>
      <c r="BN18" s="7">
        <v>1</v>
      </c>
      <c r="BO18" s="4">
        <v>4</v>
      </c>
      <c r="BP18" s="8">
        <v>236.67</v>
      </c>
      <c r="BQ18" s="4">
        <v>2</v>
      </c>
      <c r="BR18" s="8">
        <v>135.24</v>
      </c>
      <c r="BS18" s="7">
        <v>1</v>
      </c>
      <c r="BT18" s="7">
        <v>0.75</v>
      </c>
      <c r="BU18" s="2" t="s">
        <v>230</v>
      </c>
      <c r="BV18" s="2" t="s">
        <v>217</v>
      </c>
      <c r="BW18" s="2" t="s">
        <v>220</v>
      </c>
      <c r="BX18" s="2" t="s">
        <v>542</v>
      </c>
      <c r="BY18" s="2" t="s">
        <v>232</v>
      </c>
      <c r="BZ18" s="2" t="s">
        <v>220</v>
      </c>
      <c r="CA18" s="4"/>
      <c r="CB18" s="8"/>
      <c r="CC18" s="4"/>
      <c r="CD18" s="8"/>
      <c r="CE18" s="7"/>
      <c r="CF18" s="7"/>
      <c r="CG18" s="2" t="s">
        <v>230</v>
      </c>
      <c r="CH18" s="2" t="s">
        <v>217</v>
      </c>
      <c r="CI18" s="2" t="s">
        <v>543</v>
      </c>
      <c r="CJ18" s="2" t="s">
        <v>544</v>
      </c>
      <c r="CK18" s="2" t="s">
        <v>232</v>
      </c>
      <c r="CL18" s="2" t="s">
        <v>220</v>
      </c>
      <c r="CM18" s="4">
        <v>2</v>
      </c>
      <c r="CN18" s="8">
        <v>124.78</v>
      </c>
      <c r="CO18" s="4"/>
      <c r="CP18" s="8"/>
      <c r="CQ18" s="7"/>
      <c r="CR18" s="7"/>
      <c r="CS18" s="2" t="s">
        <v>230</v>
      </c>
      <c r="CT18" s="2" t="s">
        <v>217</v>
      </c>
      <c r="CU18" s="2" t="s">
        <v>545</v>
      </c>
      <c r="CV18" s="2" t="s">
        <v>546</v>
      </c>
      <c r="CW18" s="2" t="s">
        <v>232</v>
      </c>
      <c r="CX18" s="2" t="s">
        <v>220</v>
      </c>
      <c r="CY18" s="4"/>
      <c r="CZ18" s="8"/>
      <c r="DA18" s="4"/>
      <c r="DB18" s="8"/>
      <c r="DC18" s="7"/>
      <c r="DD18" s="7"/>
      <c r="DE18" s="2" t="s">
        <v>230</v>
      </c>
      <c r="DF18" s="2" t="s">
        <v>217</v>
      </c>
      <c r="DG18" s="2" t="s">
        <v>543</v>
      </c>
      <c r="DH18" s="2" t="s">
        <v>547</v>
      </c>
      <c r="DI18" s="2" t="s">
        <v>232</v>
      </c>
      <c r="DJ18" s="2" t="s">
        <v>220</v>
      </c>
      <c r="DK18" s="4"/>
      <c r="DL18" s="8"/>
      <c r="DM18" s="4"/>
      <c r="DN18" s="8"/>
      <c r="DO18" s="7"/>
      <c r="DP18" s="7"/>
      <c r="DQ18" s="2" t="s">
        <v>230</v>
      </c>
      <c r="DR18" s="2" t="s">
        <v>217</v>
      </c>
      <c r="DS18" s="2" t="s">
        <v>548</v>
      </c>
      <c r="DT18" s="2" t="s">
        <v>549</v>
      </c>
      <c r="DU18" s="2" t="s">
        <v>232</v>
      </c>
      <c r="DV18" s="2" t="s">
        <v>220</v>
      </c>
      <c r="DW18" s="4">
        <v>1</v>
      </c>
      <c r="DX18" s="8">
        <v>30</v>
      </c>
      <c r="DY18" s="4"/>
      <c r="DZ18" s="8"/>
      <c r="EA18" s="7"/>
      <c r="EB18" s="7"/>
      <c r="EC18" s="2" t="s">
        <v>230</v>
      </c>
      <c r="ED18" s="2" t="s">
        <v>217</v>
      </c>
      <c r="EE18" s="2" t="s">
        <v>550</v>
      </c>
      <c r="EF18" s="2" t="s">
        <v>551</v>
      </c>
      <c r="EG18" s="2" t="s">
        <v>269</v>
      </c>
      <c r="EH18" s="2" t="s">
        <v>220</v>
      </c>
      <c r="EI18" s="4"/>
      <c r="EJ18" s="8"/>
      <c r="EK18" s="4">
        <v>2</v>
      </c>
      <c r="EL18" s="8">
        <v>121.1</v>
      </c>
      <c r="EM18" s="7">
        <v>-1</v>
      </c>
      <c r="EN18" s="7">
        <v>-1</v>
      </c>
      <c r="EO18" s="2" t="s">
        <v>230</v>
      </c>
      <c r="EP18" s="2" t="s">
        <v>217</v>
      </c>
      <c r="EQ18" s="2" t="s">
        <v>552</v>
      </c>
      <c r="ER18" s="2" t="s">
        <v>553</v>
      </c>
      <c r="ES18" s="2" t="s">
        <v>232</v>
      </c>
      <c r="ET18" s="2" t="s">
        <v>220</v>
      </c>
      <c r="EU18" s="4"/>
      <c r="EV18" s="8"/>
      <c r="EW18" s="4">
        <v>1</v>
      </c>
      <c r="EX18" s="8">
        <v>64.83</v>
      </c>
      <c r="EY18" s="7">
        <v>-1</v>
      </c>
      <c r="EZ18" s="7">
        <v>-1</v>
      </c>
      <c r="FA18" s="2" t="s">
        <v>230</v>
      </c>
      <c r="FB18" s="2" t="s">
        <v>217</v>
      </c>
      <c r="FC18" s="2" t="s">
        <v>554</v>
      </c>
      <c r="FD18" s="2" t="s">
        <v>555</v>
      </c>
      <c r="FE18" s="2" t="s">
        <v>232</v>
      </c>
      <c r="FF18" s="2" t="s">
        <v>220</v>
      </c>
      <c r="FG18" s="4"/>
      <c r="FH18" s="8"/>
      <c r="FI18" s="4"/>
      <c r="FJ18" s="8"/>
      <c r="FK18" s="7"/>
      <c r="FL18" s="7"/>
      <c r="FM18" s="2" t="s">
        <v>254</v>
      </c>
      <c r="FN18" s="2" t="s">
        <v>217</v>
      </c>
      <c r="FO18" s="2" t="s">
        <v>220</v>
      </c>
      <c r="FP18" s="2" t="s">
        <v>220</v>
      </c>
      <c r="FQ18" s="2" t="s">
        <v>232</v>
      </c>
      <c r="FR18" s="2" t="s">
        <v>220</v>
      </c>
      <c r="FS18" s="4"/>
      <c r="FT18" s="8"/>
      <c r="FU18" s="4"/>
      <c r="FV18" s="8"/>
      <c r="FW18" s="7"/>
      <c r="FX18" s="7"/>
      <c r="FY18" s="2" t="s">
        <v>416</v>
      </c>
      <c r="FZ18" s="2" t="s">
        <v>217</v>
      </c>
      <c r="GA18" s="2" t="s">
        <v>220</v>
      </c>
      <c r="GB18" s="2" t="s">
        <v>220</v>
      </c>
      <c r="GC18" s="2" t="s">
        <v>232</v>
      </c>
      <c r="GD18" s="2" t="s">
        <v>220</v>
      </c>
      <c r="GE18" s="4"/>
      <c r="GF18" s="8"/>
      <c r="GG18" s="4"/>
      <c r="GH18" s="8"/>
      <c r="GI18" s="7"/>
      <c r="GJ18" s="7"/>
      <c r="GK18" s="2" t="s">
        <v>277</v>
      </c>
      <c r="GL18" s="2" t="s">
        <v>217</v>
      </c>
      <c r="GM18" s="2" t="s">
        <v>220</v>
      </c>
      <c r="GN18" s="2" t="s">
        <v>220</v>
      </c>
      <c r="GO18" s="2" t="s">
        <v>232</v>
      </c>
      <c r="GP18" s="2" t="s">
        <v>220</v>
      </c>
      <c r="GQ18" s="4"/>
      <c r="GR18" s="8"/>
      <c r="GS18" s="4"/>
      <c r="GT18" s="8"/>
      <c r="GU18" s="7"/>
      <c r="GV18" s="7"/>
      <c r="GW18" s="2" t="s">
        <v>230</v>
      </c>
      <c r="GX18" s="2" t="s">
        <v>217</v>
      </c>
      <c r="GY18" s="2" t="s">
        <v>556</v>
      </c>
      <c r="GZ18" s="2" t="s">
        <v>557</v>
      </c>
      <c r="HA18" s="2" t="s">
        <v>232</v>
      </c>
      <c r="HB18" s="2" t="s">
        <v>220</v>
      </c>
      <c r="HC18" s="4"/>
      <c r="HD18" s="8"/>
      <c r="HE18" s="4"/>
      <c r="HF18" s="8"/>
      <c r="HG18" s="7"/>
      <c r="HH18" s="7"/>
      <c r="HI18" s="2" t="s">
        <v>254</v>
      </c>
      <c r="HJ18" s="2" t="s">
        <v>217</v>
      </c>
      <c r="HK18" s="2" t="s">
        <v>220</v>
      </c>
      <c r="HL18" s="2" t="s">
        <v>220</v>
      </c>
      <c r="HM18" s="2" t="s">
        <v>232</v>
      </c>
      <c r="HN18" s="2" t="s">
        <v>220</v>
      </c>
      <c r="HO18" s="4"/>
      <c r="HP18" s="8"/>
      <c r="HQ18" s="4"/>
      <c r="HR18" s="8"/>
      <c r="HS18" s="7"/>
      <c r="HT18" s="7"/>
      <c r="HU18" s="2" t="s">
        <v>230</v>
      </c>
      <c r="HV18" s="2" t="s">
        <v>217</v>
      </c>
      <c r="HW18" s="2" t="s">
        <v>291</v>
      </c>
      <c r="HX18" s="2" t="s">
        <v>220</v>
      </c>
      <c r="HY18" s="2" t="s">
        <v>232</v>
      </c>
      <c r="HZ18" s="2" t="s">
        <v>220</v>
      </c>
      <c r="IA18" s="4"/>
      <c r="IB18" s="8"/>
      <c r="IC18" s="4"/>
      <c r="ID18" s="8"/>
      <c r="IE18" s="7"/>
      <c r="IF18" s="7"/>
      <c r="IG18" s="2" t="s">
        <v>230</v>
      </c>
      <c r="IH18" s="2" t="s">
        <v>217</v>
      </c>
      <c r="II18" s="2" t="s">
        <v>543</v>
      </c>
      <c r="IJ18" s="2" t="s">
        <v>220</v>
      </c>
      <c r="IK18" s="2" t="s">
        <v>232</v>
      </c>
      <c r="IL18" s="2" t="s">
        <v>220</v>
      </c>
      <c r="IM18" s="4"/>
      <c r="IN18" s="8"/>
      <c r="IO18" s="4"/>
      <c r="IP18" s="8"/>
      <c r="IQ18" s="7"/>
      <c r="IR18" s="7"/>
      <c r="IS18" s="2" t="s">
        <v>230</v>
      </c>
      <c r="IT18" s="2" t="s">
        <v>217</v>
      </c>
      <c r="IU18" s="2" t="s">
        <v>256</v>
      </c>
      <c r="IV18" s="2" t="s">
        <v>558</v>
      </c>
      <c r="IW18" s="2" t="s">
        <v>232</v>
      </c>
      <c r="IX18" s="2" t="s">
        <v>220</v>
      </c>
      <c r="IY18" s="4"/>
      <c r="IZ18" s="8"/>
      <c r="JA18" s="4"/>
      <c r="JB18" s="8"/>
      <c r="JC18" s="7"/>
      <c r="JD18" s="7"/>
      <c r="JE18" s="2" t="s">
        <v>254</v>
      </c>
      <c r="JF18" s="2" t="s">
        <v>217</v>
      </c>
      <c r="JG18" s="2" t="s">
        <v>220</v>
      </c>
      <c r="JH18" s="2" t="s">
        <v>220</v>
      </c>
      <c r="JI18" s="2" t="s">
        <v>232</v>
      </c>
      <c r="JJ18" s="2" t="s">
        <v>220</v>
      </c>
      <c r="JK18" s="4"/>
      <c r="JL18" s="8"/>
      <c r="JM18" s="4"/>
      <c r="JN18" s="8"/>
      <c r="JO18" s="7"/>
      <c r="JP18" s="7"/>
      <c r="JQ18" s="2" t="s">
        <v>277</v>
      </c>
      <c r="JR18" s="2" t="s">
        <v>217</v>
      </c>
      <c r="JS18" s="2" t="s">
        <v>220</v>
      </c>
      <c r="JT18" s="2" t="s">
        <v>220</v>
      </c>
      <c r="JU18" s="2" t="s">
        <v>232</v>
      </c>
      <c r="JV18" s="2" t="s">
        <v>220</v>
      </c>
      <c r="JW18" s="4"/>
      <c r="JX18" s="8"/>
      <c r="JY18" s="4"/>
      <c r="JZ18" s="8"/>
      <c r="KA18" s="7"/>
      <c r="KB18" s="7"/>
      <c r="KC18" s="2" t="s">
        <v>277</v>
      </c>
      <c r="KD18" s="2" t="s">
        <v>217</v>
      </c>
      <c r="KE18" s="2" t="s">
        <v>220</v>
      </c>
      <c r="KF18" s="2" t="s">
        <v>220</v>
      </c>
      <c r="KG18" s="2" t="s">
        <v>232</v>
      </c>
      <c r="KH18" s="2" t="s">
        <v>220</v>
      </c>
      <c r="KI18" s="4"/>
      <c r="KJ18" s="8"/>
      <c r="KK18" s="4"/>
      <c r="KL18" s="8"/>
      <c r="KM18" s="7"/>
      <c r="KN18" s="7"/>
      <c r="KO18" s="2" t="s">
        <v>230</v>
      </c>
      <c r="KP18" s="2" t="s">
        <v>217</v>
      </c>
      <c r="KQ18" s="2" t="s">
        <v>387</v>
      </c>
      <c r="KR18" s="2" t="s">
        <v>220</v>
      </c>
      <c r="KS18" s="2" t="s">
        <v>232</v>
      </c>
      <c r="KT18" s="2" t="s">
        <v>220</v>
      </c>
      <c r="KU18" s="4"/>
      <c r="KV18" s="8"/>
      <c r="KW18" s="4"/>
      <c r="KX18" s="8"/>
      <c r="KY18" s="7"/>
      <c r="KZ18" s="7"/>
      <c r="LA18" s="2" t="s">
        <v>277</v>
      </c>
      <c r="LB18" s="2" t="s">
        <v>217</v>
      </c>
      <c r="LC18" s="2" t="s">
        <v>220</v>
      </c>
      <c r="LD18" s="2" t="s">
        <v>220</v>
      </c>
      <c r="LE18" s="2" t="s">
        <v>232</v>
      </c>
      <c r="LF18" s="2" t="s">
        <v>220</v>
      </c>
      <c r="LG18" s="4"/>
      <c r="LH18" s="8"/>
      <c r="LI18" s="4"/>
      <c r="LJ18" s="8"/>
      <c r="LK18" s="7"/>
      <c r="LL18" s="7"/>
      <c r="LM18" s="2" t="s">
        <v>268</v>
      </c>
      <c r="LN18" s="2" t="s">
        <v>217</v>
      </c>
      <c r="LO18" s="2" t="s">
        <v>220</v>
      </c>
      <c r="LP18" s="2" t="s">
        <v>220</v>
      </c>
      <c r="LQ18" s="2" t="s">
        <v>232</v>
      </c>
      <c r="LR18" s="2" t="s">
        <v>269</v>
      </c>
      <c r="LS18" s="4"/>
      <c r="LT18" s="8"/>
      <c r="LU18" s="4"/>
      <c r="LV18" s="8"/>
      <c r="LW18" s="7"/>
      <c r="LX18" s="7"/>
      <c r="LY18" s="2" t="s">
        <v>230</v>
      </c>
      <c r="LZ18" s="2" t="s">
        <v>270</v>
      </c>
      <c r="MA18" s="2" t="s">
        <v>559</v>
      </c>
      <c r="MB18" s="2" t="s">
        <v>560</v>
      </c>
      <c r="MC18" s="2" t="s">
        <v>232</v>
      </c>
      <c r="MD18" s="2" t="s">
        <v>220</v>
      </c>
      <c r="ME18" s="4"/>
      <c r="MF18" s="8"/>
      <c r="MG18" s="4"/>
      <c r="MH18" s="8"/>
      <c r="MI18" s="7"/>
      <c r="MJ18" s="7"/>
      <c r="MK18" s="2" t="s">
        <v>277</v>
      </c>
      <c r="ML18" s="2" t="s">
        <v>217</v>
      </c>
      <c r="MM18" s="2" t="s">
        <v>220</v>
      </c>
      <c r="MN18" s="2" t="s">
        <v>220</v>
      </c>
      <c r="MO18" s="2" t="s">
        <v>232</v>
      </c>
      <c r="MP18" s="2" t="s">
        <v>220</v>
      </c>
      <c r="MQ18" s="4"/>
      <c r="MR18" s="8"/>
      <c r="MS18" s="4"/>
      <c r="MT18" s="8"/>
      <c r="MU18" s="7"/>
      <c r="MV18" s="7"/>
      <c r="MW18" s="2" t="s">
        <v>230</v>
      </c>
      <c r="MX18" s="2" t="s">
        <v>274</v>
      </c>
      <c r="MY18" s="2" t="s">
        <v>561</v>
      </c>
      <c r="MZ18" s="2" t="s">
        <v>562</v>
      </c>
      <c r="NA18" s="2" t="s">
        <v>232</v>
      </c>
      <c r="NB18" s="2" t="s">
        <v>220</v>
      </c>
      <c r="NC18" s="4"/>
      <c r="ND18" s="8"/>
      <c r="NE18" s="4"/>
      <c r="NF18" s="8"/>
      <c r="NG18" s="7"/>
      <c r="NH18" s="7"/>
      <c r="NI18" s="2" t="s">
        <v>277</v>
      </c>
      <c r="NJ18" s="2" t="s">
        <v>217</v>
      </c>
      <c r="NK18" s="2" t="s">
        <v>220</v>
      </c>
      <c r="NL18" s="2" t="s">
        <v>220</v>
      </c>
      <c r="NM18" s="2" t="s">
        <v>232</v>
      </c>
      <c r="NN18" s="2" t="s">
        <v>220</v>
      </c>
      <c r="NO18" s="4"/>
      <c r="NP18" s="8"/>
      <c r="NQ18" s="4"/>
      <c r="NR18" s="8"/>
      <c r="NS18" s="7"/>
      <c r="NT18" s="7"/>
      <c r="NU18" s="2" t="s">
        <v>277</v>
      </c>
      <c r="NV18" s="2" t="s">
        <v>217</v>
      </c>
      <c r="NW18" s="2" t="s">
        <v>220</v>
      </c>
      <c r="NX18" s="2" t="s">
        <v>220</v>
      </c>
      <c r="NY18" s="2" t="s">
        <v>232</v>
      </c>
      <c r="NZ18" s="2" t="s">
        <v>220</v>
      </c>
      <c r="OA18" s="4"/>
      <c r="OB18" s="8"/>
      <c r="OC18" s="4"/>
      <c r="OD18" s="8"/>
      <c r="OE18" s="7"/>
      <c r="OF18" s="7"/>
      <c r="OG18" s="2" t="s">
        <v>268</v>
      </c>
      <c r="OH18" s="2" t="s">
        <v>217</v>
      </c>
      <c r="OI18" s="2" t="s">
        <v>220</v>
      </c>
      <c r="OJ18" s="2" t="s">
        <v>220</v>
      </c>
      <c r="OK18" s="2" t="s">
        <v>232</v>
      </c>
      <c r="OL18" s="2" t="s">
        <v>220</v>
      </c>
      <c r="OM18" s="4"/>
      <c r="ON18" s="8"/>
      <c r="OO18" s="4"/>
      <c r="OP18" s="8"/>
      <c r="OQ18" s="7"/>
      <c r="OR18" s="7"/>
      <c r="OS18" s="2" t="s">
        <v>277</v>
      </c>
      <c r="OT18" s="2" t="s">
        <v>270</v>
      </c>
      <c r="OU18" s="2" t="s">
        <v>220</v>
      </c>
      <c r="OV18" s="2" t="s">
        <v>220</v>
      </c>
      <c r="OW18" s="2" t="s">
        <v>232</v>
      </c>
      <c r="OX18" s="2" t="s">
        <v>220</v>
      </c>
      <c r="OY18" s="4"/>
      <c r="OZ18" s="8"/>
      <c r="PA18" s="4"/>
      <c r="PB18" s="8"/>
      <c r="PC18" s="7"/>
      <c r="PD18" s="7"/>
      <c r="PE18" s="2" t="s">
        <v>220</v>
      </c>
      <c r="PF18" s="2" t="s">
        <v>220</v>
      </c>
      <c r="PG18" s="2" t="s">
        <v>220</v>
      </c>
      <c r="PH18" s="2" t="s">
        <v>220</v>
      </c>
      <c r="PI18" s="2" t="s">
        <v>220</v>
      </c>
      <c r="PJ18" s="2" t="s">
        <v>220</v>
      </c>
      <c r="PK18" s="4"/>
      <c r="PL18" s="8"/>
      <c r="PM18" s="4"/>
      <c r="PN18" s="8"/>
      <c r="PO18" s="7"/>
      <c r="PP18" s="7"/>
      <c r="PQ18" s="2" t="s">
        <v>277</v>
      </c>
      <c r="PR18" s="2" t="s">
        <v>270</v>
      </c>
      <c r="PS18" s="2" t="s">
        <v>220</v>
      </c>
      <c r="PT18" s="2" t="s">
        <v>220</v>
      </c>
      <c r="PU18" s="2" t="s">
        <v>232</v>
      </c>
      <c r="PV18" s="2" t="s">
        <v>220</v>
      </c>
      <c r="PW18" s="4">
        <v>461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</row>
    <row r="19">
      <c r="A19" s="2" t="s">
        <v>563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436</v>
      </c>
      <c r="G19" s="2" t="s">
        <v>436</v>
      </c>
      <c r="H19" s="2" t="s">
        <v>436</v>
      </c>
      <c r="I19" s="2" t="s">
        <v>437</v>
      </c>
      <c r="J19" s="2" t="s">
        <v>282</v>
      </c>
      <c r="K19" s="2" t="s">
        <v>536</v>
      </c>
      <c r="L19" s="3">
        <v>69</v>
      </c>
      <c r="M19" s="3">
        <v>72.45</v>
      </c>
      <c r="N19" s="3">
        <v>134.99</v>
      </c>
      <c r="O19" s="2" t="s">
        <v>537</v>
      </c>
      <c r="P19" s="2" t="s">
        <v>538</v>
      </c>
      <c r="Q19" s="2" t="s">
        <v>219</v>
      </c>
      <c r="R19" s="2" t="s">
        <v>220</v>
      </c>
      <c r="S19" s="2" t="s">
        <v>539</v>
      </c>
      <c r="T19" s="2" t="s">
        <v>222</v>
      </c>
      <c r="U19" s="2" t="s">
        <v>223</v>
      </c>
      <c r="V19" s="2" t="s">
        <v>441</v>
      </c>
      <c r="W19" s="2" t="s">
        <v>442</v>
      </c>
      <c r="X19" s="2" t="s">
        <v>226</v>
      </c>
      <c r="Y19" s="2" t="s">
        <v>540</v>
      </c>
      <c r="Z19" s="4">
        <v>341</v>
      </c>
      <c r="AA19" s="4">
        <f>=ROUNDDOWN(48.7142857142857,0)</f>
      </c>
      <c r="AB19" s="5">
        <v>7</v>
      </c>
      <c r="AC19" s="2" t="s">
        <v>220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13</v>
      </c>
      <c r="AQ19" s="8">
        <v>896.4</v>
      </c>
      <c r="AR19" s="4">
        <v>17</v>
      </c>
      <c r="AS19" s="8">
        <v>1495.34</v>
      </c>
      <c r="AT19" s="7">
        <v>-0.2353</v>
      </c>
      <c r="AU19" s="7">
        <v>-0.4005</v>
      </c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>
        <v>0.696</v>
      </c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 t="s">
        <v>220</v>
      </c>
      <c r="BJ19" s="4">
        <v>13</v>
      </c>
      <c r="BK19" s="8">
        <v>896.4</v>
      </c>
      <c r="BL19" s="2" t="s">
        <v>564</v>
      </c>
      <c r="BM19" s="7">
        <v>1</v>
      </c>
      <c r="BN19" s="7">
        <v>1</v>
      </c>
      <c r="BO19" s="4">
        <v>4</v>
      </c>
      <c r="BP19" s="8">
        <v>301.87</v>
      </c>
      <c r="BQ19" s="4">
        <v>7</v>
      </c>
      <c r="BR19" s="8">
        <v>603.75</v>
      </c>
      <c r="BS19" s="7">
        <v>-0.4286</v>
      </c>
      <c r="BT19" s="7">
        <v>-0.5</v>
      </c>
      <c r="BU19" s="2" t="s">
        <v>230</v>
      </c>
      <c r="BV19" s="2" t="s">
        <v>217</v>
      </c>
      <c r="BW19" s="2" t="s">
        <v>220</v>
      </c>
      <c r="BX19" s="2" t="s">
        <v>542</v>
      </c>
      <c r="BY19" s="2" t="s">
        <v>232</v>
      </c>
      <c r="BZ19" s="2" t="s">
        <v>220</v>
      </c>
      <c r="CA19" s="4"/>
      <c r="CB19" s="8"/>
      <c r="CC19" s="4">
        <v>1</v>
      </c>
      <c r="CD19" s="8">
        <v>81.13</v>
      </c>
      <c r="CE19" s="7">
        <v>-1</v>
      </c>
      <c r="CF19" s="7">
        <v>-1</v>
      </c>
      <c r="CG19" s="2" t="s">
        <v>230</v>
      </c>
      <c r="CH19" s="2" t="s">
        <v>217</v>
      </c>
      <c r="CI19" s="2" t="s">
        <v>543</v>
      </c>
      <c r="CJ19" s="2" t="s">
        <v>565</v>
      </c>
      <c r="CK19" s="2" t="s">
        <v>232</v>
      </c>
      <c r="CL19" s="2" t="s">
        <v>220</v>
      </c>
      <c r="CM19" s="4">
        <v>1</v>
      </c>
      <c r="CN19" s="8">
        <v>79.49</v>
      </c>
      <c r="CO19" s="4"/>
      <c r="CP19" s="8"/>
      <c r="CQ19" s="7"/>
      <c r="CR19" s="7"/>
      <c r="CS19" s="2" t="s">
        <v>230</v>
      </c>
      <c r="CT19" s="2" t="s">
        <v>217</v>
      </c>
      <c r="CU19" s="2" t="s">
        <v>545</v>
      </c>
      <c r="CV19" s="2" t="s">
        <v>566</v>
      </c>
      <c r="CW19" s="2" t="s">
        <v>232</v>
      </c>
      <c r="CX19" s="2" t="s">
        <v>220</v>
      </c>
      <c r="CY19" s="4">
        <v>2</v>
      </c>
      <c r="CZ19" s="8">
        <v>137.8</v>
      </c>
      <c r="DA19" s="4">
        <v>1</v>
      </c>
      <c r="DB19" s="8">
        <v>76.56</v>
      </c>
      <c r="DC19" s="7">
        <v>1</v>
      </c>
      <c r="DD19" s="7">
        <v>0.7999</v>
      </c>
      <c r="DE19" s="2" t="s">
        <v>230</v>
      </c>
      <c r="DF19" s="2" t="s">
        <v>217</v>
      </c>
      <c r="DG19" s="2" t="s">
        <v>543</v>
      </c>
      <c r="DH19" s="2" t="s">
        <v>567</v>
      </c>
      <c r="DI19" s="2" t="s">
        <v>232</v>
      </c>
      <c r="DJ19" s="2" t="s">
        <v>220</v>
      </c>
      <c r="DK19" s="4"/>
      <c r="DL19" s="8"/>
      <c r="DM19" s="4">
        <v>4</v>
      </c>
      <c r="DN19" s="8">
        <v>420</v>
      </c>
      <c r="DO19" s="7">
        <v>-1</v>
      </c>
      <c r="DP19" s="7">
        <v>-1</v>
      </c>
      <c r="DQ19" s="2" t="s">
        <v>230</v>
      </c>
      <c r="DR19" s="2" t="s">
        <v>217</v>
      </c>
      <c r="DS19" s="2" t="s">
        <v>548</v>
      </c>
      <c r="DT19" s="2" t="s">
        <v>568</v>
      </c>
      <c r="DU19" s="2" t="s">
        <v>232</v>
      </c>
      <c r="DV19" s="2" t="s">
        <v>220</v>
      </c>
      <c r="DW19" s="4">
        <v>2</v>
      </c>
      <c r="DX19" s="8">
        <v>76.38</v>
      </c>
      <c r="DY19" s="4"/>
      <c r="DZ19" s="8"/>
      <c r="EA19" s="7"/>
      <c r="EB19" s="7"/>
      <c r="EC19" s="2" t="s">
        <v>230</v>
      </c>
      <c r="ED19" s="2" t="s">
        <v>217</v>
      </c>
      <c r="EE19" s="2" t="s">
        <v>550</v>
      </c>
      <c r="EF19" s="2" t="s">
        <v>565</v>
      </c>
      <c r="EG19" s="2" t="s">
        <v>269</v>
      </c>
      <c r="EH19" s="2" t="s">
        <v>220</v>
      </c>
      <c r="EI19" s="4">
        <v>2</v>
      </c>
      <c r="EJ19" s="8">
        <v>143.86</v>
      </c>
      <c r="EK19" s="4">
        <v>3</v>
      </c>
      <c r="EL19" s="8">
        <v>231.21</v>
      </c>
      <c r="EM19" s="7">
        <v>-0.3333</v>
      </c>
      <c r="EN19" s="7">
        <v>-0.3778</v>
      </c>
      <c r="EO19" s="2" t="s">
        <v>230</v>
      </c>
      <c r="EP19" s="2" t="s">
        <v>217</v>
      </c>
      <c r="EQ19" s="2" t="s">
        <v>552</v>
      </c>
      <c r="ER19" s="2" t="s">
        <v>569</v>
      </c>
      <c r="ES19" s="2" t="s">
        <v>232</v>
      </c>
      <c r="ET19" s="2" t="s">
        <v>220</v>
      </c>
      <c r="EU19" s="4"/>
      <c r="EV19" s="8"/>
      <c r="EW19" s="4">
        <v>1</v>
      </c>
      <c r="EX19" s="8">
        <v>82.69</v>
      </c>
      <c r="EY19" s="7">
        <v>-1</v>
      </c>
      <c r="EZ19" s="7">
        <v>-1</v>
      </c>
      <c r="FA19" s="2" t="s">
        <v>230</v>
      </c>
      <c r="FB19" s="2" t="s">
        <v>217</v>
      </c>
      <c r="FC19" s="2" t="s">
        <v>554</v>
      </c>
      <c r="FD19" s="2" t="s">
        <v>570</v>
      </c>
      <c r="FE19" s="2" t="s">
        <v>232</v>
      </c>
      <c r="FF19" s="2" t="s">
        <v>220</v>
      </c>
      <c r="FG19" s="4"/>
      <c r="FH19" s="8"/>
      <c r="FI19" s="4"/>
      <c r="FJ19" s="8"/>
      <c r="FK19" s="7"/>
      <c r="FL19" s="7"/>
      <c r="FM19" s="2" t="s">
        <v>254</v>
      </c>
      <c r="FN19" s="2" t="s">
        <v>217</v>
      </c>
      <c r="FO19" s="2" t="s">
        <v>220</v>
      </c>
      <c r="FP19" s="2" t="s">
        <v>220</v>
      </c>
      <c r="FQ19" s="2" t="s">
        <v>232</v>
      </c>
      <c r="FR19" s="2" t="s">
        <v>220</v>
      </c>
      <c r="FS19" s="4"/>
      <c r="FT19" s="8"/>
      <c r="FU19" s="4"/>
      <c r="FV19" s="8"/>
      <c r="FW19" s="7"/>
      <c r="FX19" s="7"/>
      <c r="FY19" s="2" t="s">
        <v>416</v>
      </c>
      <c r="FZ19" s="2" t="s">
        <v>217</v>
      </c>
      <c r="GA19" s="2" t="s">
        <v>220</v>
      </c>
      <c r="GB19" s="2" t="s">
        <v>220</v>
      </c>
      <c r="GC19" s="2" t="s">
        <v>232</v>
      </c>
      <c r="GD19" s="2" t="s">
        <v>220</v>
      </c>
      <c r="GE19" s="4"/>
      <c r="GF19" s="8"/>
      <c r="GG19" s="4"/>
      <c r="GH19" s="8"/>
      <c r="GI19" s="7"/>
      <c r="GJ19" s="7"/>
      <c r="GK19" s="2" t="s">
        <v>277</v>
      </c>
      <c r="GL19" s="2" t="s">
        <v>217</v>
      </c>
      <c r="GM19" s="2" t="s">
        <v>220</v>
      </c>
      <c r="GN19" s="2" t="s">
        <v>220</v>
      </c>
      <c r="GO19" s="2" t="s">
        <v>232</v>
      </c>
      <c r="GP19" s="2" t="s">
        <v>220</v>
      </c>
      <c r="GQ19" s="4">
        <v>1</v>
      </c>
      <c r="GR19" s="8">
        <v>78.25</v>
      </c>
      <c r="GS19" s="4"/>
      <c r="GT19" s="8"/>
      <c r="GU19" s="7"/>
      <c r="GV19" s="7"/>
      <c r="GW19" s="2" t="s">
        <v>230</v>
      </c>
      <c r="GX19" s="2" t="s">
        <v>217</v>
      </c>
      <c r="GY19" s="2" t="s">
        <v>556</v>
      </c>
      <c r="GZ19" s="2" t="s">
        <v>571</v>
      </c>
      <c r="HA19" s="2" t="s">
        <v>232</v>
      </c>
      <c r="HB19" s="2" t="s">
        <v>220</v>
      </c>
      <c r="HC19" s="4"/>
      <c r="HD19" s="8"/>
      <c r="HE19" s="4"/>
      <c r="HF19" s="8"/>
      <c r="HG19" s="7"/>
      <c r="HH19" s="7"/>
      <c r="HI19" s="2" t="s">
        <v>254</v>
      </c>
      <c r="HJ19" s="2" t="s">
        <v>217</v>
      </c>
      <c r="HK19" s="2" t="s">
        <v>220</v>
      </c>
      <c r="HL19" s="2" t="s">
        <v>220</v>
      </c>
      <c r="HM19" s="2" t="s">
        <v>232</v>
      </c>
      <c r="HN19" s="2" t="s">
        <v>220</v>
      </c>
      <c r="HO19" s="4"/>
      <c r="HP19" s="8"/>
      <c r="HQ19" s="4"/>
      <c r="HR19" s="8"/>
      <c r="HS19" s="7"/>
      <c r="HT19" s="7"/>
      <c r="HU19" s="2" t="s">
        <v>230</v>
      </c>
      <c r="HV19" s="2" t="s">
        <v>217</v>
      </c>
      <c r="HW19" s="2" t="s">
        <v>291</v>
      </c>
      <c r="HX19" s="2" t="s">
        <v>220</v>
      </c>
      <c r="HY19" s="2" t="s">
        <v>232</v>
      </c>
      <c r="HZ19" s="2" t="s">
        <v>220</v>
      </c>
      <c r="IA19" s="4"/>
      <c r="IB19" s="8"/>
      <c r="IC19" s="4"/>
      <c r="ID19" s="8"/>
      <c r="IE19" s="7"/>
      <c r="IF19" s="7"/>
      <c r="IG19" s="2" t="s">
        <v>230</v>
      </c>
      <c r="IH19" s="2" t="s">
        <v>217</v>
      </c>
      <c r="II19" s="2" t="s">
        <v>543</v>
      </c>
      <c r="IJ19" s="2" t="s">
        <v>572</v>
      </c>
      <c r="IK19" s="2" t="s">
        <v>232</v>
      </c>
      <c r="IL19" s="2" t="s">
        <v>220</v>
      </c>
      <c r="IM19" s="4">
        <v>1</v>
      </c>
      <c r="IN19" s="8">
        <v>78.75</v>
      </c>
      <c r="IO19" s="4"/>
      <c r="IP19" s="8"/>
      <c r="IQ19" s="7"/>
      <c r="IR19" s="7"/>
      <c r="IS19" s="2" t="s">
        <v>230</v>
      </c>
      <c r="IT19" s="2" t="s">
        <v>217</v>
      </c>
      <c r="IU19" s="2" t="s">
        <v>256</v>
      </c>
      <c r="IV19" s="2" t="s">
        <v>489</v>
      </c>
      <c r="IW19" s="2" t="s">
        <v>232</v>
      </c>
      <c r="IX19" s="2" t="s">
        <v>220</v>
      </c>
      <c r="IY19" s="4"/>
      <c r="IZ19" s="8"/>
      <c r="JA19" s="4"/>
      <c r="JB19" s="8"/>
      <c r="JC19" s="7"/>
      <c r="JD19" s="7"/>
      <c r="JE19" s="2" t="s">
        <v>254</v>
      </c>
      <c r="JF19" s="2" t="s">
        <v>217</v>
      </c>
      <c r="JG19" s="2" t="s">
        <v>220</v>
      </c>
      <c r="JH19" s="2" t="s">
        <v>220</v>
      </c>
      <c r="JI19" s="2" t="s">
        <v>232</v>
      </c>
      <c r="JJ19" s="2" t="s">
        <v>220</v>
      </c>
      <c r="JK19" s="4"/>
      <c r="JL19" s="8"/>
      <c r="JM19" s="4"/>
      <c r="JN19" s="8"/>
      <c r="JO19" s="7"/>
      <c r="JP19" s="7"/>
      <c r="JQ19" s="2" t="s">
        <v>277</v>
      </c>
      <c r="JR19" s="2" t="s">
        <v>217</v>
      </c>
      <c r="JS19" s="2" t="s">
        <v>220</v>
      </c>
      <c r="JT19" s="2" t="s">
        <v>220</v>
      </c>
      <c r="JU19" s="2" t="s">
        <v>232</v>
      </c>
      <c r="JV19" s="2" t="s">
        <v>220</v>
      </c>
      <c r="JW19" s="4"/>
      <c r="JX19" s="8"/>
      <c r="JY19" s="4"/>
      <c r="JZ19" s="8"/>
      <c r="KA19" s="7"/>
      <c r="KB19" s="7"/>
      <c r="KC19" s="2" t="s">
        <v>277</v>
      </c>
      <c r="KD19" s="2" t="s">
        <v>217</v>
      </c>
      <c r="KE19" s="2" t="s">
        <v>220</v>
      </c>
      <c r="KF19" s="2" t="s">
        <v>220</v>
      </c>
      <c r="KG19" s="2" t="s">
        <v>232</v>
      </c>
      <c r="KH19" s="2" t="s">
        <v>220</v>
      </c>
      <c r="KI19" s="4"/>
      <c r="KJ19" s="8"/>
      <c r="KK19" s="4"/>
      <c r="KL19" s="8"/>
      <c r="KM19" s="7"/>
      <c r="KN19" s="7"/>
      <c r="KO19" s="2" t="s">
        <v>230</v>
      </c>
      <c r="KP19" s="2" t="s">
        <v>217</v>
      </c>
      <c r="KQ19" s="2" t="s">
        <v>387</v>
      </c>
      <c r="KR19" s="2" t="s">
        <v>220</v>
      </c>
      <c r="KS19" s="2" t="s">
        <v>232</v>
      </c>
      <c r="KT19" s="2" t="s">
        <v>220</v>
      </c>
      <c r="KU19" s="4"/>
      <c r="KV19" s="8"/>
      <c r="KW19" s="4"/>
      <c r="KX19" s="8"/>
      <c r="KY19" s="7"/>
      <c r="KZ19" s="7"/>
      <c r="LA19" s="2" t="s">
        <v>277</v>
      </c>
      <c r="LB19" s="2" t="s">
        <v>217</v>
      </c>
      <c r="LC19" s="2" t="s">
        <v>220</v>
      </c>
      <c r="LD19" s="2" t="s">
        <v>220</v>
      </c>
      <c r="LE19" s="2" t="s">
        <v>232</v>
      </c>
      <c r="LF19" s="2" t="s">
        <v>220</v>
      </c>
      <c r="LG19" s="4"/>
      <c r="LH19" s="8"/>
      <c r="LI19" s="4"/>
      <c r="LJ19" s="8"/>
      <c r="LK19" s="7"/>
      <c r="LL19" s="7"/>
      <c r="LM19" s="2" t="s">
        <v>268</v>
      </c>
      <c r="LN19" s="2" t="s">
        <v>217</v>
      </c>
      <c r="LO19" s="2" t="s">
        <v>220</v>
      </c>
      <c r="LP19" s="2" t="s">
        <v>220</v>
      </c>
      <c r="LQ19" s="2" t="s">
        <v>232</v>
      </c>
      <c r="LR19" s="2" t="s">
        <v>269</v>
      </c>
      <c r="LS19" s="4"/>
      <c r="LT19" s="8"/>
      <c r="LU19" s="4"/>
      <c r="LV19" s="8"/>
      <c r="LW19" s="7"/>
      <c r="LX19" s="7"/>
      <c r="LY19" s="2" t="s">
        <v>230</v>
      </c>
      <c r="LZ19" s="2" t="s">
        <v>270</v>
      </c>
      <c r="MA19" s="2" t="s">
        <v>559</v>
      </c>
      <c r="MB19" s="2" t="s">
        <v>573</v>
      </c>
      <c r="MC19" s="2" t="s">
        <v>232</v>
      </c>
      <c r="MD19" s="2" t="s">
        <v>220</v>
      </c>
      <c r="ME19" s="4"/>
      <c r="MF19" s="8"/>
      <c r="MG19" s="4"/>
      <c r="MH19" s="8"/>
      <c r="MI19" s="7"/>
      <c r="MJ19" s="7"/>
      <c r="MK19" s="2" t="s">
        <v>277</v>
      </c>
      <c r="ML19" s="2" t="s">
        <v>217</v>
      </c>
      <c r="MM19" s="2" t="s">
        <v>220</v>
      </c>
      <c r="MN19" s="2" t="s">
        <v>220</v>
      </c>
      <c r="MO19" s="2" t="s">
        <v>232</v>
      </c>
      <c r="MP19" s="2" t="s">
        <v>220</v>
      </c>
      <c r="MQ19" s="4"/>
      <c r="MR19" s="8"/>
      <c r="MS19" s="4"/>
      <c r="MT19" s="8"/>
      <c r="MU19" s="7"/>
      <c r="MV19" s="7"/>
      <c r="MW19" s="2" t="s">
        <v>230</v>
      </c>
      <c r="MX19" s="2" t="s">
        <v>274</v>
      </c>
      <c r="MY19" s="2" t="s">
        <v>561</v>
      </c>
      <c r="MZ19" s="2" t="s">
        <v>574</v>
      </c>
      <c r="NA19" s="2" t="s">
        <v>232</v>
      </c>
      <c r="NB19" s="2" t="s">
        <v>220</v>
      </c>
      <c r="NC19" s="4"/>
      <c r="ND19" s="8"/>
      <c r="NE19" s="4"/>
      <c r="NF19" s="8"/>
      <c r="NG19" s="7"/>
      <c r="NH19" s="7"/>
      <c r="NI19" s="2" t="s">
        <v>277</v>
      </c>
      <c r="NJ19" s="2" t="s">
        <v>217</v>
      </c>
      <c r="NK19" s="2" t="s">
        <v>220</v>
      </c>
      <c r="NL19" s="2" t="s">
        <v>220</v>
      </c>
      <c r="NM19" s="2" t="s">
        <v>232</v>
      </c>
      <c r="NN19" s="2" t="s">
        <v>220</v>
      </c>
      <c r="NO19" s="4"/>
      <c r="NP19" s="8"/>
      <c r="NQ19" s="4"/>
      <c r="NR19" s="8"/>
      <c r="NS19" s="7"/>
      <c r="NT19" s="7"/>
      <c r="NU19" s="2" t="s">
        <v>277</v>
      </c>
      <c r="NV19" s="2" t="s">
        <v>217</v>
      </c>
      <c r="NW19" s="2" t="s">
        <v>220</v>
      </c>
      <c r="NX19" s="2" t="s">
        <v>220</v>
      </c>
      <c r="NY19" s="2" t="s">
        <v>232</v>
      </c>
      <c r="NZ19" s="2" t="s">
        <v>220</v>
      </c>
      <c r="OA19" s="4"/>
      <c r="OB19" s="8"/>
      <c r="OC19" s="4"/>
      <c r="OD19" s="8"/>
      <c r="OE19" s="7"/>
      <c r="OF19" s="7"/>
      <c r="OG19" s="2" t="s">
        <v>268</v>
      </c>
      <c r="OH19" s="2" t="s">
        <v>217</v>
      </c>
      <c r="OI19" s="2" t="s">
        <v>220</v>
      </c>
      <c r="OJ19" s="2" t="s">
        <v>220</v>
      </c>
      <c r="OK19" s="2" t="s">
        <v>232</v>
      </c>
      <c r="OL19" s="2" t="s">
        <v>220</v>
      </c>
      <c r="OM19" s="4"/>
      <c r="ON19" s="8"/>
      <c r="OO19" s="4"/>
      <c r="OP19" s="8"/>
      <c r="OQ19" s="7"/>
      <c r="OR19" s="7"/>
      <c r="OS19" s="2" t="s">
        <v>277</v>
      </c>
      <c r="OT19" s="2" t="s">
        <v>270</v>
      </c>
      <c r="OU19" s="2" t="s">
        <v>220</v>
      </c>
      <c r="OV19" s="2" t="s">
        <v>220</v>
      </c>
      <c r="OW19" s="2" t="s">
        <v>232</v>
      </c>
      <c r="OX19" s="2" t="s">
        <v>220</v>
      </c>
      <c r="OY19" s="4"/>
      <c r="OZ19" s="8"/>
      <c r="PA19" s="4"/>
      <c r="PB19" s="8"/>
      <c r="PC19" s="7"/>
      <c r="PD19" s="7"/>
      <c r="PE19" s="2" t="s">
        <v>220</v>
      </c>
      <c r="PF19" s="2" t="s">
        <v>220</v>
      </c>
      <c r="PG19" s="2" t="s">
        <v>220</v>
      </c>
      <c r="PH19" s="2" t="s">
        <v>220</v>
      </c>
      <c r="PI19" s="2" t="s">
        <v>220</v>
      </c>
      <c r="PJ19" s="2" t="s">
        <v>220</v>
      </c>
      <c r="PK19" s="4"/>
      <c r="PL19" s="8"/>
      <c r="PM19" s="4"/>
      <c r="PN19" s="8"/>
      <c r="PO19" s="7"/>
      <c r="PP19" s="7"/>
      <c r="PQ19" s="2" t="s">
        <v>277</v>
      </c>
      <c r="PR19" s="2" t="s">
        <v>270</v>
      </c>
      <c r="PS19" s="2" t="s">
        <v>220</v>
      </c>
      <c r="PT19" s="2" t="s">
        <v>220</v>
      </c>
      <c r="PU19" s="2" t="s">
        <v>232</v>
      </c>
      <c r="PV19" s="2" t="s">
        <v>220</v>
      </c>
      <c r="PW19" s="4">
        <v>341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</row>
    <row r="20">
      <c r="A20" s="2" t="s">
        <v>575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576</v>
      </c>
      <c r="G20" s="2" t="s">
        <v>576</v>
      </c>
      <c r="H20" s="2" t="s">
        <v>576</v>
      </c>
      <c r="I20" s="2" t="s">
        <v>577</v>
      </c>
      <c r="J20" s="2" t="s">
        <v>215</v>
      </c>
      <c r="K20" s="2" t="s">
        <v>578</v>
      </c>
      <c r="L20" s="3">
        <v>54</v>
      </c>
      <c r="M20" s="3">
        <v>56.7</v>
      </c>
      <c r="N20" s="3">
        <v>109.99</v>
      </c>
      <c r="O20" s="2" t="s">
        <v>217</v>
      </c>
      <c r="P20" s="2" t="s">
        <v>439</v>
      </c>
      <c r="Q20" s="2" t="s">
        <v>219</v>
      </c>
      <c r="R20" s="2" t="s">
        <v>220</v>
      </c>
      <c r="S20" s="2" t="s">
        <v>579</v>
      </c>
      <c r="T20" s="2" t="s">
        <v>222</v>
      </c>
      <c r="U20" s="2" t="s">
        <v>223</v>
      </c>
      <c r="V20" s="2" t="s">
        <v>580</v>
      </c>
      <c r="W20" s="2" t="s">
        <v>442</v>
      </c>
      <c r="X20" s="2" t="s">
        <v>581</v>
      </c>
      <c r="Y20" s="2" t="s">
        <v>582</v>
      </c>
      <c r="Z20" s="4">
        <v>155</v>
      </c>
      <c r="AA20" s="4">
        <f>=ROUNDDOWN(10.3333333333333,0)</f>
      </c>
      <c r="AB20" s="5">
        <v>15</v>
      </c>
      <c r="AC20" s="2" t="s">
        <v>583</v>
      </c>
      <c r="AD20" s="4">
        <v>160</v>
      </c>
      <c r="AE20" s="4">
        <v>520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31</v>
      </c>
      <c r="AQ20" s="8">
        <v>1997.58</v>
      </c>
      <c r="AR20" s="4">
        <v>22</v>
      </c>
      <c r="AS20" s="8">
        <v>1403.07</v>
      </c>
      <c r="AT20" s="7">
        <v>0.4091</v>
      </c>
      <c r="AU20" s="7">
        <v>0.4237</v>
      </c>
      <c r="AV20" s="4">
        <v>72</v>
      </c>
      <c r="AW20" s="8">
        <v>5356.54</v>
      </c>
      <c r="AX20" s="4">
        <v>44</v>
      </c>
      <c r="AY20" s="8">
        <v>3183.66</v>
      </c>
      <c r="AZ20" s="7">
        <v>0.6364</v>
      </c>
      <c r="BA20" s="7">
        <v>0.6825</v>
      </c>
      <c r="BB20" s="7">
        <v>0.3729</v>
      </c>
      <c r="BC20" s="4">
        <v>159</v>
      </c>
      <c r="BD20" s="8">
        <v>11801.02</v>
      </c>
      <c r="BE20" s="4">
        <v>202</v>
      </c>
      <c r="BF20" s="8">
        <v>14999.32</v>
      </c>
      <c r="BG20" s="7">
        <v>-0.2129</v>
      </c>
      <c r="BH20" s="7">
        <v>-0.2132</v>
      </c>
      <c r="BI20" s="7">
        <v>0.4539</v>
      </c>
      <c r="BJ20" s="4">
        <v>31</v>
      </c>
      <c r="BK20" s="8">
        <v>1997.58</v>
      </c>
      <c r="BL20" s="2" t="s">
        <v>444</v>
      </c>
      <c r="BM20" s="7">
        <v>1</v>
      </c>
      <c r="BN20" s="7">
        <v>1</v>
      </c>
      <c r="BO20" s="4">
        <v>25</v>
      </c>
      <c r="BP20" s="8">
        <v>1648.75</v>
      </c>
      <c r="BQ20" s="4">
        <v>7</v>
      </c>
      <c r="BR20" s="8">
        <v>461.65</v>
      </c>
      <c r="BS20" s="7">
        <v>2.5714</v>
      </c>
      <c r="BT20" s="7">
        <v>2.5714</v>
      </c>
      <c r="BU20" s="2" t="s">
        <v>230</v>
      </c>
      <c r="BV20" s="2" t="s">
        <v>217</v>
      </c>
      <c r="BW20" s="2" t="s">
        <v>220</v>
      </c>
      <c r="BX20" s="2" t="s">
        <v>584</v>
      </c>
      <c r="BY20" s="2" t="s">
        <v>232</v>
      </c>
      <c r="BZ20" s="2" t="s">
        <v>220</v>
      </c>
      <c r="CA20" s="4"/>
      <c r="CB20" s="8"/>
      <c r="CC20" s="4">
        <v>2</v>
      </c>
      <c r="CD20" s="8">
        <v>126.48</v>
      </c>
      <c r="CE20" s="7">
        <v>-1</v>
      </c>
      <c r="CF20" s="7">
        <v>-1</v>
      </c>
      <c r="CG20" s="2" t="s">
        <v>230</v>
      </c>
      <c r="CH20" s="2" t="s">
        <v>217</v>
      </c>
      <c r="CI20" s="2" t="s">
        <v>585</v>
      </c>
      <c r="CJ20" s="2" t="s">
        <v>586</v>
      </c>
      <c r="CK20" s="2" t="s">
        <v>232</v>
      </c>
      <c r="CL20" s="2" t="s">
        <v>220</v>
      </c>
      <c r="CM20" s="4">
        <v>2</v>
      </c>
      <c r="CN20" s="8">
        <v>128</v>
      </c>
      <c r="CO20" s="4">
        <v>6</v>
      </c>
      <c r="CP20" s="8">
        <v>384</v>
      </c>
      <c r="CQ20" s="7">
        <v>-0.6667</v>
      </c>
      <c r="CR20" s="7">
        <v>-0.6667</v>
      </c>
      <c r="CS20" s="2" t="s">
        <v>230</v>
      </c>
      <c r="CT20" s="2" t="s">
        <v>217</v>
      </c>
      <c r="CU20" s="2" t="s">
        <v>587</v>
      </c>
      <c r="CV20" s="2" t="s">
        <v>588</v>
      </c>
      <c r="CW20" s="2" t="s">
        <v>232</v>
      </c>
      <c r="CX20" s="2" t="s">
        <v>220</v>
      </c>
      <c r="CY20" s="4">
        <v>3</v>
      </c>
      <c r="CZ20" s="8">
        <v>164.13</v>
      </c>
      <c r="DA20" s="4">
        <v>3</v>
      </c>
      <c r="DB20" s="8">
        <v>179.04</v>
      </c>
      <c r="DC20" s="7"/>
      <c r="DD20" s="7">
        <v>-0.0833</v>
      </c>
      <c r="DE20" s="2" t="s">
        <v>230</v>
      </c>
      <c r="DF20" s="2" t="s">
        <v>217</v>
      </c>
      <c r="DG20" s="2" t="s">
        <v>589</v>
      </c>
      <c r="DH20" s="2" t="s">
        <v>590</v>
      </c>
      <c r="DI20" s="2" t="s">
        <v>232</v>
      </c>
      <c r="DJ20" s="2" t="s">
        <v>220</v>
      </c>
      <c r="DK20" s="4">
        <v>1</v>
      </c>
      <c r="DL20" s="8">
        <v>56.7</v>
      </c>
      <c r="DM20" s="4">
        <v>2</v>
      </c>
      <c r="DN20" s="8">
        <v>125.98</v>
      </c>
      <c r="DO20" s="7">
        <v>-0.5</v>
      </c>
      <c r="DP20" s="7">
        <v>-0.5499</v>
      </c>
      <c r="DQ20" s="2" t="s">
        <v>230</v>
      </c>
      <c r="DR20" s="2" t="s">
        <v>217</v>
      </c>
      <c r="DS20" s="2" t="s">
        <v>591</v>
      </c>
      <c r="DT20" s="2" t="s">
        <v>592</v>
      </c>
      <c r="DU20" s="2" t="s">
        <v>232</v>
      </c>
      <c r="DV20" s="2" t="s">
        <v>220</v>
      </c>
      <c r="DW20" s="4"/>
      <c r="DX20" s="8"/>
      <c r="DY20" s="4">
        <v>1</v>
      </c>
      <c r="DZ20" s="8">
        <v>59.52</v>
      </c>
      <c r="EA20" s="7">
        <v>-1</v>
      </c>
      <c r="EB20" s="7">
        <v>-1</v>
      </c>
      <c r="EC20" s="2" t="s">
        <v>230</v>
      </c>
      <c r="ED20" s="2" t="s">
        <v>217</v>
      </c>
      <c r="EE20" s="2" t="s">
        <v>593</v>
      </c>
      <c r="EF20" s="2" t="s">
        <v>592</v>
      </c>
      <c r="EG20" s="2" t="s">
        <v>232</v>
      </c>
      <c r="EH20" s="2" t="s">
        <v>220</v>
      </c>
      <c r="EI20" s="4"/>
      <c r="EJ20" s="8"/>
      <c r="EK20" s="4">
        <v>1</v>
      </c>
      <c r="EL20" s="8">
        <v>66.4</v>
      </c>
      <c r="EM20" s="7">
        <v>-1</v>
      </c>
      <c r="EN20" s="7">
        <v>-1</v>
      </c>
      <c r="EO20" s="2" t="s">
        <v>230</v>
      </c>
      <c r="EP20" s="2" t="s">
        <v>217</v>
      </c>
      <c r="EQ20" s="2" t="s">
        <v>455</v>
      </c>
      <c r="ER20" s="2" t="s">
        <v>287</v>
      </c>
      <c r="ES20" s="2" t="s">
        <v>232</v>
      </c>
      <c r="ET20" s="2" t="s">
        <v>220</v>
      </c>
      <c r="EU20" s="4"/>
      <c r="EV20" s="8"/>
      <c r="EW20" s="4"/>
      <c r="EX20" s="8"/>
      <c r="EY20" s="7"/>
      <c r="EZ20" s="7"/>
      <c r="FA20" s="2" t="s">
        <v>230</v>
      </c>
      <c r="FB20" s="2" t="s">
        <v>217</v>
      </c>
      <c r="FC20" s="2" t="s">
        <v>594</v>
      </c>
      <c r="FD20" s="2" t="s">
        <v>595</v>
      </c>
      <c r="FE20" s="2" t="s">
        <v>232</v>
      </c>
      <c r="FF20" s="2" t="s">
        <v>220</v>
      </c>
      <c r="FG20" s="4"/>
      <c r="FH20" s="8"/>
      <c r="FI20" s="4"/>
      <c r="FJ20" s="8"/>
      <c r="FK20" s="7"/>
      <c r="FL20" s="7"/>
      <c r="FM20" s="2" t="s">
        <v>230</v>
      </c>
      <c r="FN20" s="2" t="s">
        <v>217</v>
      </c>
      <c r="FO20" s="2" t="s">
        <v>246</v>
      </c>
      <c r="FP20" s="2" t="s">
        <v>596</v>
      </c>
      <c r="FQ20" s="2" t="s">
        <v>232</v>
      </c>
      <c r="FR20" s="2" t="s">
        <v>220</v>
      </c>
      <c r="FS20" s="4"/>
      <c r="FT20" s="8"/>
      <c r="FU20" s="4"/>
      <c r="FV20" s="8"/>
      <c r="FW20" s="7"/>
      <c r="FX20" s="7"/>
      <c r="FY20" s="2" t="s">
        <v>230</v>
      </c>
      <c r="FZ20" s="2" t="s">
        <v>217</v>
      </c>
      <c r="GA20" s="2" t="s">
        <v>597</v>
      </c>
      <c r="GB20" s="2" t="s">
        <v>598</v>
      </c>
      <c r="GC20" s="2" t="s">
        <v>232</v>
      </c>
      <c r="GD20" s="2" t="s">
        <v>220</v>
      </c>
      <c r="GE20" s="4"/>
      <c r="GF20" s="8"/>
      <c r="GG20" s="4"/>
      <c r="GH20" s="8"/>
      <c r="GI20" s="7"/>
      <c r="GJ20" s="7"/>
      <c r="GK20" s="2" t="s">
        <v>230</v>
      </c>
      <c r="GL20" s="2" t="s">
        <v>217</v>
      </c>
      <c r="GM20" s="2" t="s">
        <v>250</v>
      </c>
      <c r="GN20" s="2" t="s">
        <v>220</v>
      </c>
      <c r="GO20" s="2" t="s">
        <v>232</v>
      </c>
      <c r="GP20" s="2" t="s">
        <v>220</v>
      </c>
      <c r="GQ20" s="4"/>
      <c r="GR20" s="8"/>
      <c r="GS20" s="4"/>
      <c r="GT20" s="8"/>
      <c r="GU20" s="7"/>
      <c r="GV20" s="7"/>
      <c r="GW20" s="2" t="s">
        <v>416</v>
      </c>
      <c r="GX20" s="2" t="s">
        <v>217</v>
      </c>
      <c r="GY20" s="2" t="s">
        <v>220</v>
      </c>
      <c r="GZ20" s="2" t="s">
        <v>220</v>
      </c>
      <c r="HA20" s="2" t="s">
        <v>232</v>
      </c>
      <c r="HB20" s="2" t="s">
        <v>220</v>
      </c>
      <c r="HC20" s="4"/>
      <c r="HD20" s="8"/>
      <c r="HE20" s="4"/>
      <c r="HF20" s="8"/>
      <c r="HG20" s="7"/>
      <c r="HH20" s="7"/>
      <c r="HI20" s="2" t="s">
        <v>254</v>
      </c>
      <c r="HJ20" s="2" t="s">
        <v>217</v>
      </c>
      <c r="HK20" s="2" t="s">
        <v>220</v>
      </c>
      <c r="HL20" s="2" t="s">
        <v>220</v>
      </c>
      <c r="HM20" s="2" t="s">
        <v>232</v>
      </c>
      <c r="HN20" s="2" t="s">
        <v>220</v>
      </c>
      <c r="HO20" s="4"/>
      <c r="HP20" s="8"/>
      <c r="HQ20" s="4"/>
      <c r="HR20" s="8"/>
      <c r="HS20" s="7"/>
      <c r="HT20" s="7"/>
      <c r="HU20" s="2" t="s">
        <v>230</v>
      </c>
      <c r="HV20" s="2" t="s">
        <v>217</v>
      </c>
      <c r="HW20" s="2" t="s">
        <v>599</v>
      </c>
      <c r="HX20" s="2" t="s">
        <v>220</v>
      </c>
      <c r="HY20" s="2" t="s">
        <v>232</v>
      </c>
      <c r="HZ20" s="2" t="s">
        <v>220</v>
      </c>
      <c r="IA20" s="4"/>
      <c r="IB20" s="8"/>
      <c r="IC20" s="4"/>
      <c r="ID20" s="8"/>
      <c r="IE20" s="7"/>
      <c r="IF20" s="7"/>
      <c r="IG20" s="2" t="s">
        <v>230</v>
      </c>
      <c r="IH20" s="2" t="s">
        <v>217</v>
      </c>
      <c r="II20" s="2" t="s">
        <v>591</v>
      </c>
      <c r="IJ20" s="2" t="s">
        <v>600</v>
      </c>
      <c r="IK20" s="2" t="s">
        <v>232</v>
      </c>
      <c r="IL20" s="2" t="s">
        <v>220</v>
      </c>
      <c r="IM20" s="4"/>
      <c r="IN20" s="8"/>
      <c r="IO20" s="4"/>
      <c r="IP20" s="8"/>
      <c r="IQ20" s="7"/>
      <c r="IR20" s="7"/>
      <c r="IS20" s="2" t="s">
        <v>230</v>
      </c>
      <c r="IT20" s="2" t="s">
        <v>217</v>
      </c>
      <c r="IU20" s="2" t="s">
        <v>256</v>
      </c>
      <c r="IV20" s="2" t="s">
        <v>601</v>
      </c>
      <c r="IW20" s="2" t="s">
        <v>232</v>
      </c>
      <c r="IX20" s="2" t="s">
        <v>220</v>
      </c>
      <c r="IY20" s="4"/>
      <c r="IZ20" s="8"/>
      <c r="JA20" s="4"/>
      <c r="JB20" s="8"/>
      <c r="JC20" s="7"/>
      <c r="JD20" s="7"/>
      <c r="JE20" s="2" t="s">
        <v>230</v>
      </c>
      <c r="JF20" s="2" t="s">
        <v>217</v>
      </c>
      <c r="JG20" s="2" t="s">
        <v>602</v>
      </c>
      <c r="JH20" s="2" t="s">
        <v>220</v>
      </c>
      <c r="JI20" s="2" t="s">
        <v>232</v>
      </c>
      <c r="JJ20" s="2" t="s">
        <v>220</v>
      </c>
      <c r="JK20" s="4"/>
      <c r="JL20" s="8"/>
      <c r="JM20" s="4"/>
      <c r="JN20" s="8"/>
      <c r="JO20" s="7"/>
      <c r="JP20" s="7"/>
      <c r="JQ20" s="2" t="s">
        <v>230</v>
      </c>
      <c r="JR20" s="2" t="s">
        <v>217</v>
      </c>
      <c r="JS20" s="2" t="s">
        <v>603</v>
      </c>
      <c r="JT20" s="2" t="s">
        <v>306</v>
      </c>
      <c r="JU20" s="2" t="s">
        <v>232</v>
      </c>
      <c r="JV20" s="2" t="s">
        <v>220</v>
      </c>
      <c r="JW20" s="4"/>
      <c r="JX20" s="8"/>
      <c r="JY20" s="4"/>
      <c r="JZ20" s="8"/>
      <c r="KA20" s="7"/>
      <c r="KB20" s="7"/>
      <c r="KC20" s="2" t="s">
        <v>230</v>
      </c>
      <c r="KD20" s="2" t="s">
        <v>217</v>
      </c>
      <c r="KE20" s="2" t="s">
        <v>262</v>
      </c>
      <c r="KF20" s="2" t="s">
        <v>604</v>
      </c>
      <c r="KG20" s="2" t="s">
        <v>232</v>
      </c>
      <c r="KH20" s="2" t="s">
        <v>220</v>
      </c>
      <c r="KI20" s="4"/>
      <c r="KJ20" s="8"/>
      <c r="KK20" s="4"/>
      <c r="KL20" s="8"/>
      <c r="KM20" s="7"/>
      <c r="KN20" s="7"/>
      <c r="KO20" s="2" t="s">
        <v>254</v>
      </c>
      <c r="KP20" s="2" t="s">
        <v>217</v>
      </c>
      <c r="KQ20" s="2" t="s">
        <v>220</v>
      </c>
      <c r="KR20" s="2" t="s">
        <v>220</v>
      </c>
      <c r="KS20" s="2" t="s">
        <v>232</v>
      </c>
      <c r="KT20" s="2" t="s">
        <v>220</v>
      </c>
      <c r="KU20" s="4"/>
      <c r="KV20" s="8"/>
      <c r="KW20" s="4"/>
      <c r="KX20" s="8"/>
      <c r="KY20" s="7"/>
      <c r="KZ20" s="7"/>
      <c r="LA20" s="2" t="s">
        <v>277</v>
      </c>
      <c r="LB20" s="2" t="s">
        <v>217</v>
      </c>
      <c r="LC20" s="2" t="s">
        <v>220</v>
      </c>
      <c r="LD20" s="2" t="s">
        <v>220</v>
      </c>
      <c r="LE20" s="2" t="s">
        <v>232</v>
      </c>
      <c r="LF20" s="2" t="s">
        <v>220</v>
      </c>
      <c r="LG20" s="4"/>
      <c r="LH20" s="8"/>
      <c r="LI20" s="4"/>
      <c r="LJ20" s="8"/>
      <c r="LK20" s="7"/>
      <c r="LL20" s="7"/>
      <c r="LM20" s="2" t="s">
        <v>268</v>
      </c>
      <c r="LN20" s="2" t="s">
        <v>217</v>
      </c>
      <c r="LO20" s="2" t="s">
        <v>220</v>
      </c>
      <c r="LP20" s="2" t="s">
        <v>220</v>
      </c>
      <c r="LQ20" s="2" t="s">
        <v>232</v>
      </c>
      <c r="LR20" s="2" t="s">
        <v>269</v>
      </c>
      <c r="LS20" s="4"/>
      <c r="LT20" s="8"/>
      <c r="LU20" s="4"/>
      <c r="LV20" s="8"/>
      <c r="LW20" s="7"/>
      <c r="LX20" s="7"/>
      <c r="LY20" s="2" t="s">
        <v>230</v>
      </c>
      <c r="LZ20" s="2" t="s">
        <v>270</v>
      </c>
      <c r="MA20" s="2" t="s">
        <v>605</v>
      </c>
      <c r="MB20" s="2" t="s">
        <v>220</v>
      </c>
      <c r="MC20" s="2" t="s">
        <v>232</v>
      </c>
      <c r="MD20" s="2" t="s">
        <v>220</v>
      </c>
      <c r="ME20" s="4"/>
      <c r="MF20" s="8"/>
      <c r="MG20" s="4"/>
      <c r="MH20" s="8"/>
      <c r="MI20" s="7"/>
      <c r="MJ20" s="7"/>
      <c r="MK20" s="2" t="s">
        <v>230</v>
      </c>
      <c r="ML20" s="2" t="s">
        <v>270</v>
      </c>
      <c r="MM20" s="2" t="s">
        <v>273</v>
      </c>
      <c r="MN20" s="2" t="s">
        <v>527</v>
      </c>
      <c r="MO20" s="2" t="s">
        <v>232</v>
      </c>
      <c r="MP20" s="2" t="s">
        <v>220</v>
      </c>
      <c r="MQ20" s="4"/>
      <c r="MR20" s="8"/>
      <c r="MS20" s="4"/>
      <c r="MT20" s="8"/>
      <c r="MU20" s="7"/>
      <c r="MV20" s="7"/>
      <c r="MW20" s="2" t="s">
        <v>230</v>
      </c>
      <c r="MX20" s="2" t="s">
        <v>274</v>
      </c>
      <c r="MY20" s="2" t="s">
        <v>606</v>
      </c>
      <c r="MZ20" s="2" t="s">
        <v>586</v>
      </c>
      <c r="NA20" s="2" t="s">
        <v>232</v>
      </c>
      <c r="NB20" s="2" t="s">
        <v>220</v>
      </c>
      <c r="NC20" s="4"/>
      <c r="ND20" s="8"/>
      <c r="NE20" s="4"/>
      <c r="NF20" s="8"/>
      <c r="NG20" s="7"/>
      <c r="NH20" s="7"/>
      <c r="NI20" s="2" t="s">
        <v>220</v>
      </c>
      <c r="NJ20" s="2" t="s">
        <v>220</v>
      </c>
      <c r="NK20" s="2" t="s">
        <v>220</v>
      </c>
      <c r="NL20" s="2" t="s">
        <v>220</v>
      </c>
      <c r="NM20" s="2" t="s">
        <v>220</v>
      </c>
      <c r="NN20" s="2" t="s">
        <v>220</v>
      </c>
      <c r="NO20" s="4"/>
      <c r="NP20" s="8"/>
      <c r="NQ20" s="4"/>
      <c r="NR20" s="8"/>
      <c r="NS20" s="7"/>
      <c r="NT20" s="7"/>
      <c r="NU20" s="2" t="s">
        <v>277</v>
      </c>
      <c r="NV20" s="2" t="s">
        <v>217</v>
      </c>
      <c r="NW20" s="2" t="s">
        <v>220</v>
      </c>
      <c r="NX20" s="2" t="s">
        <v>220</v>
      </c>
      <c r="NY20" s="2" t="s">
        <v>232</v>
      </c>
      <c r="NZ20" s="2" t="s">
        <v>220</v>
      </c>
      <c r="OA20" s="4"/>
      <c r="OB20" s="8"/>
      <c r="OC20" s="4"/>
      <c r="OD20" s="8"/>
      <c r="OE20" s="7"/>
      <c r="OF20" s="7"/>
      <c r="OG20" s="2" t="s">
        <v>220</v>
      </c>
      <c r="OH20" s="2" t="s">
        <v>220</v>
      </c>
      <c r="OI20" s="2" t="s">
        <v>220</v>
      </c>
      <c r="OJ20" s="2" t="s">
        <v>220</v>
      </c>
      <c r="OK20" s="2" t="s">
        <v>220</v>
      </c>
      <c r="OL20" s="2" t="s">
        <v>220</v>
      </c>
      <c r="OM20" s="4"/>
      <c r="ON20" s="8"/>
      <c r="OO20" s="4"/>
      <c r="OP20" s="8"/>
      <c r="OQ20" s="7"/>
      <c r="OR20" s="7"/>
      <c r="OS20" s="2" t="s">
        <v>230</v>
      </c>
      <c r="OT20" s="2" t="s">
        <v>270</v>
      </c>
      <c r="OU20" s="2" t="s">
        <v>607</v>
      </c>
      <c r="OV20" s="2" t="s">
        <v>608</v>
      </c>
      <c r="OW20" s="2" t="s">
        <v>232</v>
      </c>
      <c r="OX20" s="2" t="s">
        <v>220</v>
      </c>
      <c r="OY20" s="4"/>
      <c r="OZ20" s="8"/>
      <c r="PA20" s="4"/>
      <c r="PB20" s="8"/>
      <c r="PC20" s="7"/>
      <c r="PD20" s="7"/>
      <c r="PE20" s="2" t="s">
        <v>220</v>
      </c>
      <c r="PF20" s="2" t="s">
        <v>220</v>
      </c>
      <c r="PG20" s="2" t="s">
        <v>220</v>
      </c>
      <c r="PH20" s="2" t="s">
        <v>220</v>
      </c>
      <c r="PI20" s="2" t="s">
        <v>220</v>
      </c>
      <c r="PJ20" s="2" t="s">
        <v>220</v>
      </c>
      <c r="PK20" s="4"/>
      <c r="PL20" s="8"/>
      <c r="PM20" s="4"/>
      <c r="PN20" s="8"/>
      <c r="PO20" s="7"/>
      <c r="PP20" s="7"/>
      <c r="PQ20" s="2" t="s">
        <v>230</v>
      </c>
      <c r="PR20" s="2" t="s">
        <v>270</v>
      </c>
      <c r="PS20" s="2" t="s">
        <v>609</v>
      </c>
      <c r="PT20" s="2" t="s">
        <v>610</v>
      </c>
      <c r="PU20" s="2" t="s">
        <v>232</v>
      </c>
      <c r="PV20" s="2" t="s">
        <v>220</v>
      </c>
      <c r="PW20" s="4">
        <v>75</v>
      </c>
      <c r="PX20" s="4"/>
      <c r="PY20" s="4"/>
      <c r="PZ20" s="4"/>
      <c r="QA20" s="4">
        <v>80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>
        <v>160</v>
      </c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>
        <v>80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>
        <v>280</v>
      </c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</row>
    <row r="21">
      <c r="A21" s="2" t="s">
        <v>611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576</v>
      </c>
      <c r="G21" s="2" t="s">
        <v>576</v>
      </c>
      <c r="H21" s="2" t="s">
        <v>576</v>
      </c>
      <c r="I21" s="2" t="s">
        <v>577</v>
      </c>
      <c r="J21" s="2" t="s">
        <v>282</v>
      </c>
      <c r="K21" s="2" t="s">
        <v>578</v>
      </c>
      <c r="L21" s="3">
        <v>67.5</v>
      </c>
      <c r="M21" s="3">
        <v>70.88</v>
      </c>
      <c r="N21" s="3">
        <v>139.99</v>
      </c>
      <c r="O21" s="2" t="s">
        <v>217</v>
      </c>
      <c r="P21" s="2" t="s">
        <v>439</v>
      </c>
      <c r="Q21" s="2" t="s">
        <v>219</v>
      </c>
      <c r="R21" s="2" t="s">
        <v>220</v>
      </c>
      <c r="S21" s="2" t="s">
        <v>579</v>
      </c>
      <c r="T21" s="2" t="s">
        <v>222</v>
      </c>
      <c r="U21" s="2" t="s">
        <v>223</v>
      </c>
      <c r="V21" s="2" t="s">
        <v>580</v>
      </c>
      <c r="W21" s="2" t="s">
        <v>442</v>
      </c>
      <c r="X21" s="2" t="s">
        <v>581</v>
      </c>
      <c r="Y21" s="2" t="s">
        <v>612</v>
      </c>
      <c r="Z21" s="4">
        <v>449</v>
      </c>
      <c r="AA21" s="4">
        <f>=ROUNDDOWN(18.7083333333333,0)</f>
      </c>
      <c r="AB21" s="5">
        <v>24</v>
      </c>
      <c r="AC21" s="2" t="s">
        <v>613</v>
      </c>
      <c r="AD21" s="4">
        <v>300</v>
      </c>
      <c r="AE21" s="4">
        <v>520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41</v>
      </c>
      <c r="AQ21" s="8">
        <v>3358.96</v>
      </c>
      <c r="AR21" s="4">
        <v>22</v>
      </c>
      <c r="AS21" s="8">
        <v>1780.59</v>
      </c>
      <c r="AT21" s="7">
        <v>0.8636</v>
      </c>
      <c r="AU21" s="7">
        <v>0.8864</v>
      </c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>
        <v>0.6271</v>
      </c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 t="s">
        <v>220</v>
      </c>
      <c r="BJ21" s="4">
        <v>41</v>
      </c>
      <c r="BK21" s="8">
        <v>3358.96</v>
      </c>
      <c r="BL21" s="2" t="s">
        <v>614</v>
      </c>
      <c r="BM21" s="7">
        <v>1</v>
      </c>
      <c r="BN21" s="7">
        <v>1</v>
      </c>
      <c r="BO21" s="4">
        <v>34</v>
      </c>
      <c r="BP21" s="8">
        <v>2853.62</v>
      </c>
      <c r="BQ21" s="4">
        <v>9</v>
      </c>
      <c r="BR21" s="8">
        <v>755.37</v>
      </c>
      <c r="BS21" s="7">
        <v>2.7778</v>
      </c>
      <c r="BT21" s="7">
        <v>2.7778</v>
      </c>
      <c r="BU21" s="2" t="s">
        <v>230</v>
      </c>
      <c r="BV21" s="2" t="s">
        <v>217</v>
      </c>
      <c r="BW21" s="2" t="s">
        <v>220</v>
      </c>
      <c r="BX21" s="2" t="s">
        <v>584</v>
      </c>
      <c r="BY21" s="2" t="s">
        <v>232</v>
      </c>
      <c r="BZ21" s="2" t="s">
        <v>220</v>
      </c>
      <c r="CA21" s="4"/>
      <c r="CB21" s="8"/>
      <c r="CC21" s="4">
        <v>1</v>
      </c>
      <c r="CD21" s="8">
        <v>80.48</v>
      </c>
      <c r="CE21" s="7">
        <v>-1</v>
      </c>
      <c r="CF21" s="7">
        <v>-1</v>
      </c>
      <c r="CG21" s="2" t="s">
        <v>230</v>
      </c>
      <c r="CH21" s="2" t="s">
        <v>217</v>
      </c>
      <c r="CI21" s="2" t="s">
        <v>585</v>
      </c>
      <c r="CJ21" s="2" t="s">
        <v>615</v>
      </c>
      <c r="CK21" s="2" t="s">
        <v>232</v>
      </c>
      <c r="CL21" s="2" t="s">
        <v>220</v>
      </c>
      <c r="CM21" s="4">
        <v>1</v>
      </c>
      <c r="CN21" s="8">
        <v>80</v>
      </c>
      <c r="CO21" s="4">
        <v>6</v>
      </c>
      <c r="CP21" s="8">
        <v>480</v>
      </c>
      <c r="CQ21" s="7">
        <v>-0.8333</v>
      </c>
      <c r="CR21" s="7">
        <v>-0.8333</v>
      </c>
      <c r="CS21" s="2" t="s">
        <v>230</v>
      </c>
      <c r="CT21" s="2" t="s">
        <v>217</v>
      </c>
      <c r="CU21" s="2" t="s">
        <v>587</v>
      </c>
      <c r="CV21" s="2" t="s">
        <v>595</v>
      </c>
      <c r="CW21" s="2" t="s">
        <v>232</v>
      </c>
      <c r="CX21" s="2" t="s">
        <v>220</v>
      </c>
      <c r="CY21" s="4">
        <v>6</v>
      </c>
      <c r="CZ21" s="8">
        <v>425.34</v>
      </c>
      <c r="DA21" s="4">
        <v>4</v>
      </c>
      <c r="DB21" s="8">
        <v>303.8</v>
      </c>
      <c r="DC21" s="7">
        <v>0.5</v>
      </c>
      <c r="DD21" s="7">
        <v>0.4001</v>
      </c>
      <c r="DE21" s="2" t="s">
        <v>230</v>
      </c>
      <c r="DF21" s="2" t="s">
        <v>217</v>
      </c>
      <c r="DG21" s="2" t="s">
        <v>589</v>
      </c>
      <c r="DH21" s="2" t="s">
        <v>616</v>
      </c>
      <c r="DI21" s="2" t="s">
        <v>232</v>
      </c>
      <c r="DJ21" s="2" t="s">
        <v>220</v>
      </c>
      <c r="DK21" s="4"/>
      <c r="DL21" s="8"/>
      <c r="DM21" s="4">
        <v>1</v>
      </c>
      <c r="DN21" s="8">
        <v>78.74</v>
      </c>
      <c r="DO21" s="7">
        <v>-1</v>
      </c>
      <c r="DP21" s="7">
        <v>-1</v>
      </c>
      <c r="DQ21" s="2" t="s">
        <v>230</v>
      </c>
      <c r="DR21" s="2" t="s">
        <v>217</v>
      </c>
      <c r="DS21" s="2" t="s">
        <v>591</v>
      </c>
      <c r="DT21" s="2" t="s">
        <v>617</v>
      </c>
      <c r="DU21" s="2" t="s">
        <v>232</v>
      </c>
      <c r="DV21" s="2" t="s">
        <v>220</v>
      </c>
      <c r="DW21" s="4"/>
      <c r="DX21" s="8"/>
      <c r="DY21" s="4"/>
      <c r="DZ21" s="8"/>
      <c r="EA21" s="7"/>
      <c r="EB21" s="7"/>
      <c r="EC21" s="2" t="s">
        <v>230</v>
      </c>
      <c r="ED21" s="2" t="s">
        <v>217</v>
      </c>
      <c r="EE21" s="2" t="s">
        <v>593</v>
      </c>
      <c r="EF21" s="2" t="s">
        <v>618</v>
      </c>
      <c r="EG21" s="2" t="s">
        <v>232</v>
      </c>
      <c r="EH21" s="2" t="s">
        <v>220</v>
      </c>
      <c r="EI21" s="4"/>
      <c r="EJ21" s="8"/>
      <c r="EK21" s="4"/>
      <c r="EL21" s="8"/>
      <c r="EM21" s="7"/>
      <c r="EN21" s="7"/>
      <c r="EO21" s="2" t="s">
        <v>230</v>
      </c>
      <c r="EP21" s="2" t="s">
        <v>217</v>
      </c>
      <c r="EQ21" s="2" t="s">
        <v>455</v>
      </c>
      <c r="ER21" s="2" t="s">
        <v>247</v>
      </c>
      <c r="ES21" s="2" t="s">
        <v>232</v>
      </c>
      <c r="ET21" s="2" t="s">
        <v>220</v>
      </c>
      <c r="EU21" s="4"/>
      <c r="EV21" s="8"/>
      <c r="EW21" s="4"/>
      <c r="EX21" s="8"/>
      <c r="EY21" s="7"/>
      <c r="EZ21" s="7"/>
      <c r="FA21" s="2" t="s">
        <v>230</v>
      </c>
      <c r="FB21" s="2" t="s">
        <v>217</v>
      </c>
      <c r="FC21" s="2" t="s">
        <v>594</v>
      </c>
      <c r="FD21" s="2" t="s">
        <v>595</v>
      </c>
      <c r="FE21" s="2" t="s">
        <v>232</v>
      </c>
      <c r="FF21" s="2" t="s">
        <v>220</v>
      </c>
      <c r="FG21" s="4"/>
      <c r="FH21" s="8"/>
      <c r="FI21" s="4">
        <v>1</v>
      </c>
      <c r="FJ21" s="8">
        <v>82.2</v>
      </c>
      <c r="FK21" s="7">
        <v>-1</v>
      </c>
      <c r="FL21" s="7">
        <v>-1</v>
      </c>
      <c r="FM21" s="2" t="s">
        <v>230</v>
      </c>
      <c r="FN21" s="2" t="s">
        <v>217</v>
      </c>
      <c r="FO21" s="2" t="s">
        <v>246</v>
      </c>
      <c r="FP21" s="2" t="s">
        <v>236</v>
      </c>
      <c r="FQ21" s="2" t="s">
        <v>232</v>
      </c>
      <c r="FR21" s="2" t="s">
        <v>220</v>
      </c>
      <c r="FS21" s="4"/>
      <c r="FT21" s="8"/>
      <c r="FU21" s="4"/>
      <c r="FV21" s="8"/>
      <c r="FW21" s="7"/>
      <c r="FX21" s="7"/>
      <c r="FY21" s="2" t="s">
        <v>230</v>
      </c>
      <c r="FZ21" s="2" t="s">
        <v>217</v>
      </c>
      <c r="GA21" s="2" t="s">
        <v>597</v>
      </c>
      <c r="GB21" s="2" t="s">
        <v>420</v>
      </c>
      <c r="GC21" s="2" t="s">
        <v>232</v>
      </c>
      <c r="GD21" s="2" t="s">
        <v>220</v>
      </c>
      <c r="GE21" s="4"/>
      <c r="GF21" s="8"/>
      <c r="GG21" s="4"/>
      <c r="GH21" s="8"/>
      <c r="GI21" s="7"/>
      <c r="GJ21" s="7"/>
      <c r="GK21" s="2" t="s">
        <v>230</v>
      </c>
      <c r="GL21" s="2" t="s">
        <v>217</v>
      </c>
      <c r="GM21" s="2" t="s">
        <v>250</v>
      </c>
      <c r="GN21" s="2" t="s">
        <v>220</v>
      </c>
      <c r="GO21" s="2" t="s">
        <v>232</v>
      </c>
      <c r="GP21" s="2" t="s">
        <v>220</v>
      </c>
      <c r="GQ21" s="4"/>
      <c r="GR21" s="8"/>
      <c r="GS21" s="4"/>
      <c r="GT21" s="8"/>
      <c r="GU21" s="7"/>
      <c r="GV21" s="7"/>
      <c r="GW21" s="2" t="s">
        <v>416</v>
      </c>
      <c r="GX21" s="2" t="s">
        <v>217</v>
      </c>
      <c r="GY21" s="2" t="s">
        <v>220</v>
      </c>
      <c r="GZ21" s="2" t="s">
        <v>220</v>
      </c>
      <c r="HA21" s="2" t="s">
        <v>232</v>
      </c>
      <c r="HB21" s="2" t="s">
        <v>220</v>
      </c>
      <c r="HC21" s="4"/>
      <c r="HD21" s="8"/>
      <c r="HE21" s="4"/>
      <c r="HF21" s="8"/>
      <c r="HG21" s="7"/>
      <c r="HH21" s="7"/>
      <c r="HI21" s="2" t="s">
        <v>254</v>
      </c>
      <c r="HJ21" s="2" t="s">
        <v>217</v>
      </c>
      <c r="HK21" s="2" t="s">
        <v>220</v>
      </c>
      <c r="HL21" s="2" t="s">
        <v>220</v>
      </c>
      <c r="HM21" s="2" t="s">
        <v>232</v>
      </c>
      <c r="HN21" s="2" t="s">
        <v>220</v>
      </c>
      <c r="HO21" s="4"/>
      <c r="HP21" s="8"/>
      <c r="HQ21" s="4"/>
      <c r="HR21" s="8"/>
      <c r="HS21" s="7"/>
      <c r="HT21" s="7"/>
      <c r="HU21" s="2" t="s">
        <v>230</v>
      </c>
      <c r="HV21" s="2" t="s">
        <v>217</v>
      </c>
      <c r="HW21" s="2" t="s">
        <v>382</v>
      </c>
      <c r="HX21" s="2" t="s">
        <v>220</v>
      </c>
      <c r="HY21" s="2" t="s">
        <v>232</v>
      </c>
      <c r="HZ21" s="2" t="s">
        <v>220</v>
      </c>
      <c r="IA21" s="4"/>
      <c r="IB21" s="8"/>
      <c r="IC21" s="4"/>
      <c r="ID21" s="8"/>
      <c r="IE21" s="7"/>
      <c r="IF21" s="7"/>
      <c r="IG21" s="2" t="s">
        <v>230</v>
      </c>
      <c r="IH21" s="2" t="s">
        <v>217</v>
      </c>
      <c r="II21" s="2" t="s">
        <v>591</v>
      </c>
      <c r="IJ21" s="2" t="s">
        <v>619</v>
      </c>
      <c r="IK21" s="2" t="s">
        <v>232</v>
      </c>
      <c r="IL21" s="2" t="s">
        <v>220</v>
      </c>
      <c r="IM21" s="4"/>
      <c r="IN21" s="8"/>
      <c r="IO21" s="4"/>
      <c r="IP21" s="8"/>
      <c r="IQ21" s="7"/>
      <c r="IR21" s="7"/>
      <c r="IS21" s="2" t="s">
        <v>230</v>
      </c>
      <c r="IT21" s="2" t="s">
        <v>217</v>
      </c>
      <c r="IU21" s="2" t="s">
        <v>256</v>
      </c>
      <c r="IV21" s="2" t="s">
        <v>620</v>
      </c>
      <c r="IW21" s="2" t="s">
        <v>232</v>
      </c>
      <c r="IX21" s="2" t="s">
        <v>220</v>
      </c>
      <c r="IY21" s="4"/>
      <c r="IZ21" s="8"/>
      <c r="JA21" s="4"/>
      <c r="JB21" s="8"/>
      <c r="JC21" s="7"/>
      <c r="JD21" s="7"/>
      <c r="JE21" s="2" t="s">
        <v>230</v>
      </c>
      <c r="JF21" s="2" t="s">
        <v>217</v>
      </c>
      <c r="JG21" s="2" t="s">
        <v>602</v>
      </c>
      <c r="JH21" s="2" t="s">
        <v>220</v>
      </c>
      <c r="JI21" s="2" t="s">
        <v>232</v>
      </c>
      <c r="JJ21" s="2" t="s">
        <v>220</v>
      </c>
      <c r="JK21" s="4"/>
      <c r="JL21" s="8"/>
      <c r="JM21" s="4"/>
      <c r="JN21" s="8"/>
      <c r="JO21" s="7"/>
      <c r="JP21" s="7"/>
      <c r="JQ21" s="2" t="s">
        <v>230</v>
      </c>
      <c r="JR21" s="2" t="s">
        <v>217</v>
      </c>
      <c r="JS21" s="2" t="s">
        <v>603</v>
      </c>
      <c r="JT21" s="2" t="s">
        <v>424</v>
      </c>
      <c r="JU21" s="2" t="s">
        <v>232</v>
      </c>
      <c r="JV21" s="2" t="s">
        <v>220</v>
      </c>
      <c r="JW21" s="4"/>
      <c r="JX21" s="8"/>
      <c r="JY21" s="4"/>
      <c r="JZ21" s="8"/>
      <c r="KA21" s="7"/>
      <c r="KB21" s="7"/>
      <c r="KC21" s="2" t="s">
        <v>230</v>
      </c>
      <c r="KD21" s="2" t="s">
        <v>217</v>
      </c>
      <c r="KE21" s="2" t="s">
        <v>262</v>
      </c>
      <c r="KF21" s="2" t="s">
        <v>621</v>
      </c>
      <c r="KG21" s="2" t="s">
        <v>232</v>
      </c>
      <c r="KH21" s="2" t="s">
        <v>220</v>
      </c>
      <c r="KI21" s="4"/>
      <c r="KJ21" s="8"/>
      <c r="KK21" s="4"/>
      <c r="KL21" s="8"/>
      <c r="KM21" s="7"/>
      <c r="KN21" s="7"/>
      <c r="KO21" s="2" t="s">
        <v>254</v>
      </c>
      <c r="KP21" s="2" t="s">
        <v>217</v>
      </c>
      <c r="KQ21" s="2" t="s">
        <v>220</v>
      </c>
      <c r="KR21" s="2" t="s">
        <v>220</v>
      </c>
      <c r="KS21" s="2" t="s">
        <v>232</v>
      </c>
      <c r="KT21" s="2" t="s">
        <v>220</v>
      </c>
      <c r="KU21" s="4"/>
      <c r="KV21" s="8"/>
      <c r="KW21" s="4"/>
      <c r="KX21" s="8"/>
      <c r="KY21" s="7"/>
      <c r="KZ21" s="7"/>
      <c r="LA21" s="2" t="s">
        <v>277</v>
      </c>
      <c r="LB21" s="2" t="s">
        <v>217</v>
      </c>
      <c r="LC21" s="2" t="s">
        <v>220</v>
      </c>
      <c r="LD21" s="2" t="s">
        <v>220</v>
      </c>
      <c r="LE21" s="2" t="s">
        <v>232</v>
      </c>
      <c r="LF21" s="2" t="s">
        <v>220</v>
      </c>
      <c r="LG21" s="4"/>
      <c r="LH21" s="8"/>
      <c r="LI21" s="4"/>
      <c r="LJ21" s="8"/>
      <c r="LK21" s="7"/>
      <c r="LL21" s="7"/>
      <c r="LM21" s="2" t="s">
        <v>268</v>
      </c>
      <c r="LN21" s="2" t="s">
        <v>217</v>
      </c>
      <c r="LO21" s="2" t="s">
        <v>220</v>
      </c>
      <c r="LP21" s="2" t="s">
        <v>220</v>
      </c>
      <c r="LQ21" s="2" t="s">
        <v>232</v>
      </c>
      <c r="LR21" s="2" t="s">
        <v>269</v>
      </c>
      <c r="LS21" s="4"/>
      <c r="LT21" s="8"/>
      <c r="LU21" s="4"/>
      <c r="LV21" s="8"/>
      <c r="LW21" s="7"/>
      <c r="LX21" s="7"/>
      <c r="LY21" s="2" t="s">
        <v>230</v>
      </c>
      <c r="LZ21" s="2" t="s">
        <v>270</v>
      </c>
      <c r="MA21" s="2" t="s">
        <v>605</v>
      </c>
      <c r="MB21" s="2" t="s">
        <v>220</v>
      </c>
      <c r="MC21" s="2" t="s">
        <v>232</v>
      </c>
      <c r="MD21" s="2" t="s">
        <v>220</v>
      </c>
      <c r="ME21" s="4"/>
      <c r="MF21" s="8"/>
      <c r="MG21" s="4"/>
      <c r="MH21" s="8"/>
      <c r="MI21" s="7"/>
      <c r="MJ21" s="7"/>
      <c r="MK21" s="2" t="s">
        <v>230</v>
      </c>
      <c r="ML21" s="2" t="s">
        <v>270</v>
      </c>
      <c r="MM21" s="2" t="s">
        <v>273</v>
      </c>
      <c r="MN21" s="2" t="s">
        <v>622</v>
      </c>
      <c r="MO21" s="2" t="s">
        <v>232</v>
      </c>
      <c r="MP21" s="2" t="s">
        <v>220</v>
      </c>
      <c r="MQ21" s="4"/>
      <c r="MR21" s="8"/>
      <c r="MS21" s="4"/>
      <c r="MT21" s="8"/>
      <c r="MU21" s="7"/>
      <c r="MV21" s="7"/>
      <c r="MW21" s="2" t="s">
        <v>230</v>
      </c>
      <c r="MX21" s="2" t="s">
        <v>274</v>
      </c>
      <c r="MY21" s="2" t="s">
        <v>606</v>
      </c>
      <c r="MZ21" s="2" t="s">
        <v>592</v>
      </c>
      <c r="NA21" s="2" t="s">
        <v>232</v>
      </c>
      <c r="NB21" s="2" t="s">
        <v>220</v>
      </c>
      <c r="NC21" s="4"/>
      <c r="ND21" s="8"/>
      <c r="NE21" s="4"/>
      <c r="NF21" s="8"/>
      <c r="NG21" s="7"/>
      <c r="NH21" s="7"/>
      <c r="NI21" s="2" t="s">
        <v>220</v>
      </c>
      <c r="NJ21" s="2" t="s">
        <v>220</v>
      </c>
      <c r="NK21" s="2" t="s">
        <v>220</v>
      </c>
      <c r="NL21" s="2" t="s">
        <v>220</v>
      </c>
      <c r="NM21" s="2" t="s">
        <v>220</v>
      </c>
      <c r="NN21" s="2" t="s">
        <v>220</v>
      </c>
      <c r="NO21" s="4"/>
      <c r="NP21" s="8"/>
      <c r="NQ21" s="4"/>
      <c r="NR21" s="8"/>
      <c r="NS21" s="7"/>
      <c r="NT21" s="7"/>
      <c r="NU21" s="2" t="s">
        <v>277</v>
      </c>
      <c r="NV21" s="2" t="s">
        <v>217</v>
      </c>
      <c r="NW21" s="2" t="s">
        <v>220</v>
      </c>
      <c r="NX21" s="2" t="s">
        <v>220</v>
      </c>
      <c r="NY21" s="2" t="s">
        <v>232</v>
      </c>
      <c r="NZ21" s="2" t="s">
        <v>220</v>
      </c>
      <c r="OA21" s="4"/>
      <c r="OB21" s="8"/>
      <c r="OC21" s="4"/>
      <c r="OD21" s="8"/>
      <c r="OE21" s="7"/>
      <c r="OF21" s="7"/>
      <c r="OG21" s="2" t="s">
        <v>220</v>
      </c>
      <c r="OH21" s="2" t="s">
        <v>220</v>
      </c>
      <c r="OI21" s="2" t="s">
        <v>220</v>
      </c>
      <c r="OJ21" s="2" t="s">
        <v>220</v>
      </c>
      <c r="OK21" s="2" t="s">
        <v>220</v>
      </c>
      <c r="OL21" s="2" t="s">
        <v>220</v>
      </c>
      <c r="OM21" s="4"/>
      <c r="ON21" s="8"/>
      <c r="OO21" s="4"/>
      <c r="OP21" s="8"/>
      <c r="OQ21" s="7"/>
      <c r="OR21" s="7"/>
      <c r="OS21" s="2" t="s">
        <v>230</v>
      </c>
      <c r="OT21" s="2" t="s">
        <v>270</v>
      </c>
      <c r="OU21" s="2" t="s">
        <v>607</v>
      </c>
      <c r="OV21" s="2" t="s">
        <v>623</v>
      </c>
      <c r="OW21" s="2" t="s">
        <v>232</v>
      </c>
      <c r="OX21" s="2" t="s">
        <v>220</v>
      </c>
      <c r="OY21" s="4"/>
      <c r="OZ21" s="8"/>
      <c r="PA21" s="4"/>
      <c r="PB21" s="8"/>
      <c r="PC21" s="7"/>
      <c r="PD21" s="7"/>
      <c r="PE21" s="2" t="s">
        <v>220</v>
      </c>
      <c r="PF21" s="2" t="s">
        <v>220</v>
      </c>
      <c r="PG21" s="2" t="s">
        <v>220</v>
      </c>
      <c r="PH21" s="2" t="s">
        <v>220</v>
      </c>
      <c r="PI21" s="2" t="s">
        <v>220</v>
      </c>
      <c r="PJ21" s="2" t="s">
        <v>220</v>
      </c>
      <c r="PK21" s="4"/>
      <c r="PL21" s="8"/>
      <c r="PM21" s="4"/>
      <c r="PN21" s="8"/>
      <c r="PO21" s="7"/>
      <c r="PP21" s="7"/>
      <c r="PQ21" s="2" t="s">
        <v>230</v>
      </c>
      <c r="PR21" s="2" t="s">
        <v>270</v>
      </c>
      <c r="PS21" s="2" t="s">
        <v>609</v>
      </c>
      <c r="PT21" s="2" t="s">
        <v>624</v>
      </c>
      <c r="PU21" s="2" t="s">
        <v>232</v>
      </c>
      <c r="PV21" s="2" t="s">
        <v>220</v>
      </c>
      <c r="PW21" s="4">
        <v>9</v>
      </c>
      <c r="PX21" s="4">
        <v>395</v>
      </c>
      <c r="PY21" s="4"/>
      <c r="PZ21" s="4"/>
      <c r="QA21" s="4">
        <v>45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>
        <v>300</v>
      </c>
      <c r="SF21" s="4"/>
      <c r="SG21" s="4"/>
      <c r="SH21" s="4"/>
      <c r="SI21" s="4"/>
      <c r="SJ21" s="4"/>
      <c r="SK21" s="4"/>
      <c r="SL21" s="4">
        <v>120</v>
      </c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>
        <v>100</v>
      </c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</row>
    <row r="22">
      <c r="A22" s="2" t="s">
        <v>625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576</v>
      </c>
      <c r="G22" s="2" t="s">
        <v>576</v>
      </c>
      <c r="H22" s="2" t="s">
        <v>576</v>
      </c>
      <c r="I22" s="2" t="s">
        <v>577</v>
      </c>
      <c r="J22" s="2" t="s">
        <v>215</v>
      </c>
      <c r="K22" s="2" t="s">
        <v>626</v>
      </c>
      <c r="L22" s="3">
        <v>54</v>
      </c>
      <c r="M22" s="3">
        <v>56.7</v>
      </c>
      <c r="N22" s="3">
        <v>109.99</v>
      </c>
      <c r="O22" s="2" t="s">
        <v>217</v>
      </c>
      <c r="P22" s="2" t="s">
        <v>439</v>
      </c>
      <c r="Q22" s="2" t="s">
        <v>219</v>
      </c>
      <c r="R22" s="2" t="s">
        <v>220</v>
      </c>
      <c r="S22" s="2" t="s">
        <v>627</v>
      </c>
      <c r="T22" s="2" t="s">
        <v>222</v>
      </c>
      <c r="U22" s="2" t="s">
        <v>223</v>
      </c>
      <c r="V22" s="2" t="s">
        <v>580</v>
      </c>
      <c r="W22" s="2" t="s">
        <v>442</v>
      </c>
      <c r="X22" s="2" t="s">
        <v>581</v>
      </c>
      <c r="Y22" s="2" t="s">
        <v>582</v>
      </c>
      <c r="Z22" s="4">
        <v>403</v>
      </c>
      <c r="AA22" s="4">
        <f>=ROUNDDOWN(22.3888888888889,0)</f>
      </c>
      <c r="AB22" s="5">
        <v>18</v>
      </c>
      <c r="AC22" s="2" t="s">
        <v>628</v>
      </c>
      <c r="AD22" s="4">
        <v>105</v>
      </c>
      <c r="AE22" s="4">
        <v>485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22</v>
      </c>
      <c r="AQ22" s="8">
        <v>1418.66</v>
      </c>
      <c r="AR22" s="4">
        <v>30</v>
      </c>
      <c r="AS22" s="8">
        <v>1954.81</v>
      </c>
      <c r="AT22" s="7">
        <v>-0.2667</v>
      </c>
      <c r="AU22" s="7">
        <v>-0.2743</v>
      </c>
      <c r="AV22" s="4">
        <v>53</v>
      </c>
      <c r="AW22" s="8">
        <v>3882.5</v>
      </c>
      <c r="AX22" s="4">
        <v>103</v>
      </c>
      <c r="AY22" s="8">
        <v>7868.88</v>
      </c>
      <c r="AZ22" s="7">
        <v>-0.4854</v>
      </c>
      <c r="BA22" s="7">
        <v>-0.5066</v>
      </c>
      <c r="BB22" s="7">
        <v>0.3654</v>
      </c>
      <c r="BC22" s="4" t="s">
        <v>220</v>
      </c>
      <c r="BD22" s="8" t="s">
        <v>220</v>
      </c>
      <c r="BE22" s="4" t="s">
        <v>220</v>
      </c>
      <c r="BF22" s="8" t="s">
        <v>220</v>
      </c>
      <c r="BG22" s="7" t="s">
        <v>220</v>
      </c>
      <c r="BH22" s="7" t="s">
        <v>220</v>
      </c>
      <c r="BI22" s="7">
        <v>0.329</v>
      </c>
      <c r="BJ22" s="4">
        <v>22</v>
      </c>
      <c r="BK22" s="8">
        <v>1418.66</v>
      </c>
      <c r="BL22" s="2" t="s">
        <v>629</v>
      </c>
      <c r="BM22" s="7">
        <v>1</v>
      </c>
      <c r="BN22" s="7">
        <v>1</v>
      </c>
      <c r="BO22" s="4">
        <v>13</v>
      </c>
      <c r="BP22" s="8">
        <v>853.97</v>
      </c>
      <c r="BQ22" s="4">
        <v>18</v>
      </c>
      <c r="BR22" s="8">
        <v>1182.42</v>
      </c>
      <c r="BS22" s="7">
        <v>-0.2778</v>
      </c>
      <c r="BT22" s="7">
        <v>-0.2778</v>
      </c>
      <c r="BU22" s="2" t="s">
        <v>230</v>
      </c>
      <c r="BV22" s="2" t="s">
        <v>217</v>
      </c>
      <c r="BW22" s="2" t="s">
        <v>220</v>
      </c>
      <c r="BX22" s="2" t="s">
        <v>630</v>
      </c>
      <c r="BY22" s="2" t="s">
        <v>232</v>
      </c>
      <c r="BZ22" s="2" t="s">
        <v>220</v>
      </c>
      <c r="CA22" s="4"/>
      <c r="CB22" s="8"/>
      <c r="CC22" s="4">
        <v>1</v>
      </c>
      <c r="CD22" s="8">
        <v>63.24</v>
      </c>
      <c r="CE22" s="7">
        <v>-1</v>
      </c>
      <c r="CF22" s="7">
        <v>-1</v>
      </c>
      <c r="CG22" s="2" t="s">
        <v>230</v>
      </c>
      <c r="CH22" s="2" t="s">
        <v>217</v>
      </c>
      <c r="CI22" s="2" t="s">
        <v>591</v>
      </c>
      <c r="CJ22" s="2" t="s">
        <v>631</v>
      </c>
      <c r="CK22" s="2" t="s">
        <v>232</v>
      </c>
      <c r="CL22" s="2" t="s">
        <v>220</v>
      </c>
      <c r="CM22" s="4">
        <v>3</v>
      </c>
      <c r="CN22" s="8">
        <v>192</v>
      </c>
      <c r="CO22" s="4">
        <v>1</v>
      </c>
      <c r="CP22" s="8">
        <v>64</v>
      </c>
      <c r="CQ22" s="7">
        <v>2</v>
      </c>
      <c r="CR22" s="7">
        <v>2</v>
      </c>
      <c r="CS22" s="2" t="s">
        <v>230</v>
      </c>
      <c r="CT22" s="2" t="s">
        <v>217</v>
      </c>
      <c r="CU22" s="2" t="s">
        <v>587</v>
      </c>
      <c r="CV22" s="2" t="s">
        <v>632</v>
      </c>
      <c r="CW22" s="2" t="s">
        <v>232</v>
      </c>
      <c r="CX22" s="2" t="s">
        <v>220</v>
      </c>
      <c r="CY22" s="4">
        <v>2</v>
      </c>
      <c r="CZ22" s="8">
        <v>109.42</v>
      </c>
      <c r="DA22" s="4">
        <v>5</v>
      </c>
      <c r="DB22" s="8">
        <v>298.4</v>
      </c>
      <c r="DC22" s="7">
        <v>-0.6</v>
      </c>
      <c r="DD22" s="7">
        <v>-0.6333</v>
      </c>
      <c r="DE22" s="2" t="s">
        <v>230</v>
      </c>
      <c r="DF22" s="2" t="s">
        <v>217</v>
      </c>
      <c r="DG22" s="2" t="s">
        <v>591</v>
      </c>
      <c r="DH22" s="2" t="s">
        <v>633</v>
      </c>
      <c r="DI22" s="2" t="s">
        <v>232</v>
      </c>
      <c r="DJ22" s="2" t="s">
        <v>220</v>
      </c>
      <c r="DK22" s="4">
        <v>1</v>
      </c>
      <c r="DL22" s="8">
        <v>64.07</v>
      </c>
      <c r="DM22" s="4">
        <v>1</v>
      </c>
      <c r="DN22" s="8">
        <v>83.99</v>
      </c>
      <c r="DO22" s="7"/>
      <c r="DP22" s="7">
        <v>-0.2372</v>
      </c>
      <c r="DQ22" s="2" t="s">
        <v>230</v>
      </c>
      <c r="DR22" s="2" t="s">
        <v>217</v>
      </c>
      <c r="DS22" s="2" t="s">
        <v>591</v>
      </c>
      <c r="DT22" s="2" t="s">
        <v>634</v>
      </c>
      <c r="DU22" s="2" t="s">
        <v>232</v>
      </c>
      <c r="DV22" s="2" t="s">
        <v>220</v>
      </c>
      <c r="DW22" s="4"/>
      <c r="DX22" s="8"/>
      <c r="DY22" s="4">
        <v>1</v>
      </c>
      <c r="DZ22" s="8">
        <v>59.52</v>
      </c>
      <c r="EA22" s="7">
        <v>-1</v>
      </c>
      <c r="EB22" s="7">
        <v>-1</v>
      </c>
      <c r="EC22" s="2" t="s">
        <v>230</v>
      </c>
      <c r="ED22" s="2" t="s">
        <v>217</v>
      </c>
      <c r="EE22" s="2" t="s">
        <v>591</v>
      </c>
      <c r="EF22" s="2" t="s">
        <v>635</v>
      </c>
      <c r="EG22" s="2" t="s">
        <v>232</v>
      </c>
      <c r="EH22" s="2" t="s">
        <v>220</v>
      </c>
      <c r="EI22" s="4">
        <v>3</v>
      </c>
      <c r="EJ22" s="8">
        <v>199.2</v>
      </c>
      <c r="EK22" s="4"/>
      <c r="EL22" s="8"/>
      <c r="EM22" s="7"/>
      <c r="EN22" s="7"/>
      <c r="EO22" s="2" t="s">
        <v>230</v>
      </c>
      <c r="EP22" s="2" t="s">
        <v>217</v>
      </c>
      <c r="EQ22" s="2" t="s">
        <v>455</v>
      </c>
      <c r="ER22" s="2" t="s">
        <v>247</v>
      </c>
      <c r="ES22" s="2" t="s">
        <v>232</v>
      </c>
      <c r="ET22" s="2" t="s">
        <v>220</v>
      </c>
      <c r="EU22" s="4"/>
      <c r="EV22" s="8"/>
      <c r="EW22" s="4"/>
      <c r="EX22" s="8"/>
      <c r="EY22" s="7"/>
      <c r="EZ22" s="7"/>
      <c r="FA22" s="2" t="s">
        <v>230</v>
      </c>
      <c r="FB22" s="2" t="s">
        <v>217</v>
      </c>
      <c r="FC22" s="2" t="s">
        <v>591</v>
      </c>
      <c r="FD22" s="2" t="s">
        <v>636</v>
      </c>
      <c r="FE22" s="2" t="s">
        <v>232</v>
      </c>
      <c r="FF22" s="2" t="s">
        <v>220</v>
      </c>
      <c r="FG22" s="4"/>
      <c r="FH22" s="8"/>
      <c r="FI22" s="4">
        <v>1</v>
      </c>
      <c r="FJ22" s="8">
        <v>64.58</v>
      </c>
      <c r="FK22" s="7">
        <v>-1</v>
      </c>
      <c r="FL22" s="7">
        <v>-1</v>
      </c>
      <c r="FM22" s="2" t="s">
        <v>230</v>
      </c>
      <c r="FN22" s="2" t="s">
        <v>217</v>
      </c>
      <c r="FO22" s="2" t="s">
        <v>637</v>
      </c>
      <c r="FP22" s="2" t="s">
        <v>638</v>
      </c>
      <c r="FQ22" s="2" t="s">
        <v>232</v>
      </c>
      <c r="FR22" s="2" t="s">
        <v>220</v>
      </c>
      <c r="FS22" s="4"/>
      <c r="FT22" s="8"/>
      <c r="FU22" s="4"/>
      <c r="FV22" s="8"/>
      <c r="FW22" s="7"/>
      <c r="FX22" s="7"/>
      <c r="FY22" s="2" t="s">
        <v>230</v>
      </c>
      <c r="FZ22" s="2" t="s">
        <v>217</v>
      </c>
      <c r="GA22" s="2" t="s">
        <v>639</v>
      </c>
      <c r="GB22" s="2" t="s">
        <v>597</v>
      </c>
      <c r="GC22" s="2" t="s">
        <v>232</v>
      </c>
      <c r="GD22" s="2" t="s">
        <v>220</v>
      </c>
      <c r="GE22" s="4"/>
      <c r="GF22" s="8"/>
      <c r="GG22" s="4"/>
      <c r="GH22" s="8"/>
      <c r="GI22" s="7"/>
      <c r="GJ22" s="7"/>
      <c r="GK22" s="2" t="s">
        <v>230</v>
      </c>
      <c r="GL22" s="2" t="s">
        <v>217</v>
      </c>
      <c r="GM22" s="2" t="s">
        <v>250</v>
      </c>
      <c r="GN22" s="2" t="s">
        <v>220</v>
      </c>
      <c r="GO22" s="2" t="s">
        <v>232</v>
      </c>
      <c r="GP22" s="2" t="s">
        <v>220</v>
      </c>
      <c r="GQ22" s="4"/>
      <c r="GR22" s="8"/>
      <c r="GS22" s="4"/>
      <c r="GT22" s="8"/>
      <c r="GU22" s="7"/>
      <c r="GV22" s="7"/>
      <c r="GW22" s="2" t="s">
        <v>230</v>
      </c>
      <c r="GX22" s="2" t="s">
        <v>217</v>
      </c>
      <c r="GY22" s="2" t="s">
        <v>252</v>
      </c>
      <c r="GZ22" s="2" t="s">
        <v>253</v>
      </c>
      <c r="HA22" s="2" t="s">
        <v>232</v>
      </c>
      <c r="HB22" s="2" t="s">
        <v>220</v>
      </c>
      <c r="HC22" s="4"/>
      <c r="HD22" s="8"/>
      <c r="HE22" s="4"/>
      <c r="HF22" s="8"/>
      <c r="HG22" s="7"/>
      <c r="HH22" s="7"/>
      <c r="HI22" s="2" t="s">
        <v>254</v>
      </c>
      <c r="HJ22" s="2" t="s">
        <v>217</v>
      </c>
      <c r="HK22" s="2" t="s">
        <v>220</v>
      </c>
      <c r="HL22" s="2" t="s">
        <v>220</v>
      </c>
      <c r="HM22" s="2" t="s">
        <v>232</v>
      </c>
      <c r="HN22" s="2" t="s">
        <v>220</v>
      </c>
      <c r="HO22" s="4"/>
      <c r="HP22" s="8"/>
      <c r="HQ22" s="4"/>
      <c r="HR22" s="8"/>
      <c r="HS22" s="7"/>
      <c r="HT22" s="7"/>
      <c r="HU22" s="2" t="s">
        <v>230</v>
      </c>
      <c r="HV22" s="2" t="s">
        <v>217</v>
      </c>
      <c r="HW22" s="2" t="s">
        <v>496</v>
      </c>
      <c r="HX22" s="2" t="s">
        <v>640</v>
      </c>
      <c r="HY22" s="2" t="s">
        <v>232</v>
      </c>
      <c r="HZ22" s="2" t="s">
        <v>220</v>
      </c>
      <c r="IA22" s="4"/>
      <c r="IB22" s="8"/>
      <c r="IC22" s="4"/>
      <c r="ID22" s="8"/>
      <c r="IE22" s="7"/>
      <c r="IF22" s="7"/>
      <c r="IG22" s="2" t="s">
        <v>230</v>
      </c>
      <c r="IH22" s="2" t="s">
        <v>217</v>
      </c>
      <c r="II22" s="2" t="s">
        <v>591</v>
      </c>
      <c r="IJ22" s="2" t="s">
        <v>641</v>
      </c>
      <c r="IK22" s="2" t="s">
        <v>232</v>
      </c>
      <c r="IL22" s="2" t="s">
        <v>220</v>
      </c>
      <c r="IM22" s="4"/>
      <c r="IN22" s="8"/>
      <c r="IO22" s="4"/>
      <c r="IP22" s="8"/>
      <c r="IQ22" s="7"/>
      <c r="IR22" s="7"/>
      <c r="IS22" s="2" t="s">
        <v>230</v>
      </c>
      <c r="IT22" s="2" t="s">
        <v>217</v>
      </c>
      <c r="IU22" s="2" t="s">
        <v>256</v>
      </c>
      <c r="IV22" s="2" t="s">
        <v>604</v>
      </c>
      <c r="IW22" s="2" t="s">
        <v>232</v>
      </c>
      <c r="IX22" s="2" t="s">
        <v>220</v>
      </c>
      <c r="IY22" s="4"/>
      <c r="IZ22" s="8"/>
      <c r="JA22" s="4"/>
      <c r="JB22" s="8"/>
      <c r="JC22" s="7"/>
      <c r="JD22" s="7"/>
      <c r="JE22" s="2" t="s">
        <v>230</v>
      </c>
      <c r="JF22" s="2" t="s">
        <v>217</v>
      </c>
      <c r="JG22" s="2" t="s">
        <v>602</v>
      </c>
      <c r="JH22" s="2" t="s">
        <v>220</v>
      </c>
      <c r="JI22" s="2" t="s">
        <v>232</v>
      </c>
      <c r="JJ22" s="2" t="s">
        <v>220</v>
      </c>
      <c r="JK22" s="4"/>
      <c r="JL22" s="8"/>
      <c r="JM22" s="4"/>
      <c r="JN22" s="8"/>
      <c r="JO22" s="7"/>
      <c r="JP22" s="7"/>
      <c r="JQ22" s="2" t="s">
        <v>230</v>
      </c>
      <c r="JR22" s="2" t="s">
        <v>217</v>
      </c>
      <c r="JS22" s="2" t="s">
        <v>642</v>
      </c>
      <c r="JT22" s="2" t="s">
        <v>643</v>
      </c>
      <c r="JU22" s="2" t="s">
        <v>232</v>
      </c>
      <c r="JV22" s="2" t="s">
        <v>220</v>
      </c>
      <c r="JW22" s="4"/>
      <c r="JX22" s="8"/>
      <c r="JY22" s="4"/>
      <c r="JZ22" s="8"/>
      <c r="KA22" s="7"/>
      <c r="KB22" s="7"/>
      <c r="KC22" s="2" t="s">
        <v>230</v>
      </c>
      <c r="KD22" s="2" t="s">
        <v>217</v>
      </c>
      <c r="KE22" s="2" t="s">
        <v>521</v>
      </c>
      <c r="KF22" s="2" t="s">
        <v>644</v>
      </c>
      <c r="KG22" s="2" t="s">
        <v>232</v>
      </c>
      <c r="KH22" s="2" t="s">
        <v>220</v>
      </c>
      <c r="KI22" s="4"/>
      <c r="KJ22" s="8"/>
      <c r="KK22" s="4">
        <v>2</v>
      </c>
      <c r="KL22" s="8">
        <v>138.66</v>
      </c>
      <c r="KM22" s="7">
        <v>-1</v>
      </c>
      <c r="KN22" s="7">
        <v>-1</v>
      </c>
      <c r="KO22" s="2" t="s">
        <v>230</v>
      </c>
      <c r="KP22" s="2" t="s">
        <v>217</v>
      </c>
      <c r="KQ22" s="2" t="s">
        <v>264</v>
      </c>
      <c r="KR22" s="2" t="s">
        <v>645</v>
      </c>
      <c r="KS22" s="2" t="s">
        <v>232</v>
      </c>
      <c r="KT22" s="2" t="s">
        <v>220</v>
      </c>
      <c r="KU22" s="4"/>
      <c r="KV22" s="8"/>
      <c r="KW22" s="4"/>
      <c r="KX22" s="8"/>
      <c r="KY22" s="7"/>
      <c r="KZ22" s="7"/>
      <c r="LA22" s="2" t="s">
        <v>277</v>
      </c>
      <c r="LB22" s="2" t="s">
        <v>217</v>
      </c>
      <c r="LC22" s="2" t="s">
        <v>220</v>
      </c>
      <c r="LD22" s="2" t="s">
        <v>220</v>
      </c>
      <c r="LE22" s="2" t="s">
        <v>232</v>
      </c>
      <c r="LF22" s="2" t="s">
        <v>220</v>
      </c>
      <c r="LG22" s="4"/>
      <c r="LH22" s="8"/>
      <c r="LI22" s="4"/>
      <c r="LJ22" s="8"/>
      <c r="LK22" s="7"/>
      <c r="LL22" s="7"/>
      <c r="LM22" s="2" t="s">
        <v>268</v>
      </c>
      <c r="LN22" s="2" t="s">
        <v>217</v>
      </c>
      <c r="LO22" s="2" t="s">
        <v>220</v>
      </c>
      <c r="LP22" s="2" t="s">
        <v>220</v>
      </c>
      <c r="LQ22" s="2" t="s">
        <v>232</v>
      </c>
      <c r="LR22" s="2" t="s">
        <v>220</v>
      </c>
      <c r="LS22" s="4"/>
      <c r="LT22" s="8"/>
      <c r="LU22" s="4"/>
      <c r="LV22" s="8"/>
      <c r="LW22" s="7"/>
      <c r="LX22" s="7"/>
      <c r="LY22" s="2" t="s">
        <v>230</v>
      </c>
      <c r="LZ22" s="2" t="s">
        <v>270</v>
      </c>
      <c r="MA22" s="2" t="s">
        <v>605</v>
      </c>
      <c r="MB22" s="2" t="s">
        <v>646</v>
      </c>
      <c r="MC22" s="2" t="s">
        <v>232</v>
      </c>
      <c r="MD22" s="2" t="s">
        <v>220</v>
      </c>
      <c r="ME22" s="4"/>
      <c r="MF22" s="8"/>
      <c r="MG22" s="4"/>
      <c r="MH22" s="8"/>
      <c r="MI22" s="7"/>
      <c r="MJ22" s="7"/>
      <c r="MK22" s="2" t="s">
        <v>230</v>
      </c>
      <c r="ML22" s="2" t="s">
        <v>270</v>
      </c>
      <c r="MM22" s="2" t="s">
        <v>647</v>
      </c>
      <c r="MN22" s="2" t="s">
        <v>220</v>
      </c>
      <c r="MO22" s="2" t="s">
        <v>232</v>
      </c>
      <c r="MP22" s="2" t="s">
        <v>220</v>
      </c>
      <c r="MQ22" s="4"/>
      <c r="MR22" s="8"/>
      <c r="MS22" s="4"/>
      <c r="MT22" s="8"/>
      <c r="MU22" s="7"/>
      <c r="MV22" s="7"/>
      <c r="MW22" s="2" t="s">
        <v>230</v>
      </c>
      <c r="MX22" s="2" t="s">
        <v>274</v>
      </c>
      <c r="MY22" s="2" t="s">
        <v>648</v>
      </c>
      <c r="MZ22" s="2" t="s">
        <v>649</v>
      </c>
      <c r="NA22" s="2" t="s">
        <v>232</v>
      </c>
      <c r="NB22" s="2" t="s">
        <v>220</v>
      </c>
      <c r="NC22" s="4"/>
      <c r="ND22" s="8"/>
      <c r="NE22" s="4"/>
      <c r="NF22" s="8"/>
      <c r="NG22" s="7"/>
      <c r="NH22" s="7"/>
      <c r="NI22" s="2" t="s">
        <v>220</v>
      </c>
      <c r="NJ22" s="2" t="s">
        <v>220</v>
      </c>
      <c r="NK22" s="2" t="s">
        <v>220</v>
      </c>
      <c r="NL22" s="2" t="s">
        <v>220</v>
      </c>
      <c r="NM22" s="2" t="s">
        <v>220</v>
      </c>
      <c r="NN22" s="2" t="s">
        <v>220</v>
      </c>
      <c r="NO22" s="4"/>
      <c r="NP22" s="8"/>
      <c r="NQ22" s="4"/>
      <c r="NR22" s="8"/>
      <c r="NS22" s="7"/>
      <c r="NT22" s="7"/>
      <c r="NU22" s="2" t="s">
        <v>254</v>
      </c>
      <c r="NV22" s="2" t="s">
        <v>217</v>
      </c>
      <c r="NW22" s="2" t="s">
        <v>220</v>
      </c>
      <c r="NX22" s="2" t="s">
        <v>220</v>
      </c>
      <c r="NY22" s="2" t="s">
        <v>232</v>
      </c>
      <c r="NZ22" s="2" t="s">
        <v>220</v>
      </c>
      <c r="OA22" s="4"/>
      <c r="OB22" s="8"/>
      <c r="OC22" s="4"/>
      <c r="OD22" s="8"/>
      <c r="OE22" s="7"/>
      <c r="OF22" s="7"/>
      <c r="OG22" s="2" t="s">
        <v>220</v>
      </c>
      <c r="OH22" s="2" t="s">
        <v>220</v>
      </c>
      <c r="OI22" s="2" t="s">
        <v>220</v>
      </c>
      <c r="OJ22" s="2" t="s">
        <v>220</v>
      </c>
      <c r="OK22" s="2" t="s">
        <v>220</v>
      </c>
      <c r="OL22" s="2" t="s">
        <v>220</v>
      </c>
      <c r="OM22" s="4"/>
      <c r="ON22" s="8"/>
      <c r="OO22" s="4"/>
      <c r="OP22" s="8"/>
      <c r="OQ22" s="7"/>
      <c r="OR22" s="7"/>
      <c r="OS22" s="2" t="s">
        <v>230</v>
      </c>
      <c r="OT22" s="2" t="s">
        <v>270</v>
      </c>
      <c r="OU22" s="2" t="s">
        <v>471</v>
      </c>
      <c r="OV22" s="2" t="s">
        <v>220</v>
      </c>
      <c r="OW22" s="2" t="s">
        <v>232</v>
      </c>
      <c r="OX22" s="2" t="s">
        <v>220</v>
      </c>
      <c r="OY22" s="4"/>
      <c r="OZ22" s="8"/>
      <c r="PA22" s="4"/>
      <c r="PB22" s="8"/>
      <c r="PC22" s="7"/>
      <c r="PD22" s="7"/>
      <c r="PE22" s="2" t="s">
        <v>220</v>
      </c>
      <c r="PF22" s="2" t="s">
        <v>220</v>
      </c>
      <c r="PG22" s="2" t="s">
        <v>220</v>
      </c>
      <c r="PH22" s="2" t="s">
        <v>220</v>
      </c>
      <c r="PI22" s="2" t="s">
        <v>220</v>
      </c>
      <c r="PJ22" s="2" t="s">
        <v>220</v>
      </c>
      <c r="PK22" s="4"/>
      <c r="PL22" s="8"/>
      <c r="PM22" s="4"/>
      <c r="PN22" s="8"/>
      <c r="PO22" s="7"/>
      <c r="PP22" s="7"/>
      <c r="PQ22" s="2" t="s">
        <v>230</v>
      </c>
      <c r="PR22" s="2" t="s">
        <v>270</v>
      </c>
      <c r="PS22" s="2" t="s">
        <v>458</v>
      </c>
      <c r="PT22" s="2" t="s">
        <v>650</v>
      </c>
      <c r="PU22" s="2" t="s">
        <v>232</v>
      </c>
      <c r="PV22" s="2" t="s">
        <v>220</v>
      </c>
      <c r="PW22" s="4">
        <v>369</v>
      </c>
      <c r="PX22" s="4"/>
      <c r="PY22" s="4"/>
      <c r="PZ22" s="4"/>
      <c r="QA22" s="4">
        <v>34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>
        <v>105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>
        <v>100</v>
      </c>
      <c r="SF22" s="4"/>
      <c r="SG22" s="4"/>
      <c r="SH22" s="4"/>
      <c r="SI22" s="4"/>
      <c r="SJ22" s="4"/>
      <c r="SK22" s="4">
        <v>100</v>
      </c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>
        <v>180</v>
      </c>
      <c r="TE22" s="4"/>
      <c r="TF22" s="4"/>
      <c r="TG22" s="4"/>
      <c r="TH22" s="4"/>
    </row>
    <row r="23">
      <c r="A23" s="2" t="s">
        <v>651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576</v>
      </c>
      <c r="G23" s="2" t="s">
        <v>576</v>
      </c>
      <c r="H23" s="2" t="s">
        <v>576</v>
      </c>
      <c r="I23" s="2" t="s">
        <v>577</v>
      </c>
      <c r="J23" s="2" t="s">
        <v>282</v>
      </c>
      <c r="K23" s="2" t="s">
        <v>626</v>
      </c>
      <c r="L23" s="3">
        <v>67.5</v>
      </c>
      <c r="M23" s="3">
        <v>70.88</v>
      </c>
      <c r="N23" s="3">
        <v>139.99</v>
      </c>
      <c r="O23" s="2" t="s">
        <v>217</v>
      </c>
      <c r="P23" s="2" t="s">
        <v>439</v>
      </c>
      <c r="Q23" s="2" t="s">
        <v>219</v>
      </c>
      <c r="R23" s="2" t="s">
        <v>220</v>
      </c>
      <c r="S23" s="2" t="s">
        <v>627</v>
      </c>
      <c r="T23" s="2" t="s">
        <v>222</v>
      </c>
      <c r="U23" s="2" t="s">
        <v>223</v>
      </c>
      <c r="V23" s="2" t="s">
        <v>580</v>
      </c>
      <c r="W23" s="2" t="s">
        <v>442</v>
      </c>
      <c r="X23" s="2" t="s">
        <v>581</v>
      </c>
      <c r="Y23" s="2" t="s">
        <v>582</v>
      </c>
      <c r="Z23" s="4">
        <v>434</v>
      </c>
      <c r="AA23" s="4">
        <f>=ROUNDDOWN(20.6666666666667,0)</f>
      </c>
      <c r="AB23" s="5">
        <v>21</v>
      </c>
      <c r="AC23" s="2" t="s">
        <v>628</v>
      </c>
      <c r="AD23" s="4">
        <v>120</v>
      </c>
      <c r="AE23" s="4">
        <v>490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31</v>
      </c>
      <c r="AQ23" s="8">
        <v>2463.84</v>
      </c>
      <c r="AR23" s="4">
        <v>73</v>
      </c>
      <c r="AS23" s="8">
        <v>5914.07</v>
      </c>
      <c r="AT23" s="7">
        <v>-0.5753</v>
      </c>
      <c r="AU23" s="7">
        <v>-0.5834</v>
      </c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>
        <v>0.6346</v>
      </c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 t="s">
        <v>220</v>
      </c>
      <c r="BJ23" s="4">
        <v>31</v>
      </c>
      <c r="BK23" s="8">
        <v>2463.84</v>
      </c>
      <c r="BL23" s="2" t="s">
        <v>652</v>
      </c>
      <c r="BM23" s="7">
        <v>1</v>
      </c>
      <c r="BN23" s="7">
        <v>1</v>
      </c>
      <c r="BO23" s="4">
        <v>20</v>
      </c>
      <c r="BP23" s="8">
        <v>1628.6</v>
      </c>
      <c r="BQ23" s="4">
        <v>53</v>
      </c>
      <c r="BR23" s="8">
        <v>4315.79</v>
      </c>
      <c r="BS23" s="7">
        <v>-0.6226</v>
      </c>
      <c r="BT23" s="7">
        <v>-0.6226</v>
      </c>
      <c r="BU23" s="2" t="s">
        <v>230</v>
      </c>
      <c r="BV23" s="2" t="s">
        <v>217</v>
      </c>
      <c r="BW23" s="2" t="s">
        <v>220</v>
      </c>
      <c r="BX23" s="2" t="s">
        <v>630</v>
      </c>
      <c r="BY23" s="2" t="s">
        <v>232</v>
      </c>
      <c r="BZ23" s="2" t="s">
        <v>220</v>
      </c>
      <c r="CA23" s="4"/>
      <c r="CB23" s="8"/>
      <c r="CC23" s="4">
        <v>2</v>
      </c>
      <c r="CD23" s="8">
        <v>160.96</v>
      </c>
      <c r="CE23" s="7">
        <v>-1</v>
      </c>
      <c r="CF23" s="7">
        <v>-1</v>
      </c>
      <c r="CG23" s="2" t="s">
        <v>230</v>
      </c>
      <c r="CH23" s="2" t="s">
        <v>217</v>
      </c>
      <c r="CI23" s="2" t="s">
        <v>591</v>
      </c>
      <c r="CJ23" s="2" t="s">
        <v>653</v>
      </c>
      <c r="CK23" s="2" t="s">
        <v>232</v>
      </c>
      <c r="CL23" s="2" t="s">
        <v>220</v>
      </c>
      <c r="CM23" s="4">
        <v>2</v>
      </c>
      <c r="CN23" s="8">
        <v>160</v>
      </c>
      <c r="CO23" s="4">
        <v>4</v>
      </c>
      <c r="CP23" s="8">
        <v>320</v>
      </c>
      <c r="CQ23" s="7">
        <v>-0.5</v>
      </c>
      <c r="CR23" s="7">
        <v>-0.5</v>
      </c>
      <c r="CS23" s="2" t="s">
        <v>230</v>
      </c>
      <c r="CT23" s="2" t="s">
        <v>217</v>
      </c>
      <c r="CU23" s="2" t="s">
        <v>587</v>
      </c>
      <c r="CV23" s="2" t="s">
        <v>654</v>
      </c>
      <c r="CW23" s="2" t="s">
        <v>232</v>
      </c>
      <c r="CX23" s="2" t="s">
        <v>220</v>
      </c>
      <c r="CY23" s="4">
        <v>7</v>
      </c>
      <c r="CZ23" s="8">
        <v>496.23</v>
      </c>
      <c r="DA23" s="4">
        <v>4</v>
      </c>
      <c r="DB23" s="8">
        <v>303.8</v>
      </c>
      <c r="DC23" s="7">
        <v>0.75</v>
      </c>
      <c r="DD23" s="7">
        <v>0.6334</v>
      </c>
      <c r="DE23" s="2" t="s">
        <v>230</v>
      </c>
      <c r="DF23" s="2" t="s">
        <v>217</v>
      </c>
      <c r="DG23" s="2" t="s">
        <v>591</v>
      </c>
      <c r="DH23" s="2" t="s">
        <v>655</v>
      </c>
      <c r="DI23" s="2" t="s">
        <v>232</v>
      </c>
      <c r="DJ23" s="2" t="s">
        <v>220</v>
      </c>
      <c r="DK23" s="4">
        <v>1</v>
      </c>
      <c r="DL23" s="8">
        <v>94.5</v>
      </c>
      <c r="DM23" s="4">
        <v>3</v>
      </c>
      <c r="DN23" s="8">
        <v>228.35</v>
      </c>
      <c r="DO23" s="7">
        <v>-0.6667</v>
      </c>
      <c r="DP23" s="7">
        <v>-0.5862</v>
      </c>
      <c r="DQ23" s="2" t="s">
        <v>230</v>
      </c>
      <c r="DR23" s="2" t="s">
        <v>217</v>
      </c>
      <c r="DS23" s="2" t="s">
        <v>591</v>
      </c>
      <c r="DT23" s="2" t="s">
        <v>656</v>
      </c>
      <c r="DU23" s="2" t="s">
        <v>232</v>
      </c>
      <c r="DV23" s="2" t="s">
        <v>220</v>
      </c>
      <c r="DW23" s="4"/>
      <c r="DX23" s="8"/>
      <c r="DY23" s="4"/>
      <c r="DZ23" s="8"/>
      <c r="EA23" s="7"/>
      <c r="EB23" s="7"/>
      <c r="EC23" s="2" t="s">
        <v>230</v>
      </c>
      <c r="ED23" s="2" t="s">
        <v>217</v>
      </c>
      <c r="EE23" s="2" t="s">
        <v>591</v>
      </c>
      <c r="EF23" s="2" t="s">
        <v>657</v>
      </c>
      <c r="EG23" s="2" t="s">
        <v>232</v>
      </c>
      <c r="EH23" s="2" t="s">
        <v>220</v>
      </c>
      <c r="EI23" s="4">
        <v>1</v>
      </c>
      <c r="EJ23" s="8">
        <v>84.51</v>
      </c>
      <c r="EK23" s="4">
        <v>3</v>
      </c>
      <c r="EL23" s="8">
        <v>253.53</v>
      </c>
      <c r="EM23" s="7">
        <v>-0.6667</v>
      </c>
      <c r="EN23" s="7">
        <v>-0.6667</v>
      </c>
      <c r="EO23" s="2" t="s">
        <v>230</v>
      </c>
      <c r="EP23" s="2" t="s">
        <v>217</v>
      </c>
      <c r="EQ23" s="2" t="s">
        <v>455</v>
      </c>
      <c r="ER23" s="2" t="s">
        <v>247</v>
      </c>
      <c r="ES23" s="2" t="s">
        <v>232</v>
      </c>
      <c r="ET23" s="2" t="s">
        <v>220</v>
      </c>
      <c r="EU23" s="4"/>
      <c r="EV23" s="8"/>
      <c r="EW23" s="4"/>
      <c r="EX23" s="8"/>
      <c r="EY23" s="7"/>
      <c r="EZ23" s="7"/>
      <c r="FA23" s="2" t="s">
        <v>230</v>
      </c>
      <c r="FB23" s="2" t="s">
        <v>217</v>
      </c>
      <c r="FC23" s="2" t="s">
        <v>591</v>
      </c>
      <c r="FD23" s="2" t="s">
        <v>658</v>
      </c>
      <c r="FE23" s="2" t="s">
        <v>232</v>
      </c>
      <c r="FF23" s="2" t="s">
        <v>220</v>
      </c>
      <c r="FG23" s="4"/>
      <c r="FH23" s="8"/>
      <c r="FI23" s="4">
        <v>3</v>
      </c>
      <c r="FJ23" s="8">
        <v>246.6</v>
      </c>
      <c r="FK23" s="7">
        <v>-1</v>
      </c>
      <c r="FL23" s="7">
        <v>-1</v>
      </c>
      <c r="FM23" s="2" t="s">
        <v>230</v>
      </c>
      <c r="FN23" s="2" t="s">
        <v>217</v>
      </c>
      <c r="FO23" s="2" t="s">
        <v>659</v>
      </c>
      <c r="FP23" s="2" t="s">
        <v>494</v>
      </c>
      <c r="FQ23" s="2" t="s">
        <v>232</v>
      </c>
      <c r="FR23" s="2" t="s">
        <v>220</v>
      </c>
      <c r="FS23" s="4"/>
      <c r="FT23" s="8"/>
      <c r="FU23" s="4">
        <v>1</v>
      </c>
      <c r="FV23" s="8">
        <v>85.04</v>
      </c>
      <c r="FW23" s="7">
        <v>-1</v>
      </c>
      <c r="FX23" s="7">
        <v>-1</v>
      </c>
      <c r="FY23" s="2" t="s">
        <v>230</v>
      </c>
      <c r="FZ23" s="2" t="s">
        <v>217</v>
      </c>
      <c r="GA23" s="2" t="s">
        <v>639</v>
      </c>
      <c r="GB23" s="2" t="s">
        <v>342</v>
      </c>
      <c r="GC23" s="2" t="s">
        <v>232</v>
      </c>
      <c r="GD23" s="2" t="s">
        <v>220</v>
      </c>
      <c r="GE23" s="4"/>
      <c r="GF23" s="8"/>
      <c r="GG23" s="4"/>
      <c r="GH23" s="8"/>
      <c r="GI23" s="7"/>
      <c r="GJ23" s="7"/>
      <c r="GK23" s="2" t="s">
        <v>230</v>
      </c>
      <c r="GL23" s="2" t="s">
        <v>217</v>
      </c>
      <c r="GM23" s="2" t="s">
        <v>250</v>
      </c>
      <c r="GN23" s="2" t="s">
        <v>660</v>
      </c>
      <c r="GO23" s="2" t="s">
        <v>232</v>
      </c>
      <c r="GP23" s="2" t="s">
        <v>220</v>
      </c>
      <c r="GQ23" s="4"/>
      <c r="GR23" s="8"/>
      <c r="GS23" s="4"/>
      <c r="GT23" s="8"/>
      <c r="GU23" s="7"/>
      <c r="GV23" s="7"/>
      <c r="GW23" s="2" t="s">
        <v>230</v>
      </c>
      <c r="GX23" s="2" t="s">
        <v>270</v>
      </c>
      <c r="GY23" s="2" t="s">
        <v>252</v>
      </c>
      <c r="GZ23" s="2" t="s">
        <v>339</v>
      </c>
      <c r="HA23" s="2" t="s">
        <v>232</v>
      </c>
      <c r="HB23" s="2" t="s">
        <v>220</v>
      </c>
      <c r="HC23" s="4"/>
      <c r="HD23" s="8"/>
      <c r="HE23" s="4"/>
      <c r="HF23" s="8"/>
      <c r="HG23" s="7"/>
      <c r="HH23" s="7"/>
      <c r="HI23" s="2" t="s">
        <v>254</v>
      </c>
      <c r="HJ23" s="2" t="s">
        <v>217</v>
      </c>
      <c r="HK23" s="2" t="s">
        <v>220</v>
      </c>
      <c r="HL23" s="2" t="s">
        <v>220</v>
      </c>
      <c r="HM23" s="2" t="s">
        <v>232</v>
      </c>
      <c r="HN23" s="2" t="s">
        <v>220</v>
      </c>
      <c r="HO23" s="4"/>
      <c r="HP23" s="8"/>
      <c r="HQ23" s="4"/>
      <c r="HR23" s="8"/>
      <c r="HS23" s="7"/>
      <c r="HT23" s="7"/>
      <c r="HU23" s="2" t="s">
        <v>230</v>
      </c>
      <c r="HV23" s="2" t="s">
        <v>217</v>
      </c>
      <c r="HW23" s="2" t="s">
        <v>496</v>
      </c>
      <c r="HX23" s="2" t="s">
        <v>482</v>
      </c>
      <c r="HY23" s="2" t="s">
        <v>232</v>
      </c>
      <c r="HZ23" s="2" t="s">
        <v>220</v>
      </c>
      <c r="IA23" s="4"/>
      <c r="IB23" s="8"/>
      <c r="IC23" s="4"/>
      <c r="ID23" s="8"/>
      <c r="IE23" s="7"/>
      <c r="IF23" s="7"/>
      <c r="IG23" s="2" t="s">
        <v>230</v>
      </c>
      <c r="IH23" s="2" t="s">
        <v>217</v>
      </c>
      <c r="II23" s="2" t="s">
        <v>591</v>
      </c>
      <c r="IJ23" s="2" t="s">
        <v>661</v>
      </c>
      <c r="IK23" s="2" t="s">
        <v>232</v>
      </c>
      <c r="IL23" s="2" t="s">
        <v>220</v>
      </c>
      <c r="IM23" s="4"/>
      <c r="IN23" s="8"/>
      <c r="IO23" s="4"/>
      <c r="IP23" s="8"/>
      <c r="IQ23" s="7"/>
      <c r="IR23" s="7"/>
      <c r="IS23" s="2" t="s">
        <v>230</v>
      </c>
      <c r="IT23" s="2" t="s">
        <v>217</v>
      </c>
      <c r="IU23" s="2" t="s">
        <v>256</v>
      </c>
      <c r="IV23" s="2" t="s">
        <v>418</v>
      </c>
      <c r="IW23" s="2" t="s">
        <v>232</v>
      </c>
      <c r="IX23" s="2" t="s">
        <v>220</v>
      </c>
      <c r="IY23" s="4"/>
      <c r="IZ23" s="8"/>
      <c r="JA23" s="4"/>
      <c r="JB23" s="8"/>
      <c r="JC23" s="7"/>
      <c r="JD23" s="7"/>
      <c r="JE23" s="2" t="s">
        <v>230</v>
      </c>
      <c r="JF23" s="2" t="s">
        <v>217</v>
      </c>
      <c r="JG23" s="2" t="s">
        <v>602</v>
      </c>
      <c r="JH23" s="2" t="s">
        <v>220</v>
      </c>
      <c r="JI23" s="2" t="s">
        <v>232</v>
      </c>
      <c r="JJ23" s="2" t="s">
        <v>220</v>
      </c>
      <c r="JK23" s="4"/>
      <c r="JL23" s="8"/>
      <c r="JM23" s="4"/>
      <c r="JN23" s="8"/>
      <c r="JO23" s="7"/>
      <c r="JP23" s="7"/>
      <c r="JQ23" s="2" t="s">
        <v>230</v>
      </c>
      <c r="JR23" s="2" t="s">
        <v>217</v>
      </c>
      <c r="JS23" s="2" t="s">
        <v>642</v>
      </c>
      <c r="JT23" s="2" t="s">
        <v>662</v>
      </c>
      <c r="JU23" s="2" t="s">
        <v>232</v>
      </c>
      <c r="JV23" s="2" t="s">
        <v>220</v>
      </c>
      <c r="JW23" s="4"/>
      <c r="JX23" s="8"/>
      <c r="JY23" s="4"/>
      <c r="JZ23" s="8"/>
      <c r="KA23" s="7"/>
      <c r="KB23" s="7"/>
      <c r="KC23" s="2" t="s">
        <v>230</v>
      </c>
      <c r="KD23" s="2" t="s">
        <v>217</v>
      </c>
      <c r="KE23" s="2" t="s">
        <v>663</v>
      </c>
      <c r="KF23" s="2" t="s">
        <v>664</v>
      </c>
      <c r="KG23" s="2" t="s">
        <v>232</v>
      </c>
      <c r="KH23" s="2" t="s">
        <v>220</v>
      </c>
      <c r="KI23" s="4"/>
      <c r="KJ23" s="8"/>
      <c r="KK23" s="4"/>
      <c r="KL23" s="8"/>
      <c r="KM23" s="7"/>
      <c r="KN23" s="7"/>
      <c r="KO23" s="2" t="s">
        <v>230</v>
      </c>
      <c r="KP23" s="2" t="s">
        <v>217</v>
      </c>
      <c r="KQ23" s="2" t="s">
        <v>264</v>
      </c>
      <c r="KR23" s="2" t="s">
        <v>665</v>
      </c>
      <c r="KS23" s="2" t="s">
        <v>232</v>
      </c>
      <c r="KT23" s="2" t="s">
        <v>220</v>
      </c>
      <c r="KU23" s="4"/>
      <c r="KV23" s="8"/>
      <c r="KW23" s="4"/>
      <c r="KX23" s="8"/>
      <c r="KY23" s="7"/>
      <c r="KZ23" s="7"/>
      <c r="LA23" s="2" t="s">
        <v>277</v>
      </c>
      <c r="LB23" s="2" t="s">
        <v>217</v>
      </c>
      <c r="LC23" s="2" t="s">
        <v>220</v>
      </c>
      <c r="LD23" s="2" t="s">
        <v>220</v>
      </c>
      <c r="LE23" s="2" t="s">
        <v>232</v>
      </c>
      <c r="LF23" s="2" t="s">
        <v>220</v>
      </c>
      <c r="LG23" s="4"/>
      <c r="LH23" s="8"/>
      <c r="LI23" s="4"/>
      <c r="LJ23" s="8"/>
      <c r="LK23" s="7"/>
      <c r="LL23" s="7"/>
      <c r="LM23" s="2" t="s">
        <v>268</v>
      </c>
      <c r="LN23" s="2" t="s">
        <v>217</v>
      </c>
      <c r="LO23" s="2" t="s">
        <v>220</v>
      </c>
      <c r="LP23" s="2" t="s">
        <v>220</v>
      </c>
      <c r="LQ23" s="2" t="s">
        <v>232</v>
      </c>
      <c r="LR23" s="2" t="s">
        <v>220</v>
      </c>
      <c r="LS23" s="4"/>
      <c r="LT23" s="8"/>
      <c r="LU23" s="4"/>
      <c r="LV23" s="8"/>
      <c r="LW23" s="7"/>
      <c r="LX23" s="7"/>
      <c r="LY23" s="2" t="s">
        <v>230</v>
      </c>
      <c r="LZ23" s="2" t="s">
        <v>270</v>
      </c>
      <c r="MA23" s="2" t="s">
        <v>605</v>
      </c>
      <c r="MB23" s="2" t="s">
        <v>666</v>
      </c>
      <c r="MC23" s="2" t="s">
        <v>232</v>
      </c>
      <c r="MD23" s="2" t="s">
        <v>220</v>
      </c>
      <c r="ME23" s="4"/>
      <c r="MF23" s="8"/>
      <c r="MG23" s="4"/>
      <c r="MH23" s="8"/>
      <c r="MI23" s="7"/>
      <c r="MJ23" s="7"/>
      <c r="MK23" s="2" t="s">
        <v>230</v>
      </c>
      <c r="ML23" s="2" t="s">
        <v>270</v>
      </c>
      <c r="MM23" s="2" t="s">
        <v>667</v>
      </c>
      <c r="MN23" s="2" t="s">
        <v>668</v>
      </c>
      <c r="MO23" s="2" t="s">
        <v>232</v>
      </c>
      <c r="MP23" s="2" t="s">
        <v>220</v>
      </c>
      <c r="MQ23" s="4"/>
      <c r="MR23" s="8"/>
      <c r="MS23" s="4"/>
      <c r="MT23" s="8"/>
      <c r="MU23" s="7"/>
      <c r="MV23" s="7"/>
      <c r="MW23" s="2" t="s">
        <v>230</v>
      </c>
      <c r="MX23" s="2" t="s">
        <v>274</v>
      </c>
      <c r="MY23" s="2" t="s">
        <v>648</v>
      </c>
      <c r="MZ23" s="2" t="s">
        <v>669</v>
      </c>
      <c r="NA23" s="2" t="s">
        <v>232</v>
      </c>
      <c r="NB23" s="2" t="s">
        <v>220</v>
      </c>
      <c r="NC23" s="4"/>
      <c r="ND23" s="8"/>
      <c r="NE23" s="4"/>
      <c r="NF23" s="8"/>
      <c r="NG23" s="7"/>
      <c r="NH23" s="7"/>
      <c r="NI23" s="2" t="s">
        <v>220</v>
      </c>
      <c r="NJ23" s="2" t="s">
        <v>220</v>
      </c>
      <c r="NK23" s="2" t="s">
        <v>220</v>
      </c>
      <c r="NL23" s="2" t="s">
        <v>220</v>
      </c>
      <c r="NM23" s="2" t="s">
        <v>220</v>
      </c>
      <c r="NN23" s="2" t="s">
        <v>220</v>
      </c>
      <c r="NO23" s="4"/>
      <c r="NP23" s="8"/>
      <c r="NQ23" s="4"/>
      <c r="NR23" s="8"/>
      <c r="NS23" s="7"/>
      <c r="NT23" s="7"/>
      <c r="NU23" s="2" t="s">
        <v>254</v>
      </c>
      <c r="NV23" s="2" t="s">
        <v>217</v>
      </c>
      <c r="NW23" s="2" t="s">
        <v>220</v>
      </c>
      <c r="NX23" s="2" t="s">
        <v>220</v>
      </c>
      <c r="NY23" s="2" t="s">
        <v>232</v>
      </c>
      <c r="NZ23" s="2" t="s">
        <v>220</v>
      </c>
      <c r="OA23" s="4"/>
      <c r="OB23" s="8"/>
      <c r="OC23" s="4"/>
      <c r="OD23" s="8"/>
      <c r="OE23" s="7"/>
      <c r="OF23" s="7"/>
      <c r="OG23" s="2" t="s">
        <v>220</v>
      </c>
      <c r="OH23" s="2" t="s">
        <v>220</v>
      </c>
      <c r="OI23" s="2" t="s">
        <v>220</v>
      </c>
      <c r="OJ23" s="2" t="s">
        <v>220</v>
      </c>
      <c r="OK23" s="2" t="s">
        <v>220</v>
      </c>
      <c r="OL23" s="2" t="s">
        <v>220</v>
      </c>
      <c r="OM23" s="4"/>
      <c r="ON23" s="8"/>
      <c r="OO23" s="4"/>
      <c r="OP23" s="8"/>
      <c r="OQ23" s="7"/>
      <c r="OR23" s="7"/>
      <c r="OS23" s="2" t="s">
        <v>230</v>
      </c>
      <c r="OT23" s="2" t="s">
        <v>270</v>
      </c>
      <c r="OU23" s="2" t="s">
        <v>471</v>
      </c>
      <c r="OV23" s="2" t="s">
        <v>220</v>
      </c>
      <c r="OW23" s="2" t="s">
        <v>232</v>
      </c>
      <c r="OX23" s="2" t="s">
        <v>220</v>
      </c>
      <c r="OY23" s="4"/>
      <c r="OZ23" s="8"/>
      <c r="PA23" s="4"/>
      <c r="PB23" s="8"/>
      <c r="PC23" s="7"/>
      <c r="PD23" s="7"/>
      <c r="PE23" s="2" t="s">
        <v>220</v>
      </c>
      <c r="PF23" s="2" t="s">
        <v>220</v>
      </c>
      <c r="PG23" s="2" t="s">
        <v>220</v>
      </c>
      <c r="PH23" s="2" t="s">
        <v>220</v>
      </c>
      <c r="PI23" s="2" t="s">
        <v>220</v>
      </c>
      <c r="PJ23" s="2" t="s">
        <v>220</v>
      </c>
      <c r="PK23" s="4"/>
      <c r="PL23" s="8"/>
      <c r="PM23" s="4"/>
      <c r="PN23" s="8"/>
      <c r="PO23" s="7"/>
      <c r="PP23" s="7"/>
      <c r="PQ23" s="2" t="s">
        <v>230</v>
      </c>
      <c r="PR23" s="2" t="s">
        <v>270</v>
      </c>
      <c r="PS23" s="2" t="s">
        <v>458</v>
      </c>
      <c r="PT23" s="2" t="s">
        <v>670</v>
      </c>
      <c r="PU23" s="2" t="s">
        <v>232</v>
      </c>
      <c r="PV23" s="2" t="s">
        <v>220</v>
      </c>
      <c r="PW23" s="4">
        <v>361</v>
      </c>
      <c r="PX23" s="4"/>
      <c r="PY23" s="4"/>
      <c r="PZ23" s="4"/>
      <c r="QA23" s="4">
        <v>73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>
        <v>120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>
        <v>150</v>
      </c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>
        <v>220</v>
      </c>
      <c r="TE23" s="4"/>
      <c r="TF23" s="4"/>
      <c r="TG23" s="4"/>
      <c r="TH23" s="4"/>
    </row>
    <row r="24">
      <c r="A24" s="2" t="s">
        <v>671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576</v>
      </c>
      <c r="G24" s="2" t="s">
        <v>576</v>
      </c>
      <c r="H24" s="2" t="s">
        <v>576</v>
      </c>
      <c r="I24" s="2" t="s">
        <v>577</v>
      </c>
      <c r="J24" s="2" t="s">
        <v>215</v>
      </c>
      <c r="K24" s="2" t="s">
        <v>672</v>
      </c>
      <c r="L24" s="3">
        <v>54</v>
      </c>
      <c r="M24" s="3">
        <v>56.7</v>
      </c>
      <c r="N24" s="3">
        <v>109.99</v>
      </c>
      <c r="O24" s="2" t="s">
        <v>217</v>
      </c>
      <c r="P24" s="2" t="s">
        <v>673</v>
      </c>
      <c r="Q24" s="2" t="s">
        <v>219</v>
      </c>
      <c r="R24" s="2" t="s">
        <v>220</v>
      </c>
      <c r="S24" s="2" t="s">
        <v>674</v>
      </c>
      <c r="T24" s="2" t="s">
        <v>222</v>
      </c>
      <c r="U24" s="2" t="s">
        <v>223</v>
      </c>
      <c r="V24" s="2" t="s">
        <v>580</v>
      </c>
      <c r="W24" s="2" t="s">
        <v>442</v>
      </c>
      <c r="X24" s="2" t="s">
        <v>581</v>
      </c>
      <c r="Y24" s="2" t="s">
        <v>582</v>
      </c>
      <c r="Z24" s="4">
        <v>228</v>
      </c>
      <c r="AA24" s="4">
        <f>=ROUNDDOWN(22.8,0)</f>
      </c>
      <c r="AB24" s="5">
        <v>10</v>
      </c>
      <c r="AC24" s="2" t="s">
        <v>583</v>
      </c>
      <c r="AD24" s="4">
        <v>80</v>
      </c>
      <c r="AE24" s="4">
        <v>80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13</v>
      </c>
      <c r="AQ24" s="8">
        <v>816.42</v>
      </c>
      <c r="AR24" s="4">
        <v>28</v>
      </c>
      <c r="AS24" s="8">
        <v>1769.04</v>
      </c>
      <c r="AT24" s="7">
        <v>-0.5357</v>
      </c>
      <c r="AU24" s="7">
        <v>-0.5385</v>
      </c>
      <c r="AV24" s="4">
        <v>34</v>
      </c>
      <c r="AW24" s="8">
        <v>2561.98</v>
      </c>
      <c r="AX24" s="4">
        <v>55</v>
      </c>
      <c r="AY24" s="8">
        <v>3946.78</v>
      </c>
      <c r="AZ24" s="7">
        <v>-0.3818</v>
      </c>
      <c r="BA24" s="7">
        <v>-0.3509</v>
      </c>
      <c r="BB24" s="7">
        <v>0.3187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>
        <v>0.2171</v>
      </c>
      <c r="BJ24" s="4">
        <v>13</v>
      </c>
      <c r="BK24" s="8">
        <v>816.42</v>
      </c>
      <c r="BL24" s="2" t="s">
        <v>675</v>
      </c>
      <c r="BM24" s="7">
        <v>1</v>
      </c>
      <c r="BN24" s="7">
        <v>1</v>
      </c>
      <c r="BO24" s="4">
        <v>6</v>
      </c>
      <c r="BP24" s="8">
        <v>390.24</v>
      </c>
      <c r="BQ24" s="4">
        <v>15</v>
      </c>
      <c r="BR24" s="8">
        <v>975.6</v>
      </c>
      <c r="BS24" s="7">
        <v>-0.6</v>
      </c>
      <c r="BT24" s="7">
        <v>-0.6</v>
      </c>
      <c r="BU24" s="2" t="s">
        <v>230</v>
      </c>
      <c r="BV24" s="2" t="s">
        <v>217</v>
      </c>
      <c r="BW24" s="2" t="s">
        <v>220</v>
      </c>
      <c r="BX24" s="2" t="s">
        <v>676</v>
      </c>
      <c r="BY24" s="2" t="s">
        <v>232</v>
      </c>
      <c r="BZ24" s="2" t="s">
        <v>220</v>
      </c>
      <c r="CA24" s="4"/>
      <c r="CB24" s="8"/>
      <c r="CC24" s="4">
        <v>1</v>
      </c>
      <c r="CD24" s="8">
        <v>63.24</v>
      </c>
      <c r="CE24" s="7">
        <v>-1</v>
      </c>
      <c r="CF24" s="7">
        <v>-1</v>
      </c>
      <c r="CG24" s="2" t="s">
        <v>230</v>
      </c>
      <c r="CH24" s="2" t="s">
        <v>217</v>
      </c>
      <c r="CI24" s="2" t="s">
        <v>585</v>
      </c>
      <c r="CJ24" s="2" t="s">
        <v>586</v>
      </c>
      <c r="CK24" s="2" t="s">
        <v>232</v>
      </c>
      <c r="CL24" s="2" t="s">
        <v>220</v>
      </c>
      <c r="CM24" s="4">
        <v>3</v>
      </c>
      <c r="CN24" s="8">
        <v>192</v>
      </c>
      <c r="CO24" s="4">
        <v>6</v>
      </c>
      <c r="CP24" s="8">
        <v>384</v>
      </c>
      <c r="CQ24" s="7">
        <v>-0.5</v>
      </c>
      <c r="CR24" s="7">
        <v>-0.5</v>
      </c>
      <c r="CS24" s="2" t="s">
        <v>230</v>
      </c>
      <c r="CT24" s="2" t="s">
        <v>217</v>
      </c>
      <c r="CU24" s="2" t="s">
        <v>587</v>
      </c>
      <c r="CV24" s="2" t="s">
        <v>677</v>
      </c>
      <c r="CW24" s="2" t="s">
        <v>232</v>
      </c>
      <c r="CX24" s="2" t="s">
        <v>220</v>
      </c>
      <c r="CY24" s="4">
        <v>1</v>
      </c>
      <c r="CZ24" s="8">
        <v>54.71</v>
      </c>
      <c r="DA24" s="4">
        <v>3</v>
      </c>
      <c r="DB24" s="8">
        <v>179.04</v>
      </c>
      <c r="DC24" s="7">
        <v>-0.6667</v>
      </c>
      <c r="DD24" s="7">
        <v>-0.6944</v>
      </c>
      <c r="DE24" s="2" t="s">
        <v>230</v>
      </c>
      <c r="DF24" s="2" t="s">
        <v>217</v>
      </c>
      <c r="DG24" s="2" t="s">
        <v>589</v>
      </c>
      <c r="DH24" s="2" t="s">
        <v>678</v>
      </c>
      <c r="DI24" s="2" t="s">
        <v>232</v>
      </c>
      <c r="DJ24" s="2" t="s">
        <v>220</v>
      </c>
      <c r="DK24" s="4">
        <v>1</v>
      </c>
      <c r="DL24" s="8">
        <v>56.7</v>
      </c>
      <c r="DM24" s="4"/>
      <c r="DN24" s="8"/>
      <c r="DO24" s="7"/>
      <c r="DP24" s="7"/>
      <c r="DQ24" s="2" t="s">
        <v>230</v>
      </c>
      <c r="DR24" s="2" t="s">
        <v>217</v>
      </c>
      <c r="DS24" s="2" t="s">
        <v>591</v>
      </c>
      <c r="DT24" s="2" t="s">
        <v>679</v>
      </c>
      <c r="DU24" s="2" t="s">
        <v>232</v>
      </c>
      <c r="DV24" s="2" t="s">
        <v>220</v>
      </c>
      <c r="DW24" s="4"/>
      <c r="DX24" s="8"/>
      <c r="DY24" s="4">
        <v>2</v>
      </c>
      <c r="DZ24" s="8">
        <v>104.16</v>
      </c>
      <c r="EA24" s="7">
        <v>-1</v>
      </c>
      <c r="EB24" s="7">
        <v>-1</v>
      </c>
      <c r="EC24" s="2" t="s">
        <v>230</v>
      </c>
      <c r="ED24" s="2" t="s">
        <v>217</v>
      </c>
      <c r="EE24" s="2" t="s">
        <v>593</v>
      </c>
      <c r="EF24" s="2" t="s">
        <v>592</v>
      </c>
      <c r="EG24" s="2" t="s">
        <v>232</v>
      </c>
      <c r="EH24" s="2" t="s">
        <v>220</v>
      </c>
      <c r="EI24" s="4">
        <v>1</v>
      </c>
      <c r="EJ24" s="8">
        <v>66.4</v>
      </c>
      <c r="EK24" s="4"/>
      <c r="EL24" s="8"/>
      <c r="EM24" s="7"/>
      <c r="EN24" s="7"/>
      <c r="EO24" s="2" t="s">
        <v>230</v>
      </c>
      <c r="EP24" s="2" t="s">
        <v>217</v>
      </c>
      <c r="EQ24" s="2" t="s">
        <v>455</v>
      </c>
      <c r="ER24" s="2" t="s">
        <v>247</v>
      </c>
      <c r="ES24" s="2" t="s">
        <v>232</v>
      </c>
      <c r="ET24" s="2" t="s">
        <v>220</v>
      </c>
      <c r="EU24" s="4">
        <v>1</v>
      </c>
      <c r="EV24" s="8">
        <v>56.37</v>
      </c>
      <c r="EW24" s="4"/>
      <c r="EX24" s="8"/>
      <c r="EY24" s="7"/>
      <c r="EZ24" s="7"/>
      <c r="FA24" s="2" t="s">
        <v>230</v>
      </c>
      <c r="FB24" s="2" t="s">
        <v>217</v>
      </c>
      <c r="FC24" s="2" t="s">
        <v>594</v>
      </c>
      <c r="FD24" s="2" t="s">
        <v>680</v>
      </c>
      <c r="FE24" s="2" t="s">
        <v>232</v>
      </c>
      <c r="FF24" s="2" t="s">
        <v>220</v>
      </c>
      <c r="FG24" s="4"/>
      <c r="FH24" s="8"/>
      <c r="FI24" s="4"/>
      <c r="FJ24" s="8"/>
      <c r="FK24" s="7"/>
      <c r="FL24" s="7"/>
      <c r="FM24" s="2" t="s">
        <v>230</v>
      </c>
      <c r="FN24" s="2" t="s">
        <v>217</v>
      </c>
      <c r="FO24" s="2" t="s">
        <v>246</v>
      </c>
      <c r="FP24" s="2" t="s">
        <v>247</v>
      </c>
      <c r="FQ24" s="2" t="s">
        <v>232</v>
      </c>
      <c r="FR24" s="2" t="s">
        <v>220</v>
      </c>
      <c r="FS24" s="4"/>
      <c r="FT24" s="8"/>
      <c r="FU24" s="4"/>
      <c r="FV24" s="8"/>
      <c r="FW24" s="7"/>
      <c r="FX24" s="7"/>
      <c r="FY24" s="2" t="s">
        <v>230</v>
      </c>
      <c r="FZ24" s="2" t="s">
        <v>217</v>
      </c>
      <c r="GA24" s="2" t="s">
        <v>681</v>
      </c>
      <c r="GB24" s="2" t="s">
        <v>309</v>
      </c>
      <c r="GC24" s="2" t="s">
        <v>232</v>
      </c>
      <c r="GD24" s="2" t="s">
        <v>220</v>
      </c>
      <c r="GE24" s="4"/>
      <c r="GF24" s="8"/>
      <c r="GG24" s="4"/>
      <c r="GH24" s="8"/>
      <c r="GI24" s="7"/>
      <c r="GJ24" s="7"/>
      <c r="GK24" s="2" t="s">
        <v>386</v>
      </c>
      <c r="GL24" s="2" t="s">
        <v>217</v>
      </c>
      <c r="GM24" s="2" t="s">
        <v>220</v>
      </c>
      <c r="GN24" s="2" t="s">
        <v>220</v>
      </c>
      <c r="GO24" s="2" t="s">
        <v>232</v>
      </c>
      <c r="GP24" s="2" t="s">
        <v>220</v>
      </c>
      <c r="GQ24" s="4"/>
      <c r="GR24" s="8"/>
      <c r="GS24" s="4"/>
      <c r="GT24" s="8"/>
      <c r="GU24" s="7"/>
      <c r="GV24" s="7"/>
      <c r="GW24" s="2" t="s">
        <v>230</v>
      </c>
      <c r="GX24" s="2" t="s">
        <v>270</v>
      </c>
      <c r="GY24" s="2" t="s">
        <v>252</v>
      </c>
      <c r="GZ24" s="2" t="s">
        <v>327</v>
      </c>
      <c r="HA24" s="2" t="s">
        <v>232</v>
      </c>
      <c r="HB24" s="2" t="s">
        <v>220</v>
      </c>
      <c r="HC24" s="4"/>
      <c r="HD24" s="8"/>
      <c r="HE24" s="4"/>
      <c r="HF24" s="8"/>
      <c r="HG24" s="7"/>
      <c r="HH24" s="7"/>
      <c r="HI24" s="2" t="s">
        <v>254</v>
      </c>
      <c r="HJ24" s="2" t="s">
        <v>217</v>
      </c>
      <c r="HK24" s="2" t="s">
        <v>220</v>
      </c>
      <c r="HL24" s="2" t="s">
        <v>220</v>
      </c>
      <c r="HM24" s="2" t="s">
        <v>232</v>
      </c>
      <c r="HN24" s="2" t="s">
        <v>220</v>
      </c>
      <c r="HO24" s="4"/>
      <c r="HP24" s="8"/>
      <c r="HQ24" s="4"/>
      <c r="HR24" s="8"/>
      <c r="HS24" s="7"/>
      <c r="HT24" s="7"/>
      <c r="HU24" s="2" t="s">
        <v>230</v>
      </c>
      <c r="HV24" s="2" t="s">
        <v>217</v>
      </c>
      <c r="HW24" s="2" t="s">
        <v>599</v>
      </c>
      <c r="HX24" s="2" t="s">
        <v>220</v>
      </c>
      <c r="HY24" s="2" t="s">
        <v>232</v>
      </c>
      <c r="HZ24" s="2" t="s">
        <v>220</v>
      </c>
      <c r="IA24" s="4"/>
      <c r="IB24" s="8"/>
      <c r="IC24" s="4"/>
      <c r="ID24" s="8"/>
      <c r="IE24" s="7"/>
      <c r="IF24" s="7"/>
      <c r="IG24" s="2" t="s">
        <v>230</v>
      </c>
      <c r="IH24" s="2" t="s">
        <v>217</v>
      </c>
      <c r="II24" s="2" t="s">
        <v>591</v>
      </c>
      <c r="IJ24" s="2" t="s">
        <v>682</v>
      </c>
      <c r="IK24" s="2" t="s">
        <v>232</v>
      </c>
      <c r="IL24" s="2" t="s">
        <v>220</v>
      </c>
      <c r="IM24" s="4"/>
      <c r="IN24" s="8"/>
      <c r="IO24" s="4"/>
      <c r="IP24" s="8"/>
      <c r="IQ24" s="7"/>
      <c r="IR24" s="7"/>
      <c r="IS24" s="2" t="s">
        <v>230</v>
      </c>
      <c r="IT24" s="2" t="s">
        <v>217</v>
      </c>
      <c r="IU24" s="2" t="s">
        <v>256</v>
      </c>
      <c r="IV24" s="2" t="s">
        <v>418</v>
      </c>
      <c r="IW24" s="2" t="s">
        <v>232</v>
      </c>
      <c r="IX24" s="2" t="s">
        <v>220</v>
      </c>
      <c r="IY24" s="4"/>
      <c r="IZ24" s="8"/>
      <c r="JA24" s="4"/>
      <c r="JB24" s="8"/>
      <c r="JC24" s="7"/>
      <c r="JD24" s="7"/>
      <c r="JE24" s="2" t="s">
        <v>254</v>
      </c>
      <c r="JF24" s="2" t="s">
        <v>217</v>
      </c>
      <c r="JG24" s="2" t="s">
        <v>602</v>
      </c>
      <c r="JH24" s="2" t="s">
        <v>220</v>
      </c>
      <c r="JI24" s="2" t="s">
        <v>232</v>
      </c>
      <c r="JJ24" s="2" t="s">
        <v>220</v>
      </c>
      <c r="JK24" s="4"/>
      <c r="JL24" s="8"/>
      <c r="JM24" s="4"/>
      <c r="JN24" s="8"/>
      <c r="JO24" s="7"/>
      <c r="JP24" s="7"/>
      <c r="JQ24" s="2" t="s">
        <v>230</v>
      </c>
      <c r="JR24" s="2" t="s">
        <v>217</v>
      </c>
      <c r="JS24" s="2" t="s">
        <v>603</v>
      </c>
      <c r="JT24" s="2" t="s">
        <v>683</v>
      </c>
      <c r="JU24" s="2" t="s">
        <v>232</v>
      </c>
      <c r="JV24" s="2" t="s">
        <v>220</v>
      </c>
      <c r="JW24" s="4"/>
      <c r="JX24" s="8"/>
      <c r="JY24" s="4"/>
      <c r="JZ24" s="8"/>
      <c r="KA24" s="7"/>
      <c r="KB24" s="7"/>
      <c r="KC24" s="2" t="s">
        <v>386</v>
      </c>
      <c r="KD24" s="2" t="s">
        <v>217</v>
      </c>
      <c r="KE24" s="2" t="s">
        <v>220</v>
      </c>
      <c r="KF24" s="2" t="s">
        <v>220</v>
      </c>
      <c r="KG24" s="2" t="s">
        <v>232</v>
      </c>
      <c r="KH24" s="2" t="s">
        <v>220</v>
      </c>
      <c r="KI24" s="4"/>
      <c r="KJ24" s="8"/>
      <c r="KK24" s="4"/>
      <c r="KL24" s="8"/>
      <c r="KM24" s="7"/>
      <c r="KN24" s="7"/>
      <c r="KO24" s="2" t="s">
        <v>254</v>
      </c>
      <c r="KP24" s="2" t="s">
        <v>217</v>
      </c>
      <c r="KQ24" s="2" t="s">
        <v>220</v>
      </c>
      <c r="KR24" s="2" t="s">
        <v>220</v>
      </c>
      <c r="KS24" s="2" t="s">
        <v>232</v>
      </c>
      <c r="KT24" s="2" t="s">
        <v>220</v>
      </c>
      <c r="KU24" s="4"/>
      <c r="KV24" s="8"/>
      <c r="KW24" s="4"/>
      <c r="KX24" s="8"/>
      <c r="KY24" s="7"/>
      <c r="KZ24" s="7"/>
      <c r="LA24" s="2" t="s">
        <v>277</v>
      </c>
      <c r="LB24" s="2" t="s">
        <v>217</v>
      </c>
      <c r="LC24" s="2" t="s">
        <v>220</v>
      </c>
      <c r="LD24" s="2" t="s">
        <v>220</v>
      </c>
      <c r="LE24" s="2" t="s">
        <v>232</v>
      </c>
      <c r="LF24" s="2" t="s">
        <v>220</v>
      </c>
      <c r="LG24" s="4"/>
      <c r="LH24" s="8"/>
      <c r="LI24" s="4"/>
      <c r="LJ24" s="8"/>
      <c r="LK24" s="7"/>
      <c r="LL24" s="7"/>
      <c r="LM24" s="2" t="s">
        <v>277</v>
      </c>
      <c r="LN24" s="2" t="s">
        <v>217</v>
      </c>
      <c r="LO24" s="2" t="s">
        <v>220</v>
      </c>
      <c r="LP24" s="2" t="s">
        <v>220</v>
      </c>
      <c r="LQ24" s="2" t="s">
        <v>232</v>
      </c>
      <c r="LR24" s="2" t="s">
        <v>220</v>
      </c>
      <c r="LS24" s="4"/>
      <c r="LT24" s="8"/>
      <c r="LU24" s="4">
        <v>1</v>
      </c>
      <c r="LV24" s="8">
        <v>63</v>
      </c>
      <c r="LW24" s="7">
        <v>-1</v>
      </c>
      <c r="LX24" s="7">
        <v>-1</v>
      </c>
      <c r="LY24" s="2" t="s">
        <v>230</v>
      </c>
      <c r="LZ24" s="2" t="s">
        <v>270</v>
      </c>
      <c r="MA24" s="2" t="s">
        <v>684</v>
      </c>
      <c r="MB24" s="2" t="s">
        <v>685</v>
      </c>
      <c r="MC24" s="2" t="s">
        <v>232</v>
      </c>
      <c r="MD24" s="2" t="s">
        <v>220</v>
      </c>
      <c r="ME24" s="4"/>
      <c r="MF24" s="8"/>
      <c r="MG24" s="4"/>
      <c r="MH24" s="8"/>
      <c r="MI24" s="7"/>
      <c r="MJ24" s="7"/>
      <c r="MK24" s="2" t="s">
        <v>230</v>
      </c>
      <c r="ML24" s="2" t="s">
        <v>270</v>
      </c>
      <c r="MM24" s="2" t="s">
        <v>421</v>
      </c>
      <c r="MN24" s="2" t="s">
        <v>220</v>
      </c>
      <c r="MO24" s="2" t="s">
        <v>232</v>
      </c>
      <c r="MP24" s="2" t="s">
        <v>220</v>
      </c>
      <c r="MQ24" s="4"/>
      <c r="MR24" s="8"/>
      <c r="MS24" s="4"/>
      <c r="MT24" s="8"/>
      <c r="MU24" s="7"/>
      <c r="MV24" s="7"/>
      <c r="MW24" s="2" t="s">
        <v>230</v>
      </c>
      <c r="MX24" s="2" t="s">
        <v>274</v>
      </c>
      <c r="MY24" s="2" t="s">
        <v>606</v>
      </c>
      <c r="MZ24" s="2" t="s">
        <v>686</v>
      </c>
      <c r="NA24" s="2" t="s">
        <v>232</v>
      </c>
      <c r="NB24" s="2" t="s">
        <v>220</v>
      </c>
      <c r="NC24" s="4"/>
      <c r="ND24" s="8"/>
      <c r="NE24" s="4"/>
      <c r="NF24" s="8"/>
      <c r="NG24" s="7"/>
      <c r="NH24" s="7"/>
      <c r="NI24" s="2" t="s">
        <v>220</v>
      </c>
      <c r="NJ24" s="2" t="s">
        <v>220</v>
      </c>
      <c r="NK24" s="2" t="s">
        <v>220</v>
      </c>
      <c r="NL24" s="2" t="s">
        <v>220</v>
      </c>
      <c r="NM24" s="2" t="s">
        <v>220</v>
      </c>
      <c r="NN24" s="2" t="s">
        <v>220</v>
      </c>
      <c r="NO24" s="4"/>
      <c r="NP24" s="8"/>
      <c r="NQ24" s="4"/>
      <c r="NR24" s="8"/>
      <c r="NS24" s="7"/>
      <c r="NT24" s="7"/>
      <c r="NU24" s="2" t="s">
        <v>277</v>
      </c>
      <c r="NV24" s="2" t="s">
        <v>217</v>
      </c>
      <c r="NW24" s="2" t="s">
        <v>220</v>
      </c>
      <c r="NX24" s="2" t="s">
        <v>220</v>
      </c>
      <c r="NY24" s="2" t="s">
        <v>232</v>
      </c>
      <c r="NZ24" s="2" t="s">
        <v>220</v>
      </c>
      <c r="OA24" s="4"/>
      <c r="OB24" s="8"/>
      <c r="OC24" s="4"/>
      <c r="OD24" s="8"/>
      <c r="OE24" s="7"/>
      <c r="OF24" s="7"/>
      <c r="OG24" s="2" t="s">
        <v>220</v>
      </c>
      <c r="OH24" s="2" t="s">
        <v>220</v>
      </c>
      <c r="OI24" s="2" t="s">
        <v>220</v>
      </c>
      <c r="OJ24" s="2" t="s">
        <v>220</v>
      </c>
      <c r="OK24" s="2" t="s">
        <v>220</v>
      </c>
      <c r="OL24" s="2" t="s">
        <v>220</v>
      </c>
      <c r="OM24" s="4"/>
      <c r="ON24" s="8"/>
      <c r="OO24" s="4"/>
      <c r="OP24" s="8"/>
      <c r="OQ24" s="7"/>
      <c r="OR24" s="7"/>
      <c r="OS24" s="2" t="s">
        <v>230</v>
      </c>
      <c r="OT24" s="2" t="s">
        <v>270</v>
      </c>
      <c r="OU24" s="2" t="s">
        <v>607</v>
      </c>
      <c r="OV24" s="2" t="s">
        <v>220</v>
      </c>
      <c r="OW24" s="2" t="s">
        <v>232</v>
      </c>
      <c r="OX24" s="2" t="s">
        <v>220</v>
      </c>
      <c r="OY24" s="4"/>
      <c r="OZ24" s="8"/>
      <c r="PA24" s="4"/>
      <c r="PB24" s="8"/>
      <c r="PC24" s="7"/>
      <c r="PD24" s="7"/>
      <c r="PE24" s="2" t="s">
        <v>220</v>
      </c>
      <c r="PF24" s="2" t="s">
        <v>220</v>
      </c>
      <c r="PG24" s="2" t="s">
        <v>220</v>
      </c>
      <c r="PH24" s="2" t="s">
        <v>220</v>
      </c>
      <c r="PI24" s="2" t="s">
        <v>220</v>
      </c>
      <c r="PJ24" s="2" t="s">
        <v>220</v>
      </c>
      <c r="PK24" s="4"/>
      <c r="PL24" s="8"/>
      <c r="PM24" s="4"/>
      <c r="PN24" s="8"/>
      <c r="PO24" s="7"/>
      <c r="PP24" s="7"/>
      <c r="PQ24" s="2" t="s">
        <v>230</v>
      </c>
      <c r="PR24" s="2" t="s">
        <v>270</v>
      </c>
      <c r="PS24" s="2" t="s">
        <v>609</v>
      </c>
      <c r="PT24" s="2" t="s">
        <v>687</v>
      </c>
      <c r="PU24" s="2" t="s">
        <v>232</v>
      </c>
      <c r="PV24" s="2" t="s">
        <v>220</v>
      </c>
      <c r="PW24" s="4">
        <v>157</v>
      </c>
      <c r="PX24" s="4"/>
      <c r="PY24" s="4"/>
      <c r="PZ24" s="4"/>
      <c r="QA24" s="4">
        <v>71</v>
      </c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>
        <v>80</v>
      </c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</row>
    <row r="25">
      <c r="A25" s="2" t="s">
        <v>688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576</v>
      </c>
      <c r="G25" s="2" t="s">
        <v>576</v>
      </c>
      <c r="H25" s="2" t="s">
        <v>576</v>
      </c>
      <c r="I25" s="2" t="s">
        <v>577</v>
      </c>
      <c r="J25" s="2" t="s">
        <v>282</v>
      </c>
      <c r="K25" s="2" t="s">
        <v>672</v>
      </c>
      <c r="L25" s="3">
        <v>67.5</v>
      </c>
      <c r="M25" s="3">
        <v>70.88</v>
      </c>
      <c r="N25" s="3">
        <v>139.99</v>
      </c>
      <c r="O25" s="2" t="s">
        <v>217</v>
      </c>
      <c r="P25" s="2" t="s">
        <v>673</v>
      </c>
      <c r="Q25" s="2" t="s">
        <v>219</v>
      </c>
      <c r="R25" s="2" t="s">
        <v>220</v>
      </c>
      <c r="S25" s="2" t="s">
        <v>674</v>
      </c>
      <c r="T25" s="2" t="s">
        <v>222</v>
      </c>
      <c r="U25" s="2" t="s">
        <v>223</v>
      </c>
      <c r="V25" s="2" t="s">
        <v>580</v>
      </c>
      <c r="W25" s="2" t="s">
        <v>442</v>
      </c>
      <c r="X25" s="2" t="s">
        <v>581</v>
      </c>
      <c r="Y25" s="2" t="s">
        <v>582</v>
      </c>
      <c r="Z25" s="4">
        <v>267</v>
      </c>
      <c r="AA25" s="4">
        <f>=ROUNDDOWN(20.5384615384615,0)</f>
      </c>
      <c r="AB25" s="5">
        <v>13</v>
      </c>
      <c r="AC25" s="2" t="s">
        <v>689</v>
      </c>
      <c r="AD25" s="4">
        <v>89</v>
      </c>
      <c r="AE25" s="4">
        <v>89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21</v>
      </c>
      <c r="AQ25" s="8">
        <v>1745.56</v>
      </c>
      <c r="AR25" s="4">
        <v>27</v>
      </c>
      <c r="AS25" s="8">
        <v>2177.74</v>
      </c>
      <c r="AT25" s="7">
        <v>-0.2222</v>
      </c>
      <c r="AU25" s="7">
        <v>-0.1985</v>
      </c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>
        <v>0.6813</v>
      </c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 t="s">
        <v>220</v>
      </c>
      <c r="BJ25" s="4">
        <v>21</v>
      </c>
      <c r="BK25" s="8">
        <v>1745.56</v>
      </c>
      <c r="BL25" s="2" t="s">
        <v>690</v>
      </c>
      <c r="BM25" s="7">
        <v>1</v>
      </c>
      <c r="BN25" s="7">
        <v>1</v>
      </c>
      <c r="BO25" s="4">
        <v>19</v>
      </c>
      <c r="BP25" s="8">
        <v>1594.67</v>
      </c>
      <c r="BQ25" s="4">
        <v>18</v>
      </c>
      <c r="BR25" s="8">
        <v>1510.74</v>
      </c>
      <c r="BS25" s="7">
        <v>0.0556</v>
      </c>
      <c r="BT25" s="7">
        <v>0.0556</v>
      </c>
      <c r="BU25" s="2" t="s">
        <v>230</v>
      </c>
      <c r="BV25" s="2" t="s">
        <v>217</v>
      </c>
      <c r="BW25" s="2" t="s">
        <v>220</v>
      </c>
      <c r="BX25" s="2" t="s">
        <v>691</v>
      </c>
      <c r="BY25" s="2" t="s">
        <v>232</v>
      </c>
      <c r="BZ25" s="2" t="s">
        <v>220</v>
      </c>
      <c r="CA25" s="4"/>
      <c r="CB25" s="8"/>
      <c r="CC25" s="4">
        <v>3</v>
      </c>
      <c r="CD25" s="8">
        <v>241.44</v>
      </c>
      <c r="CE25" s="7">
        <v>-1</v>
      </c>
      <c r="CF25" s="7">
        <v>-1</v>
      </c>
      <c r="CG25" s="2" t="s">
        <v>230</v>
      </c>
      <c r="CH25" s="2" t="s">
        <v>217</v>
      </c>
      <c r="CI25" s="2" t="s">
        <v>585</v>
      </c>
      <c r="CJ25" s="2" t="s">
        <v>692</v>
      </c>
      <c r="CK25" s="2" t="s">
        <v>232</v>
      </c>
      <c r="CL25" s="2" t="s">
        <v>220</v>
      </c>
      <c r="CM25" s="4">
        <v>1</v>
      </c>
      <c r="CN25" s="8">
        <v>80</v>
      </c>
      <c r="CO25" s="4">
        <v>2</v>
      </c>
      <c r="CP25" s="8">
        <v>160</v>
      </c>
      <c r="CQ25" s="7">
        <v>-0.5</v>
      </c>
      <c r="CR25" s="7">
        <v>-0.5</v>
      </c>
      <c r="CS25" s="2" t="s">
        <v>230</v>
      </c>
      <c r="CT25" s="2" t="s">
        <v>217</v>
      </c>
      <c r="CU25" s="2" t="s">
        <v>587</v>
      </c>
      <c r="CV25" s="2" t="s">
        <v>693</v>
      </c>
      <c r="CW25" s="2" t="s">
        <v>232</v>
      </c>
      <c r="CX25" s="2" t="s">
        <v>220</v>
      </c>
      <c r="CY25" s="4">
        <v>1</v>
      </c>
      <c r="CZ25" s="8">
        <v>70.89</v>
      </c>
      <c r="DA25" s="4">
        <v>2</v>
      </c>
      <c r="DB25" s="8">
        <v>151.9</v>
      </c>
      <c r="DC25" s="7">
        <v>-0.5</v>
      </c>
      <c r="DD25" s="7">
        <v>-0.5333</v>
      </c>
      <c r="DE25" s="2" t="s">
        <v>230</v>
      </c>
      <c r="DF25" s="2" t="s">
        <v>217</v>
      </c>
      <c r="DG25" s="2" t="s">
        <v>589</v>
      </c>
      <c r="DH25" s="2" t="s">
        <v>678</v>
      </c>
      <c r="DI25" s="2" t="s">
        <v>232</v>
      </c>
      <c r="DJ25" s="2" t="s">
        <v>220</v>
      </c>
      <c r="DK25" s="4"/>
      <c r="DL25" s="8"/>
      <c r="DM25" s="4"/>
      <c r="DN25" s="8"/>
      <c r="DO25" s="7"/>
      <c r="DP25" s="7"/>
      <c r="DQ25" s="2" t="s">
        <v>230</v>
      </c>
      <c r="DR25" s="2" t="s">
        <v>217</v>
      </c>
      <c r="DS25" s="2" t="s">
        <v>591</v>
      </c>
      <c r="DT25" s="2" t="s">
        <v>618</v>
      </c>
      <c r="DU25" s="2" t="s">
        <v>232</v>
      </c>
      <c r="DV25" s="2" t="s">
        <v>220</v>
      </c>
      <c r="DW25" s="4"/>
      <c r="DX25" s="8"/>
      <c r="DY25" s="4">
        <v>2</v>
      </c>
      <c r="DZ25" s="8">
        <v>113.66</v>
      </c>
      <c r="EA25" s="7">
        <v>-1</v>
      </c>
      <c r="EB25" s="7">
        <v>-1</v>
      </c>
      <c r="EC25" s="2" t="s">
        <v>230</v>
      </c>
      <c r="ED25" s="2" t="s">
        <v>217</v>
      </c>
      <c r="EE25" s="2" t="s">
        <v>593</v>
      </c>
      <c r="EF25" s="2" t="s">
        <v>618</v>
      </c>
      <c r="EG25" s="2" t="s">
        <v>232</v>
      </c>
      <c r="EH25" s="2" t="s">
        <v>220</v>
      </c>
      <c r="EI25" s="4"/>
      <c r="EJ25" s="8"/>
      <c r="EK25" s="4"/>
      <c r="EL25" s="8"/>
      <c r="EM25" s="7"/>
      <c r="EN25" s="7"/>
      <c r="EO25" s="2" t="s">
        <v>230</v>
      </c>
      <c r="EP25" s="2" t="s">
        <v>217</v>
      </c>
      <c r="EQ25" s="2" t="s">
        <v>455</v>
      </c>
      <c r="ER25" s="2" t="s">
        <v>694</v>
      </c>
      <c r="ES25" s="2" t="s">
        <v>232</v>
      </c>
      <c r="ET25" s="2" t="s">
        <v>220</v>
      </c>
      <c r="EU25" s="4"/>
      <c r="EV25" s="8"/>
      <c r="EW25" s="4"/>
      <c r="EX25" s="8"/>
      <c r="EY25" s="7"/>
      <c r="EZ25" s="7"/>
      <c r="FA25" s="2" t="s">
        <v>230</v>
      </c>
      <c r="FB25" s="2" t="s">
        <v>217</v>
      </c>
      <c r="FC25" s="2" t="s">
        <v>594</v>
      </c>
      <c r="FD25" s="2" t="s">
        <v>695</v>
      </c>
      <c r="FE25" s="2" t="s">
        <v>232</v>
      </c>
      <c r="FF25" s="2" t="s">
        <v>220</v>
      </c>
      <c r="FG25" s="4"/>
      <c r="FH25" s="8"/>
      <c r="FI25" s="4"/>
      <c r="FJ25" s="8"/>
      <c r="FK25" s="7"/>
      <c r="FL25" s="7"/>
      <c r="FM25" s="2" t="s">
        <v>230</v>
      </c>
      <c r="FN25" s="2" t="s">
        <v>217</v>
      </c>
      <c r="FO25" s="2" t="s">
        <v>246</v>
      </c>
      <c r="FP25" s="2" t="s">
        <v>483</v>
      </c>
      <c r="FQ25" s="2" t="s">
        <v>232</v>
      </c>
      <c r="FR25" s="2" t="s">
        <v>220</v>
      </c>
      <c r="FS25" s="4"/>
      <c r="FT25" s="8"/>
      <c r="FU25" s="4"/>
      <c r="FV25" s="8"/>
      <c r="FW25" s="7"/>
      <c r="FX25" s="7"/>
      <c r="FY25" s="2" t="s">
        <v>230</v>
      </c>
      <c r="FZ25" s="2" t="s">
        <v>217</v>
      </c>
      <c r="GA25" s="2" t="s">
        <v>460</v>
      </c>
      <c r="GB25" s="2" t="s">
        <v>409</v>
      </c>
      <c r="GC25" s="2" t="s">
        <v>232</v>
      </c>
      <c r="GD25" s="2" t="s">
        <v>220</v>
      </c>
      <c r="GE25" s="4"/>
      <c r="GF25" s="8"/>
      <c r="GG25" s="4"/>
      <c r="GH25" s="8"/>
      <c r="GI25" s="7"/>
      <c r="GJ25" s="7"/>
      <c r="GK25" s="2" t="s">
        <v>386</v>
      </c>
      <c r="GL25" s="2" t="s">
        <v>217</v>
      </c>
      <c r="GM25" s="2" t="s">
        <v>220</v>
      </c>
      <c r="GN25" s="2" t="s">
        <v>220</v>
      </c>
      <c r="GO25" s="2" t="s">
        <v>232</v>
      </c>
      <c r="GP25" s="2" t="s">
        <v>220</v>
      </c>
      <c r="GQ25" s="4"/>
      <c r="GR25" s="8"/>
      <c r="GS25" s="4"/>
      <c r="GT25" s="8"/>
      <c r="GU25" s="7"/>
      <c r="GV25" s="7"/>
      <c r="GW25" s="2" t="s">
        <v>230</v>
      </c>
      <c r="GX25" s="2" t="s">
        <v>270</v>
      </c>
      <c r="GY25" s="2" t="s">
        <v>252</v>
      </c>
      <c r="GZ25" s="2" t="s">
        <v>696</v>
      </c>
      <c r="HA25" s="2" t="s">
        <v>232</v>
      </c>
      <c r="HB25" s="2" t="s">
        <v>220</v>
      </c>
      <c r="HC25" s="4"/>
      <c r="HD25" s="8"/>
      <c r="HE25" s="4"/>
      <c r="HF25" s="8"/>
      <c r="HG25" s="7"/>
      <c r="HH25" s="7"/>
      <c r="HI25" s="2" t="s">
        <v>254</v>
      </c>
      <c r="HJ25" s="2" t="s">
        <v>217</v>
      </c>
      <c r="HK25" s="2" t="s">
        <v>220</v>
      </c>
      <c r="HL25" s="2" t="s">
        <v>220</v>
      </c>
      <c r="HM25" s="2" t="s">
        <v>232</v>
      </c>
      <c r="HN25" s="2" t="s">
        <v>220</v>
      </c>
      <c r="HO25" s="4"/>
      <c r="HP25" s="8"/>
      <c r="HQ25" s="4"/>
      <c r="HR25" s="8"/>
      <c r="HS25" s="7"/>
      <c r="HT25" s="7"/>
      <c r="HU25" s="2" t="s">
        <v>230</v>
      </c>
      <c r="HV25" s="2" t="s">
        <v>217</v>
      </c>
      <c r="HW25" s="2" t="s">
        <v>382</v>
      </c>
      <c r="HX25" s="2" t="s">
        <v>220</v>
      </c>
      <c r="HY25" s="2" t="s">
        <v>232</v>
      </c>
      <c r="HZ25" s="2" t="s">
        <v>220</v>
      </c>
      <c r="IA25" s="4"/>
      <c r="IB25" s="8"/>
      <c r="IC25" s="4"/>
      <c r="ID25" s="8"/>
      <c r="IE25" s="7"/>
      <c r="IF25" s="7"/>
      <c r="IG25" s="2" t="s">
        <v>230</v>
      </c>
      <c r="IH25" s="2" t="s">
        <v>217</v>
      </c>
      <c r="II25" s="2" t="s">
        <v>591</v>
      </c>
      <c r="IJ25" s="2" t="s">
        <v>697</v>
      </c>
      <c r="IK25" s="2" t="s">
        <v>232</v>
      </c>
      <c r="IL25" s="2" t="s">
        <v>220</v>
      </c>
      <c r="IM25" s="4"/>
      <c r="IN25" s="8"/>
      <c r="IO25" s="4"/>
      <c r="IP25" s="8"/>
      <c r="IQ25" s="7"/>
      <c r="IR25" s="7"/>
      <c r="IS25" s="2" t="s">
        <v>230</v>
      </c>
      <c r="IT25" s="2" t="s">
        <v>217</v>
      </c>
      <c r="IU25" s="2" t="s">
        <v>256</v>
      </c>
      <c r="IV25" s="2" t="s">
        <v>698</v>
      </c>
      <c r="IW25" s="2" t="s">
        <v>232</v>
      </c>
      <c r="IX25" s="2" t="s">
        <v>220</v>
      </c>
      <c r="IY25" s="4"/>
      <c r="IZ25" s="8"/>
      <c r="JA25" s="4"/>
      <c r="JB25" s="8"/>
      <c r="JC25" s="7"/>
      <c r="JD25" s="7"/>
      <c r="JE25" s="2" t="s">
        <v>254</v>
      </c>
      <c r="JF25" s="2" t="s">
        <v>217</v>
      </c>
      <c r="JG25" s="2" t="s">
        <v>602</v>
      </c>
      <c r="JH25" s="2" t="s">
        <v>220</v>
      </c>
      <c r="JI25" s="2" t="s">
        <v>232</v>
      </c>
      <c r="JJ25" s="2" t="s">
        <v>220</v>
      </c>
      <c r="JK25" s="4"/>
      <c r="JL25" s="8"/>
      <c r="JM25" s="4"/>
      <c r="JN25" s="8"/>
      <c r="JO25" s="7"/>
      <c r="JP25" s="7"/>
      <c r="JQ25" s="2" t="s">
        <v>230</v>
      </c>
      <c r="JR25" s="2" t="s">
        <v>217</v>
      </c>
      <c r="JS25" s="2" t="s">
        <v>603</v>
      </c>
      <c r="JT25" s="2" t="s">
        <v>339</v>
      </c>
      <c r="JU25" s="2" t="s">
        <v>232</v>
      </c>
      <c r="JV25" s="2" t="s">
        <v>220</v>
      </c>
      <c r="JW25" s="4"/>
      <c r="JX25" s="8"/>
      <c r="JY25" s="4"/>
      <c r="JZ25" s="8"/>
      <c r="KA25" s="7"/>
      <c r="KB25" s="7"/>
      <c r="KC25" s="2" t="s">
        <v>386</v>
      </c>
      <c r="KD25" s="2" t="s">
        <v>217</v>
      </c>
      <c r="KE25" s="2" t="s">
        <v>220</v>
      </c>
      <c r="KF25" s="2" t="s">
        <v>220</v>
      </c>
      <c r="KG25" s="2" t="s">
        <v>232</v>
      </c>
      <c r="KH25" s="2" t="s">
        <v>220</v>
      </c>
      <c r="KI25" s="4"/>
      <c r="KJ25" s="8"/>
      <c r="KK25" s="4"/>
      <c r="KL25" s="8"/>
      <c r="KM25" s="7"/>
      <c r="KN25" s="7"/>
      <c r="KO25" s="2" t="s">
        <v>254</v>
      </c>
      <c r="KP25" s="2" t="s">
        <v>217</v>
      </c>
      <c r="KQ25" s="2" t="s">
        <v>220</v>
      </c>
      <c r="KR25" s="2" t="s">
        <v>220</v>
      </c>
      <c r="KS25" s="2" t="s">
        <v>232</v>
      </c>
      <c r="KT25" s="2" t="s">
        <v>220</v>
      </c>
      <c r="KU25" s="4"/>
      <c r="KV25" s="8"/>
      <c r="KW25" s="4"/>
      <c r="KX25" s="8"/>
      <c r="KY25" s="7"/>
      <c r="KZ25" s="7"/>
      <c r="LA25" s="2" t="s">
        <v>277</v>
      </c>
      <c r="LB25" s="2" t="s">
        <v>217</v>
      </c>
      <c r="LC25" s="2" t="s">
        <v>220</v>
      </c>
      <c r="LD25" s="2" t="s">
        <v>220</v>
      </c>
      <c r="LE25" s="2" t="s">
        <v>232</v>
      </c>
      <c r="LF25" s="2" t="s">
        <v>220</v>
      </c>
      <c r="LG25" s="4"/>
      <c r="LH25" s="8"/>
      <c r="LI25" s="4"/>
      <c r="LJ25" s="8"/>
      <c r="LK25" s="7"/>
      <c r="LL25" s="7"/>
      <c r="LM25" s="2" t="s">
        <v>277</v>
      </c>
      <c r="LN25" s="2" t="s">
        <v>217</v>
      </c>
      <c r="LO25" s="2" t="s">
        <v>220</v>
      </c>
      <c r="LP25" s="2" t="s">
        <v>220</v>
      </c>
      <c r="LQ25" s="2" t="s">
        <v>232</v>
      </c>
      <c r="LR25" s="2" t="s">
        <v>220</v>
      </c>
      <c r="LS25" s="4"/>
      <c r="LT25" s="8"/>
      <c r="LU25" s="4"/>
      <c r="LV25" s="8"/>
      <c r="LW25" s="7"/>
      <c r="LX25" s="7"/>
      <c r="LY25" s="2" t="s">
        <v>230</v>
      </c>
      <c r="LZ25" s="2" t="s">
        <v>270</v>
      </c>
      <c r="MA25" s="2" t="s">
        <v>684</v>
      </c>
      <c r="MB25" s="2" t="s">
        <v>699</v>
      </c>
      <c r="MC25" s="2" t="s">
        <v>232</v>
      </c>
      <c r="MD25" s="2" t="s">
        <v>220</v>
      </c>
      <c r="ME25" s="4"/>
      <c r="MF25" s="8"/>
      <c r="MG25" s="4"/>
      <c r="MH25" s="8"/>
      <c r="MI25" s="7"/>
      <c r="MJ25" s="7"/>
      <c r="MK25" s="2" t="s">
        <v>230</v>
      </c>
      <c r="ML25" s="2" t="s">
        <v>270</v>
      </c>
      <c r="MM25" s="2" t="s">
        <v>421</v>
      </c>
      <c r="MN25" s="2" t="s">
        <v>220</v>
      </c>
      <c r="MO25" s="2" t="s">
        <v>232</v>
      </c>
      <c r="MP25" s="2" t="s">
        <v>220</v>
      </c>
      <c r="MQ25" s="4"/>
      <c r="MR25" s="8"/>
      <c r="MS25" s="4"/>
      <c r="MT25" s="8"/>
      <c r="MU25" s="7"/>
      <c r="MV25" s="7"/>
      <c r="MW25" s="2" t="s">
        <v>230</v>
      </c>
      <c r="MX25" s="2" t="s">
        <v>274</v>
      </c>
      <c r="MY25" s="2" t="s">
        <v>606</v>
      </c>
      <c r="MZ25" s="2" t="s">
        <v>700</v>
      </c>
      <c r="NA25" s="2" t="s">
        <v>232</v>
      </c>
      <c r="NB25" s="2" t="s">
        <v>220</v>
      </c>
      <c r="NC25" s="4"/>
      <c r="ND25" s="8"/>
      <c r="NE25" s="4"/>
      <c r="NF25" s="8"/>
      <c r="NG25" s="7"/>
      <c r="NH25" s="7"/>
      <c r="NI25" s="2" t="s">
        <v>220</v>
      </c>
      <c r="NJ25" s="2" t="s">
        <v>220</v>
      </c>
      <c r="NK25" s="2" t="s">
        <v>220</v>
      </c>
      <c r="NL25" s="2" t="s">
        <v>220</v>
      </c>
      <c r="NM25" s="2" t="s">
        <v>220</v>
      </c>
      <c r="NN25" s="2" t="s">
        <v>220</v>
      </c>
      <c r="NO25" s="4"/>
      <c r="NP25" s="8"/>
      <c r="NQ25" s="4"/>
      <c r="NR25" s="8"/>
      <c r="NS25" s="7"/>
      <c r="NT25" s="7"/>
      <c r="NU25" s="2" t="s">
        <v>277</v>
      </c>
      <c r="NV25" s="2" t="s">
        <v>217</v>
      </c>
      <c r="NW25" s="2" t="s">
        <v>220</v>
      </c>
      <c r="NX25" s="2" t="s">
        <v>220</v>
      </c>
      <c r="NY25" s="2" t="s">
        <v>232</v>
      </c>
      <c r="NZ25" s="2" t="s">
        <v>220</v>
      </c>
      <c r="OA25" s="4"/>
      <c r="OB25" s="8"/>
      <c r="OC25" s="4"/>
      <c r="OD25" s="8"/>
      <c r="OE25" s="7"/>
      <c r="OF25" s="7"/>
      <c r="OG25" s="2" t="s">
        <v>220</v>
      </c>
      <c r="OH25" s="2" t="s">
        <v>220</v>
      </c>
      <c r="OI25" s="2" t="s">
        <v>220</v>
      </c>
      <c r="OJ25" s="2" t="s">
        <v>220</v>
      </c>
      <c r="OK25" s="2" t="s">
        <v>220</v>
      </c>
      <c r="OL25" s="2" t="s">
        <v>220</v>
      </c>
      <c r="OM25" s="4"/>
      <c r="ON25" s="8"/>
      <c r="OO25" s="4"/>
      <c r="OP25" s="8"/>
      <c r="OQ25" s="7"/>
      <c r="OR25" s="7"/>
      <c r="OS25" s="2" t="s">
        <v>230</v>
      </c>
      <c r="OT25" s="2" t="s">
        <v>270</v>
      </c>
      <c r="OU25" s="2" t="s">
        <v>607</v>
      </c>
      <c r="OV25" s="2" t="s">
        <v>701</v>
      </c>
      <c r="OW25" s="2" t="s">
        <v>232</v>
      </c>
      <c r="OX25" s="2" t="s">
        <v>220</v>
      </c>
      <c r="OY25" s="4"/>
      <c r="OZ25" s="8"/>
      <c r="PA25" s="4"/>
      <c r="PB25" s="8"/>
      <c r="PC25" s="7"/>
      <c r="PD25" s="7"/>
      <c r="PE25" s="2" t="s">
        <v>220</v>
      </c>
      <c r="PF25" s="2" t="s">
        <v>220</v>
      </c>
      <c r="PG25" s="2" t="s">
        <v>220</v>
      </c>
      <c r="PH25" s="2" t="s">
        <v>220</v>
      </c>
      <c r="PI25" s="2" t="s">
        <v>220</v>
      </c>
      <c r="PJ25" s="2" t="s">
        <v>220</v>
      </c>
      <c r="PK25" s="4"/>
      <c r="PL25" s="8"/>
      <c r="PM25" s="4"/>
      <c r="PN25" s="8"/>
      <c r="PO25" s="7"/>
      <c r="PP25" s="7"/>
      <c r="PQ25" s="2" t="s">
        <v>230</v>
      </c>
      <c r="PR25" s="2" t="s">
        <v>270</v>
      </c>
      <c r="PS25" s="2" t="s">
        <v>609</v>
      </c>
      <c r="PT25" s="2" t="s">
        <v>702</v>
      </c>
      <c r="PU25" s="2" t="s">
        <v>232</v>
      </c>
      <c r="PV25" s="2" t="s">
        <v>220</v>
      </c>
      <c r="PW25" s="4">
        <v>243</v>
      </c>
      <c r="PX25" s="4"/>
      <c r="PY25" s="4"/>
      <c r="PZ25" s="4"/>
      <c r="QA25" s="4">
        <v>24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>
        <v>89</v>
      </c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</row>
    <row r="26">
      <c r="A26" s="2" t="s">
        <v>703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704</v>
      </c>
      <c r="G26" s="2" t="s">
        <v>704</v>
      </c>
      <c r="H26" s="2" t="s">
        <v>704</v>
      </c>
      <c r="I26" s="2" t="s">
        <v>705</v>
      </c>
      <c r="J26" s="2" t="s">
        <v>215</v>
      </c>
      <c r="K26" s="2" t="s">
        <v>626</v>
      </c>
      <c r="L26" s="3">
        <v>59.85</v>
      </c>
      <c r="M26" s="3">
        <v>62.84</v>
      </c>
      <c r="N26" s="3">
        <v>129.99</v>
      </c>
      <c r="O26" s="2" t="s">
        <v>217</v>
      </c>
      <c r="P26" s="2" t="s">
        <v>439</v>
      </c>
      <c r="Q26" s="2" t="s">
        <v>219</v>
      </c>
      <c r="R26" s="2" t="s">
        <v>220</v>
      </c>
      <c r="S26" s="2" t="s">
        <v>706</v>
      </c>
      <c r="T26" s="2" t="s">
        <v>222</v>
      </c>
      <c r="U26" s="2" t="s">
        <v>223</v>
      </c>
      <c r="V26" s="2" t="s">
        <v>224</v>
      </c>
      <c r="W26" s="2" t="s">
        <v>225</v>
      </c>
      <c r="X26" s="2" t="s">
        <v>707</v>
      </c>
      <c r="Y26" s="2" t="s">
        <v>708</v>
      </c>
      <c r="Z26" s="4">
        <v>615</v>
      </c>
      <c r="AA26" s="4">
        <f>=ROUNDDOWN(32.3684210526316,0)</f>
      </c>
      <c r="AB26" s="5">
        <v>19</v>
      </c>
      <c r="AC26" s="2" t="s">
        <v>709</v>
      </c>
      <c r="AD26" s="4">
        <v>100</v>
      </c>
      <c r="AE26" s="4">
        <v>270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26</v>
      </c>
      <c r="AQ26" s="8">
        <v>1808.23</v>
      </c>
      <c r="AR26" s="4">
        <v>37</v>
      </c>
      <c r="AS26" s="8">
        <v>2639.53</v>
      </c>
      <c r="AT26" s="7">
        <v>-0.2973</v>
      </c>
      <c r="AU26" s="7">
        <v>-0.3149</v>
      </c>
      <c r="AV26" s="4">
        <v>58</v>
      </c>
      <c r="AW26" s="8">
        <v>4510.07</v>
      </c>
      <c r="AX26" s="4">
        <v>78</v>
      </c>
      <c r="AY26" s="8">
        <v>6250.35</v>
      </c>
      <c r="AZ26" s="7">
        <v>-0.2564</v>
      </c>
      <c r="BA26" s="7">
        <v>-0.2784</v>
      </c>
      <c r="BB26" s="7">
        <v>0.4009</v>
      </c>
      <c r="BC26" s="4">
        <v>130</v>
      </c>
      <c r="BD26" s="8">
        <v>10301.32</v>
      </c>
      <c r="BE26" s="4">
        <v>218</v>
      </c>
      <c r="BF26" s="8">
        <v>17557.4</v>
      </c>
      <c r="BG26" s="7">
        <v>-0.4037</v>
      </c>
      <c r="BH26" s="7">
        <v>-0.4133</v>
      </c>
      <c r="BI26" s="7">
        <v>0.4378</v>
      </c>
      <c r="BJ26" s="4">
        <v>26</v>
      </c>
      <c r="BK26" s="8">
        <v>1808.23</v>
      </c>
      <c r="BL26" s="2" t="s">
        <v>710</v>
      </c>
      <c r="BM26" s="7">
        <v>1</v>
      </c>
      <c r="BN26" s="7">
        <v>1</v>
      </c>
      <c r="BO26" s="4">
        <v>5</v>
      </c>
      <c r="BP26" s="8">
        <v>344.15</v>
      </c>
      <c r="BQ26" s="4"/>
      <c r="BR26" s="8"/>
      <c r="BS26" s="7"/>
      <c r="BT26" s="7"/>
      <c r="BU26" s="2" t="s">
        <v>230</v>
      </c>
      <c r="BV26" s="2" t="s">
        <v>217</v>
      </c>
      <c r="BW26" s="2" t="s">
        <v>220</v>
      </c>
      <c r="BX26" s="2" t="s">
        <v>711</v>
      </c>
      <c r="BY26" s="2" t="s">
        <v>232</v>
      </c>
      <c r="BZ26" s="2" t="s">
        <v>220</v>
      </c>
      <c r="CA26" s="4">
        <v>5</v>
      </c>
      <c r="CB26" s="8">
        <v>337.25</v>
      </c>
      <c r="CC26" s="4">
        <v>5</v>
      </c>
      <c r="CD26" s="8">
        <v>363.2</v>
      </c>
      <c r="CE26" s="7"/>
      <c r="CF26" s="7">
        <v>-0.0714</v>
      </c>
      <c r="CG26" s="2" t="s">
        <v>230</v>
      </c>
      <c r="CH26" s="2" t="s">
        <v>217</v>
      </c>
      <c r="CI26" s="2" t="s">
        <v>712</v>
      </c>
      <c r="CJ26" s="2" t="s">
        <v>713</v>
      </c>
      <c r="CK26" s="2" t="s">
        <v>232</v>
      </c>
      <c r="CL26" s="2" t="s">
        <v>220</v>
      </c>
      <c r="CM26" s="4">
        <v>4</v>
      </c>
      <c r="CN26" s="8">
        <v>291.16</v>
      </c>
      <c r="CO26" s="4">
        <v>3</v>
      </c>
      <c r="CP26" s="8">
        <v>218.37</v>
      </c>
      <c r="CQ26" s="7">
        <v>0.3333</v>
      </c>
      <c r="CR26" s="7">
        <v>0.3333</v>
      </c>
      <c r="CS26" s="2" t="s">
        <v>230</v>
      </c>
      <c r="CT26" s="2" t="s">
        <v>217</v>
      </c>
      <c r="CU26" s="2" t="s">
        <v>714</v>
      </c>
      <c r="CV26" s="2" t="s">
        <v>715</v>
      </c>
      <c r="CW26" s="2" t="s">
        <v>232</v>
      </c>
      <c r="CX26" s="2" t="s">
        <v>220</v>
      </c>
      <c r="CY26" s="4">
        <v>4</v>
      </c>
      <c r="CZ26" s="8">
        <v>259.32</v>
      </c>
      <c r="DA26" s="4">
        <v>6</v>
      </c>
      <c r="DB26" s="8">
        <v>418.92</v>
      </c>
      <c r="DC26" s="7">
        <v>-0.3333</v>
      </c>
      <c r="DD26" s="7">
        <v>-0.381</v>
      </c>
      <c r="DE26" s="2" t="s">
        <v>230</v>
      </c>
      <c r="DF26" s="2" t="s">
        <v>217</v>
      </c>
      <c r="DG26" s="2" t="s">
        <v>716</v>
      </c>
      <c r="DH26" s="2" t="s">
        <v>717</v>
      </c>
      <c r="DI26" s="2" t="s">
        <v>232</v>
      </c>
      <c r="DJ26" s="2" t="s">
        <v>220</v>
      </c>
      <c r="DK26" s="4"/>
      <c r="DL26" s="8"/>
      <c r="DM26" s="4"/>
      <c r="DN26" s="8"/>
      <c r="DO26" s="7"/>
      <c r="DP26" s="7"/>
      <c r="DQ26" s="2" t="s">
        <v>230</v>
      </c>
      <c r="DR26" s="2" t="s">
        <v>217</v>
      </c>
      <c r="DS26" s="2" t="s">
        <v>718</v>
      </c>
      <c r="DT26" s="2" t="s">
        <v>719</v>
      </c>
      <c r="DU26" s="2" t="s">
        <v>232</v>
      </c>
      <c r="DV26" s="2" t="s">
        <v>220</v>
      </c>
      <c r="DW26" s="4"/>
      <c r="DX26" s="8"/>
      <c r="DY26" s="4">
        <v>1</v>
      </c>
      <c r="DZ26" s="8">
        <v>54.7</v>
      </c>
      <c r="EA26" s="7">
        <v>-1</v>
      </c>
      <c r="EB26" s="7">
        <v>-1</v>
      </c>
      <c r="EC26" s="2" t="s">
        <v>230</v>
      </c>
      <c r="ED26" s="2" t="s">
        <v>217</v>
      </c>
      <c r="EE26" s="2" t="s">
        <v>720</v>
      </c>
      <c r="EF26" s="2" t="s">
        <v>721</v>
      </c>
      <c r="EG26" s="2" t="s">
        <v>232</v>
      </c>
      <c r="EH26" s="2" t="s">
        <v>220</v>
      </c>
      <c r="EI26" s="4">
        <v>7</v>
      </c>
      <c r="EJ26" s="8">
        <v>508.48</v>
      </c>
      <c r="EK26" s="4">
        <v>16</v>
      </c>
      <c r="EL26" s="8">
        <v>1162.24</v>
      </c>
      <c r="EM26" s="7">
        <v>-0.5625</v>
      </c>
      <c r="EN26" s="7">
        <v>-0.5625</v>
      </c>
      <c r="EO26" s="2" t="s">
        <v>230</v>
      </c>
      <c r="EP26" s="2" t="s">
        <v>217</v>
      </c>
      <c r="EQ26" s="2" t="s">
        <v>722</v>
      </c>
      <c r="ER26" s="2" t="s">
        <v>723</v>
      </c>
      <c r="ES26" s="2" t="s">
        <v>232</v>
      </c>
      <c r="ET26" s="2" t="s">
        <v>220</v>
      </c>
      <c r="EU26" s="4"/>
      <c r="EV26" s="8"/>
      <c r="EW26" s="4">
        <v>1</v>
      </c>
      <c r="EX26" s="8">
        <v>67.73</v>
      </c>
      <c r="EY26" s="7">
        <v>-1</v>
      </c>
      <c r="EZ26" s="7">
        <v>-1</v>
      </c>
      <c r="FA26" s="2" t="s">
        <v>230</v>
      </c>
      <c r="FB26" s="2" t="s">
        <v>217</v>
      </c>
      <c r="FC26" s="2" t="s">
        <v>244</v>
      </c>
      <c r="FD26" s="2" t="s">
        <v>724</v>
      </c>
      <c r="FE26" s="2" t="s">
        <v>232</v>
      </c>
      <c r="FF26" s="2" t="s">
        <v>220</v>
      </c>
      <c r="FG26" s="4"/>
      <c r="FH26" s="8"/>
      <c r="FI26" s="4"/>
      <c r="FJ26" s="8"/>
      <c r="FK26" s="7"/>
      <c r="FL26" s="7"/>
      <c r="FM26" s="2" t="s">
        <v>230</v>
      </c>
      <c r="FN26" s="2" t="s">
        <v>217</v>
      </c>
      <c r="FO26" s="2" t="s">
        <v>714</v>
      </c>
      <c r="FP26" s="2" t="s">
        <v>725</v>
      </c>
      <c r="FQ26" s="2" t="s">
        <v>232</v>
      </c>
      <c r="FR26" s="2" t="s">
        <v>220</v>
      </c>
      <c r="FS26" s="4"/>
      <c r="FT26" s="8"/>
      <c r="FU26" s="4">
        <v>1</v>
      </c>
      <c r="FV26" s="8">
        <v>71.44</v>
      </c>
      <c r="FW26" s="7">
        <v>-1</v>
      </c>
      <c r="FX26" s="7">
        <v>-1</v>
      </c>
      <c r="FY26" s="2" t="s">
        <v>230</v>
      </c>
      <c r="FZ26" s="2" t="s">
        <v>217</v>
      </c>
      <c r="GA26" s="2" t="s">
        <v>726</v>
      </c>
      <c r="GB26" s="2" t="s">
        <v>727</v>
      </c>
      <c r="GC26" s="2" t="s">
        <v>232</v>
      </c>
      <c r="GD26" s="2" t="s">
        <v>220</v>
      </c>
      <c r="GE26" s="4"/>
      <c r="GF26" s="8"/>
      <c r="GG26" s="4"/>
      <c r="GH26" s="8"/>
      <c r="GI26" s="7"/>
      <c r="GJ26" s="7"/>
      <c r="GK26" s="2" t="s">
        <v>230</v>
      </c>
      <c r="GL26" s="2" t="s">
        <v>217</v>
      </c>
      <c r="GM26" s="2" t="s">
        <v>250</v>
      </c>
      <c r="GN26" s="2" t="s">
        <v>728</v>
      </c>
      <c r="GO26" s="2" t="s">
        <v>232</v>
      </c>
      <c r="GP26" s="2" t="s">
        <v>220</v>
      </c>
      <c r="GQ26" s="4">
        <v>1</v>
      </c>
      <c r="GR26" s="8">
        <v>67.87</v>
      </c>
      <c r="GS26" s="4">
        <v>2</v>
      </c>
      <c r="GT26" s="8">
        <v>137.38</v>
      </c>
      <c r="GU26" s="7">
        <v>-0.5</v>
      </c>
      <c r="GV26" s="7">
        <v>-0.506</v>
      </c>
      <c r="GW26" s="2" t="s">
        <v>230</v>
      </c>
      <c r="GX26" s="2" t="s">
        <v>217</v>
      </c>
      <c r="GY26" s="2" t="s">
        <v>325</v>
      </c>
      <c r="GZ26" s="2" t="s">
        <v>729</v>
      </c>
      <c r="HA26" s="2" t="s">
        <v>232</v>
      </c>
      <c r="HB26" s="2" t="s">
        <v>220</v>
      </c>
      <c r="HC26" s="4"/>
      <c r="HD26" s="8"/>
      <c r="HE26" s="4"/>
      <c r="HF26" s="8"/>
      <c r="HG26" s="7"/>
      <c r="HH26" s="7"/>
      <c r="HI26" s="2" t="s">
        <v>254</v>
      </c>
      <c r="HJ26" s="2" t="s">
        <v>217</v>
      </c>
      <c r="HK26" s="2" t="s">
        <v>220</v>
      </c>
      <c r="HL26" s="2" t="s">
        <v>220</v>
      </c>
      <c r="HM26" s="2" t="s">
        <v>232</v>
      </c>
      <c r="HN26" s="2" t="s">
        <v>220</v>
      </c>
      <c r="HO26" s="4"/>
      <c r="HP26" s="8"/>
      <c r="HQ26" s="4"/>
      <c r="HR26" s="8"/>
      <c r="HS26" s="7"/>
      <c r="HT26" s="7"/>
      <c r="HU26" s="2" t="s">
        <v>230</v>
      </c>
      <c r="HV26" s="2" t="s">
        <v>217</v>
      </c>
      <c r="HW26" s="2" t="s">
        <v>291</v>
      </c>
      <c r="HX26" s="2" t="s">
        <v>220</v>
      </c>
      <c r="HY26" s="2" t="s">
        <v>232</v>
      </c>
      <c r="HZ26" s="2" t="s">
        <v>220</v>
      </c>
      <c r="IA26" s="4"/>
      <c r="IB26" s="8"/>
      <c r="IC26" s="4"/>
      <c r="ID26" s="8"/>
      <c r="IE26" s="7"/>
      <c r="IF26" s="7"/>
      <c r="IG26" s="2" t="s">
        <v>230</v>
      </c>
      <c r="IH26" s="2" t="s">
        <v>217</v>
      </c>
      <c r="II26" s="2" t="s">
        <v>730</v>
      </c>
      <c r="IJ26" s="2" t="s">
        <v>731</v>
      </c>
      <c r="IK26" s="2" t="s">
        <v>232</v>
      </c>
      <c r="IL26" s="2" t="s">
        <v>220</v>
      </c>
      <c r="IM26" s="4"/>
      <c r="IN26" s="8"/>
      <c r="IO26" s="4"/>
      <c r="IP26" s="8"/>
      <c r="IQ26" s="7"/>
      <c r="IR26" s="7"/>
      <c r="IS26" s="2" t="s">
        <v>230</v>
      </c>
      <c r="IT26" s="2" t="s">
        <v>217</v>
      </c>
      <c r="IU26" s="2" t="s">
        <v>256</v>
      </c>
      <c r="IV26" s="2" t="s">
        <v>732</v>
      </c>
      <c r="IW26" s="2" t="s">
        <v>232</v>
      </c>
      <c r="IX26" s="2" t="s">
        <v>220</v>
      </c>
      <c r="IY26" s="4"/>
      <c r="IZ26" s="8"/>
      <c r="JA26" s="4">
        <v>1</v>
      </c>
      <c r="JB26" s="8">
        <v>72.76</v>
      </c>
      <c r="JC26" s="7">
        <v>-1</v>
      </c>
      <c r="JD26" s="7">
        <v>-1</v>
      </c>
      <c r="JE26" s="2" t="s">
        <v>230</v>
      </c>
      <c r="JF26" s="2" t="s">
        <v>217</v>
      </c>
      <c r="JG26" s="2" t="s">
        <v>329</v>
      </c>
      <c r="JH26" s="2" t="s">
        <v>733</v>
      </c>
      <c r="JI26" s="2" t="s">
        <v>232</v>
      </c>
      <c r="JJ26" s="2" t="s">
        <v>220</v>
      </c>
      <c r="JK26" s="4"/>
      <c r="JL26" s="8"/>
      <c r="JM26" s="4"/>
      <c r="JN26" s="8"/>
      <c r="JO26" s="7"/>
      <c r="JP26" s="7"/>
      <c r="JQ26" s="2" t="s">
        <v>230</v>
      </c>
      <c r="JR26" s="2" t="s">
        <v>217</v>
      </c>
      <c r="JS26" s="2" t="s">
        <v>734</v>
      </c>
      <c r="JT26" s="2" t="s">
        <v>735</v>
      </c>
      <c r="JU26" s="2" t="s">
        <v>232</v>
      </c>
      <c r="JV26" s="2" t="s">
        <v>220</v>
      </c>
      <c r="JW26" s="4"/>
      <c r="JX26" s="8"/>
      <c r="JY26" s="4"/>
      <c r="JZ26" s="8"/>
      <c r="KA26" s="7"/>
      <c r="KB26" s="7"/>
      <c r="KC26" s="2" t="s">
        <v>230</v>
      </c>
      <c r="KD26" s="2" t="s">
        <v>217</v>
      </c>
      <c r="KE26" s="2" t="s">
        <v>262</v>
      </c>
      <c r="KF26" s="2" t="s">
        <v>736</v>
      </c>
      <c r="KG26" s="2" t="s">
        <v>232</v>
      </c>
      <c r="KH26" s="2" t="s">
        <v>220</v>
      </c>
      <c r="KI26" s="4"/>
      <c r="KJ26" s="8"/>
      <c r="KK26" s="4">
        <v>1</v>
      </c>
      <c r="KL26" s="8">
        <v>72.79</v>
      </c>
      <c r="KM26" s="7">
        <v>-1</v>
      </c>
      <c r="KN26" s="7">
        <v>-1</v>
      </c>
      <c r="KO26" s="2" t="s">
        <v>230</v>
      </c>
      <c r="KP26" s="2" t="s">
        <v>217</v>
      </c>
      <c r="KQ26" s="2" t="s">
        <v>264</v>
      </c>
      <c r="KR26" s="2" t="s">
        <v>737</v>
      </c>
      <c r="KS26" s="2" t="s">
        <v>232</v>
      </c>
      <c r="KT26" s="2" t="s">
        <v>220</v>
      </c>
      <c r="KU26" s="4"/>
      <c r="KV26" s="8"/>
      <c r="KW26" s="4"/>
      <c r="KX26" s="8"/>
      <c r="KY26" s="7"/>
      <c r="KZ26" s="7"/>
      <c r="LA26" s="2" t="s">
        <v>230</v>
      </c>
      <c r="LB26" s="2" t="s">
        <v>217</v>
      </c>
      <c r="LC26" s="2" t="s">
        <v>297</v>
      </c>
      <c r="LD26" s="2" t="s">
        <v>738</v>
      </c>
      <c r="LE26" s="2" t="s">
        <v>232</v>
      </c>
      <c r="LF26" s="2" t="s">
        <v>220</v>
      </c>
      <c r="LG26" s="4"/>
      <c r="LH26" s="8"/>
      <c r="LI26" s="4"/>
      <c r="LJ26" s="8"/>
      <c r="LK26" s="7"/>
      <c r="LL26" s="7"/>
      <c r="LM26" s="2" t="s">
        <v>268</v>
      </c>
      <c r="LN26" s="2" t="s">
        <v>217</v>
      </c>
      <c r="LO26" s="2" t="s">
        <v>220</v>
      </c>
      <c r="LP26" s="2" t="s">
        <v>220</v>
      </c>
      <c r="LQ26" s="2" t="s">
        <v>232</v>
      </c>
      <c r="LR26" s="2" t="s">
        <v>269</v>
      </c>
      <c r="LS26" s="4"/>
      <c r="LT26" s="8"/>
      <c r="LU26" s="4"/>
      <c r="LV26" s="8"/>
      <c r="LW26" s="7"/>
      <c r="LX26" s="7"/>
      <c r="LY26" s="2" t="s">
        <v>230</v>
      </c>
      <c r="LZ26" s="2" t="s">
        <v>270</v>
      </c>
      <c r="MA26" s="2" t="s">
        <v>739</v>
      </c>
      <c r="MB26" s="2" t="s">
        <v>740</v>
      </c>
      <c r="MC26" s="2" t="s">
        <v>232</v>
      </c>
      <c r="MD26" s="2" t="s">
        <v>220</v>
      </c>
      <c r="ME26" s="4"/>
      <c r="MF26" s="8"/>
      <c r="MG26" s="4"/>
      <c r="MH26" s="8"/>
      <c r="MI26" s="7"/>
      <c r="MJ26" s="7"/>
      <c r="MK26" s="2" t="s">
        <v>230</v>
      </c>
      <c r="ML26" s="2" t="s">
        <v>270</v>
      </c>
      <c r="MM26" s="2" t="s">
        <v>520</v>
      </c>
      <c r="MN26" s="2" t="s">
        <v>324</v>
      </c>
      <c r="MO26" s="2" t="s">
        <v>232</v>
      </c>
      <c r="MP26" s="2" t="s">
        <v>220</v>
      </c>
      <c r="MQ26" s="4"/>
      <c r="MR26" s="8"/>
      <c r="MS26" s="4"/>
      <c r="MT26" s="8"/>
      <c r="MU26" s="7"/>
      <c r="MV26" s="7"/>
      <c r="MW26" s="2" t="s">
        <v>230</v>
      </c>
      <c r="MX26" s="2" t="s">
        <v>274</v>
      </c>
      <c r="MY26" s="2" t="s">
        <v>741</v>
      </c>
      <c r="MZ26" s="2" t="s">
        <v>424</v>
      </c>
      <c r="NA26" s="2" t="s">
        <v>232</v>
      </c>
      <c r="NB26" s="2" t="s">
        <v>220</v>
      </c>
      <c r="NC26" s="4"/>
      <c r="ND26" s="8"/>
      <c r="NE26" s="4"/>
      <c r="NF26" s="8"/>
      <c r="NG26" s="7"/>
      <c r="NH26" s="7"/>
      <c r="NI26" s="2" t="s">
        <v>220</v>
      </c>
      <c r="NJ26" s="2" t="s">
        <v>220</v>
      </c>
      <c r="NK26" s="2" t="s">
        <v>220</v>
      </c>
      <c r="NL26" s="2" t="s">
        <v>220</v>
      </c>
      <c r="NM26" s="2" t="s">
        <v>220</v>
      </c>
      <c r="NN26" s="2" t="s">
        <v>220</v>
      </c>
      <c r="NO26" s="4"/>
      <c r="NP26" s="8"/>
      <c r="NQ26" s="4"/>
      <c r="NR26" s="8"/>
      <c r="NS26" s="7"/>
      <c r="NT26" s="7"/>
      <c r="NU26" s="2" t="s">
        <v>277</v>
      </c>
      <c r="NV26" s="2" t="s">
        <v>217</v>
      </c>
      <c r="NW26" s="2" t="s">
        <v>220</v>
      </c>
      <c r="NX26" s="2" t="s">
        <v>220</v>
      </c>
      <c r="NY26" s="2" t="s">
        <v>232</v>
      </c>
      <c r="NZ26" s="2" t="s">
        <v>220</v>
      </c>
      <c r="OA26" s="4"/>
      <c r="OB26" s="8"/>
      <c r="OC26" s="4"/>
      <c r="OD26" s="8"/>
      <c r="OE26" s="7"/>
      <c r="OF26" s="7"/>
      <c r="OG26" s="2" t="s">
        <v>268</v>
      </c>
      <c r="OH26" s="2" t="s">
        <v>217</v>
      </c>
      <c r="OI26" s="2" t="s">
        <v>220</v>
      </c>
      <c r="OJ26" s="2" t="s">
        <v>220</v>
      </c>
      <c r="OK26" s="2" t="s">
        <v>232</v>
      </c>
      <c r="OL26" s="2" t="s">
        <v>220</v>
      </c>
      <c r="OM26" s="4"/>
      <c r="ON26" s="8"/>
      <c r="OO26" s="4"/>
      <c r="OP26" s="8"/>
      <c r="OQ26" s="7"/>
      <c r="OR26" s="7"/>
      <c r="OS26" s="2" t="s">
        <v>254</v>
      </c>
      <c r="OT26" s="2" t="s">
        <v>270</v>
      </c>
      <c r="OU26" s="2" t="s">
        <v>220</v>
      </c>
      <c r="OV26" s="2" t="s">
        <v>220</v>
      </c>
      <c r="OW26" s="2" t="s">
        <v>232</v>
      </c>
      <c r="OX26" s="2" t="s">
        <v>220</v>
      </c>
      <c r="OY26" s="4"/>
      <c r="OZ26" s="8"/>
      <c r="PA26" s="4"/>
      <c r="PB26" s="8"/>
      <c r="PC26" s="7"/>
      <c r="PD26" s="7"/>
      <c r="PE26" s="2" t="s">
        <v>277</v>
      </c>
      <c r="PF26" s="2" t="s">
        <v>217</v>
      </c>
      <c r="PG26" s="2" t="s">
        <v>220</v>
      </c>
      <c r="PH26" s="2" t="s">
        <v>220</v>
      </c>
      <c r="PI26" s="2" t="s">
        <v>232</v>
      </c>
      <c r="PJ26" s="2" t="s">
        <v>220</v>
      </c>
      <c r="PK26" s="4"/>
      <c r="PL26" s="8"/>
      <c r="PM26" s="4"/>
      <c r="PN26" s="8"/>
      <c r="PO26" s="7"/>
      <c r="PP26" s="7"/>
      <c r="PQ26" s="2" t="s">
        <v>254</v>
      </c>
      <c r="PR26" s="2" t="s">
        <v>270</v>
      </c>
      <c r="PS26" s="2" t="s">
        <v>220</v>
      </c>
      <c r="PT26" s="2" t="s">
        <v>220</v>
      </c>
      <c r="PU26" s="2" t="s">
        <v>232</v>
      </c>
      <c r="PV26" s="2" t="s">
        <v>220</v>
      </c>
      <c r="PW26" s="4">
        <v>510</v>
      </c>
      <c r="PX26" s="4"/>
      <c r="PY26" s="4"/>
      <c r="PZ26" s="4"/>
      <c r="QA26" s="4">
        <v>105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>
        <v>100</v>
      </c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>
        <v>170</v>
      </c>
      <c r="TG26" s="4"/>
      <c r="TH26" s="4"/>
    </row>
    <row r="27">
      <c r="A27" s="2" t="s">
        <v>742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704</v>
      </c>
      <c r="G27" s="2" t="s">
        <v>704</v>
      </c>
      <c r="H27" s="2" t="s">
        <v>704</v>
      </c>
      <c r="I27" s="2" t="s">
        <v>705</v>
      </c>
      <c r="J27" s="2" t="s">
        <v>282</v>
      </c>
      <c r="K27" s="2" t="s">
        <v>626</v>
      </c>
      <c r="L27" s="3">
        <v>74.29</v>
      </c>
      <c r="M27" s="3">
        <v>78</v>
      </c>
      <c r="N27" s="3">
        <v>159.99</v>
      </c>
      <c r="O27" s="2" t="s">
        <v>217</v>
      </c>
      <c r="P27" s="2" t="s">
        <v>439</v>
      </c>
      <c r="Q27" s="2" t="s">
        <v>219</v>
      </c>
      <c r="R27" s="2" t="s">
        <v>220</v>
      </c>
      <c r="S27" s="2" t="s">
        <v>706</v>
      </c>
      <c r="T27" s="2" t="s">
        <v>222</v>
      </c>
      <c r="U27" s="2" t="s">
        <v>223</v>
      </c>
      <c r="V27" s="2" t="s">
        <v>224</v>
      </c>
      <c r="W27" s="2" t="s">
        <v>225</v>
      </c>
      <c r="X27" s="2" t="s">
        <v>707</v>
      </c>
      <c r="Y27" s="2" t="s">
        <v>708</v>
      </c>
      <c r="Z27" s="4">
        <v>725</v>
      </c>
      <c r="AA27" s="4">
        <f>=ROUNDDOWN(45.3125,0)</f>
      </c>
      <c r="AB27" s="5">
        <v>16</v>
      </c>
      <c r="AC27" s="2" t="s">
        <v>709</v>
      </c>
      <c r="AD27" s="4">
        <v>100</v>
      </c>
      <c r="AE27" s="4">
        <v>270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32</v>
      </c>
      <c r="AQ27" s="8">
        <v>2701.84</v>
      </c>
      <c r="AR27" s="4">
        <v>41</v>
      </c>
      <c r="AS27" s="8">
        <v>3610.82</v>
      </c>
      <c r="AT27" s="7">
        <v>-0.2195</v>
      </c>
      <c r="AU27" s="7">
        <v>-0.2517</v>
      </c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>
        <v>0.5991</v>
      </c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 t="s">
        <v>220</v>
      </c>
      <c r="BJ27" s="4">
        <v>32</v>
      </c>
      <c r="BK27" s="8">
        <v>2701.84</v>
      </c>
      <c r="BL27" s="2" t="s">
        <v>743</v>
      </c>
      <c r="BM27" s="7">
        <v>1</v>
      </c>
      <c r="BN27" s="7">
        <v>1</v>
      </c>
      <c r="BO27" s="4">
        <v>4</v>
      </c>
      <c r="BP27" s="8">
        <v>341.72</v>
      </c>
      <c r="BQ27" s="4"/>
      <c r="BR27" s="8"/>
      <c r="BS27" s="7"/>
      <c r="BT27" s="7"/>
      <c r="BU27" s="2" t="s">
        <v>230</v>
      </c>
      <c r="BV27" s="2" t="s">
        <v>217</v>
      </c>
      <c r="BW27" s="2" t="s">
        <v>220</v>
      </c>
      <c r="BX27" s="2" t="s">
        <v>744</v>
      </c>
      <c r="BY27" s="2" t="s">
        <v>232</v>
      </c>
      <c r="BZ27" s="2" t="s">
        <v>220</v>
      </c>
      <c r="CA27" s="4">
        <v>7</v>
      </c>
      <c r="CB27" s="8">
        <v>589.05</v>
      </c>
      <c r="CC27" s="4">
        <v>8</v>
      </c>
      <c r="CD27" s="8">
        <v>715.28</v>
      </c>
      <c r="CE27" s="7">
        <v>-0.125</v>
      </c>
      <c r="CF27" s="7">
        <v>-0.1765</v>
      </c>
      <c r="CG27" s="2" t="s">
        <v>230</v>
      </c>
      <c r="CH27" s="2" t="s">
        <v>217</v>
      </c>
      <c r="CI27" s="2" t="s">
        <v>745</v>
      </c>
      <c r="CJ27" s="2" t="s">
        <v>301</v>
      </c>
      <c r="CK27" s="2" t="s">
        <v>232</v>
      </c>
      <c r="CL27" s="2" t="s">
        <v>220</v>
      </c>
      <c r="CM27" s="4">
        <v>2</v>
      </c>
      <c r="CN27" s="8">
        <v>176.78</v>
      </c>
      <c r="CO27" s="4">
        <v>1</v>
      </c>
      <c r="CP27" s="8">
        <v>88.39</v>
      </c>
      <c r="CQ27" s="7">
        <v>1</v>
      </c>
      <c r="CR27" s="7">
        <v>1</v>
      </c>
      <c r="CS27" s="2" t="s">
        <v>230</v>
      </c>
      <c r="CT27" s="2" t="s">
        <v>217</v>
      </c>
      <c r="CU27" s="2" t="s">
        <v>714</v>
      </c>
      <c r="CV27" s="2" t="s">
        <v>746</v>
      </c>
      <c r="CW27" s="2" t="s">
        <v>232</v>
      </c>
      <c r="CX27" s="2" t="s">
        <v>220</v>
      </c>
      <c r="CY27" s="4">
        <v>6</v>
      </c>
      <c r="CZ27" s="8">
        <v>485.22</v>
      </c>
      <c r="DA27" s="4">
        <v>6</v>
      </c>
      <c r="DB27" s="8">
        <v>515.58</v>
      </c>
      <c r="DC27" s="7"/>
      <c r="DD27" s="7">
        <v>-0.0589</v>
      </c>
      <c r="DE27" s="2" t="s">
        <v>230</v>
      </c>
      <c r="DF27" s="2" t="s">
        <v>217</v>
      </c>
      <c r="DG27" s="2" t="s">
        <v>716</v>
      </c>
      <c r="DH27" s="2" t="s">
        <v>253</v>
      </c>
      <c r="DI27" s="2" t="s">
        <v>232</v>
      </c>
      <c r="DJ27" s="2" t="s">
        <v>220</v>
      </c>
      <c r="DK27" s="4"/>
      <c r="DL27" s="8"/>
      <c r="DM27" s="4">
        <v>2</v>
      </c>
      <c r="DN27" s="8">
        <v>164.2</v>
      </c>
      <c r="DO27" s="7">
        <v>-1</v>
      </c>
      <c r="DP27" s="7">
        <v>-1</v>
      </c>
      <c r="DQ27" s="2" t="s">
        <v>230</v>
      </c>
      <c r="DR27" s="2" t="s">
        <v>217</v>
      </c>
      <c r="DS27" s="2" t="s">
        <v>718</v>
      </c>
      <c r="DT27" s="2" t="s">
        <v>747</v>
      </c>
      <c r="DU27" s="2" t="s">
        <v>232</v>
      </c>
      <c r="DV27" s="2" t="s">
        <v>220</v>
      </c>
      <c r="DW27" s="4">
        <v>4</v>
      </c>
      <c r="DX27" s="8">
        <v>316.84</v>
      </c>
      <c r="DY27" s="4"/>
      <c r="DZ27" s="8"/>
      <c r="EA27" s="7"/>
      <c r="EB27" s="7"/>
      <c r="EC27" s="2" t="s">
        <v>230</v>
      </c>
      <c r="ED27" s="2" t="s">
        <v>217</v>
      </c>
      <c r="EE27" s="2" t="s">
        <v>720</v>
      </c>
      <c r="EF27" s="2" t="s">
        <v>748</v>
      </c>
      <c r="EG27" s="2" t="s">
        <v>232</v>
      </c>
      <c r="EH27" s="2" t="s">
        <v>220</v>
      </c>
      <c r="EI27" s="4">
        <v>7</v>
      </c>
      <c r="EJ27" s="8">
        <v>625.87</v>
      </c>
      <c r="EK27" s="4">
        <v>20</v>
      </c>
      <c r="EL27" s="8">
        <v>1788.2</v>
      </c>
      <c r="EM27" s="7">
        <v>-0.65</v>
      </c>
      <c r="EN27" s="7">
        <v>-0.65</v>
      </c>
      <c r="EO27" s="2" t="s">
        <v>230</v>
      </c>
      <c r="EP27" s="2" t="s">
        <v>217</v>
      </c>
      <c r="EQ27" s="2" t="s">
        <v>722</v>
      </c>
      <c r="ER27" s="2" t="s">
        <v>749</v>
      </c>
      <c r="ES27" s="2" t="s">
        <v>232</v>
      </c>
      <c r="ET27" s="2" t="s">
        <v>220</v>
      </c>
      <c r="EU27" s="4"/>
      <c r="EV27" s="8"/>
      <c r="EW27" s="4">
        <v>2</v>
      </c>
      <c r="EX27" s="8">
        <v>166.7</v>
      </c>
      <c r="EY27" s="7">
        <v>-1</v>
      </c>
      <c r="EZ27" s="7">
        <v>-1</v>
      </c>
      <c r="FA27" s="2" t="s">
        <v>230</v>
      </c>
      <c r="FB27" s="2" t="s">
        <v>217</v>
      </c>
      <c r="FC27" s="2" t="s">
        <v>244</v>
      </c>
      <c r="FD27" s="2" t="s">
        <v>750</v>
      </c>
      <c r="FE27" s="2" t="s">
        <v>232</v>
      </c>
      <c r="FF27" s="2" t="s">
        <v>220</v>
      </c>
      <c r="FG27" s="4"/>
      <c r="FH27" s="8"/>
      <c r="FI27" s="4"/>
      <c r="FJ27" s="8"/>
      <c r="FK27" s="7"/>
      <c r="FL27" s="7"/>
      <c r="FM27" s="2" t="s">
        <v>230</v>
      </c>
      <c r="FN27" s="2" t="s">
        <v>217</v>
      </c>
      <c r="FO27" s="2" t="s">
        <v>714</v>
      </c>
      <c r="FP27" s="2" t="s">
        <v>253</v>
      </c>
      <c r="FQ27" s="2" t="s">
        <v>232</v>
      </c>
      <c r="FR27" s="2" t="s">
        <v>220</v>
      </c>
      <c r="FS27" s="4">
        <v>1</v>
      </c>
      <c r="FT27" s="8">
        <v>84.25</v>
      </c>
      <c r="FU27" s="4"/>
      <c r="FV27" s="8"/>
      <c r="FW27" s="7"/>
      <c r="FX27" s="7"/>
      <c r="FY27" s="2" t="s">
        <v>230</v>
      </c>
      <c r="FZ27" s="2" t="s">
        <v>217</v>
      </c>
      <c r="GA27" s="2" t="s">
        <v>726</v>
      </c>
      <c r="GB27" s="2" t="s">
        <v>751</v>
      </c>
      <c r="GC27" s="2" t="s">
        <v>232</v>
      </c>
      <c r="GD27" s="2" t="s">
        <v>220</v>
      </c>
      <c r="GE27" s="4"/>
      <c r="GF27" s="8"/>
      <c r="GG27" s="4"/>
      <c r="GH27" s="8"/>
      <c r="GI27" s="7"/>
      <c r="GJ27" s="7"/>
      <c r="GK27" s="2" t="s">
        <v>230</v>
      </c>
      <c r="GL27" s="2" t="s">
        <v>217</v>
      </c>
      <c r="GM27" s="2" t="s">
        <v>250</v>
      </c>
      <c r="GN27" s="2" t="s">
        <v>348</v>
      </c>
      <c r="GO27" s="2" t="s">
        <v>232</v>
      </c>
      <c r="GP27" s="2" t="s">
        <v>220</v>
      </c>
      <c r="GQ27" s="4"/>
      <c r="GR27" s="8"/>
      <c r="GS27" s="4"/>
      <c r="GT27" s="8"/>
      <c r="GU27" s="7"/>
      <c r="GV27" s="7"/>
      <c r="GW27" s="2" t="s">
        <v>230</v>
      </c>
      <c r="GX27" s="2" t="s">
        <v>270</v>
      </c>
      <c r="GY27" s="2" t="s">
        <v>325</v>
      </c>
      <c r="GZ27" s="2" t="s">
        <v>663</v>
      </c>
      <c r="HA27" s="2" t="s">
        <v>232</v>
      </c>
      <c r="HB27" s="2" t="s">
        <v>220</v>
      </c>
      <c r="HC27" s="4"/>
      <c r="HD27" s="8"/>
      <c r="HE27" s="4"/>
      <c r="HF27" s="8"/>
      <c r="HG27" s="7"/>
      <c r="HH27" s="7"/>
      <c r="HI27" s="2" t="s">
        <v>254</v>
      </c>
      <c r="HJ27" s="2" t="s">
        <v>217</v>
      </c>
      <c r="HK27" s="2" t="s">
        <v>220</v>
      </c>
      <c r="HL27" s="2" t="s">
        <v>220</v>
      </c>
      <c r="HM27" s="2" t="s">
        <v>232</v>
      </c>
      <c r="HN27" s="2" t="s">
        <v>220</v>
      </c>
      <c r="HO27" s="4"/>
      <c r="HP27" s="8"/>
      <c r="HQ27" s="4"/>
      <c r="HR27" s="8"/>
      <c r="HS27" s="7"/>
      <c r="HT27" s="7"/>
      <c r="HU27" s="2" t="s">
        <v>230</v>
      </c>
      <c r="HV27" s="2" t="s">
        <v>217</v>
      </c>
      <c r="HW27" s="2" t="s">
        <v>291</v>
      </c>
      <c r="HX27" s="2" t="s">
        <v>220</v>
      </c>
      <c r="HY27" s="2" t="s">
        <v>232</v>
      </c>
      <c r="HZ27" s="2" t="s">
        <v>220</v>
      </c>
      <c r="IA27" s="4"/>
      <c r="IB27" s="8"/>
      <c r="IC27" s="4"/>
      <c r="ID27" s="8"/>
      <c r="IE27" s="7"/>
      <c r="IF27" s="7"/>
      <c r="IG27" s="2" t="s">
        <v>230</v>
      </c>
      <c r="IH27" s="2" t="s">
        <v>217</v>
      </c>
      <c r="II27" s="2" t="s">
        <v>708</v>
      </c>
      <c r="IJ27" s="2" t="s">
        <v>752</v>
      </c>
      <c r="IK27" s="2" t="s">
        <v>232</v>
      </c>
      <c r="IL27" s="2" t="s">
        <v>220</v>
      </c>
      <c r="IM27" s="4">
        <v>1</v>
      </c>
      <c r="IN27" s="8">
        <v>82.11</v>
      </c>
      <c r="IO27" s="4"/>
      <c r="IP27" s="8"/>
      <c r="IQ27" s="7"/>
      <c r="IR27" s="7"/>
      <c r="IS27" s="2" t="s">
        <v>230</v>
      </c>
      <c r="IT27" s="2" t="s">
        <v>217</v>
      </c>
      <c r="IU27" s="2" t="s">
        <v>256</v>
      </c>
      <c r="IV27" s="2" t="s">
        <v>753</v>
      </c>
      <c r="IW27" s="2" t="s">
        <v>232</v>
      </c>
      <c r="IX27" s="2" t="s">
        <v>220</v>
      </c>
      <c r="IY27" s="4"/>
      <c r="IZ27" s="8"/>
      <c r="JA27" s="4"/>
      <c r="JB27" s="8"/>
      <c r="JC27" s="7"/>
      <c r="JD27" s="7"/>
      <c r="JE27" s="2" t="s">
        <v>230</v>
      </c>
      <c r="JF27" s="2" t="s">
        <v>217</v>
      </c>
      <c r="JG27" s="2" t="s">
        <v>329</v>
      </c>
      <c r="JH27" s="2" t="s">
        <v>754</v>
      </c>
      <c r="JI27" s="2" t="s">
        <v>232</v>
      </c>
      <c r="JJ27" s="2" t="s">
        <v>220</v>
      </c>
      <c r="JK27" s="4"/>
      <c r="JL27" s="8"/>
      <c r="JM27" s="4"/>
      <c r="JN27" s="8"/>
      <c r="JO27" s="7"/>
      <c r="JP27" s="7"/>
      <c r="JQ27" s="2" t="s">
        <v>230</v>
      </c>
      <c r="JR27" s="2" t="s">
        <v>217</v>
      </c>
      <c r="JS27" s="2" t="s">
        <v>755</v>
      </c>
      <c r="JT27" s="2" t="s">
        <v>756</v>
      </c>
      <c r="JU27" s="2" t="s">
        <v>232</v>
      </c>
      <c r="JV27" s="2" t="s">
        <v>220</v>
      </c>
      <c r="JW27" s="4"/>
      <c r="JX27" s="8"/>
      <c r="JY27" s="4"/>
      <c r="JZ27" s="8"/>
      <c r="KA27" s="7"/>
      <c r="KB27" s="7"/>
      <c r="KC27" s="2" t="s">
        <v>230</v>
      </c>
      <c r="KD27" s="2" t="s">
        <v>217</v>
      </c>
      <c r="KE27" s="2" t="s">
        <v>262</v>
      </c>
      <c r="KF27" s="2" t="s">
        <v>757</v>
      </c>
      <c r="KG27" s="2" t="s">
        <v>232</v>
      </c>
      <c r="KH27" s="2" t="s">
        <v>220</v>
      </c>
      <c r="KI27" s="4"/>
      <c r="KJ27" s="8"/>
      <c r="KK27" s="4">
        <v>1</v>
      </c>
      <c r="KL27" s="8">
        <v>90.36</v>
      </c>
      <c r="KM27" s="7">
        <v>-1</v>
      </c>
      <c r="KN27" s="7">
        <v>-1</v>
      </c>
      <c r="KO27" s="2" t="s">
        <v>230</v>
      </c>
      <c r="KP27" s="2" t="s">
        <v>217</v>
      </c>
      <c r="KQ27" s="2" t="s">
        <v>264</v>
      </c>
      <c r="KR27" s="2" t="s">
        <v>354</v>
      </c>
      <c r="KS27" s="2" t="s">
        <v>232</v>
      </c>
      <c r="KT27" s="2" t="s">
        <v>220</v>
      </c>
      <c r="KU27" s="4"/>
      <c r="KV27" s="8"/>
      <c r="KW27" s="4"/>
      <c r="KX27" s="8"/>
      <c r="KY27" s="7"/>
      <c r="KZ27" s="7"/>
      <c r="LA27" s="2" t="s">
        <v>230</v>
      </c>
      <c r="LB27" s="2" t="s">
        <v>217</v>
      </c>
      <c r="LC27" s="2" t="s">
        <v>297</v>
      </c>
      <c r="LD27" s="2" t="s">
        <v>758</v>
      </c>
      <c r="LE27" s="2" t="s">
        <v>232</v>
      </c>
      <c r="LF27" s="2" t="s">
        <v>220</v>
      </c>
      <c r="LG27" s="4"/>
      <c r="LH27" s="8"/>
      <c r="LI27" s="4"/>
      <c r="LJ27" s="8"/>
      <c r="LK27" s="7"/>
      <c r="LL27" s="7"/>
      <c r="LM27" s="2" t="s">
        <v>268</v>
      </c>
      <c r="LN27" s="2" t="s">
        <v>217</v>
      </c>
      <c r="LO27" s="2" t="s">
        <v>220</v>
      </c>
      <c r="LP27" s="2" t="s">
        <v>220</v>
      </c>
      <c r="LQ27" s="2" t="s">
        <v>232</v>
      </c>
      <c r="LR27" s="2" t="s">
        <v>220</v>
      </c>
      <c r="LS27" s="4"/>
      <c r="LT27" s="8"/>
      <c r="LU27" s="4">
        <v>1</v>
      </c>
      <c r="LV27" s="8">
        <v>82.11</v>
      </c>
      <c r="LW27" s="7">
        <v>-1</v>
      </c>
      <c r="LX27" s="7">
        <v>-1</v>
      </c>
      <c r="LY27" s="2" t="s">
        <v>230</v>
      </c>
      <c r="LZ27" s="2" t="s">
        <v>270</v>
      </c>
      <c r="MA27" s="2" t="s">
        <v>739</v>
      </c>
      <c r="MB27" s="2" t="s">
        <v>740</v>
      </c>
      <c r="MC27" s="2" t="s">
        <v>232</v>
      </c>
      <c r="MD27" s="2" t="s">
        <v>220</v>
      </c>
      <c r="ME27" s="4"/>
      <c r="MF27" s="8"/>
      <c r="MG27" s="4"/>
      <c r="MH27" s="8"/>
      <c r="MI27" s="7"/>
      <c r="MJ27" s="7"/>
      <c r="MK27" s="2" t="s">
        <v>230</v>
      </c>
      <c r="ML27" s="2" t="s">
        <v>270</v>
      </c>
      <c r="MM27" s="2" t="s">
        <v>520</v>
      </c>
      <c r="MN27" s="2" t="s">
        <v>759</v>
      </c>
      <c r="MO27" s="2" t="s">
        <v>232</v>
      </c>
      <c r="MP27" s="2" t="s">
        <v>220</v>
      </c>
      <c r="MQ27" s="4"/>
      <c r="MR27" s="8"/>
      <c r="MS27" s="4"/>
      <c r="MT27" s="8"/>
      <c r="MU27" s="7"/>
      <c r="MV27" s="7"/>
      <c r="MW27" s="2" t="s">
        <v>230</v>
      </c>
      <c r="MX27" s="2" t="s">
        <v>274</v>
      </c>
      <c r="MY27" s="2" t="s">
        <v>741</v>
      </c>
      <c r="MZ27" s="2" t="s">
        <v>424</v>
      </c>
      <c r="NA27" s="2" t="s">
        <v>232</v>
      </c>
      <c r="NB27" s="2" t="s">
        <v>220</v>
      </c>
      <c r="NC27" s="4"/>
      <c r="ND27" s="8"/>
      <c r="NE27" s="4"/>
      <c r="NF27" s="8"/>
      <c r="NG27" s="7"/>
      <c r="NH27" s="7"/>
      <c r="NI27" s="2" t="s">
        <v>220</v>
      </c>
      <c r="NJ27" s="2" t="s">
        <v>220</v>
      </c>
      <c r="NK27" s="2" t="s">
        <v>220</v>
      </c>
      <c r="NL27" s="2" t="s">
        <v>220</v>
      </c>
      <c r="NM27" s="2" t="s">
        <v>220</v>
      </c>
      <c r="NN27" s="2" t="s">
        <v>220</v>
      </c>
      <c r="NO27" s="4"/>
      <c r="NP27" s="8"/>
      <c r="NQ27" s="4"/>
      <c r="NR27" s="8"/>
      <c r="NS27" s="7"/>
      <c r="NT27" s="7"/>
      <c r="NU27" s="2" t="s">
        <v>277</v>
      </c>
      <c r="NV27" s="2" t="s">
        <v>217</v>
      </c>
      <c r="NW27" s="2" t="s">
        <v>220</v>
      </c>
      <c r="NX27" s="2" t="s">
        <v>220</v>
      </c>
      <c r="NY27" s="2" t="s">
        <v>232</v>
      </c>
      <c r="NZ27" s="2" t="s">
        <v>220</v>
      </c>
      <c r="OA27" s="4"/>
      <c r="OB27" s="8"/>
      <c r="OC27" s="4"/>
      <c r="OD27" s="8"/>
      <c r="OE27" s="7"/>
      <c r="OF27" s="7"/>
      <c r="OG27" s="2" t="s">
        <v>268</v>
      </c>
      <c r="OH27" s="2" t="s">
        <v>217</v>
      </c>
      <c r="OI27" s="2" t="s">
        <v>220</v>
      </c>
      <c r="OJ27" s="2" t="s">
        <v>220</v>
      </c>
      <c r="OK27" s="2" t="s">
        <v>232</v>
      </c>
      <c r="OL27" s="2" t="s">
        <v>220</v>
      </c>
      <c r="OM27" s="4"/>
      <c r="ON27" s="8"/>
      <c r="OO27" s="4"/>
      <c r="OP27" s="8"/>
      <c r="OQ27" s="7"/>
      <c r="OR27" s="7"/>
      <c r="OS27" s="2" t="s">
        <v>254</v>
      </c>
      <c r="OT27" s="2" t="s">
        <v>270</v>
      </c>
      <c r="OU27" s="2" t="s">
        <v>220</v>
      </c>
      <c r="OV27" s="2" t="s">
        <v>220</v>
      </c>
      <c r="OW27" s="2" t="s">
        <v>232</v>
      </c>
      <c r="OX27" s="2" t="s">
        <v>220</v>
      </c>
      <c r="OY27" s="4"/>
      <c r="OZ27" s="8"/>
      <c r="PA27" s="4"/>
      <c r="PB27" s="8"/>
      <c r="PC27" s="7"/>
      <c r="PD27" s="7"/>
      <c r="PE27" s="2" t="s">
        <v>277</v>
      </c>
      <c r="PF27" s="2" t="s">
        <v>217</v>
      </c>
      <c r="PG27" s="2" t="s">
        <v>220</v>
      </c>
      <c r="PH27" s="2" t="s">
        <v>220</v>
      </c>
      <c r="PI27" s="2" t="s">
        <v>232</v>
      </c>
      <c r="PJ27" s="2" t="s">
        <v>220</v>
      </c>
      <c r="PK27" s="4"/>
      <c r="PL27" s="8"/>
      <c r="PM27" s="4"/>
      <c r="PN27" s="8"/>
      <c r="PO27" s="7"/>
      <c r="PP27" s="7"/>
      <c r="PQ27" s="2" t="s">
        <v>254</v>
      </c>
      <c r="PR27" s="2" t="s">
        <v>270</v>
      </c>
      <c r="PS27" s="2" t="s">
        <v>220</v>
      </c>
      <c r="PT27" s="2" t="s">
        <v>220</v>
      </c>
      <c r="PU27" s="2" t="s">
        <v>232</v>
      </c>
      <c r="PV27" s="2" t="s">
        <v>220</v>
      </c>
      <c r="PW27" s="4">
        <v>619</v>
      </c>
      <c r="PX27" s="4">
        <v>3</v>
      </c>
      <c r="PY27" s="4"/>
      <c r="PZ27" s="4"/>
      <c r="QA27" s="4">
        <v>103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>
        <v>100</v>
      </c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>
        <v>170</v>
      </c>
      <c r="TG27" s="4"/>
      <c r="TH27" s="4"/>
    </row>
    <row r="28">
      <c r="A28" s="2" t="s">
        <v>760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704</v>
      </c>
      <c r="G28" s="2" t="s">
        <v>704</v>
      </c>
      <c r="H28" s="2" t="s">
        <v>704</v>
      </c>
      <c r="I28" s="2" t="s">
        <v>705</v>
      </c>
      <c r="J28" s="2" t="s">
        <v>215</v>
      </c>
      <c r="K28" s="2" t="s">
        <v>761</v>
      </c>
      <c r="L28" s="3">
        <v>59.85</v>
      </c>
      <c r="M28" s="3">
        <v>62.84</v>
      </c>
      <c r="N28" s="3">
        <v>129.99</v>
      </c>
      <c r="O28" s="2" t="s">
        <v>217</v>
      </c>
      <c r="P28" s="2" t="s">
        <v>439</v>
      </c>
      <c r="Q28" s="2" t="s">
        <v>219</v>
      </c>
      <c r="R28" s="2" t="s">
        <v>220</v>
      </c>
      <c r="S28" s="2" t="s">
        <v>762</v>
      </c>
      <c r="T28" s="2" t="s">
        <v>222</v>
      </c>
      <c r="U28" s="2" t="s">
        <v>223</v>
      </c>
      <c r="V28" s="2" t="s">
        <v>224</v>
      </c>
      <c r="W28" s="2" t="s">
        <v>225</v>
      </c>
      <c r="X28" s="2" t="s">
        <v>763</v>
      </c>
      <c r="Y28" s="2" t="s">
        <v>507</v>
      </c>
      <c r="Z28" s="4">
        <v>802</v>
      </c>
      <c r="AA28" s="4">
        <f>=ROUNDDOWN(57.2857142857143,0)</f>
      </c>
      <c r="AB28" s="5">
        <v>14</v>
      </c>
      <c r="AC28" s="2" t="s">
        <v>709</v>
      </c>
      <c r="AD28" s="4">
        <v>60</v>
      </c>
      <c r="AE28" s="4">
        <v>150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21</v>
      </c>
      <c r="AQ28" s="8">
        <v>1475.67</v>
      </c>
      <c r="AR28" s="4">
        <v>40</v>
      </c>
      <c r="AS28" s="8">
        <v>2866.77</v>
      </c>
      <c r="AT28" s="7">
        <v>-0.475</v>
      </c>
      <c r="AU28" s="7">
        <v>-0.4852</v>
      </c>
      <c r="AV28" s="4">
        <v>52</v>
      </c>
      <c r="AW28" s="8">
        <v>4161.34</v>
      </c>
      <c r="AX28" s="4">
        <v>106</v>
      </c>
      <c r="AY28" s="8">
        <v>8623.71</v>
      </c>
      <c r="AZ28" s="7">
        <v>-0.5094</v>
      </c>
      <c r="BA28" s="7">
        <v>-0.5175</v>
      </c>
      <c r="BB28" s="7">
        <v>0.3546</v>
      </c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>
        <v>0.404</v>
      </c>
      <c r="BJ28" s="4">
        <v>21</v>
      </c>
      <c r="BK28" s="8">
        <v>1475.67</v>
      </c>
      <c r="BL28" s="2" t="s">
        <v>764</v>
      </c>
      <c r="BM28" s="7">
        <v>1</v>
      </c>
      <c r="BN28" s="7">
        <v>1</v>
      </c>
      <c r="BO28" s="4">
        <v>3</v>
      </c>
      <c r="BP28" s="8">
        <v>206.49</v>
      </c>
      <c r="BQ28" s="4"/>
      <c r="BR28" s="8"/>
      <c r="BS28" s="7"/>
      <c r="BT28" s="7"/>
      <c r="BU28" s="2" t="s">
        <v>230</v>
      </c>
      <c r="BV28" s="2" t="s">
        <v>217</v>
      </c>
      <c r="BW28" s="2" t="s">
        <v>220</v>
      </c>
      <c r="BX28" s="2" t="s">
        <v>765</v>
      </c>
      <c r="BY28" s="2" t="s">
        <v>232</v>
      </c>
      <c r="BZ28" s="2" t="s">
        <v>220</v>
      </c>
      <c r="CA28" s="4">
        <v>1</v>
      </c>
      <c r="CB28" s="8">
        <v>67.45</v>
      </c>
      <c r="CC28" s="4">
        <v>4</v>
      </c>
      <c r="CD28" s="8">
        <v>290.56</v>
      </c>
      <c r="CE28" s="7">
        <v>-0.75</v>
      </c>
      <c r="CF28" s="7">
        <v>-0.7679</v>
      </c>
      <c r="CG28" s="2" t="s">
        <v>230</v>
      </c>
      <c r="CH28" s="2" t="s">
        <v>217</v>
      </c>
      <c r="CI28" s="2" t="s">
        <v>507</v>
      </c>
      <c r="CJ28" s="2" t="s">
        <v>766</v>
      </c>
      <c r="CK28" s="2" t="s">
        <v>232</v>
      </c>
      <c r="CL28" s="2" t="s">
        <v>220</v>
      </c>
      <c r="CM28" s="4">
        <v>5</v>
      </c>
      <c r="CN28" s="8">
        <v>363.95</v>
      </c>
      <c r="CO28" s="4">
        <v>12</v>
      </c>
      <c r="CP28" s="8">
        <v>873.48</v>
      </c>
      <c r="CQ28" s="7">
        <v>-0.5833</v>
      </c>
      <c r="CR28" s="7">
        <v>-0.5833</v>
      </c>
      <c r="CS28" s="2" t="s">
        <v>230</v>
      </c>
      <c r="CT28" s="2" t="s">
        <v>217</v>
      </c>
      <c r="CU28" s="2" t="s">
        <v>767</v>
      </c>
      <c r="CV28" s="2" t="s">
        <v>768</v>
      </c>
      <c r="CW28" s="2" t="s">
        <v>232</v>
      </c>
      <c r="CX28" s="2" t="s">
        <v>220</v>
      </c>
      <c r="CY28" s="4">
        <v>2</v>
      </c>
      <c r="CZ28" s="8">
        <v>129.66</v>
      </c>
      <c r="DA28" s="4">
        <v>1</v>
      </c>
      <c r="DB28" s="8">
        <v>69.82</v>
      </c>
      <c r="DC28" s="7">
        <v>1</v>
      </c>
      <c r="DD28" s="7">
        <v>0.8571</v>
      </c>
      <c r="DE28" s="2" t="s">
        <v>230</v>
      </c>
      <c r="DF28" s="2" t="s">
        <v>217</v>
      </c>
      <c r="DG28" s="2" t="s">
        <v>769</v>
      </c>
      <c r="DH28" s="2" t="s">
        <v>770</v>
      </c>
      <c r="DI28" s="2" t="s">
        <v>232</v>
      </c>
      <c r="DJ28" s="2" t="s">
        <v>220</v>
      </c>
      <c r="DK28" s="4"/>
      <c r="DL28" s="8"/>
      <c r="DM28" s="4">
        <v>3</v>
      </c>
      <c r="DN28" s="8">
        <v>198.43</v>
      </c>
      <c r="DO28" s="7">
        <v>-1</v>
      </c>
      <c r="DP28" s="7">
        <v>-1</v>
      </c>
      <c r="DQ28" s="2" t="s">
        <v>230</v>
      </c>
      <c r="DR28" s="2" t="s">
        <v>217</v>
      </c>
      <c r="DS28" s="2" t="s">
        <v>771</v>
      </c>
      <c r="DT28" s="2" t="s">
        <v>521</v>
      </c>
      <c r="DU28" s="2" t="s">
        <v>232</v>
      </c>
      <c r="DV28" s="2" t="s">
        <v>220</v>
      </c>
      <c r="DW28" s="4">
        <v>2</v>
      </c>
      <c r="DX28" s="8">
        <v>127</v>
      </c>
      <c r="DY28" s="4">
        <v>1</v>
      </c>
      <c r="DZ28" s="8">
        <v>68.38</v>
      </c>
      <c r="EA28" s="7">
        <v>1</v>
      </c>
      <c r="EB28" s="7">
        <v>0.8573</v>
      </c>
      <c r="EC28" s="2" t="s">
        <v>230</v>
      </c>
      <c r="ED28" s="2" t="s">
        <v>217</v>
      </c>
      <c r="EE28" s="2" t="s">
        <v>772</v>
      </c>
      <c r="EF28" s="2" t="s">
        <v>358</v>
      </c>
      <c r="EG28" s="2" t="s">
        <v>232</v>
      </c>
      <c r="EH28" s="2" t="s">
        <v>220</v>
      </c>
      <c r="EI28" s="4">
        <v>8</v>
      </c>
      <c r="EJ28" s="8">
        <v>581.12</v>
      </c>
      <c r="EK28" s="4">
        <v>16</v>
      </c>
      <c r="EL28" s="8">
        <v>1162.24</v>
      </c>
      <c r="EM28" s="7">
        <v>-0.5</v>
      </c>
      <c r="EN28" s="7">
        <v>-0.5</v>
      </c>
      <c r="EO28" s="2" t="s">
        <v>230</v>
      </c>
      <c r="EP28" s="2" t="s">
        <v>217</v>
      </c>
      <c r="EQ28" s="2" t="s">
        <v>773</v>
      </c>
      <c r="ER28" s="2" t="s">
        <v>358</v>
      </c>
      <c r="ES28" s="2" t="s">
        <v>232</v>
      </c>
      <c r="ET28" s="2" t="s">
        <v>220</v>
      </c>
      <c r="EU28" s="4"/>
      <c r="EV28" s="8"/>
      <c r="EW28" s="4">
        <v>1</v>
      </c>
      <c r="EX28" s="8">
        <v>67.73</v>
      </c>
      <c r="EY28" s="7">
        <v>-1</v>
      </c>
      <c r="EZ28" s="7">
        <v>-1</v>
      </c>
      <c r="FA28" s="2" t="s">
        <v>230</v>
      </c>
      <c r="FB28" s="2" t="s">
        <v>217</v>
      </c>
      <c r="FC28" s="2" t="s">
        <v>244</v>
      </c>
      <c r="FD28" s="2" t="s">
        <v>665</v>
      </c>
      <c r="FE28" s="2" t="s">
        <v>232</v>
      </c>
      <c r="FF28" s="2" t="s">
        <v>220</v>
      </c>
      <c r="FG28" s="4"/>
      <c r="FH28" s="8"/>
      <c r="FI28" s="4"/>
      <c r="FJ28" s="8"/>
      <c r="FK28" s="7"/>
      <c r="FL28" s="7"/>
      <c r="FM28" s="2" t="s">
        <v>230</v>
      </c>
      <c r="FN28" s="2" t="s">
        <v>217</v>
      </c>
      <c r="FO28" s="2" t="s">
        <v>250</v>
      </c>
      <c r="FP28" s="2" t="s">
        <v>774</v>
      </c>
      <c r="FQ28" s="2" t="s">
        <v>232</v>
      </c>
      <c r="FR28" s="2" t="s">
        <v>220</v>
      </c>
      <c r="FS28" s="4"/>
      <c r="FT28" s="8"/>
      <c r="FU28" s="4"/>
      <c r="FV28" s="8"/>
      <c r="FW28" s="7"/>
      <c r="FX28" s="7"/>
      <c r="FY28" s="2" t="s">
        <v>416</v>
      </c>
      <c r="FZ28" s="2" t="s">
        <v>217</v>
      </c>
      <c r="GA28" s="2" t="s">
        <v>220</v>
      </c>
      <c r="GB28" s="2" t="s">
        <v>220</v>
      </c>
      <c r="GC28" s="2" t="s">
        <v>232</v>
      </c>
      <c r="GD28" s="2" t="s">
        <v>220</v>
      </c>
      <c r="GE28" s="4"/>
      <c r="GF28" s="8"/>
      <c r="GG28" s="4"/>
      <c r="GH28" s="8"/>
      <c r="GI28" s="7"/>
      <c r="GJ28" s="7"/>
      <c r="GK28" s="2" t="s">
        <v>230</v>
      </c>
      <c r="GL28" s="2" t="s">
        <v>217</v>
      </c>
      <c r="GM28" s="2" t="s">
        <v>250</v>
      </c>
      <c r="GN28" s="2" t="s">
        <v>486</v>
      </c>
      <c r="GO28" s="2" t="s">
        <v>232</v>
      </c>
      <c r="GP28" s="2" t="s">
        <v>220</v>
      </c>
      <c r="GQ28" s="4"/>
      <c r="GR28" s="8"/>
      <c r="GS28" s="4"/>
      <c r="GT28" s="8"/>
      <c r="GU28" s="7"/>
      <c r="GV28" s="7"/>
      <c r="GW28" s="2" t="s">
        <v>230</v>
      </c>
      <c r="GX28" s="2" t="s">
        <v>270</v>
      </c>
      <c r="GY28" s="2" t="s">
        <v>521</v>
      </c>
      <c r="GZ28" s="2" t="s">
        <v>220</v>
      </c>
      <c r="HA28" s="2" t="s">
        <v>232</v>
      </c>
      <c r="HB28" s="2" t="s">
        <v>220</v>
      </c>
      <c r="HC28" s="4"/>
      <c r="HD28" s="8"/>
      <c r="HE28" s="4">
        <v>1</v>
      </c>
      <c r="HF28" s="8">
        <v>69.98</v>
      </c>
      <c r="HG28" s="7">
        <v>-1</v>
      </c>
      <c r="HH28" s="7">
        <v>-1</v>
      </c>
      <c r="HI28" s="2" t="s">
        <v>230</v>
      </c>
      <c r="HJ28" s="2" t="s">
        <v>217</v>
      </c>
      <c r="HK28" s="2" t="s">
        <v>775</v>
      </c>
      <c r="HL28" s="2" t="s">
        <v>644</v>
      </c>
      <c r="HM28" s="2" t="s">
        <v>232</v>
      </c>
      <c r="HN28" s="2" t="s">
        <v>220</v>
      </c>
      <c r="HO28" s="4"/>
      <c r="HP28" s="8"/>
      <c r="HQ28" s="4"/>
      <c r="HR28" s="8"/>
      <c r="HS28" s="7"/>
      <c r="HT28" s="7"/>
      <c r="HU28" s="2" t="s">
        <v>254</v>
      </c>
      <c r="HV28" s="2" t="s">
        <v>217</v>
      </c>
      <c r="HW28" s="2" t="s">
        <v>220</v>
      </c>
      <c r="HX28" s="2" t="s">
        <v>220</v>
      </c>
      <c r="HY28" s="2" t="s">
        <v>232</v>
      </c>
      <c r="HZ28" s="2" t="s">
        <v>220</v>
      </c>
      <c r="IA28" s="4"/>
      <c r="IB28" s="8"/>
      <c r="IC28" s="4"/>
      <c r="ID28" s="8"/>
      <c r="IE28" s="7"/>
      <c r="IF28" s="7"/>
      <c r="IG28" s="2" t="s">
        <v>230</v>
      </c>
      <c r="IH28" s="2" t="s">
        <v>217</v>
      </c>
      <c r="II28" s="2" t="s">
        <v>507</v>
      </c>
      <c r="IJ28" s="2" t="s">
        <v>776</v>
      </c>
      <c r="IK28" s="2" t="s">
        <v>232</v>
      </c>
      <c r="IL28" s="2" t="s">
        <v>220</v>
      </c>
      <c r="IM28" s="4"/>
      <c r="IN28" s="8"/>
      <c r="IO28" s="4"/>
      <c r="IP28" s="8"/>
      <c r="IQ28" s="7"/>
      <c r="IR28" s="7"/>
      <c r="IS28" s="2" t="s">
        <v>230</v>
      </c>
      <c r="IT28" s="2" t="s">
        <v>217</v>
      </c>
      <c r="IU28" s="2" t="s">
        <v>256</v>
      </c>
      <c r="IV28" s="2" t="s">
        <v>698</v>
      </c>
      <c r="IW28" s="2" t="s">
        <v>232</v>
      </c>
      <c r="IX28" s="2" t="s">
        <v>220</v>
      </c>
      <c r="IY28" s="4"/>
      <c r="IZ28" s="8"/>
      <c r="JA28" s="4"/>
      <c r="JB28" s="8"/>
      <c r="JC28" s="7"/>
      <c r="JD28" s="7"/>
      <c r="JE28" s="2" t="s">
        <v>230</v>
      </c>
      <c r="JF28" s="2" t="s">
        <v>217</v>
      </c>
      <c r="JG28" s="2" t="s">
        <v>329</v>
      </c>
      <c r="JH28" s="2" t="s">
        <v>777</v>
      </c>
      <c r="JI28" s="2" t="s">
        <v>232</v>
      </c>
      <c r="JJ28" s="2" t="s">
        <v>220</v>
      </c>
      <c r="JK28" s="4"/>
      <c r="JL28" s="8"/>
      <c r="JM28" s="4"/>
      <c r="JN28" s="8"/>
      <c r="JO28" s="7"/>
      <c r="JP28" s="7"/>
      <c r="JQ28" s="2" t="s">
        <v>277</v>
      </c>
      <c r="JR28" s="2" t="s">
        <v>217</v>
      </c>
      <c r="JS28" s="2" t="s">
        <v>220</v>
      </c>
      <c r="JT28" s="2" t="s">
        <v>220</v>
      </c>
      <c r="JU28" s="2" t="s">
        <v>232</v>
      </c>
      <c r="JV28" s="2" t="s">
        <v>220</v>
      </c>
      <c r="JW28" s="4"/>
      <c r="JX28" s="8"/>
      <c r="JY28" s="4"/>
      <c r="JZ28" s="8"/>
      <c r="KA28" s="7"/>
      <c r="KB28" s="7"/>
      <c r="KC28" s="2" t="s">
        <v>386</v>
      </c>
      <c r="KD28" s="2" t="s">
        <v>217</v>
      </c>
      <c r="KE28" s="2" t="s">
        <v>220</v>
      </c>
      <c r="KF28" s="2" t="s">
        <v>220</v>
      </c>
      <c r="KG28" s="2" t="s">
        <v>232</v>
      </c>
      <c r="KH28" s="2" t="s">
        <v>220</v>
      </c>
      <c r="KI28" s="4"/>
      <c r="KJ28" s="8"/>
      <c r="KK28" s="4"/>
      <c r="KL28" s="8"/>
      <c r="KM28" s="7"/>
      <c r="KN28" s="7"/>
      <c r="KO28" s="2" t="s">
        <v>230</v>
      </c>
      <c r="KP28" s="2" t="s">
        <v>217</v>
      </c>
      <c r="KQ28" s="2" t="s">
        <v>387</v>
      </c>
      <c r="KR28" s="2" t="s">
        <v>220</v>
      </c>
      <c r="KS28" s="2" t="s">
        <v>232</v>
      </c>
      <c r="KT28" s="2" t="s">
        <v>220</v>
      </c>
      <c r="KU28" s="4"/>
      <c r="KV28" s="8"/>
      <c r="KW28" s="4"/>
      <c r="KX28" s="8"/>
      <c r="KY28" s="7"/>
      <c r="KZ28" s="7"/>
      <c r="LA28" s="2" t="s">
        <v>277</v>
      </c>
      <c r="LB28" s="2" t="s">
        <v>217</v>
      </c>
      <c r="LC28" s="2" t="s">
        <v>220</v>
      </c>
      <c r="LD28" s="2" t="s">
        <v>220</v>
      </c>
      <c r="LE28" s="2" t="s">
        <v>232</v>
      </c>
      <c r="LF28" s="2" t="s">
        <v>220</v>
      </c>
      <c r="LG28" s="4"/>
      <c r="LH28" s="8"/>
      <c r="LI28" s="4"/>
      <c r="LJ28" s="8"/>
      <c r="LK28" s="7"/>
      <c r="LL28" s="7"/>
      <c r="LM28" s="2" t="s">
        <v>268</v>
      </c>
      <c r="LN28" s="2" t="s">
        <v>217</v>
      </c>
      <c r="LO28" s="2" t="s">
        <v>220</v>
      </c>
      <c r="LP28" s="2" t="s">
        <v>220</v>
      </c>
      <c r="LQ28" s="2" t="s">
        <v>232</v>
      </c>
      <c r="LR28" s="2" t="s">
        <v>220</v>
      </c>
      <c r="LS28" s="4"/>
      <c r="LT28" s="8"/>
      <c r="LU28" s="4">
        <v>1</v>
      </c>
      <c r="LV28" s="8">
        <v>66.15</v>
      </c>
      <c r="LW28" s="7">
        <v>-1</v>
      </c>
      <c r="LX28" s="7">
        <v>-1</v>
      </c>
      <c r="LY28" s="2" t="s">
        <v>230</v>
      </c>
      <c r="LZ28" s="2" t="s">
        <v>270</v>
      </c>
      <c r="MA28" s="2" t="s">
        <v>522</v>
      </c>
      <c r="MB28" s="2" t="s">
        <v>264</v>
      </c>
      <c r="MC28" s="2" t="s">
        <v>232</v>
      </c>
      <c r="MD28" s="2" t="s">
        <v>220</v>
      </c>
      <c r="ME28" s="4"/>
      <c r="MF28" s="8"/>
      <c r="MG28" s="4"/>
      <c r="MH28" s="8"/>
      <c r="MI28" s="7"/>
      <c r="MJ28" s="7"/>
      <c r="MK28" s="2" t="s">
        <v>230</v>
      </c>
      <c r="ML28" s="2" t="s">
        <v>270</v>
      </c>
      <c r="MM28" s="2" t="s">
        <v>421</v>
      </c>
      <c r="MN28" s="2" t="s">
        <v>220</v>
      </c>
      <c r="MO28" s="2" t="s">
        <v>232</v>
      </c>
      <c r="MP28" s="2" t="s">
        <v>220</v>
      </c>
      <c r="MQ28" s="4"/>
      <c r="MR28" s="8"/>
      <c r="MS28" s="4"/>
      <c r="MT28" s="8"/>
      <c r="MU28" s="7"/>
      <c r="MV28" s="7"/>
      <c r="MW28" s="2" t="s">
        <v>230</v>
      </c>
      <c r="MX28" s="2" t="s">
        <v>274</v>
      </c>
      <c r="MY28" s="2" t="s">
        <v>297</v>
      </c>
      <c r="MZ28" s="2" t="s">
        <v>778</v>
      </c>
      <c r="NA28" s="2" t="s">
        <v>232</v>
      </c>
      <c r="NB28" s="2" t="s">
        <v>220</v>
      </c>
      <c r="NC28" s="4"/>
      <c r="ND28" s="8"/>
      <c r="NE28" s="4"/>
      <c r="NF28" s="8"/>
      <c r="NG28" s="7"/>
      <c r="NH28" s="7"/>
      <c r="NI28" s="2" t="s">
        <v>220</v>
      </c>
      <c r="NJ28" s="2" t="s">
        <v>220</v>
      </c>
      <c r="NK28" s="2" t="s">
        <v>220</v>
      </c>
      <c r="NL28" s="2" t="s">
        <v>220</v>
      </c>
      <c r="NM28" s="2" t="s">
        <v>220</v>
      </c>
      <c r="NN28" s="2" t="s">
        <v>220</v>
      </c>
      <c r="NO28" s="4"/>
      <c r="NP28" s="8"/>
      <c r="NQ28" s="4"/>
      <c r="NR28" s="8"/>
      <c r="NS28" s="7"/>
      <c r="NT28" s="7"/>
      <c r="NU28" s="2" t="s">
        <v>277</v>
      </c>
      <c r="NV28" s="2" t="s">
        <v>217</v>
      </c>
      <c r="NW28" s="2" t="s">
        <v>220</v>
      </c>
      <c r="NX28" s="2" t="s">
        <v>220</v>
      </c>
      <c r="NY28" s="2" t="s">
        <v>232</v>
      </c>
      <c r="NZ28" s="2" t="s">
        <v>220</v>
      </c>
      <c r="OA28" s="4"/>
      <c r="OB28" s="8"/>
      <c r="OC28" s="4"/>
      <c r="OD28" s="8"/>
      <c r="OE28" s="7"/>
      <c r="OF28" s="7"/>
      <c r="OG28" s="2" t="s">
        <v>268</v>
      </c>
      <c r="OH28" s="2" t="s">
        <v>217</v>
      </c>
      <c r="OI28" s="2" t="s">
        <v>220</v>
      </c>
      <c r="OJ28" s="2" t="s">
        <v>220</v>
      </c>
      <c r="OK28" s="2" t="s">
        <v>232</v>
      </c>
      <c r="OL28" s="2" t="s">
        <v>220</v>
      </c>
      <c r="OM28" s="4"/>
      <c r="ON28" s="8"/>
      <c r="OO28" s="4"/>
      <c r="OP28" s="8"/>
      <c r="OQ28" s="7"/>
      <c r="OR28" s="7"/>
      <c r="OS28" s="2" t="s">
        <v>254</v>
      </c>
      <c r="OT28" s="2" t="s">
        <v>270</v>
      </c>
      <c r="OU28" s="2" t="s">
        <v>220</v>
      </c>
      <c r="OV28" s="2" t="s">
        <v>220</v>
      </c>
      <c r="OW28" s="2" t="s">
        <v>232</v>
      </c>
      <c r="OX28" s="2" t="s">
        <v>220</v>
      </c>
      <c r="OY28" s="4"/>
      <c r="OZ28" s="8"/>
      <c r="PA28" s="4"/>
      <c r="PB28" s="8"/>
      <c r="PC28" s="7"/>
      <c r="PD28" s="7"/>
      <c r="PE28" s="2" t="s">
        <v>277</v>
      </c>
      <c r="PF28" s="2" t="s">
        <v>217</v>
      </c>
      <c r="PG28" s="2" t="s">
        <v>220</v>
      </c>
      <c r="PH28" s="2" t="s">
        <v>220</v>
      </c>
      <c r="PI28" s="2" t="s">
        <v>232</v>
      </c>
      <c r="PJ28" s="2" t="s">
        <v>220</v>
      </c>
      <c r="PK28" s="4"/>
      <c r="PL28" s="8"/>
      <c r="PM28" s="4"/>
      <c r="PN28" s="8"/>
      <c r="PO28" s="7"/>
      <c r="PP28" s="7"/>
      <c r="PQ28" s="2" t="s">
        <v>277</v>
      </c>
      <c r="PR28" s="2" t="s">
        <v>270</v>
      </c>
      <c r="PS28" s="2" t="s">
        <v>220</v>
      </c>
      <c r="PT28" s="2" t="s">
        <v>220</v>
      </c>
      <c r="PU28" s="2" t="s">
        <v>232</v>
      </c>
      <c r="PV28" s="2" t="s">
        <v>220</v>
      </c>
      <c r="PW28" s="4">
        <v>667</v>
      </c>
      <c r="PX28" s="4"/>
      <c r="PY28" s="4"/>
      <c r="PZ28" s="4"/>
      <c r="QA28" s="4">
        <v>135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>
        <v>60</v>
      </c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>
        <v>90</v>
      </c>
      <c r="TG28" s="4"/>
      <c r="TH28" s="4"/>
    </row>
    <row r="29">
      <c r="A29" s="2" t="s">
        <v>779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704</v>
      </c>
      <c r="G29" s="2" t="s">
        <v>704</v>
      </c>
      <c r="H29" s="2" t="s">
        <v>704</v>
      </c>
      <c r="I29" s="2" t="s">
        <v>705</v>
      </c>
      <c r="J29" s="2" t="s">
        <v>282</v>
      </c>
      <c r="K29" s="2" t="s">
        <v>761</v>
      </c>
      <c r="L29" s="3">
        <v>74.29</v>
      </c>
      <c r="M29" s="3">
        <v>78</v>
      </c>
      <c r="N29" s="3">
        <v>159.99</v>
      </c>
      <c r="O29" s="2" t="s">
        <v>217</v>
      </c>
      <c r="P29" s="2" t="s">
        <v>439</v>
      </c>
      <c r="Q29" s="2" t="s">
        <v>219</v>
      </c>
      <c r="R29" s="2" t="s">
        <v>220</v>
      </c>
      <c r="S29" s="2" t="s">
        <v>762</v>
      </c>
      <c r="T29" s="2" t="s">
        <v>222</v>
      </c>
      <c r="U29" s="2" t="s">
        <v>223</v>
      </c>
      <c r="V29" s="2" t="s">
        <v>224</v>
      </c>
      <c r="W29" s="2" t="s">
        <v>225</v>
      </c>
      <c r="X29" s="2" t="s">
        <v>763</v>
      </c>
      <c r="Y29" s="2" t="s">
        <v>507</v>
      </c>
      <c r="Z29" s="4">
        <v>803</v>
      </c>
      <c r="AA29" s="4">
        <f>=ROUNDDOWN(38.2380952380952,0)</f>
      </c>
      <c r="AB29" s="5">
        <v>21</v>
      </c>
      <c r="AC29" s="2" t="s">
        <v>780</v>
      </c>
      <c r="AD29" s="4">
        <v>80</v>
      </c>
      <c r="AE29" s="4">
        <v>550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31</v>
      </c>
      <c r="AQ29" s="8">
        <v>2685.67</v>
      </c>
      <c r="AR29" s="4">
        <v>66</v>
      </c>
      <c r="AS29" s="8">
        <v>5756.94</v>
      </c>
      <c r="AT29" s="7">
        <v>-0.5303</v>
      </c>
      <c r="AU29" s="7">
        <v>-0.5335</v>
      </c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>
        <v>0.6454</v>
      </c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 t="s">
        <v>220</v>
      </c>
      <c r="BJ29" s="4">
        <v>31</v>
      </c>
      <c r="BK29" s="8">
        <v>2685.67</v>
      </c>
      <c r="BL29" s="2" t="s">
        <v>764</v>
      </c>
      <c r="BM29" s="7">
        <v>1</v>
      </c>
      <c r="BN29" s="7">
        <v>1</v>
      </c>
      <c r="BO29" s="4">
        <v>6</v>
      </c>
      <c r="BP29" s="8">
        <v>512.58</v>
      </c>
      <c r="BQ29" s="4"/>
      <c r="BR29" s="8"/>
      <c r="BS29" s="7"/>
      <c r="BT29" s="7"/>
      <c r="BU29" s="2" t="s">
        <v>230</v>
      </c>
      <c r="BV29" s="2" t="s">
        <v>217</v>
      </c>
      <c r="BW29" s="2" t="s">
        <v>220</v>
      </c>
      <c r="BX29" s="2" t="s">
        <v>711</v>
      </c>
      <c r="BY29" s="2" t="s">
        <v>232</v>
      </c>
      <c r="BZ29" s="2" t="s">
        <v>220</v>
      </c>
      <c r="CA29" s="4">
        <v>5</v>
      </c>
      <c r="CB29" s="8">
        <v>420.75</v>
      </c>
      <c r="CC29" s="4">
        <v>4</v>
      </c>
      <c r="CD29" s="8">
        <v>357.64</v>
      </c>
      <c r="CE29" s="7">
        <v>0.25</v>
      </c>
      <c r="CF29" s="7">
        <v>0.1765</v>
      </c>
      <c r="CG29" s="2" t="s">
        <v>230</v>
      </c>
      <c r="CH29" s="2" t="s">
        <v>217</v>
      </c>
      <c r="CI29" s="2" t="s">
        <v>507</v>
      </c>
      <c r="CJ29" s="2" t="s">
        <v>507</v>
      </c>
      <c r="CK29" s="2" t="s">
        <v>232</v>
      </c>
      <c r="CL29" s="2" t="s">
        <v>220</v>
      </c>
      <c r="CM29" s="4">
        <v>8</v>
      </c>
      <c r="CN29" s="8">
        <v>707.12</v>
      </c>
      <c r="CO29" s="4">
        <v>22</v>
      </c>
      <c r="CP29" s="8">
        <v>1944.58</v>
      </c>
      <c r="CQ29" s="7">
        <v>-0.6364</v>
      </c>
      <c r="CR29" s="7">
        <v>-0.6364</v>
      </c>
      <c r="CS29" s="2" t="s">
        <v>230</v>
      </c>
      <c r="CT29" s="2" t="s">
        <v>217</v>
      </c>
      <c r="CU29" s="2" t="s">
        <v>767</v>
      </c>
      <c r="CV29" s="2" t="s">
        <v>768</v>
      </c>
      <c r="CW29" s="2" t="s">
        <v>232</v>
      </c>
      <c r="CX29" s="2" t="s">
        <v>220</v>
      </c>
      <c r="CY29" s="4">
        <v>2</v>
      </c>
      <c r="CZ29" s="8">
        <v>154.4</v>
      </c>
      <c r="DA29" s="4">
        <v>8</v>
      </c>
      <c r="DB29" s="8">
        <v>687.44</v>
      </c>
      <c r="DC29" s="7">
        <v>-0.75</v>
      </c>
      <c r="DD29" s="7">
        <v>-0.7754</v>
      </c>
      <c r="DE29" s="2" t="s">
        <v>230</v>
      </c>
      <c r="DF29" s="2" t="s">
        <v>217</v>
      </c>
      <c r="DG29" s="2" t="s">
        <v>769</v>
      </c>
      <c r="DH29" s="2" t="s">
        <v>781</v>
      </c>
      <c r="DI29" s="2" t="s">
        <v>232</v>
      </c>
      <c r="DJ29" s="2" t="s">
        <v>220</v>
      </c>
      <c r="DK29" s="4"/>
      <c r="DL29" s="8"/>
      <c r="DM29" s="4">
        <v>3</v>
      </c>
      <c r="DN29" s="8">
        <v>229.88</v>
      </c>
      <c r="DO29" s="7">
        <v>-1</v>
      </c>
      <c r="DP29" s="7">
        <v>-1</v>
      </c>
      <c r="DQ29" s="2" t="s">
        <v>230</v>
      </c>
      <c r="DR29" s="2" t="s">
        <v>217</v>
      </c>
      <c r="DS29" s="2" t="s">
        <v>771</v>
      </c>
      <c r="DT29" s="2" t="s">
        <v>782</v>
      </c>
      <c r="DU29" s="2" t="s">
        <v>232</v>
      </c>
      <c r="DV29" s="2" t="s">
        <v>220</v>
      </c>
      <c r="DW29" s="4"/>
      <c r="DX29" s="8"/>
      <c r="DY29" s="4">
        <v>1</v>
      </c>
      <c r="DZ29" s="8">
        <v>75.74</v>
      </c>
      <c r="EA29" s="7">
        <v>-1</v>
      </c>
      <c r="EB29" s="7">
        <v>-1</v>
      </c>
      <c r="EC29" s="2" t="s">
        <v>230</v>
      </c>
      <c r="ED29" s="2" t="s">
        <v>217</v>
      </c>
      <c r="EE29" s="2" t="s">
        <v>772</v>
      </c>
      <c r="EF29" s="2" t="s">
        <v>783</v>
      </c>
      <c r="EG29" s="2" t="s">
        <v>232</v>
      </c>
      <c r="EH29" s="2" t="s">
        <v>220</v>
      </c>
      <c r="EI29" s="4">
        <v>9</v>
      </c>
      <c r="EJ29" s="8">
        <v>804.69</v>
      </c>
      <c r="EK29" s="4">
        <v>21</v>
      </c>
      <c r="EL29" s="8">
        <v>1877.61</v>
      </c>
      <c r="EM29" s="7">
        <v>-0.5714</v>
      </c>
      <c r="EN29" s="7">
        <v>-0.5714</v>
      </c>
      <c r="EO29" s="2" t="s">
        <v>230</v>
      </c>
      <c r="EP29" s="2" t="s">
        <v>217</v>
      </c>
      <c r="EQ29" s="2" t="s">
        <v>773</v>
      </c>
      <c r="ER29" s="2" t="s">
        <v>776</v>
      </c>
      <c r="ES29" s="2" t="s">
        <v>232</v>
      </c>
      <c r="ET29" s="2" t="s">
        <v>220</v>
      </c>
      <c r="EU29" s="4"/>
      <c r="EV29" s="8"/>
      <c r="EW29" s="4">
        <v>1</v>
      </c>
      <c r="EX29" s="8">
        <v>83.35</v>
      </c>
      <c r="EY29" s="7">
        <v>-1</v>
      </c>
      <c r="EZ29" s="7">
        <v>-1</v>
      </c>
      <c r="FA29" s="2" t="s">
        <v>230</v>
      </c>
      <c r="FB29" s="2" t="s">
        <v>217</v>
      </c>
      <c r="FC29" s="2" t="s">
        <v>244</v>
      </c>
      <c r="FD29" s="2" t="s">
        <v>245</v>
      </c>
      <c r="FE29" s="2" t="s">
        <v>232</v>
      </c>
      <c r="FF29" s="2" t="s">
        <v>220</v>
      </c>
      <c r="FG29" s="4"/>
      <c r="FH29" s="8"/>
      <c r="FI29" s="4"/>
      <c r="FJ29" s="8"/>
      <c r="FK29" s="7"/>
      <c r="FL29" s="7"/>
      <c r="FM29" s="2" t="s">
        <v>230</v>
      </c>
      <c r="FN29" s="2" t="s">
        <v>217</v>
      </c>
      <c r="FO29" s="2" t="s">
        <v>250</v>
      </c>
      <c r="FP29" s="2" t="s">
        <v>784</v>
      </c>
      <c r="FQ29" s="2" t="s">
        <v>232</v>
      </c>
      <c r="FR29" s="2" t="s">
        <v>220</v>
      </c>
      <c r="FS29" s="4"/>
      <c r="FT29" s="8"/>
      <c r="FU29" s="4"/>
      <c r="FV29" s="8"/>
      <c r="FW29" s="7"/>
      <c r="FX29" s="7"/>
      <c r="FY29" s="2" t="s">
        <v>416</v>
      </c>
      <c r="FZ29" s="2" t="s">
        <v>217</v>
      </c>
      <c r="GA29" s="2" t="s">
        <v>220</v>
      </c>
      <c r="GB29" s="2" t="s">
        <v>220</v>
      </c>
      <c r="GC29" s="2" t="s">
        <v>232</v>
      </c>
      <c r="GD29" s="2" t="s">
        <v>220</v>
      </c>
      <c r="GE29" s="4"/>
      <c r="GF29" s="8"/>
      <c r="GG29" s="4"/>
      <c r="GH29" s="8"/>
      <c r="GI29" s="7"/>
      <c r="GJ29" s="7"/>
      <c r="GK29" s="2" t="s">
        <v>230</v>
      </c>
      <c r="GL29" s="2" t="s">
        <v>217</v>
      </c>
      <c r="GM29" s="2" t="s">
        <v>250</v>
      </c>
      <c r="GN29" s="2" t="s">
        <v>785</v>
      </c>
      <c r="GO29" s="2" t="s">
        <v>232</v>
      </c>
      <c r="GP29" s="2" t="s">
        <v>220</v>
      </c>
      <c r="GQ29" s="4"/>
      <c r="GR29" s="8"/>
      <c r="GS29" s="4"/>
      <c r="GT29" s="8"/>
      <c r="GU29" s="7"/>
      <c r="GV29" s="7"/>
      <c r="GW29" s="2" t="s">
        <v>230</v>
      </c>
      <c r="GX29" s="2" t="s">
        <v>270</v>
      </c>
      <c r="GY29" s="2" t="s">
        <v>738</v>
      </c>
      <c r="GZ29" s="2" t="s">
        <v>220</v>
      </c>
      <c r="HA29" s="2" t="s">
        <v>232</v>
      </c>
      <c r="HB29" s="2" t="s">
        <v>220</v>
      </c>
      <c r="HC29" s="4">
        <v>1</v>
      </c>
      <c r="HD29" s="8">
        <v>86.13</v>
      </c>
      <c r="HE29" s="4">
        <v>2</v>
      </c>
      <c r="HF29" s="8">
        <v>172.26</v>
      </c>
      <c r="HG29" s="7">
        <v>-0.5</v>
      </c>
      <c r="HH29" s="7">
        <v>-0.5</v>
      </c>
      <c r="HI29" s="2" t="s">
        <v>230</v>
      </c>
      <c r="HJ29" s="2" t="s">
        <v>217</v>
      </c>
      <c r="HK29" s="2" t="s">
        <v>738</v>
      </c>
      <c r="HL29" s="2" t="s">
        <v>786</v>
      </c>
      <c r="HM29" s="2" t="s">
        <v>232</v>
      </c>
      <c r="HN29" s="2" t="s">
        <v>220</v>
      </c>
      <c r="HO29" s="4"/>
      <c r="HP29" s="8"/>
      <c r="HQ29" s="4"/>
      <c r="HR29" s="8"/>
      <c r="HS29" s="7"/>
      <c r="HT29" s="7"/>
      <c r="HU29" s="2" t="s">
        <v>254</v>
      </c>
      <c r="HV29" s="2" t="s">
        <v>217</v>
      </c>
      <c r="HW29" s="2" t="s">
        <v>220</v>
      </c>
      <c r="HX29" s="2" t="s">
        <v>220</v>
      </c>
      <c r="HY29" s="2" t="s">
        <v>232</v>
      </c>
      <c r="HZ29" s="2" t="s">
        <v>220</v>
      </c>
      <c r="IA29" s="4"/>
      <c r="IB29" s="8"/>
      <c r="IC29" s="4"/>
      <c r="ID29" s="8"/>
      <c r="IE29" s="7"/>
      <c r="IF29" s="7"/>
      <c r="IG29" s="2" t="s">
        <v>230</v>
      </c>
      <c r="IH29" s="2" t="s">
        <v>217</v>
      </c>
      <c r="II29" s="2" t="s">
        <v>507</v>
      </c>
      <c r="IJ29" s="2" t="s">
        <v>787</v>
      </c>
      <c r="IK29" s="2" t="s">
        <v>232</v>
      </c>
      <c r="IL29" s="2" t="s">
        <v>220</v>
      </c>
      <c r="IM29" s="4"/>
      <c r="IN29" s="8"/>
      <c r="IO29" s="4"/>
      <c r="IP29" s="8"/>
      <c r="IQ29" s="7"/>
      <c r="IR29" s="7"/>
      <c r="IS29" s="2" t="s">
        <v>230</v>
      </c>
      <c r="IT29" s="2" t="s">
        <v>217</v>
      </c>
      <c r="IU29" s="2" t="s">
        <v>256</v>
      </c>
      <c r="IV29" s="2" t="s">
        <v>788</v>
      </c>
      <c r="IW29" s="2" t="s">
        <v>232</v>
      </c>
      <c r="IX29" s="2" t="s">
        <v>220</v>
      </c>
      <c r="IY29" s="4"/>
      <c r="IZ29" s="8"/>
      <c r="JA29" s="4"/>
      <c r="JB29" s="8"/>
      <c r="JC29" s="7"/>
      <c r="JD29" s="7"/>
      <c r="JE29" s="2" t="s">
        <v>230</v>
      </c>
      <c r="JF29" s="2" t="s">
        <v>217</v>
      </c>
      <c r="JG29" s="2" t="s">
        <v>329</v>
      </c>
      <c r="JH29" s="2" t="s">
        <v>377</v>
      </c>
      <c r="JI29" s="2" t="s">
        <v>232</v>
      </c>
      <c r="JJ29" s="2" t="s">
        <v>220</v>
      </c>
      <c r="JK29" s="4"/>
      <c r="JL29" s="8"/>
      <c r="JM29" s="4"/>
      <c r="JN29" s="8"/>
      <c r="JO29" s="7"/>
      <c r="JP29" s="7"/>
      <c r="JQ29" s="2" t="s">
        <v>277</v>
      </c>
      <c r="JR29" s="2" t="s">
        <v>217</v>
      </c>
      <c r="JS29" s="2" t="s">
        <v>220</v>
      </c>
      <c r="JT29" s="2" t="s">
        <v>220</v>
      </c>
      <c r="JU29" s="2" t="s">
        <v>232</v>
      </c>
      <c r="JV29" s="2" t="s">
        <v>220</v>
      </c>
      <c r="JW29" s="4"/>
      <c r="JX29" s="8"/>
      <c r="JY29" s="4"/>
      <c r="JZ29" s="8"/>
      <c r="KA29" s="7"/>
      <c r="KB29" s="7"/>
      <c r="KC29" s="2" t="s">
        <v>386</v>
      </c>
      <c r="KD29" s="2" t="s">
        <v>217</v>
      </c>
      <c r="KE29" s="2" t="s">
        <v>220</v>
      </c>
      <c r="KF29" s="2" t="s">
        <v>220</v>
      </c>
      <c r="KG29" s="2" t="s">
        <v>232</v>
      </c>
      <c r="KH29" s="2" t="s">
        <v>220</v>
      </c>
      <c r="KI29" s="4"/>
      <c r="KJ29" s="8"/>
      <c r="KK29" s="4"/>
      <c r="KL29" s="8"/>
      <c r="KM29" s="7"/>
      <c r="KN29" s="7"/>
      <c r="KO29" s="2" t="s">
        <v>230</v>
      </c>
      <c r="KP29" s="2" t="s">
        <v>217</v>
      </c>
      <c r="KQ29" s="2" t="s">
        <v>387</v>
      </c>
      <c r="KR29" s="2" t="s">
        <v>220</v>
      </c>
      <c r="KS29" s="2" t="s">
        <v>232</v>
      </c>
      <c r="KT29" s="2" t="s">
        <v>220</v>
      </c>
      <c r="KU29" s="4"/>
      <c r="KV29" s="8"/>
      <c r="KW29" s="4"/>
      <c r="KX29" s="8"/>
      <c r="KY29" s="7"/>
      <c r="KZ29" s="7"/>
      <c r="LA29" s="2" t="s">
        <v>277</v>
      </c>
      <c r="LB29" s="2" t="s">
        <v>217</v>
      </c>
      <c r="LC29" s="2" t="s">
        <v>220</v>
      </c>
      <c r="LD29" s="2" t="s">
        <v>220</v>
      </c>
      <c r="LE29" s="2" t="s">
        <v>232</v>
      </c>
      <c r="LF29" s="2" t="s">
        <v>220</v>
      </c>
      <c r="LG29" s="4"/>
      <c r="LH29" s="8"/>
      <c r="LI29" s="4"/>
      <c r="LJ29" s="8"/>
      <c r="LK29" s="7"/>
      <c r="LL29" s="7"/>
      <c r="LM29" s="2" t="s">
        <v>268</v>
      </c>
      <c r="LN29" s="2" t="s">
        <v>217</v>
      </c>
      <c r="LO29" s="2" t="s">
        <v>220</v>
      </c>
      <c r="LP29" s="2" t="s">
        <v>220</v>
      </c>
      <c r="LQ29" s="2" t="s">
        <v>232</v>
      </c>
      <c r="LR29" s="2" t="s">
        <v>220</v>
      </c>
      <c r="LS29" s="4"/>
      <c r="LT29" s="8"/>
      <c r="LU29" s="4">
        <v>4</v>
      </c>
      <c r="LV29" s="8">
        <v>328.44</v>
      </c>
      <c r="LW29" s="7">
        <v>-1</v>
      </c>
      <c r="LX29" s="7">
        <v>-1</v>
      </c>
      <c r="LY29" s="2" t="s">
        <v>230</v>
      </c>
      <c r="LZ29" s="2" t="s">
        <v>270</v>
      </c>
      <c r="MA29" s="2" t="s">
        <v>522</v>
      </c>
      <c r="MB29" s="2" t="s">
        <v>264</v>
      </c>
      <c r="MC29" s="2" t="s">
        <v>232</v>
      </c>
      <c r="MD29" s="2" t="s">
        <v>220</v>
      </c>
      <c r="ME29" s="4"/>
      <c r="MF29" s="8"/>
      <c r="MG29" s="4"/>
      <c r="MH29" s="8"/>
      <c r="MI29" s="7"/>
      <c r="MJ29" s="7"/>
      <c r="MK29" s="2" t="s">
        <v>230</v>
      </c>
      <c r="ML29" s="2" t="s">
        <v>270</v>
      </c>
      <c r="MM29" s="2" t="s">
        <v>421</v>
      </c>
      <c r="MN29" s="2" t="s">
        <v>789</v>
      </c>
      <c r="MO29" s="2" t="s">
        <v>232</v>
      </c>
      <c r="MP29" s="2" t="s">
        <v>220</v>
      </c>
      <c r="MQ29" s="4"/>
      <c r="MR29" s="8"/>
      <c r="MS29" s="4"/>
      <c r="MT29" s="8"/>
      <c r="MU29" s="7"/>
      <c r="MV29" s="7"/>
      <c r="MW29" s="2" t="s">
        <v>230</v>
      </c>
      <c r="MX29" s="2" t="s">
        <v>274</v>
      </c>
      <c r="MY29" s="2" t="s">
        <v>297</v>
      </c>
      <c r="MZ29" s="2" t="s">
        <v>346</v>
      </c>
      <c r="NA29" s="2" t="s">
        <v>232</v>
      </c>
      <c r="NB29" s="2" t="s">
        <v>220</v>
      </c>
      <c r="NC29" s="4"/>
      <c r="ND29" s="8"/>
      <c r="NE29" s="4"/>
      <c r="NF29" s="8"/>
      <c r="NG29" s="7"/>
      <c r="NH29" s="7"/>
      <c r="NI29" s="2" t="s">
        <v>220</v>
      </c>
      <c r="NJ29" s="2" t="s">
        <v>220</v>
      </c>
      <c r="NK29" s="2" t="s">
        <v>220</v>
      </c>
      <c r="NL29" s="2" t="s">
        <v>220</v>
      </c>
      <c r="NM29" s="2" t="s">
        <v>220</v>
      </c>
      <c r="NN29" s="2" t="s">
        <v>220</v>
      </c>
      <c r="NO29" s="4"/>
      <c r="NP29" s="8"/>
      <c r="NQ29" s="4"/>
      <c r="NR29" s="8"/>
      <c r="NS29" s="7"/>
      <c r="NT29" s="7"/>
      <c r="NU29" s="2" t="s">
        <v>277</v>
      </c>
      <c r="NV29" s="2" t="s">
        <v>217</v>
      </c>
      <c r="NW29" s="2" t="s">
        <v>220</v>
      </c>
      <c r="NX29" s="2" t="s">
        <v>220</v>
      </c>
      <c r="NY29" s="2" t="s">
        <v>232</v>
      </c>
      <c r="NZ29" s="2" t="s">
        <v>220</v>
      </c>
      <c r="OA29" s="4"/>
      <c r="OB29" s="8"/>
      <c r="OC29" s="4"/>
      <c r="OD29" s="8"/>
      <c r="OE29" s="7"/>
      <c r="OF29" s="7"/>
      <c r="OG29" s="2" t="s">
        <v>268</v>
      </c>
      <c r="OH29" s="2" t="s">
        <v>217</v>
      </c>
      <c r="OI29" s="2" t="s">
        <v>220</v>
      </c>
      <c r="OJ29" s="2" t="s">
        <v>220</v>
      </c>
      <c r="OK29" s="2" t="s">
        <v>232</v>
      </c>
      <c r="OL29" s="2" t="s">
        <v>220</v>
      </c>
      <c r="OM29" s="4"/>
      <c r="ON29" s="8"/>
      <c r="OO29" s="4"/>
      <c r="OP29" s="8"/>
      <c r="OQ29" s="7"/>
      <c r="OR29" s="7"/>
      <c r="OS29" s="2" t="s">
        <v>254</v>
      </c>
      <c r="OT29" s="2" t="s">
        <v>270</v>
      </c>
      <c r="OU29" s="2" t="s">
        <v>220</v>
      </c>
      <c r="OV29" s="2" t="s">
        <v>220</v>
      </c>
      <c r="OW29" s="2" t="s">
        <v>232</v>
      </c>
      <c r="OX29" s="2" t="s">
        <v>220</v>
      </c>
      <c r="OY29" s="4"/>
      <c r="OZ29" s="8"/>
      <c r="PA29" s="4"/>
      <c r="PB29" s="8"/>
      <c r="PC29" s="7"/>
      <c r="PD29" s="7"/>
      <c r="PE29" s="2" t="s">
        <v>277</v>
      </c>
      <c r="PF29" s="2" t="s">
        <v>217</v>
      </c>
      <c r="PG29" s="2" t="s">
        <v>220</v>
      </c>
      <c r="PH29" s="2" t="s">
        <v>220</v>
      </c>
      <c r="PI29" s="2" t="s">
        <v>232</v>
      </c>
      <c r="PJ29" s="2" t="s">
        <v>220</v>
      </c>
      <c r="PK29" s="4"/>
      <c r="PL29" s="8"/>
      <c r="PM29" s="4"/>
      <c r="PN29" s="8"/>
      <c r="PO29" s="7"/>
      <c r="PP29" s="7"/>
      <c r="PQ29" s="2" t="s">
        <v>277</v>
      </c>
      <c r="PR29" s="2" t="s">
        <v>270</v>
      </c>
      <c r="PS29" s="2" t="s">
        <v>220</v>
      </c>
      <c r="PT29" s="2" t="s">
        <v>220</v>
      </c>
      <c r="PU29" s="2" t="s">
        <v>232</v>
      </c>
      <c r="PV29" s="2" t="s">
        <v>220</v>
      </c>
      <c r="PW29" s="4">
        <v>692</v>
      </c>
      <c r="PX29" s="4"/>
      <c r="PY29" s="4"/>
      <c r="PZ29" s="4"/>
      <c r="QA29" s="4">
        <v>111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>
        <v>80</v>
      </c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>
        <v>150</v>
      </c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>
        <v>320</v>
      </c>
      <c r="TG29" s="4"/>
      <c r="TH29" s="4"/>
    </row>
    <row r="30">
      <c r="A30" s="2" t="s">
        <v>790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704</v>
      </c>
      <c r="G30" s="2" t="s">
        <v>704</v>
      </c>
      <c r="H30" s="2" t="s">
        <v>704</v>
      </c>
      <c r="I30" s="2" t="s">
        <v>705</v>
      </c>
      <c r="J30" s="2" t="s">
        <v>215</v>
      </c>
      <c r="K30" s="2" t="s">
        <v>304</v>
      </c>
      <c r="L30" s="3">
        <v>59.85</v>
      </c>
      <c r="M30" s="3">
        <v>62.84</v>
      </c>
      <c r="N30" s="3">
        <v>129.99</v>
      </c>
      <c r="O30" s="2" t="s">
        <v>217</v>
      </c>
      <c r="P30" s="2" t="s">
        <v>405</v>
      </c>
      <c r="Q30" s="2" t="s">
        <v>219</v>
      </c>
      <c r="R30" s="2" t="s">
        <v>220</v>
      </c>
      <c r="S30" s="2" t="s">
        <v>791</v>
      </c>
      <c r="T30" s="2" t="s">
        <v>222</v>
      </c>
      <c r="U30" s="2" t="s">
        <v>223</v>
      </c>
      <c r="V30" s="2" t="s">
        <v>224</v>
      </c>
      <c r="W30" s="2" t="s">
        <v>225</v>
      </c>
      <c r="X30" s="2" t="s">
        <v>707</v>
      </c>
      <c r="Y30" s="2" t="s">
        <v>792</v>
      </c>
      <c r="Z30" s="4">
        <v>290</v>
      </c>
      <c r="AA30" s="4">
        <f>=ROUNDDOWN(48.3333333333333,0)</f>
      </c>
      <c r="AB30" s="5">
        <v>6</v>
      </c>
      <c r="AC30" s="2" t="s">
        <v>793</v>
      </c>
      <c r="AD30" s="4">
        <v>160</v>
      </c>
      <c r="AE30" s="4">
        <v>160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4</v>
      </c>
      <c r="AQ30" s="8">
        <v>270.85</v>
      </c>
      <c r="AR30" s="4">
        <v>18</v>
      </c>
      <c r="AS30" s="8">
        <v>1290.91</v>
      </c>
      <c r="AT30" s="7">
        <v>-0.7778</v>
      </c>
      <c r="AU30" s="7">
        <v>-0.7902</v>
      </c>
      <c r="AV30" s="4">
        <v>18</v>
      </c>
      <c r="AW30" s="8">
        <v>1465.69</v>
      </c>
      <c r="AX30" s="4">
        <v>34</v>
      </c>
      <c r="AY30" s="8">
        <v>2683.34</v>
      </c>
      <c r="AZ30" s="7">
        <v>-0.4706</v>
      </c>
      <c r="BA30" s="7">
        <v>-0.4538</v>
      </c>
      <c r="BB30" s="7">
        <v>0.1848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>
        <v>0.1423</v>
      </c>
      <c r="BJ30" s="4">
        <v>4</v>
      </c>
      <c r="BK30" s="8">
        <v>270.85</v>
      </c>
      <c r="BL30" s="2" t="s">
        <v>794</v>
      </c>
      <c r="BM30" s="7">
        <v>1</v>
      </c>
      <c r="BN30" s="7">
        <v>1</v>
      </c>
      <c r="BO30" s="4"/>
      <c r="BP30" s="8"/>
      <c r="BQ30" s="4">
        <v>3</v>
      </c>
      <c r="BR30" s="8">
        <v>217.35</v>
      </c>
      <c r="BS30" s="7">
        <v>-1</v>
      </c>
      <c r="BT30" s="7">
        <v>-1</v>
      </c>
      <c r="BU30" s="2" t="s">
        <v>230</v>
      </c>
      <c r="BV30" s="2" t="s">
        <v>217</v>
      </c>
      <c r="BW30" s="2" t="s">
        <v>220</v>
      </c>
      <c r="BX30" s="2" t="s">
        <v>220</v>
      </c>
      <c r="BY30" s="2" t="s">
        <v>232</v>
      </c>
      <c r="BZ30" s="2" t="s">
        <v>220</v>
      </c>
      <c r="CA30" s="4">
        <v>1</v>
      </c>
      <c r="CB30" s="8">
        <v>67.45</v>
      </c>
      <c r="CC30" s="4">
        <v>3</v>
      </c>
      <c r="CD30" s="8">
        <v>217.92</v>
      </c>
      <c r="CE30" s="7">
        <v>-0.6667</v>
      </c>
      <c r="CF30" s="7">
        <v>-0.6905</v>
      </c>
      <c r="CG30" s="2" t="s">
        <v>230</v>
      </c>
      <c r="CH30" s="2" t="s">
        <v>217</v>
      </c>
      <c r="CI30" s="2" t="s">
        <v>795</v>
      </c>
      <c r="CJ30" s="2" t="s">
        <v>796</v>
      </c>
      <c r="CK30" s="2" t="s">
        <v>232</v>
      </c>
      <c r="CL30" s="2" t="s">
        <v>220</v>
      </c>
      <c r="CM30" s="4"/>
      <c r="CN30" s="8"/>
      <c r="CO30" s="4">
        <v>1</v>
      </c>
      <c r="CP30" s="8">
        <v>72.79</v>
      </c>
      <c r="CQ30" s="7">
        <v>-1</v>
      </c>
      <c r="CR30" s="7">
        <v>-1</v>
      </c>
      <c r="CS30" s="2" t="s">
        <v>230</v>
      </c>
      <c r="CT30" s="2" t="s">
        <v>217</v>
      </c>
      <c r="CU30" s="2" t="s">
        <v>797</v>
      </c>
      <c r="CV30" s="2" t="s">
        <v>798</v>
      </c>
      <c r="CW30" s="2" t="s">
        <v>232</v>
      </c>
      <c r="CX30" s="2" t="s">
        <v>220</v>
      </c>
      <c r="CY30" s="4"/>
      <c r="CZ30" s="8"/>
      <c r="DA30" s="4">
        <v>4</v>
      </c>
      <c r="DB30" s="8">
        <v>279.28</v>
      </c>
      <c r="DC30" s="7">
        <v>-1</v>
      </c>
      <c r="DD30" s="7">
        <v>-1</v>
      </c>
      <c r="DE30" s="2" t="s">
        <v>230</v>
      </c>
      <c r="DF30" s="2" t="s">
        <v>217</v>
      </c>
      <c r="DG30" s="2" t="s">
        <v>799</v>
      </c>
      <c r="DH30" s="2" t="s">
        <v>800</v>
      </c>
      <c r="DI30" s="2" t="s">
        <v>232</v>
      </c>
      <c r="DJ30" s="2" t="s">
        <v>220</v>
      </c>
      <c r="DK30" s="4"/>
      <c r="DL30" s="8"/>
      <c r="DM30" s="4"/>
      <c r="DN30" s="8"/>
      <c r="DO30" s="7"/>
      <c r="DP30" s="7"/>
      <c r="DQ30" s="2" t="s">
        <v>230</v>
      </c>
      <c r="DR30" s="2" t="s">
        <v>217</v>
      </c>
      <c r="DS30" s="2" t="s">
        <v>801</v>
      </c>
      <c r="DT30" s="2" t="s">
        <v>492</v>
      </c>
      <c r="DU30" s="2" t="s">
        <v>232</v>
      </c>
      <c r="DV30" s="2" t="s">
        <v>220</v>
      </c>
      <c r="DW30" s="4"/>
      <c r="DX30" s="8"/>
      <c r="DY30" s="4"/>
      <c r="DZ30" s="8"/>
      <c r="EA30" s="7"/>
      <c r="EB30" s="7"/>
      <c r="EC30" s="2" t="s">
        <v>230</v>
      </c>
      <c r="ED30" s="2" t="s">
        <v>217</v>
      </c>
      <c r="EE30" s="2" t="s">
        <v>802</v>
      </c>
      <c r="EF30" s="2" t="s">
        <v>803</v>
      </c>
      <c r="EG30" s="2" t="s">
        <v>232</v>
      </c>
      <c r="EH30" s="2" t="s">
        <v>220</v>
      </c>
      <c r="EI30" s="4">
        <v>1</v>
      </c>
      <c r="EJ30" s="8">
        <v>72.64</v>
      </c>
      <c r="EK30" s="4">
        <v>6</v>
      </c>
      <c r="EL30" s="8">
        <v>435.84</v>
      </c>
      <c r="EM30" s="7">
        <v>-0.8333</v>
      </c>
      <c r="EN30" s="7">
        <v>-0.8333</v>
      </c>
      <c r="EO30" s="2" t="s">
        <v>230</v>
      </c>
      <c r="EP30" s="2" t="s">
        <v>217</v>
      </c>
      <c r="EQ30" s="2" t="s">
        <v>804</v>
      </c>
      <c r="ER30" s="2" t="s">
        <v>431</v>
      </c>
      <c r="ES30" s="2" t="s">
        <v>232</v>
      </c>
      <c r="ET30" s="2" t="s">
        <v>220</v>
      </c>
      <c r="EU30" s="4">
        <v>1</v>
      </c>
      <c r="EV30" s="8">
        <v>62.89</v>
      </c>
      <c r="EW30" s="4">
        <v>1</v>
      </c>
      <c r="EX30" s="8">
        <v>67.73</v>
      </c>
      <c r="EY30" s="7"/>
      <c r="EZ30" s="7">
        <v>-0.0715</v>
      </c>
      <c r="FA30" s="2" t="s">
        <v>230</v>
      </c>
      <c r="FB30" s="2" t="s">
        <v>217</v>
      </c>
      <c r="FC30" s="2" t="s">
        <v>805</v>
      </c>
      <c r="FD30" s="2" t="s">
        <v>806</v>
      </c>
      <c r="FE30" s="2" t="s">
        <v>232</v>
      </c>
      <c r="FF30" s="2" t="s">
        <v>220</v>
      </c>
      <c r="FG30" s="4"/>
      <c r="FH30" s="8"/>
      <c r="FI30" s="4"/>
      <c r="FJ30" s="8"/>
      <c r="FK30" s="7"/>
      <c r="FL30" s="7"/>
      <c r="FM30" s="2" t="s">
        <v>254</v>
      </c>
      <c r="FN30" s="2" t="s">
        <v>217</v>
      </c>
      <c r="FO30" s="2" t="s">
        <v>220</v>
      </c>
      <c r="FP30" s="2" t="s">
        <v>220</v>
      </c>
      <c r="FQ30" s="2" t="s">
        <v>232</v>
      </c>
      <c r="FR30" s="2" t="s">
        <v>220</v>
      </c>
      <c r="FS30" s="4"/>
      <c r="FT30" s="8"/>
      <c r="FU30" s="4"/>
      <c r="FV30" s="8"/>
      <c r="FW30" s="7"/>
      <c r="FX30" s="7"/>
      <c r="FY30" s="2" t="s">
        <v>277</v>
      </c>
      <c r="FZ30" s="2" t="s">
        <v>217</v>
      </c>
      <c r="GA30" s="2" t="s">
        <v>220</v>
      </c>
      <c r="GB30" s="2" t="s">
        <v>220</v>
      </c>
      <c r="GC30" s="2" t="s">
        <v>232</v>
      </c>
      <c r="GD30" s="2" t="s">
        <v>220</v>
      </c>
      <c r="GE30" s="4"/>
      <c r="GF30" s="8"/>
      <c r="GG30" s="4"/>
      <c r="GH30" s="8"/>
      <c r="GI30" s="7"/>
      <c r="GJ30" s="7"/>
      <c r="GK30" s="2" t="s">
        <v>230</v>
      </c>
      <c r="GL30" s="2" t="s">
        <v>217</v>
      </c>
      <c r="GM30" s="2" t="s">
        <v>380</v>
      </c>
      <c r="GN30" s="2" t="s">
        <v>220</v>
      </c>
      <c r="GO30" s="2" t="s">
        <v>232</v>
      </c>
      <c r="GP30" s="2" t="s">
        <v>220</v>
      </c>
      <c r="GQ30" s="4"/>
      <c r="GR30" s="8"/>
      <c r="GS30" s="4"/>
      <c r="GT30" s="8"/>
      <c r="GU30" s="7"/>
      <c r="GV30" s="7"/>
      <c r="GW30" s="2" t="s">
        <v>416</v>
      </c>
      <c r="GX30" s="2" t="s">
        <v>217</v>
      </c>
      <c r="GY30" s="2" t="s">
        <v>220</v>
      </c>
      <c r="GZ30" s="2" t="s">
        <v>220</v>
      </c>
      <c r="HA30" s="2" t="s">
        <v>232</v>
      </c>
      <c r="HB30" s="2" t="s">
        <v>220</v>
      </c>
      <c r="HC30" s="4"/>
      <c r="HD30" s="8"/>
      <c r="HE30" s="4"/>
      <c r="HF30" s="8"/>
      <c r="HG30" s="7"/>
      <c r="HH30" s="7"/>
      <c r="HI30" s="2" t="s">
        <v>254</v>
      </c>
      <c r="HJ30" s="2" t="s">
        <v>217</v>
      </c>
      <c r="HK30" s="2" t="s">
        <v>220</v>
      </c>
      <c r="HL30" s="2" t="s">
        <v>220</v>
      </c>
      <c r="HM30" s="2" t="s">
        <v>232</v>
      </c>
      <c r="HN30" s="2" t="s">
        <v>220</v>
      </c>
      <c r="HO30" s="4"/>
      <c r="HP30" s="8"/>
      <c r="HQ30" s="4"/>
      <c r="HR30" s="8"/>
      <c r="HS30" s="7"/>
      <c r="HT30" s="7"/>
      <c r="HU30" s="2" t="s">
        <v>230</v>
      </c>
      <c r="HV30" s="2" t="s">
        <v>217</v>
      </c>
      <c r="HW30" s="2" t="s">
        <v>807</v>
      </c>
      <c r="HX30" s="2" t="s">
        <v>808</v>
      </c>
      <c r="HY30" s="2" t="s">
        <v>232</v>
      </c>
      <c r="HZ30" s="2" t="s">
        <v>220</v>
      </c>
      <c r="IA30" s="4"/>
      <c r="IB30" s="8"/>
      <c r="IC30" s="4"/>
      <c r="ID30" s="8"/>
      <c r="IE30" s="7"/>
      <c r="IF30" s="7"/>
      <c r="IG30" s="2" t="s">
        <v>230</v>
      </c>
      <c r="IH30" s="2" t="s">
        <v>217</v>
      </c>
      <c r="II30" s="2" t="s">
        <v>792</v>
      </c>
      <c r="IJ30" s="2" t="s">
        <v>220</v>
      </c>
      <c r="IK30" s="2" t="s">
        <v>232</v>
      </c>
      <c r="IL30" s="2" t="s">
        <v>220</v>
      </c>
      <c r="IM30" s="4"/>
      <c r="IN30" s="8"/>
      <c r="IO30" s="4"/>
      <c r="IP30" s="8"/>
      <c r="IQ30" s="7"/>
      <c r="IR30" s="7"/>
      <c r="IS30" s="2" t="s">
        <v>230</v>
      </c>
      <c r="IT30" s="2" t="s">
        <v>217</v>
      </c>
      <c r="IU30" s="2" t="s">
        <v>256</v>
      </c>
      <c r="IV30" s="2" t="s">
        <v>601</v>
      </c>
      <c r="IW30" s="2" t="s">
        <v>232</v>
      </c>
      <c r="IX30" s="2" t="s">
        <v>220</v>
      </c>
      <c r="IY30" s="4"/>
      <c r="IZ30" s="8"/>
      <c r="JA30" s="4"/>
      <c r="JB30" s="8"/>
      <c r="JC30" s="7"/>
      <c r="JD30" s="7"/>
      <c r="JE30" s="2" t="s">
        <v>254</v>
      </c>
      <c r="JF30" s="2" t="s">
        <v>217</v>
      </c>
      <c r="JG30" s="2" t="s">
        <v>220</v>
      </c>
      <c r="JH30" s="2" t="s">
        <v>220</v>
      </c>
      <c r="JI30" s="2" t="s">
        <v>232</v>
      </c>
      <c r="JJ30" s="2" t="s">
        <v>220</v>
      </c>
      <c r="JK30" s="4"/>
      <c r="JL30" s="8"/>
      <c r="JM30" s="4"/>
      <c r="JN30" s="8"/>
      <c r="JO30" s="7"/>
      <c r="JP30" s="7"/>
      <c r="JQ30" s="2" t="s">
        <v>277</v>
      </c>
      <c r="JR30" s="2" t="s">
        <v>217</v>
      </c>
      <c r="JS30" s="2" t="s">
        <v>220</v>
      </c>
      <c r="JT30" s="2" t="s">
        <v>220</v>
      </c>
      <c r="JU30" s="2" t="s">
        <v>232</v>
      </c>
      <c r="JV30" s="2" t="s">
        <v>220</v>
      </c>
      <c r="JW30" s="4"/>
      <c r="JX30" s="8"/>
      <c r="JY30" s="4"/>
      <c r="JZ30" s="8"/>
      <c r="KA30" s="7"/>
      <c r="KB30" s="7"/>
      <c r="KC30" s="2" t="s">
        <v>277</v>
      </c>
      <c r="KD30" s="2" t="s">
        <v>217</v>
      </c>
      <c r="KE30" s="2" t="s">
        <v>220</v>
      </c>
      <c r="KF30" s="2" t="s">
        <v>220</v>
      </c>
      <c r="KG30" s="2" t="s">
        <v>232</v>
      </c>
      <c r="KH30" s="2" t="s">
        <v>220</v>
      </c>
      <c r="KI30" s="4">
        <v>1</v>
      </c>
      <c r="KJ30" s="8">
        <v>67.87</v>
      </c>
      <c r="KK30" s="4"/>
      <c r="KL30" s="8"/>
      <c r="KM30" s="7"/>
      <c r="KN30" s="7"/>
      <c r="KO30" s="2" t="s">
        <v>230</v>
      </c>
      <c r="KP30" s="2" t="s">
        <v>217</v>
      </c>
      <c r="KQ30" s="2" t="s">
        <v>387</v>
      </c>
      <c r="KR30" s="2" t="s">
        <v>809</v>
      </c>
      <c r="KS30" s="2" t="s">
        <v>232</v>
      </c>
      <c r="KT30" s="2" t="s">
        <v>220</v>
      </c>
      <c r="KU30" s="4"/>
      <c r="KV30" s="8"/>
      <c r="KW30" s="4"/>
      <c r="KX30" s="8"/>
      <c r="KY30" s="7"/>
      <c r="KZ30" s="7"/>
      <c r="LA30" s="2" t="s">
        <v>277</v>
      </c>
      <c r="LB30" s="2" t="s">
        <v>217</v>
      </c>
      <c r="LC30" s="2" t="s">
        <v>220</v>
      </c>
      <c r="LD30" s="2" t="s">
        <v>220</v>
      </c>
      <c r="LE30" s="2" t="s">
        <v>232</v>
      </c>
      <c r="LF30" s="2" t="s">
        <v>220</v>
      </c>
      <c r="LG30" s="4"/>
      <c r="LH30" s="8"/>
      <c r="LI30" s="4"/>
      <c r="LJ30" s="8"/>
      <c r="LK30" s="7"/>
      <c r="LL30" s="7"/>
      <c r="LM30" s="2" t="s">
        <v>268</v>
      </c>
      <c r="LN30" s="2" t="s">
        <v>217</v>
      </c>
      <c r="LO30" s="2" t="s">
        <v>220</v>
      </c>
      <c r="LP30" s="2" t="s">
        <v>220</v>
      </c>
      <c r="LQ30" s="2" t="s">
        <v>232</v>
      </c>
      <c r="LR30" s="2" t="s">
        <v>269</v>
      </c>
      <c r="LS30" s="4"/>
      <c r="LT30" s="8"/>
      <c r="LU30" s="4"/>
      <c r="LV30" s="8"/>
      <c r="LW30" s="7"/>
      <c r="LX30" s="7"/>
      <c r="LY30" s="2" t="s">
        <v>230</v>
      </c>
      <c r="LZ30" s="2" t="s">
        <v>270</v>
      </c>
      <c r="MA30" s="2" t="s">
        <v>810</v>
      </c>
      <c r="MB30" s="2" t="s">
        <v>811</v>
      </c>
      <c r="MC30" s="2" t="s">
        <v>232</v>
      </c>
      <c r="MD30" s="2" t="s">
        <v>220</v>
      </c>
      <c r="ME30" s="4"/>
      <c r="MF30" s="8"/>
      <c r="MG30" s="4"/>
      <c r="MH30" s="8"/>
      <c r="MI30" s="7"/>
      <c r="MJ30" s="7"/>
      <c r="MK30" s="2" t="s">
        <v>277</v>
      </c>
      <c r="ML30" s="2" t="s">
        <v>217</v>
      </c>
      <c r="MM30" s="2" t="s">
        <v>220</v>
      </c>
      <c r="MN30" s="2" t="s">
        <v>220</v>
      </c>
      <c r="MO30" s="2" t="s">
        <v>232</v>
      </c>
      <c r="MP30" s="2" t="s">
        <v>220</v>
      </c>
      <c r="MQ30" s="4"/>
      <c r="MR30" s="8"/>
      <c r="MS30" s="4"/>
      <c r="MT30" s="8"/>
      <c r="MU30" s="7"/>
      <c r="MV30" s="7"/>
      <c r="MW30" s="2" t="s">
        <v>254</v>
      </c>
      <c r="MX30" s="2" t="s">
        <v>217</v>
      </c>
      <c r="MY30" s="2" t="s">
        <v>220</v>
      </c>
      <c r="MZ30" s="2" t="s">
        <v>220</v>
      </c>
      <c r="NA30" s="2" t="s">
        <v>232</v>
      </c>
      <c r="NB30" s="2" t="s">
        <v>220</v>
      </c>
      <c r="NC30" s="4"/>
      <c r="ND30" s="8"/>
      <c r="NE30" s="4"/>
      <c r="NF30" s="8"/>
      <c r="NG30" s="7"/>
      <c r="NH30" s="7"/>
      <c r="NI30" s="2" t="s">
        <v>277</v>
      </c>
      <c r="NJ30" s="2" t="s">
        <v>217</v>
      </c>
      <c r="NK30" s="2" t="s">
        <v>220</v>
      </c>
      <c r="NL30" s="2" t="s">
        <v>220</v>
      </c>
      <c r="NM30" s="2" t="s">
        <v>232</v>
      </c>
      <c r="NN30" s="2" t="s">
        <v>220</v>
      </c>
      <c r="NO30" s="4"/>
      <c r="NP30" s="8"/>
      <c r="NQ30" s="4"/>
      <c r="NR30" s="8"/>
      <c r="NS30" s="7"/>
      <c r="NT30" s="7"/>
      <c r="NU30" s="2" t="s">
        <v>277</v>
      </c>
      <c r="NV30" s="2" t="s">
        <v>217</v>
      </c>
      <c r="NW30" s="2" t="s">
        <v>220</v>
      </c>
      <c r="NX30" s="2" t="s">
        <v>220</v>
      </c>
      <c r="NY30" s="2" t="s">
        <v>232</v>
      </c>
      <c r="NZ30" s="2" t="s">
        <v>220</v>
      </c>
      <c r="OA30" s="4"/>
      <c r="OB30" s="8"/>
      <c r="OC30" s="4"/>
      <c r="OD30" s="8"/>
      <c r="OE30" s="7"/>
      <c r="OF30" s="7"/>
      <c r="OG30" s="2" t="s">
        <v>268</v>
      </c>
      <c r="OH30" s="2" t="s">
        <v>217</v>
      </c>
      <c r="OI30" s="2" t="s">
        <v>220</v>
      </c>
      <c r="OJ30" s="2" t="s">
        <v>220</v>
      </c>
      <c r="OK30" s="2" t="s">
        <v>232</v>
      </c>
      <c r="OL30" s="2" t="s">
        <v>220</v>
      </c>
      <c r="OM30" s="4"/>
      <c r="ON30" s="8"/>
      <c r="OO30" s="4"/>
      <c r="OP30" s="8"/>
      <c r="OQ30" s="7"/>
      <c r="OR30" s="7"/>
      <c r="OS30" s="2" t="s">
        <v>220</v>
      </c>
      <c r="OT30" s="2" t="s">
        <v>220</v>
      </c>
      <c r="OU30" s="2" t="s">
        <v>220</v>
      </c>
      <c r="OV30" s="2" t="s">
        <v>220</v>
      </c>
      <c r="OW30" s="2" t="s">
        <v>220</v>
      </c>
      <c r="OX30" s="2" t="s">
        <v>220</v>
      </c>
      <c r="OY30" s="4"/>
      <c r="OZ30" s="8"/>
      <c r="PA30" s="4"/>
      <c r="PB30" s="8"/>
      <c r="PC30" s="7"/>
      <c r="PD30" s="7"/>
      <c r="PE30" s="2" t="s">
        <v>277</v>
      </c>
      <c r="PF30" s="2" t="s">
        <v>217</v>
      </c>
      <c r="PG30" s="2" t="s">
        <v>220</v>
      </c>
      <c r="PH30" s="2" t="s">
        <v>220</v>
      </c>
      <c r="PI30" s="2" t="s">
        <v>232</v>
      </c>
      <c r="PJ30" s="2" t="s">
        <v>220</v>
      </c>
      <c r="PK30" s="4"/>
      <c r="PL30" s="8"/>
      <c r="PM30" s="4"/>
      <c r="PN30" s="8"/>
      <c r="PO30" s="7"/>
      <c r="PP30" s="7"/>
      <c r="PQ30" s="2" t="s">
        <v>220</v>
      </c>
      <c r="PR30" s="2" t="s">
        <v>220</v>
      </c>
      <c r="PS30" s="2" t="s">
        <v>220</v>
      </c>
      <c r="PT30" s="2" t="s">
        <v>220</v>
      </c>
      <c r="PU30" s="2" t="s">
        <v>220</v>
      </c>
      <c r="PV30" s="2" t="s">
        <v>220</v>
      </c>
      <c r="PW30" s="4">
        <v>290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>
        <v>160</v>
      </c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</row>
    <row r="31">
      <c r="A31" s="2" t="s">
        <v>812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704</v>
      </c>
      <c r="G31" s="2" t="s">
        <v>704</v>
      </c>
      <c r="H31" s="2" t="s">
        <v>704</v>
      </c>
      <c r="I31" s="2" t="s">
        <v>705</v>
      </c>
      <c r="J31" s="2" t="s">
        <v>282</v>
      </c>
      <c r="K31" s="2" t="s">
        <v>304</v>
      </c>
      <c r="L31" s="3">
        <v>74.29</v>
      </c>
      <c r="M31" s="3">
        <v>78</v>
      </c>
      <c r="N31" s="3">
        <v>159.99</v>
      </c>
      <c r="O31" s="2" t="s">
        <v>217</v>
      </c>
      <c r="P31" s="2" t="s">
        <v>405</v>
      </c>
      <c r="Q31" s="2" t="s">
        <v>219</v>
      </c>
      <c r="R31" s="2" t="s">
        <v>220</v>
      </c>
      <c r="S31" s="2" t="s">
        <v>791</v>
      </c>
      <c r="T31" s="2" t="s">
        <v>222</v>
      </c>
      <c r="U31" s="2" t="s">
        <v>223</v>
      </c>
      <c r="V31" s="2" t="s">
        <v>224</v>
      </c>
      <c r="W31" s="2" t="s">
        <v>225</v>
      </c>
      <c r="X31" s="2" t="s">
        <v>707</v>
      </c>
      <c r="Y31" s="2" t="s">
        <v>792</v>
      </c>
      <c r="Z31" s="4">
        <v>342</v>
      </c>
      <c r="AA31" s="4">
        <f>=ROUNDDOWN(42.75,0)</f>
      </c>
      <c r="AB31" s="5">
        <v>8</v>
      </c>
      <c r="AC31" s="2" t="s">
        <v>793</v>
      </c>
      <c r="AD31" s="4">
        <v>200</v>
      </c>
      <c r="AE31" s="4">
        <v>200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>
        <v>14</v>
      </c>
      <c r="AQ31" s="8">
        <v>1194.84</v>
      </c>
      <c r="AR31" s="4">
        <v>16</v>
      </c>
      <c r="AS31" s="8">
        <v>1392.43</v>
      </c>
      <c r="AT31" s="7">
        <v>-0.125</v>
      </c>
      <c r="AU31" s="7">
        <v>-0.1419</v>
      </c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0.8152</v>
      </c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 t="s">
        <v>220</v>
      </c>
      <c r="BJ31" s="4">
        <v>14</v>
      </c>
      <c r="BK31" s="8">
        <v>1194.84</v>
      </c>
      <c r="BL31" s="2" t="s">
        <v>813</v>
      </c>
      <c r="BM31" s="7">
        <v>1</v>
      </c>
      <c r="BN31" s="7">
        <v>1</v>
      </c>
      <c r="BO31" s="4"/>
      <c r="BP31" s="8"/>
      <c r="BQ31" s="4">
        <v>4</v>
      </c>
      <c r="BR31" s="8">
        <v>359.72</v>
      </c>
      <c r="BS31" s="7">
        <v>-1</v>
      </c>
      <c r="BT31" s="7">
        <v>-1</v>
      </c>
      <c r="BU31" s="2" t="s">
        <v>230</v>
      </c>
      <c r="BV31" s="2" t="s">
        <v>217</v>
      </c>
      <c r="BW31" s="2" t="s">
        <v>220</v>
      </c>
      <c r="BX31" s="2" t="s">
        <v>220</v>
      </c>
      <c r="BY31" s="2" t="s">
        <v>232</v>
      </c>
      <c r="BZ31" s="2" t="s">
        <v>220</v>
      </c>
      <c r="CA31" s="4">
        <v>9</v>
      </c>
      <c r="CB31" s="8">
        <v>757.35</v>
      </c>
      <c r="CC31" s="4">
        <v>3</v>
      </c>
      <c r="CD31" s="8">
        <v>268.23</v>
      </c>
      <c r="CE31" s="7">
        <v>2</v>
      </c>
      <c r="CF31" s="7">
        <v>1.8235</v>
      </c>
      <c r="CG31" s="2" t="s">
        <v>230</v>
      </c>
      <c r="CH31" s="2" t="s">
        <v>217</v>
      </c>
      <c r="CI31" s="2" t="s">
        <v>795</v>
      </c>
      <c r="CJ31" s="2" t="s">
        <v>814</v>
      </c>
      <c r="CK31" s="2" t="s">
        <v>232</v>
      </c>
      <c r="CL31" s="2" t="s">
        <v>220</v>
      </c>
      <c r="CM31" s="4">
        <v>1</v>
      </c>
      <c r="CN31" s="8">
        <v>88.39</v>
      </c>
      <c r="CO31" s="4"/>
      <c r="CP31" s="8"/>
      <c r="CQ31" s="7"/>
      <c r="CR31" s="7"/>
      <c r="CS31" s="2" t="s">
        <v>230</v>
      </c>
      <c r="CT31" s="2" t="s">
        <v>217</v>
      </c>
      <c r="CU31" s="2" t="s">
        <v>797</v>
      </c>
      <c r="CV31" s="2" t="s">
        <v>815</v>
      </c>
      <c r="CW31" s="2" t="s">
        <v>232</v>
      </c>
      <c r="CX31" s="2" t="s">
        <v>220</v>
      </c>
      <c r="CY31" s="4">
        <v>1</v>
      </c>
      <c r="CZ31" s="8">
        <v>80.87</v>
      </c>
      <c r="DA31" s="4">
        <v>4</v>
      </c>
      <c r="DB31" s="8">
        <v>343.72</v>
      </c>
      <c r="DC31" s="7">
        <v>-0.75</v>
      </c>
      <c r="DD31" s="7">
        <v>-0.7647</v>
      </c>
      <c r="DE31" s="2" t="s">
        <v>230</v>
      </c>
      <c r="DF31" s="2" t="s">
        <v>217</v>
      </c>
      <c r="DG31" s="2" t="s">
        <v>799</v>
      </c>
      <c r="DH31" s="2" t="s">
        <v>566</v>
      </c>
      <c r="DI31" s="2" t="s">
        <v>232</v>
      </c>
      <c r="DJ31" s="2" t="s">
        <v>220</v>
      </c>
      <c r="DK31" s="4"/>
      <c r="DL31" s="8"/>
      <c r="DM31" s="4"/>
      <c r="DN31" s="8"/>
      <c r="DO31" s="7"/>
      <c r="DP31" s="7"/>
      <c r="DQ31" s="2" t="s">
        <v>230</v>
      </c>
      <c r="DR31" s="2" t="s">
        <v>217</v>
      </c>
      <c r="DS31" s="2" t="s">
        <v>801</v>
      </c>
      <c r="DT31" s="2" t="s">
        <v>816</v>
      </c>
      <c r="DU31" s="2" t="s">
        <v>232</v>
      </c>
      <c r="DV31" s="2" t="s">
        <v>220</v>
      </c>
      <c r="DW31" s="4"/>
      <c r="DX31" s="8"/>
      <c r="DY31" s="4">
        <v>1</v>
      </c>
      <c r="DZ31" s="8">
        <v>63.12</v>
      </c>
      <c r="EA31" s="7">
        <v>-1</v>
      </c>
      <c r="EB31" s="7">
        <v>-1</v>
      </c>
      <c r="EC31" s="2" t="s">
        <v>230</v>
      </c>
      <c r="ED31" s="2" t="s">
        <v>217</v>
      </c>
      <c r="EE31" s="2" t="s">
        <v>802</v>
      </c>
      <c r="EF31" s="2" t="s">
        <v>817</v>
      </c>
      <c r="EG31" s="2" t="s">
        <v>232</v>
      </c>
      <c r="EH31" s="2" t="s">
        <v>220</v>
      </c>
      <c r="EI31" s="4">
        <v>3</v>
      </c>
      <c r="EJ31" s="8">
        <v>268.23</v>
      </c>
      <c r="EK31" s="4">
        <v>4</v>
      </c>
      <c r="EL31" s="8">
        <v>357.64</v>
      </c>
      <c r="EM31" s="7">
        <v>-0.25</v>
      </c>
      <c r="EN31" s="7">
        <v>-0.25</v>
      </c>
      <c r="EO31" s="2" t="s">
        <v>230</v>
      </c>
      <c r="EP31" s="2" t="s">
        <v>217</v>
      </c>
      <c r="EQ31" s="2" t="s">
        <v>804</v>
      </c>
      <c r="ER31" s="2" t="s">
        <v>818</v>
      </c>
      <c r="ES31" s="2" t="s">
        <v>232</v>
      </c>
      <c r="ET31" s="2" t="s">
        <v>220</v>
      </c>
      <c r="EU31" s="4"/>
      <c r="EV31" s="8"/>
      <c r="EW31" s="4"/>
      <c r="EX31" s="8"/>
      <c r="EY31" s="7"/>
      <c r="EZ31" s="7"/>
      <c r="FA31" s="2" t="s">
        <v>230</v>
      </c>
      <c r="FB31" s="2" t="s">
        <v>217</v>
      </c>
      <c r="FC31" s="2" t="s">
        <v>805</v>
      </c>
      <c r="FD31" s="2" t="s">
        <v>262</v>
      </c>
      <c r="FE31" s="2" t="s">
        <v>232</v>
      </c>
      <c r="FF31" s="2" t="s">
        <v>220</v>
      </c>
      <c r="FG31" s="4"/>
      <c r="FH31" s="8"/>
      <c r="FI31" s="4"/>
      <c r="FJ31" s="8"/>
      <c r="FK31" s="7"/>
      <c r="FL31" s="7"/>
      <c r="FM31" s="2" t="s">
        <v>254</v>
      </c>
      <c r="FN31" s="2" t="s">
        <v>217</v>
      </c>
      <c r="FO31" s="2" t="s">
        <v>220</v>
      </c>
      <c r="FP31" s="2" t="s">
        <v>220</v>
      </c>
      <c r="FQ31" s="2" t="s">
        <v>232</v>
      </c>
      <c r="FR31" s="2" t="s">
        <v>220</v>
      </c>
      <c r="FS31" s="4"/>
      <c r="FT31" s="8"/>
      <c r="FU31" s="4"/>
      <c r="FV31" s="8"/>
      <c r="FW31" s="7"/>
      <c r="FX31" s="7"/>
      <c r="FY31" s="2" t="s">
        <v>277</v>
      </c>
      <c r="FZ31" s="2" t="s">
        <v>217</v>
      </c>
      <c r="GA31" s="2" t="s">
        <v>220</v>
      </c>
      <c r="GB31" s="2" t="s">
        <v>220</v>
      </c>
      <c r="GC31" s="2" t="s">
        <v>232</v>
      </c>
      <c r="GD31" s="2" t="s">
        <v>220</v>
      </c>
      <c r="GE31" s="4"/>
      <c r="GF31" s="8"/>
      <c r="GG31" s="4"/>
      <c r="GH31" s="8"/>
      <c r="GI31" s="7"/>
      <c r="GJ31" s="7"/>
      <c r="GK31" s="2" t="s">
        <v>230</v>
      </c>
      <c r="GL31" s="2" t="s">
        <v>217</v>
      </c>
      <c r="GM31" s="2" t="s">
        <v>380</v>
      </c>
      <c r="GN31" s="2" t="s">
        <v>220</v>
      </c>
      <c r="GO31" s="2" t="s">
        <v>232</v>
      </c>
      <c r="GP31" s="2" t="s">
        <v>220</v>
      </c>
      <c r="GQ31" s="4"/>
      <c r="GR31" s="8"/>
      <c r="GS31" s="4"/>
      <c r="GT31" s="8"/>
      <c r="GU31" s="7"/>
      <c r="GV31" s="7"/>
      <c r="GW31" s="2" t="s">
        <v>416</v>
      </c>
      <c r="GX31" s="2" t="s">
        <v>217</v>
      </c>
      <c r="GY31" s="2" t="s">
        <v>220</v>
      </c>
      <c r="GZ31" s="2" t="s">
        <v>220</v>
      </c>
      <c r="HA31" s="2" t="s">
        <v>232</v>
      </c>
      <c r="HB31" s="2" t="s">
        <v>220</v>
      </c>
      <c r="HC31" s="4"/>
      <c r="HD31" s="8"/>
      <c r="HE31" s="4"/>
      <c r="HF31" s="8"/>
      <c r="HG31" s="7"/>
      <c r="HH31" s="7"/>
      <c r="HI31" s="2" t="s">
        <v>254</v>
      </c>
      <c r="HJ31" s="2" t="s">
        <v>217</v>
      </c>
      <c r="HK31" s="2" t="s">
        <v>220</v>
      </c>
      <c r="HL31" s="2" t="s">
        <v>220</v>
      </c>
      <c r="HM31" s="2" t="s">
        <v>232</v>
      </c>
      <c r="HN31" s="2" t="s">
        <v>220</v>
      </c>
      <c r="HO31" s="4"/>
      <c r="HP31" s="8"/>
      <c r="HQ31" s="4"/>
      <c r="HR31" s="8"/>
      <c r="HS31" s="7"/>
      <c r="HT31" s="7"/>
      <c r="HU31" s="2" t="s">
        <v>230</v>
      </c>
      <c r="HV31" s="2" t="s">
        <v>217</v>
      </c>
      <c r="HW31" s="2" t="s">
        <v>807</v>
      </c>
      <c r="HX31" s="2" t="s">
        <v>220</v>
      </c>
      <c r="HY31" s="2" t="s">
        <v>232</v>
      </c>
      <c r="HZ31" s="2" t="s">
        <v>220</v>
      </c>
      <c r="IA31" s="4"/>
      <c r="IB31" s="8"/>
      <c r="IC31" s="4"/>
      <c r="ID31" s="8"/>
      <c r="IE31" s="7"/>
      <c r="IF31" s="7"/>
      <c r="IG31" s="2" t="s">
        <v>230</v>
      </c>
      <c r="IH31" s="2" t="s">
        <v>217</v>
      </c>
      <c r="II31" s="2" t="s">
        <v>819</v>
      </c>
      <c r="IJ31" s="2" t="s">
        <v>220</v>
      </c>
      <c r="IK31" s="2" t="s">
        <v>232</v>
      </c>
      <c r="IL31" s="2" t="s">
        <v>220</v>
      </c>
      <c r="IM31" s="4"/>
      <c r="IN31" s="8"/>
      <c r="IO31" s="4"/>
      <c r="IP31" s="8"/>
      <c r="IQ31" s="7"/>
      <c r="IR31" s="7"/>
      <c r="IS31" s="2" t="s">
        <v>230</v>
      </c>
      <c r="IT31" s="2" t="s">
        <v>217</v>
      </c>
      <c r="IU31" s="2" t="s">
        <v>256</v>
      </c>
      <c r="IV31" s="2" t="s">
        <v>620</v>
      </c>
      <c r="IW31" s="2" t="s">
        <v>232</v>
      </c>
      <c r="IX31" s="2" t="s">
        <v>220</v>
      </c>
      <c r="IY31" s="4"/>
      <c r="IZ31" s="8"/>
      <c r="JA31" s="4"/>
      <c r="JB31" s="8"/>
      <c r="JC31" s="7"/>
      <c r="JD31" s="7"/>
      <c r="JE31" s="2" t="s">
        <v>254</v>
      </c>
      <c r="JF31" s="2" t="s">
        <v>217</v>
      </c>
      <c r="JG31" s="2" t="s">
        <v>220</v>
      </c>
      <c r="JH31" s="2" t="s">
        <v>220</v>
      </c>
      <c r="JI31" s="2" t="s">
        <v>232</v>
      </c>
      <c r="JJ31" s="2" t="s">
        <v>220</v>
      </c>
      <c r="JK31" s="4"/>
      <c r="JL31" s="8"/>
      <c r="JM31" s="4"/>
      <c r="JN31" s="8"/>
      <c r="JO31" s="7"/>
      <c r="JP31" s="7"/>
      <c r="JQ31" s="2" t="s">
        <v>277</v>
      </c>
      <c r="JR31" s="2" t="s">
        <v>217</v>
      </c>
      <c r="JS31" s="2" t="s">
        <v>220</v>
      </c>
      <c r="JT31" s="2" t="s">
        <v>220</v>
      </c>
      <c r="JU31" s="2" t="s">
        <v>232</v>
      </c>
      <c r="JV31" s="2" t="s">
        <v>220</v>
      </c>
      <c r="JW31" s="4"/>
      <c r="JX31" s="8"/>
      <c r="JY31" s="4"/>
      <c r="JZ31" s="8"/>
      <c r="KA31" s="7"/>
      <c r="KB31" s="7"/>
      <c r="KC31" s="2" t="s">
        <v>277</v>
      </c>
      <c r="KD31" s="2" t="s">
        <v>217</v>
      </c>
      <c r="KE31" s="2" t="s">
        <v>220</v>
      </c>
      <c r="KF31" s="2" t="s">
        <v>220</v>
      </c>
      <c r="KG31" s="2" t="s">
        <v>232</v>
      </c>
      <c r="KH31" s="2" t="s">
        <v>220</v>
      </c>
      <c r="KI31" s="4"/>
      <c r="KJ31" s="8"/>
      <c r="KK31" s="4"/>
      <c r="KL31" s="8"/>
      <c r="KM31" s="7"/>
      <c r="KN31" s="7"/>
      <c r="KO31" s="2" t="s">
        <v>230</v>
      </c>
      <c r="KP31" s="2" t="s">
        <v>217</v>
      </c>
      <c r="KQ31" s="2" t="s">
        <v>387</v>
      </c>
      <c r="KR31" s="2" t="s">
        <v>220</v>
      </c>
      <c r="KS31" s="2" t="s">
        <v>232</v>
      </c>
      <c r="KT31" s="2" t="s">
        <v>220</v>
      </c>
      <c r="KU31" s="4"/>
      <c r="KV31" s="8"/>
      <c r="KW31" s="4"/>
      <c r="KX31" s="8"/>
      <c r="KY31" s="7"/>
      <c r="KZ31" s="7"/>
      <c r="LA31" s="2" t="s">
        <v>277</v>
      </c>
      <c r="LB31" s="2" t="s">
        <v>217</v>
      </c>
      <c r="LC31" s="2" t="s">
        <v>220</v>
      </c>
      <c r="LD31" s="2" t="s">
        <v>220</v>
      </c>
      <c r="LE31" s="2" t="s">
        <v>232</v>
      </c>
      <c r="LF31" s="2" t="s">
        <v>220</v>
      </c>
      <c r="LG31" s="4"/>
      <c r="LH31" s="8"/>
      <c r="LI31" s="4"/>
      <c r="LJ31" s="8"/>
      <c r="LK31" s="7"/>
      <c r="LL31" s="7"/>
      <c r="LM31" s="2" t="s">
        <v>268</v>
      </c>
      <c r="LN31" s="2" t="s">
        <v>217</v>
      </c>
      <c r="LO31" s="2" t="s">
        <v>220</v>
      </c>
      <c r="LP31" s="2" t="s">
        <v>220</v>
      </c>
      <c r="LQ31" s="2" t="s">
        <v>232</v>
      </c>
      <c r="LR31" s="2" t="s">
        <v>220</v>
      </c>
      <c r="LS31" s="4"/>
      <c r="LT31" s="8"/>
      <c r="LU31" s="4"/>
      <c r="LV31" s="8"/>
      <c r="LW31" s="7"/>
      <c r="LX31" s="7"/>
      <c r="LY31" s="2" t="s">
        <v>230</v>
      </c>
      <c r="LZ31" s="2" t="s">
        <v>270</v>
      </c>
      <c r="MA31" s="2" t="s">
        <v>810</v>
      </c>
      <c r="MB31" s="2" t="s">
        <v>733</v>
      </c>
      <c r="MC31" s="2" t="s">
        <v>232</v>
      </c>
      <c r="MD31" s="2" t="s">
        <v>220</v>
      </c>
      <c r="ME31" s="4"/>
      <c r="MF31" s="8"/>
      <c r="MG31" s="4"/>
      <c r="MH31" s="8"/>
      <c r="MI31" s="7"/>
      <c r="MJ31" s="7"/>
      <c r="MK31" s="2" t="s">
        <v>277</v>
      </c>
      <c r="ML31" s="2" t="s">
        <v>217</v>
      </c>
      <c r="MM31" s="2" t="s">
        <v>220</v>
      </c>
      <c r="MN31" s="2" t="s">
        <v>220</v>
      </c>
      <c r="MO31" s="2" t="s">
        <v>232</v>
      </c>
      <c r="MP31" s="2" t="s">
        <v>220</v>
      </c>
      <c r="MQ31" s="4"/>
      <c r="MR31" s="8"/>
      <c r="MS31" s="4"/>
      <c r="MT31" s="8"/>
      <c r="MU31" s="7"/>
      <c r="MV31" s="7"/>
      <c r="MW31" s="2" t="s">
        <v>254</v>
      </c>
      <c r="MX31" s="2" t="s">
        <v>217</v>
      </c>
      <c r="MY31" s="2" t="s">
        <v>220</v>
      </c>
      <c r="MZ31" s="2" t="s">
        <v>220</v>
      </c>
      <c r="NA31" s="2" t="s">
        <v>232</v>
      </c>
      <c r="NB31" s="2" t="s">
        <v>220</v>
      </c>
      <c r="NC31" s="4"/>
      <c r="ND31" s="8"/>
      <c r="NE31" s="4"/>
      <c r="NF31" s="8"/>
      <c r="NG31" s="7"/>
      <c r="NH31" s="7"/>
      <c r="NI31" s="2" t="s">
        <v>277</v>
      </c>
      <c r="NJ31" s="2" t="s">
        <v>217</v>
      </c>
      <c r="NK31" s="2" t="s">
        <v>220</v>
      </c>
      <c r="NL31" s="2" t="s">
        <v>220</v>
      </c>
      <c r="NM31" s="2" t="s">
        <v>232</v>
      </c>
      <c r="NN31" s="2" t="s">
        <v>220</v>
      </c>
      <c r="NO31" s="4"/>
      <c r="NP31" s="8"/>
      <c r="NQ31" s="4"/>
      <c r="NR31" s="8"/>
      <c r="NS31" s="7"/>
      <c r="NT31" s="7"/>
      <c r="NU31" s="2" t="s">
        <v>277</v>
      </c>
      <c r="NV31" s="2" t="s">
        <v>217</v>
      </c>
      <c r="NW31" s="2" t="s">
        <v>220</v>
      </c>
      <c r="NX31" s="2" t="s">
        <v>220</v>
      </c>
      <c r="NY31" s="2" t="s">
        <v>232</v>
      </c>
      <c r="NZ31" s="2" t="s">
        <v>220</v>
      </c>
      <c r="OA31" s="4"/>
      <c r="OB31" s="8"/>
      <c r="OC31" s="4"/>
      <c r="OD31" s="8"/>
      <c r="OE31" s="7"/>
      <c r="OF31" s="7"/>
      <c r="OG31" s="2" t="s">
        <v>268</v>
      </c>
      <c r="OH31" s="2" t="s">
        <v>217</v>
      </c>
      <c r="OI31" s="2" t="s">
        <v>220</v>
      </c>
      <c r="OJ31" s="2" t="s">
        <v>220</v>
      </c>
      <c r="OK31" s="2" t="s">
        <v>232</v>
      </c>
      <c r="OL31" s="2" t="s">
        <v>220</v>
      </c>
      <c r="OM31" s="4"/>
      <c r="ON31" s="8"/>
      <c r="OO31" s="4"/>
      <c r="OP31" s="8"/>
      <c r="OQ31" s="7"/>
      <c r="OR31" s="7"/>
      <c r="OS31" s="2" t="s">
        <v>220</v>
      </c>
      <c r="OT31" s="2" t="s">
        <v>220</v>
      </c>
      <c r="OU31" s="2" t="s">
        <v>220</v>
      </c>
      <c r="OV31" s="2" t="s">
        <v>220</v>
      </c>
      <c r="OW31" s="2" t="s">
        <v>220</v>
      </c>
      <c r="OX31" s="2" t="s">
        <v>220</v>
      </c>
      <c r="OY31" s="4"/>
      <c r="OZ31" s="8"/>
      <c r="PA31" s="4"/>
      <c r="PB31" s="8"/>
      <c r="PC31" s="7"/>
      <c r="PD31" s="7"/>
      <c r="PE31" s="2" t="s">
        <v>277</v>
      </c>
      <c r="PF31" s="2" t="s">
        <v>217</v>
      </c>
      <c r="PG31" s="2" t="s">
        <v>220</v>
      </c>
      <c r="PH31" s="2" t="s">
        <v>220</v>
      </c>
      <c r="PI31" s="2" t="s">
        <v>232</v>
      </c>
      <c r="PJ31" s="2" t="s">
        <v>220</v>
      </c>
      <c r="PK31" s="4"/>
      <c r="PL31" s="8"/>
      <c r="PM31" s="4"/>
      <c r="PN31" s="8"/>
      <c r="PO31" s="7"/>
      <c r="PP31" s="7"/>
      <c r="PQ31" s="2" t="s">
        <v>220</v>
      </c>
      <c r="PR31" s="2" t="s">
        <v>220</v>
      </c>
      <c r="PS31" s="2" t="s">
        <v>220</v>
      </c>
      <c r="PT31" s="2" t="s">
        <v>220</v>
      </c>
      <c r="PU31" s="2" t="s">
        <v>220</v>
      </c>
      <c r="PV31" s="2" t="s">
        <v>220</v>
      </c>
      <c r="PW31" s="4">
        <v>342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>
        <v>200</v>
      </c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</row>
    <row r="32">
      <c r="A32" s="2" t="s">
        <v>820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704</v>
      </c>
      <c r="G32" s="2" t="s">
        <v>704</v>
      </c>
      <c r="H32" s="2" t="s">
        <v>704</v>
      </c>
      <c r="I32" s="2" t="s">
        <v>705</v>
      </c>
      <c r="J32" s="2" t="s">
        <v>215</v>
      </c>
      <c r="K32" s="2" t="s">
        <v>821</v>
      </c>
      <c r="L32" s="3">
        <v>59.85</v>
      </c>
      <c r="M32" s="3">
        <v>62.84</v>
      </c>
      <c r="N32" s="3">
        <v>129.99</v>
      </c>
      <c r="O32" s="2" t="s">
        <v>217</v>
      </c>
      <c r="P32" s="2" t="s">
        <v>405</v>
      </c>
      <c r="Q32" s="2" t="s">
        <v>219</v>
      </c>
      <c r="R32" s="2" t="s">
        <v>220</v>
      </c>
      <c r="S32" s="2" t="s">
        <v>822</v>
      </c>
      <c r="T32" s="2" t="s">
        <v>222</v>
      </c>
      <c r="U32" s="2" t="s">
        <v>223</v>
      </c>
      <c r="V32" s="2" t="s">
        <v>224</v>
      </c>
      <c r="W32" s="2" t="s">
        <v>225</v>
      </c>
      <c r="X32" s="2" t="s">
        <v>707</v>
      </c>
      <c r="Y32" s="2" t="s">
        <v>823</v>
      </c>
      <c r="Z32" s="4">
        <v>214</v>
      </c>
      <c r="AA32" s="4">
        <f>=ROUNDDOWN(30.5714285714286,0)</f>
      </c>
      <c r="AB32" s="5">
        <v>7</v>
      </c>
      <c r="AC32" s="2" t="s">
        <v>220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>
        <v>2</v>
      </c>
      <c r="AW32" s="8">
        <v>164.22</v>
      </c>
      <c r="AX32" s="4" t="s">
        <v>220</v>
      </c>
      <c r="AY32" s="8" t="s">
        <v>220</v>
      </c>
      <c r="AZ32" s="7" t="s">
        <v>220</v>
      </c>
      <c r="BA32" s="7" t="s">
        <v>220</v>
      </c>
      <c r="BB32" s="7"/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>
        <v>0.0159</v>
      </c>
      <c r="BJ32" s="4"/>
      <c r="BK32" s="8"/>
      <c r="BL32" s="2" t="s">
        <v>220</v>
      </c>
      <c r="BM32" s="7"/>
      <c r="BN32" s="7"/>
      <c r="BO32" s="4"/>
      <c r="BP32" s="8"/>
      <c r="BQ32" s="4"/>
      <c r="BR32" s="8"/>
      <c r="BS32" s="7"/>
      <c r="BT32" s="7"/>
      <c r="BU32" s="2" t="s">
        <v>254</v>
      </c>
      <c r="BV32" s="2" t="s">
        <v>217</v>
      </c>
      <c r="BW32" s="2" t="s">
        <v>220</v>
      </c>
      <c r="BX32" s="2" t="s">
        <v>220</v>
      </c>
      <c r="BY32" s="2" t="s">
        <v>232</v>
      </c>
      <c r="BZ32" s="2" t="s">
        <v>220</v>
      </c>
      <c r="CA32" s="4"/>
      <c r="CB32" s="8"/>
      <c r="CC32" s="4"/>
      <c r="CD32" s="8"/>
      <c r="CE32" s="7"/>
      <c r="CF32" s="7"/>
      <c r="CG32" s="2" t="s">
        <v>230</v>
      </c>
      <c r="CH32" s="2" t="s">
        <v>217</v>
      </c>
      <c r="CI32" s="2" t="s">
        <v>383</v>
      </c>
      <c r="CJ32" s="2" t="s">
        <v>824</v>
      </c>
      <c r="CK32" s="2" t="s">
        <v>232</v>
      </c>
      <c r="CL32" s="2" t="s">
        <v>220</v>
      </c>
      <c r="CM32" s="4"/>
      <c r="CN32" s="8"/>
      <c r="CO32" s="4"/>
      <c r="CP32" s="8"/>
      <c r="CQ32" s="7"/>
      <c r="CR32" s="7"/>
      <c r="CS32" s="2" t="s">
        <v>825</v>
      </c>
      <c r="CT32" s="2" t="s">
        <v>217</v>
      </c>
      <c r="CU32" s="2" t="s">
        <v>220</v>
      </c>
      <c r="CV32" s="2" t="s">
        <v>220</v>
      </c>
      <c r="CW32" s="2" t="s">
        <v>232</v>
      </c>
      <c r="CX32" s="2" t="s">
        <v>220</v>
      </c>
      <c r="CY32" s="4"/>
      <c r="CZ32" s="8"/>
      <c r="DA32" s="4"/>
      <c r="DB32" s="8"/>
      <c r="DC32" s="7"/>
      <c r="DD32" s="7"/>
      <c r="DE32" s="2" t="s">
        <v>230</v>
      </c>
      <c r="DF32" s="2" t="s">
        <v>217</v>
      </c>
      <c r="DG32" s="2" t="s">
        <v>823</v>
      </c>
      <c r="DH32" s="2" t="s">
        <v>826</v>
      </c>
      <c r="DI32" s="2" t="s">
        <v>232</v>
      </c>
      <c r="DJ32" s="2" t="s">
        <v>220</v>
      </c>
      <c r="DK32" s="4"/>
      <c r="DL32" s="8"/>
      <c r="DM32" s="4"/>
      <c r="DN32" s="8"/>
      <c r="DO32" s="7"/>
      <c r="DP32" s="7"/>
      <c r="DQ32" s="2" t="s">
        <v>230</v>
      </c>
      <c r="DR32" s="2" t="s">
        <v>217</v>
      </c>
      <c r="DS32" s="2" t="s">
        <v>827</v>
      </c>
      <c r="DT32" s="2" t="s">
        <v>828</v>
      </c>
      <c r="DU32" s="2" t="s">
        <v>232</v>
      </c>
      <c r="DV32" s="2" t="s">
        <v>220</v>
      </c>
      <c r="DW32" s="4"/>
      <c r="DX32" s="8"/>
      <c r="DY32" s="4"/>
      <c r="DZ32" s="8"/>
      <c r="EA32" s="7"/>
      <c r="EB32" s="7"/>
      <c r="EC32" s="2" t="s">
        <v>230</v>
      </c>
      <c r="ED32" s="2" t="s">
        <v>217</v>
      </c>
      <c r="EE32" s="2" t="s">
        <v>829</v>
      </c>
      <c r="EF32" s="2" t="s">
        <v>220</v>
      </c>
      <c r="EG32" s="2" t="s">
        <v>232</v>
      </c>
      <c r="EH32" s="2" t="s">
        <v>220</v>
      </c>
      <c r="EI32" s="4"/>
      <c r="EJ32" s="8"/>
      <c r="EK32" s="4"/>
      <c r="EL32" s="8"/>
      <c r="EM32" s="7"/>
      <c r="EN32" s="7"/>
      <c r="EO32" s="2" t="s">
        <v>230</v>
      </c>
      <c r="EP32" s="2" t="s">
        <v>217</v>
      </c>
      <c r="EQ32" s="2" t="s">
        <v>830</v>
      </c>
      <c r="ER32" s="2" t="s">
        <v>220</v>
      </c>
      <c r="ES32" s="2" t="s">
        <v>232</v>
      </c>
      <c r="ET32" s="2" t="s">
        <v>220</v>
      </c>
      <c r="EU32" s="4"/>
      <c r="EV32" s="8"/>
      <c r="EW32" s="4"/>
      <c r="EX32" s="8"/>
      <c r="EY32" s="7"/>
      <c r="EZ32" s="7"/>
      <c r="FA32" s="2" t="s">
        <v>230</v>
      </c>
      <c r="FB32" s="2" t="s">
        <v>217</v>
      </c>
      <c r="FC32" s="2" t="s">
        <v>831</v>
      </c>
      <c r="FD32" s="2" t="s">
        <v>400</v>
      </c>
      <c r="FE32" s="2" t="s">
        <v>232</v>
      </c>
      <c r="FF32" s="2" t="s">
        <v>220</v>
      </c>
      <c r="FG32" s="4"/>
      <c r="FH32" s="8"/>
      <c r="FI32" s="4"/>
      <c r="FJ32" s="8"/>
      <c r="FK32" s="7"/>
      <c r="FL32" s="7"/>
      <c r="FM32" s="2" t="s">
        <v>254</v>
      </c>
      <c r="FN32" s="2" t="s">
        <v>217</v>
      </c>
      <c r="FO32" s="2" t="s">
        <v>220</v>
      </c>
      <c r="FP32" s="2" t="s">
        <v>220</v>
      </c>
      <c r="FQ32" s="2" t="s">
        <v>232</v>
      </c>
      <c r="FR32" s="2" t="s">
        <v>220</v>
      </c>
      <c r="FS32" s="4"/>
      <c r="FT32" s="8"/>
      <c r="FU32" s="4"/>
      <c r="FV32" s="8"/>
      <c r="FW32" s="7"/>
      <c r="FX32" s="7"/>
      <c r="FY32" s="2" t="s">
        <v>416</v>
      </c>
      <c r="FZ32" s="2" t="s">
        <v>217</v>
      </c>
      <c r="GA32" s="2" t="s">
        <v>220</v>
      </c>
      <c r="GB32" s="2" t="s">
        <v>220</v>
      </c>
      <c r="GC32" s="2" t="s">
        <v>232</v>
      </c>
      <c r="GD32" s="2" t="s">
        <v>220</v>
      </c>
      <c r="GE32" s="4"/>
      <c r="GF32" s="8"/>
      <c r="GG32" s="4"/>
      <c r="GH32" s="8"/>
      <c r="GI32" s="7"/>
      <c r="GJ32" s="7"/>
      <c r="GK32" s="2" t="s">
        <v>277</v>
      </c>
      <c r="GL32" s="2" t="s">
        <v>217</v>
      </c>
      <c r="GM32" s="2" t="s">
        <v>220</v>
      </c>
      <c r="GN32" s="2" t="s">
        <v>220</v>
      </c>
      <c r="GO32" s="2" t="s">
        <v>232</v>
      </c>
      <c r="GP32" s="2" t="s">
        <v>220</v>
      </c>
      <c r="GQ32" s="4"/>
      <c r="GR32" s="8"/>
      <c r="GS32" s="4"/>
      <c r="GT32" s="8"/>
      <c r="GU32" s="7"/>
      <c r="GV32" s="7"/>
      <c r="GW32" s="2" t="s">
        <v>277</v>
      </c>
      <c r="GX32" s="2" t="s">
        <v>217</v>
      </c>
      <c r="GY32" s="2" t="s">
        <v>220</v>
      </c>
      <c r="GZ32" s="2" t="s">
        <v>220</v>
      </c>
      <c r="HA32" s="2" t="s">
        <v>232</v>
      </c>
      <c r="HB32" s="2" t="s">
        <v>220</v>
      </c>
      <c r="HC32" s="4"/>
      <c r="HD32" s="8"/>
      <c r="HE32" s="4"/>
      <c r="HF32" s="8"/>
      <c r="HG32" s="7"/>
      <c r="HH32" s="7"/>
      <c r="HI32" s="2" t="s">
        <v>254</v>
      </c>
      <c r="HJ32" s="2" t="s">
        <v>217</v>
      </c>
      <c r="HK32" s="2" t="s">
        <v>220</v>
      </c>
      <c r="HL32" s="2" t="s">
        <v>220</v>
      </c>
      <c r="HM32" s="2" t="s">
        <v>232</v>
      </c>
      <c r="HN32" s="2" t="s">
        <v>220</v>
      </c>
      <c r="HO32" s="4"/>
      <c r="HP32" s="8"/>
      <c r="HQ32" s="4"/>
      <c r="HR32" s="8"/>
      <c r="HS32" s="7"/>
      <c r="HT32" s="7"/>
      <c r="HU32" s="2" t="s">
        <v>230</v>
      </c>
      <c r="HV32" s="2" t="s">
        <v>217</v>
      </c>
      <c r="HW32" s="2" t="s">
        <v>291</v>
      </c>
      <c r="HX32" s="2" t="s">
        <v>220</v>
      </c>
      <c r="HY32" s="2" t="s">
        <v>232</v>
      </c>
      <c r="HZ32" s="2" t="s">
        <v>220</v>
      </c>
      <c r="IA32" s="4"/>
      <c r="IB32" s="8"/>
      <c r="IC32" s="4"/>
      <c r="ID32" s="8"/>
      <c r="IE32" s="7"/>
      <c r="IF32" s="7"/>
      <c r="IG32" s="2" t="s">
        <v>230</v>
      </c>
      <c r="IH32" s="2" t="s">
        <v>217</v>
      </c>
      <c r="II32" s="2" t="s">
        <v>823</v>
      </c>
      <c r="IJ32" s="2" t="s">
        <v>220</v>
      </c>
      <c r="IK32" s="2" t="s">
        <v>232</v>
      </c>
      <c r="IL32" s="2" t="s">
        <v>220</v>
      </c>
      <c r="IM32" s="4"/>
      <c r="IN32" s="8"/>
      <c r="IO32" s="4"/>
      <c r="IP32" s="8"/>
      <c r="IQ32" s="7"/>
      <c r="IR32" s="7"/>
      <c r="IS32" s="2" t="s">
        <v>277</v>
      </c>
      <c r="IT32" s="2" t="s">
        <v>217</v>
      </c>
      <c r="IU32" s="2" t="s">
        <v>220</v>
      </c>
      <c r="IV32" s="2" t="s">
        <v>220</v>
      </c>
      <c r="IW32" s="2" t="s">
        <v>232</v>
      </c>
      <c r="IX32" s="2" t="s">
        <v>220</v>
      </c>
      <c r="IY32" s="4"/>
      <c r="IZ32" s="8"/>
      <c r="JA32" s="4"/>
      <c r="JB32" s="8"/>
      <c r="JC32" s="7"/>
      <c r="JD32" s="7"/>
      <c r="JE32" s="2" t="s">
        <v>254</v>
      </c>
      <c r="JF32" s="2" t="s">
        <v>217</v>
      </c>
      <c r="JG32" s="2" t="s">
        <v>220</v>
      </c>
      <c r="JH32" s="2" t="s">
        <v>220</v>
      </c>
      <c r="JI32" s="2" t="s">
        <v>232</v>
      </c>
      <c r="JJ32" s="2" t="s">
        <v>220</v>
      </c>
      <c r="JK32" s="4"/>
      <c r="JL32" s="8"/>
      <c r="JM32" s="4"/>
      <c r="JN32" s="8"/>
      <c r="JO32" s="7"/>
      <c r="JP32" s="7"/>
      <c r="JQ32" s="2" t="s">
        <v>277</v>
      </c>
      <c r="JR32" s="2" t="s">
        <v>217</v>
      </c>
      <c r="JS32" s="2" t="s">
        <v>220</v>
      </c>
      <c r="JT32" s="2" t="s">
        <v>220</v>
      </c>
      <c r="JU32" s="2" t="s">
        <v>232</v>
      </c>
      <c r="JV32" s="2" t="s">
        <v>220</v>
      </c>
      <c r="JW32" s="4"/>
      <c r="JX32" s="8"/>
      <c r="JY32" s="4"/>
      <c r="JZ32" s="8"/>
      <c r="KA32" s="7"/>
      <c r="KB32" s="7"/>
      <c r="KC32" s="2" t="s">
        <v>832</v>
      </c>
      <c r="KD32" s="2" t="s">
        <v>217</v>
      </c>
      <c r="KE32" s="2" t="s">
        <v>220</v>
      </c>
      <c r="KF32" s="2" t="s">
        <v>220</v>
      </c>
      <c r="KG32" s="2" t="s">
        <v>232</v>
      </c>
      <c r="KH32" s="2" t="s">
        <v>220</v>
      </c>
      <c r="KI32" s="4"/>
      <c r="KJ32" s="8"/>
      <c r="KK32" s="4"/>
      <c r="KL32" s="8"/>
      <c r="KM32" s="7"/>
      <c r="KN32" s="7"/>
      <c r="KO32" s="2" t="s">
        <v>277</v>
      </c>
      <c r="KP32" s="2" t="s">
        <v>217</v>
      </c>
      <c r="KQ32" s="2" t="s">
        <v>220</v>
      </c>
      <c r="KR32" s="2" t="s">
        <v>220</v>
      </c>
      <c r="KS32" s="2" t="s">
        <v>232</v>
      </c>
      <c r="KT32" s="2" t="s">
        <v>220</v>
      </c>
      <c r="KU32" s="4"/>
      <c r="KV32" s="8"/>
      <c r="KW32" s="4"/>
      <c r="KX32" s="8"/>
      <c r="KY32" s="7"/>
      <c r="KZ32" s="7"/>
      <c r="LA32" s="2" t="s">
        <v>277</v>
      </c>
      <c r="LB32" s="2" t="s">
        <v>217</v>
      </c>
      <c r="LC32" s="2" t="s">
        <v>220</v>
      </c>
      <c r="LD32" s="2" t="s">
        <v>220</v>
      </c>
      <c r="LE32" s="2" t="s">
        <v>232</v>
      </c>
      <c r="LF32" s="2" t="s">
        <v>220</v>
      </c>
      <c r="LG32" s="4"/>
      <c r="LH32" s="8"/>
      <c r="LI32" s="4"/>
      <c r="LJ32" s="8"/>
      <c r="LK32" s="7"/>
      <c r="LL32" s="7"/>
      <c r="LM32" s="2" t="s">
        <v>268</v>
      </c>
      <c r="LN32" s="2" t="s">
        <v>217</v>
      </c>
      <c r="LO32" s="2" t="s">
        <v>220</v>
      </c>
      <c r="LP32" s="2" t="s">
        <v>220</v>
      </c>
      <c r="LQ32" s="2" t="s">
        <v>232</v>
      </c>
      <c r="LR32" s="2" t="s">
        <v>269</v>
      </c>
      <c r="LS32" s="4"/>
      <c r="LT32" s="8"/>
      <c r="LU32" s="4"/>
      <c r="LV32" s="8"/>
      <c r="LW32" s="7"/>
      <c r="LX32" s="7"/>
      <c r="LY32" s="2" t="s">
        <v>277</v>
      </c>
      <c r="LZ32" s="2" t="s">
        <v>217</v>
      </c>
      <c r="MA32" s="2" t="s">
        <v>220</v>
      </c>
      <c r="MB32" s="2" t="s">
        <v>220</v>
      </c>
      <c r="MC32" s="2" t="s">
        <v>232</v>
      </c>
      <c r="MD32" s="2" t="s">
        <v>220</v>
      </c>
      <c r="ME32" s="4"/>
      <c r="MF32" s="8"/>
      <c r="MG32" s="4"/>
      <c r="MH32" s="8"/>
      <c r="MI32" s="7"/>
      <c r="MJ32" s="7"/>
      <c r="MK32" s="2" t="s">
        <v>277</v>
      </c>
      <c r="ML32" s="2" t="s">
        <v>217</v>
      </c>
      <c r="MM32" s="2" t="s">
        <v>220</v>
      </c>
      <c r="MN32" s="2" t="s">
        <v>220</v>
      </c>
      <c r="MO32" s="2" t="s">
        <v>232</v>
      </c>
      <c r="MP32" s="2" t="s">
        <v>220</v>
      </c>
      <c r="MQ32" s="4"/>
      <c r="MR32" s="8"/>
      <c r="MS32" s="4"/>
      <c r="MT32" s="8"/>
      <c r="MU32" s="7"/>
      <c r="MV32" s="7"/>
      <c r="MW32" s="2" t="s">
        <v>220</v>
      </c>
      <c r="MX32" s="2" t="s">
        <v>220</v>
      </c>
      <c r="MY32" s="2" t="s">
        <v>220</v>
      </c>
      <c r="MZ32" s="2" t="s">
        <v>220</v>
      </c>
      <c r="NA32" s="2" t="s">
        <v>220</v>
      </c>
      <c r="NB32" s="2" t="s">
        <v>220</v>
      </c>
      <c r="NC32" s="4"/>
      <c r="ND32" s="8"/>
      <c r="NE32" s="4"/>
      <c r="NF32" s="8"/>
      <c r="NG32" s="7"/>
      <c r="NH32" s="7"/>
      <c r="NI32" s="2" t="s">
        <v>277</v>
      </c>
      <c r="NJ32" s="2" t="s">
        <v>217</v>
      </c>
      <c r="NK32" s="2" t="s">
        <v>220</v>
      </c>
      <c r="NL32" s="2" t="s">
        <v>220</v>
      </c>
      <c r="NM32" s="2" t="s">
        <v>232</v>
      </c>
      <c r="NN32" s="2" t="s">
        <v>220</v>
      </c>
      <c r="NO32" s="4"/>
      <c r="NP32" s="8"/>
      <c r="NQ32" s="4"/>
      <c r="NR32" s="8"/>
      <c r="NS32" s="7"/>
      <c r="NT32" s="7"/>
      <c r="NU32" s="2" t="s">
        <v>277</v>
      </c>
      <c r="NV32" s="2" t="s">
        <v>217</v>
      </c>
      <c r="NW32" s="2" t="s">
        <v>220</v>
      </c>
      <c r="NX32" s="2" t="s">
        <v>220</v>
      </c>
      <c r="NY32" s="2" t="s">
        <v>232</v>
      </c>
      <c r="NZ32" s="2" t="s">
        <v>220</v>
      </c>
      <c r="OA32" s="4"/>
      <c r="OB32" s="8"/>
      <c r="OC32" s="4"/>
      <c r="OD32" s="8"/>
      <c r="OE32" s="7"/>
      <c r="OF32" s="7"/>
      <c r="OG32" s="2" t="s">
        <v>220</v>
      </c>
      <c r="OH32" s="2" t="s">
        <v>220</v>
      </c>
      <c r="OI32" s="2" t="s">
        <v>220</v>
      </c>
      <c r="OJ32" s="2" t="s">
        <v>220</v>
      </c>
      <c r="OK32" s="2" t="s">
        <v>220</v>
      </c>
      <c r="OL32" s="2" t="s">
        <v>220</v>
      </c>
      <c r="OM32" s="4"/>
      <c r="ON32" s="8"/>
      <c r="OO32" s="4"/>
      <c r="OP32" s="8"/>
      <c r="OQ32" s="7"/>
      <c r="OR32" s="7"/>
      <c r="OS32" s="2" t="s">
        <v>220</v>
      </c>
      <c r="OT32" s="2" t="s">
        <v>220</v>
      </c>
      <c r="OU32" s="2" t="s">
        <v>220</v>
      </c>
      <c r="OV32" s="2" t="s">
        <v>220</v>
      </c>
      <c r="OW32" s="2" t="s">
        <v>220</v>
      </c>
      <c r="OX32" s="2" t="s">
        <v>220</v>
      </c>
      <c r="OY32" s="4"/>
      <c r="OZ32" s="8"/>
      <c r="PA32" s="4"/>
      <c r="PB32" s="8"/>
      <c r="PC32" s="7"/>
      <c r="PD32" s="7"/>
      <c r="PE32" s="2" t="s">
        <v>277</v>
      </c>
      <c r="PF32" s="2" t="s">
        <v>217</v>
      </c>
      <c r="PG32" s="2" t="s">
        <v>220</v>
      </c>
      <c r="PH32" s="2" t="s">
        <v>220</v>
      </c>
      <c r="PI32" s="2" t="s">
        <v>232</v>
      </c>
      <c r="PJ32" s="2" t="s">
        <v>220</v>
      </c>
      <c r="PK32" s="4"/>
      <c r="PL32" s="8"/>
      <c r="PM32" s="4"/>
      <c r="PN32" s="8"/>
      <c r="PO32" s="7"/>
      <c r="PP32" s="7"/>
      <c r="PQ32" s="2" t="s">
        <v>220</v>
      </c>
      <c r="PR32" s="2" t="s">
        <v>220</v>
      </c>
      <c r="PS32" s="2" t="s">
        <v>220</v>
      </c>
      <c r="PT32" s="2" t="s">
        <v>220</v>
      </c>
      <c r="PU32" s="2" t="s">
        <v>220</v>
      </c>
      <c r="PV32" s="2" t="s">
        <v>220</v>
      </c>
      <c r="PW32" s="4">
        <v>214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</row>
    <row r="33">
      <c r="A33" s="2" t="s">
        <v>833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282</v>
      </c>
      <c r="K33" s="2" t="s">
        <v>821</v>
      </c>
      <c r="L33" s="3">
        <v>74.29</v>
      </c>
      <c r="M33" s="3">
        <v>78</v>
      </c>
      <c r="N33" s="3">
        <v>159.99</v>
      </c>
      <c r="O33" s="2" t="s">
        <v>217</v>
      </c>
      <c r="P33" s="2" t="s">
        <v>405</v>
      </c>
      <c r="Q33" s="2" t="s">
        <v>219</v>
      </c>
      <c r="R33" s="2" t="s">
        <v>220</v>
      </c>
      <c r="S33" s="2" t="s">
        <v>822</v>
      </c>
      <c r="T33" s="2" t="s">
        <v>222</v>
      </c>
      <c r="U33" s="2" t="s">
        <v>223</v>
      </c>
      <c r="V33" s="2" t="s">
        <v>224</v>
      </c>
      <c r="W33" s="2" t="s">
        <v>225</v>
      </c>
      <c r="X33" s="2" t="s">
        <v>707</v>
      </c>
      <c r="Y33" s="2" t="s">
        <v>823</v>
      </c>
      <c r="Z33" s="4">
        <v>245</v>
      </c>
      <c r="AA33" s="4">
        <f>=ROUNDDOWN(40.8333333333333,0)</f>
      </c>
      <c r="AB33" s="5">
        <v>6</v>
      </c>
      <c r="AC33" s="2" t="s">
        <v>220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2</v>
      </c>
      <c r="AQ33" s="8">
        <v>164.22</v>
      </c>
      <c r="AR33" s="4"/>
      <c r="AS33" s="8"/>
      <c r="AT33" s="7"/>
      <c r="AU33" s="7"/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1</v>
      </c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 t="s">
        <v>220</v>
      </c>
      <c r="BJ33" s="4">
        <v>2</v>
      </c>
      <c r="BK33" s="8">
        <v>164.22</v>
      </c>
      <c r="BL33" s="2" t="s">
        <v>834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254</v>
      </c>
      <c r="BV33" s="2" t="s">
        <v>217</v>
      </c>
      <c r="BW33" s="2" t="s">
        <v>220</v>
      </c>
      <c r="BX33" s="2" t="s">
        <v>220</v>
      </c>
      <c r="BY33" s="2" t="s">
        <v>232</v>
      </c>
      <c r="BZ33" s="2" t="s">
        <v>220</v>
      </c>
      <c r="CA33" s="4"/>
      <c r="CB33" s="8"/>
      <c r="CC33" s="4"/>
      <c r="CD33" s="8"/>
      <c r="CE33" s="7"/>
      <c r="CF33" s="7"/>
      <c r="CG33" s="2" t="s">
        <v>230</v>
      </c>
      <c r="CH33" s="2" t="s">
        <v>217</v>
      </c>
      <c r="CI33" s="2" t="s">
        <v>383</v>
      </c>
      <c r="CJ33" s="2" t="s">
        <v>824</v>
      </c>
      <c r="CK33" s="2" t="s">
        <v>232</v>
      </c>
      <c r="CL33" s="2" t="s">
        <v>220</v>
      </c>
      <c r="CM33" s="4"/>
      <c r="CN33" s="8"/>
      <c r="CO33" s="4"/>
      <c r="CP33" s="8"/>
      <c r="CQ33" s="7"/>
      <c r="CR33" s="7"/>
      <c r="CS33" s="2" t="s">
        <v>825</v>
      </c>
      <c r="CT33" s="2" t="s">
        <v>217</v>
      </c>
      <c r="CU33" s="2" t="s">
        <v>220</v>
      </c>
      <c r="CV33" s="2" t="s">
        <v>220</v>
      </c>
      <c r="CW33" s="2" t="s">
        <v>232</v>
      </c>
      <c r="CX33" s="2" t="s">
        <v>220</v>
      </c>
      <c r="CY33" s="4">
        <v>1</v>
      </c>
      <c r="CZ33" s="8">
        <v>80.87</v>
      </c>
      <c r="DA33" s="4"/>
      <c r="DB33" s="8"/>
      <c r="DC33" s="7"/>
      <c r="DD33" s="7"/>
      <c r="DE33" s="2" t="s">
        <v>230</v>
      </c>
      <c r="DF33" s="2" t="s">
        <v>217</v>
      </c>
      <c r="DG33" s="2" t="s">
        <v>387</v>
      </c>
      <c r="DH33" s="2" t="s">
        <v>385</v>
      </c>
      <c r="DI33" s="2" t="s">
        <v>232</v>
      </c>
      <c r="DJ33" s="2" t="s">
        <v>220</v>
      </c>
      <c r="DK33" s="4"/>
      <c r="DL33" s="8"/>
      <c r="DM33" s="4"/>
      <c r="DN33" s="8"/>
      <c r="DO33" s="7"/>
      <c r="DP33" s="7"/>
      <c r="DQ33" s="2" t="s">
        <v>230</v>
      </c>
      <c r="DR33" s="2" t="s">
        <v>217</v>
      </c>
      <c r="DS33" s="2" t="s">
        <v>827</v>
      </c>
      <c r="DT33" s="2" t="s">
        <v>835</v>
      </c>
      <c r="DU33" s="2" t="s">
        <v>232</v>
      </c>
      <c r="DV33" s="2" t="s">
        <v>220</v>
      </c>
      <c r="DW33" s="4"/>
      <c r="DX33" s="8"/>
      <c r="DY33" s="4"/>
      <c r="DZ33" s="8"/>
      <c r="EA33" s="7"/>
      <c r="EB33" s="7"/>
      <c r="EC33" s="2" t="s">
        <v>230</v>
      </c>
      <c r="ED33" s="2" t="s">
        <v>217</v>
      </c>
      <c r="EE33" s="2" t="s">
        <v>829</v>
      </c>
      <c r="EF33" s="2" t="s">
        <v>836</v>
      </c>
      <c r="EG33" s="2" t="s">
        <v>232</v>
      </c>
      <c r="EH33" s="2" t="s">
        <v>220</v>
      </c>
      <c r="EI33" s="4"/>
      <c r="EJ33" s="8"/>
      <c r="EK33" s="4"/>
      <c r="EL33" s="8"/>
      <c r="EM33" s="7"/>
      <c r="EN33" s="7"/>
      <c r="EO33" s="2" t="s">
        <v>230</v>
      </c>
      <c r="EP33" s="2" t="s">
        <v>217</v>
      </c>
      <c r="EQ33" s="2" t="s">
        <v>830</v>
      </c>
      <c r="ER33" s="2" t="s">
        <v>837</v>
      </c>
      <c r="ES33" s="2" t="s">
        <v>232</v>
      </c>
      <c r="ET33" s="2" t="s">
        <v>220</v>
      </c>
      <c r="EU33" s="4">
        <v>1</v>
      </c>
      <c r="EV33" s="8">
        <v>83.35</v>
      </c>
      <c r="EW33" s="4"/>
      <c r="EX33" s="8"/>
      <c r="EY33" s="7"/>
      <c r="EZ33" s="7"/>
      <c r="FA33" s="2" t="s">
        <v>230</v>
      </c>
      <c r="FB33" s="2" t="s">
        <v>217</v>
      </c>
      <c r="FC33" s="2" t="s">
        <v>831</v>
      </c>
      <c r="FD33" s="2" t="s">
        <v>838</v>
      </c>
      <c r="FE33" s="2" t="s">
        <v>232</v>
      </c>
      <c r="FF33" s="2" t="s">
        <v>220</v>
      </c>
      <c r="FG33" s="4"/>
      <c r="FH33" s="8"/>
      <c r="FI33" s="4"/>
      <c r="FJ33" s="8"/>
      <c r="FK33" s="7"/>
      <c r="FL33" s="7"/>
      <c r="FM33" s="2" t="s">
        <v>254</v>
      </c>
      <c r="FN33" s="2" t="s">
        <v>217</v>
      </c>
      <c r="FO33" s="2" t="s">
        <v>220</v>
      </c>
      <c r="FP33" s="2" t="s">
        <v>220</v>
      </c>
      <c r="FQ33" s="2" t="s">
        <v>232</v>
      </c>
      <c r="FR33" s="2" t="s">
        <v>220</v>
      </c>
      <c r="FS33" s="4"/>
      <c r="FT33" s="8"/>
      <c r="FU33" s="4"/>
      <c r="FV33" s="8"/>
      <c r="FW33" s="7"/>
      <c r="FX33" s="7"/>
      <c r="FY33" s="2" t="s">
        <v>416</v>
      </c>
      <c r="FZ33" s="2" t="s">
        <v>217</v>
      </c>
      <c r="GA33" s="2" t="s">
        <v>220</v>
      </c>
      <c r="GB33" s="2" t="s">
        <v>220</v>
      </c>
      <c r="GC33" s="2" t="s">
        <v>232</v>
      </c>
      <c r="GD33" s="2" t="s">
        <v>220</v>
      </c>
      <c r="GE33" s="4"/>
      <c r="GF33" s="8"/>
      <c r="GG33" s="4"/>
      <c r="GH33" s="8"/>
      <c r="GI33" s="7"/>
      <c r="GJ33" s="7"/>
      <c r="GK33" s="2" t="s">
        <v>277</v>
      </c>
      <c r="GL33" s="2" t="s">
        <v>217</v>
      </c>
      <c r="GM33" s="2" t="s">
        <v>220</v>
      </c>
      <c r="GN33" s="2" t="s">
        <v>220</v>
      </c>
      <c r="GO33" s="2" t="s">
        <v>232</v>
      </c>
      <c r="GP33" s="2" t="s">
        <v>220</v>
      </c>
      <c r="GQ33" s="4"/>
      <c r="GR33" s="8"/>
      <c r="GS33" s="4"/>
      <c r="GT33" s="8"/>
      <c r="GU33" s="7"/>
      <c r="GV33" s="7"/>
      <c r="GW33" s="2" t="s">
        <v>277</v>
      </c>
      <c r="GX33" s="2" t="s">
        <v>217</v>
      </c>
      <c r="GY33" s="2" t="s">
        <v>220</v>
      </c>
      <c r="GZ33" s="2" t="s">
        <v>220</v>
      </c>
      <c r="HA33" s="2" t="s">
        <v>232</v>
      </c>
      <c r="HB33" s="2" t="s">
        <v>220</v>
      </c>
      <c r="HC33" s="4"/>
      <c r="HD33" s="8"/>
      <c r="HE33" s="4"/>
      <c r="HF33" s="8"/>
      <c r="HG33" s="7"/>
      <c r="HH33" s="7"/>
      <c r="HI33" s="2" t="s">
        <v>254</v>
      </c>
      <c r="HJ33" s="2" t="s">
        <v>217</v>
      </c>
      <c r="HK33" s="2" t="s">
        <v>220</v>
      </c>
      <c r="HL33" s="2" t="s">
        <v>220</v>
      </c>
      <c r="HM33" s="2" t="s">
        <v>232</v>
      </c>
      <c r="HN33" s="2" t="s">
        <v>220</v>
      </c>
      <c r="HO33" s="4"/>
      <c r="HP33" s="8"/>
      <c r="HQ33" s="4"/>
      <c r="HR33" s="8"/>
      <c r="HS33" s="7"/>
      <c r="HT33" s="7"/>
      <c r="HU33" s="2" t="s">
        <v>230</v>
      </c>
      <c r="HV33" s="2" t="s">
        <v>217</v>
      </c>
      <c r="HW33" s="2" t="s">
        <v>291</v>
      </c>
      <c r="HX33" s="2" t="s">
        <v>220</v>
      </c>
      <c r="HY33" s="2" t="s">
        <v>232</v>
      </c>
      <c r="HZ33" s="2" t="s">
        <v>220</v>
      </c>
      <c r="IA33" s="4"/>
      <c r="IB33" s="8"/>
      <c r="IC33" s="4"/>
      <c r="ID33" s="8"/>
      <c r="IE33" s="7"/>
      <c r="IF33" s="7"/>
      <c r="IG33" s="2" t="s">
        <v>230</v>
      </c>
      <c r="IH33" s="2" t="s">
        <v>217</v>
      </c>
      <c r="II33" s="2" t="s">
        <v>387</v>
      </c>
      <c r="IJ33" s="2" t="s">
        <v>220</v>
      </c>
      <c r="IK33" s="2" t="s">
        <v>232</v>
      </c>
      <c r="IL33" s="2" t="s">
        <v>220</v>
      </c>
      <c r="IM33" s="4"/>
      <c r="IN33" s="8"/>
      <c r="IO33" s="4"/>
      <c r="IP33" s="8"/>
      <c r="IQ33" s="7"/>
      <c r="IR33" s="7"/>
      <c r="IS33" s="2" t="s">
        <v>277</v>
      </c>
      <c r="IT33" s="2" t="s">
        <v>217</v>
      </c>
      <c r="IU33" s="2" t="s">
        <v>220</v>
      </c>
      <c r="IV33" s="2" t="s">
        <v>220</v>
      </c>
      <c r="IW33" s="2" t="s">
        <v>232</v>
      </c>
      <c r="IX33" s="2" t="s">
        <v>220</v>
      </c>
      <c r="IY33" s="4"/>
      <c r="IZ33" s="8"/>
      <c r="JA33" s="4"/>
      <c r="JB33" s="8"/>
      <c r="JC33" s="7"/>
      <c r="JD33" s="7"/>
      <c r="JE33" s="2" t="s">
        <v>254</v>
      </c>
      <c r="JF33" s="2" t="s">
        <v>217</v>
      </c>
      <c r="JG33" s="2" t="s">
        <v>220</v>
      </c>
      <c r="JH33" s="2" t="s">
        <v>220</v>
      </c>
      <c r="JI33" s="2" t="s">
        <v>232</v>
      </c>
      <c r="JJ33" s="2" t="s">
        <v>220</v>
      </c>
      <c r="JK33" s="4"/>
      <c r="JL33" s="8"/>
      <c r="JM33" s="4"/>
      <c r="JN33" s="8"/>
      <c r="JO33" s="7"/>
      <c r="JP33" s="7"/>
      <c r="JQ33" s="2" t="s">
        <v>277</v>
      </c>
      <c r="JR33" s="2" t="s">
        <v>217</v>
      </c>
      <c r="JS33" s="2" t="s">
        <v>220</v>
      </c>
      <c r="JT33" s="2" t="s">
        <v>220</v>
      </c>
      <c r="JU33" s="2" t="s">
        <v>232</v>
      </c>
      <c r="JV33" s="2" t="s">
        <v>220</v>
      </c>
      <c r="JW33" s="4"/>
      <c r="JX33" s="8"/>
      <c r="JY33" s="4"/>
      <c r="JZ33" s="8"/>
      <c r="KA33" s="7"/>
      <c r="KB33" s="7"/>
      <c r="KC33" s="2" t="s">
        <v>832</v>
      </c>
      <c r="KD33" s="2" t="s">
        <v>217</v>
      </c>
      <c r="KE33" s="2" t="s">
        <v>220</v>
      </c>
      <c r="KF33" s="2" t="s">
        <v>220</v>
      </c>
      <c r="KG33" s="2" t="s">
        <v>232</v>
      </c>
      <c r="KH33" s="2" t="s">
        <v>220</v>
      </c>
      <c r="KI33" s="4"/>
      <c r="KJ33" s="8"/>
      <c r="KK33" s="4"/>
      <c r="KL33" s="8"/>
      <c r="KM33" s="7"/>
      <c r="KN33" s="7"/>
      <c r="KO33" s="2" t="s">
        <v>277</v>
      </c>
      <c r="KP33" s="2" t="s">
        <v>217</v>
      </c>
      <c r="KQ33" s="2" t="s">
        <v>220</v>
      </c>
      <c r="KR33" s="2" t="s">
        <v>220</v>
      </c>
      <c r="KS33" s="2" t="s">
        <v>232</v>
      </c>
      <c r="KT33" s="2" t="s">
        <v>220</v>
      </c>
      <c r="KU33" s="4"/>
      <c r="KV33" s="8"/>
      <c r="KW33" s="4"/>
      <c r="KX33" s="8"/>
      <c r="KY33" s="7"/>
      <c r="KZ33" s="7"/>
      <c r="LA33" s="2" t="s">
        <v>277</v>
      </c>
      <c r="LB33" s="2" t="s">
        <v>217</v>
      </c>
      <c r="LC33" s="2" t="s">
        <v>220</v>
      </c>
      <c r="LD33" s="2" t="s">
        <v>220</v>
      </c>
      <c r="LE33" s="2" t="s">
        <v>232</v>
      </c>
      <c r="LF33" s="2" t="s">
        <v>220</v>
      </c>
      <c r="LG33" s="4"/>
      <c r="LH33" s="8"/>
      <c r="LI33" s="4"/>
      <c r="LJ33" s="8"/>
      <c r="LK33" s="7"/>
      <c r="LL33" s="7"/>
      <c r="LM33" s="2" t="s">
        <v>268</v>
      </c>
      <c r="LN33" s="2" t="s">
        <v>217</v>
      </c>
      <c r="LO33" s="2" t="s">
        <v>220</v>
      </c>
      <c r="LP33" s="2" t="s">
        <v>220</v>
      </c>
      <c r="LQ33" s="2" t="s">
        <v>232</v>
      </c>
      <c r="LR33" s="2" t="s">
        <v>269</v>
      </c>
      <c r="LS33" s="4"/>
      <c r="LT33" s="8"/>
      <c r="LU33" s="4"/>
      <c r="LV33" s="8"/>
      <c r="LW33" s="7"/>
      <c r="LX33" s="7"/>
      <c r="LY33" s="2" t="s">
        <v>277</v>
      </c>
      <c r="LZ33" s="2" t="s">
        <v>217</v>
      </c>
      <c r="MA33" s="2" t="s">
        <v>220</v>
      </c>
      <c r="MB33" s="2" t="s">
        <v>220</v>
      </c>
      <c r="MC33" s="2" t="s">
        <v>232</v>
      </c>
      <c r="MD33" s="2" t="s">
        <v>220</v>
      </c>
      <c r="ME33" s="4"/>
      <c r="MF33" s="8"/>
      <c r="MG33" s="4"/>
      <c r="MH33" s="8"/>
      <c r="MI33" s="7"/>
      <c r="MJ33" s="7"/>
      <c r="MK33" s="2" t="s">
        <v>277</v>
      </c>
      <c r="ML33" s="2" t="s">
        <v>217</v>
      </c>
      <c r="MM33" s="2" t="s">
        <v>220</v>
      </c>
      <c r="MN33" s="2" t="s">
        <v>220</v>
      </c>
      <c r="MO33" s="2" t="s">
        <v>232</v>
      </c>
      <c r="MP33" s="2" t="s">
        <v>220</v>
      </c>
      <c r="MQ33" s="4"/>
      <c r="MR33" s="8"/>
      <c r="MS33" s="4"/>
      <c r="MT33" s="8"/>
      <c r="MU33" s="7"/>
      <c r="MV33" s="7"/>
      <c r="MW33" s="2" t="s">
        <v>220</v>
      </c>
      <c r="MX33" s="2" t="s">
        <v>220</v>
      </c>
      <c r="MY33" s="2" t="s">
        <v>220</v>
      </c>
      <c r="MZ33" s="2" t="s">
        <v>220</v>
      </c>
      <c r="NA33" s="2" t="s">
        <v>220</v>
      </c>
      <c r="NB33" s="2" t="s">
        <v>220</v>
      </c>
      <c r="NC33" s="4"/>
      <c r="ND33" s="8"/>
      <c r="NE33" s="4"/>
      <c r="NF33" s="8"/>
      <c r="NG33" s="7"/>
      <c r="NH33" s="7"/>
      <c r="NI33" s="2" t="s">
        <v>277</v>
      </c>
      <c r="NJ33" s="2" t="s">
        <v>217</v>
      </c>
      <c r="NK33" s="2" t="s">
        <v>220</v>
      </c>
      <c r="NL33" s="2" t="s">
        <v>220</v>
      </c>
      <c r="NM33" s="2" t="s">
        <v>232</v>
      </c>
      <c r="NN33" s="2" t="s">
        <v>220</v>
      </c>
      <c r="NO33" s="4"/>
      <c r="NP33" s="8"/>
      <c r="NQ33" s="4"/>
      <c r="NR33" s="8"/>
      <c r="NS33" s="7"/>
      <c r="NT33" s="7"/>
      <c r="NU33" s="2" t="s">
        <v>277</v>
      </c>
      <c r="NV33" s="2" t="s">
        <v>217</v>
      </c>
      <c r="NW33" s="2" t="s">
        <v>220</v>
      </c>
      <c r="NX33" s="2" t="s">
        <v>220</v>
      </c>
      <c r="NY33" s="2" t="s">
        <v>232</v>
      </c>
      <c r="NZ33" s="2" t="s">
        <v>220</v>
      </c>
      <c r="OA33" s="4"/>
      <c r="OB33" s="8"/>
      <c r="OC33" s="4"/>
      <c r="OD33" s="8"/>
      <c r="OE33" s="7"/>
      <c r="OF33" s="7"/>
      <c r="OG33" s="2" t="s">
        <v>220</v>
      </c>
      <c r="OH33" s="2" t="s">
        <v>220</v>
      </c>
      <c r="OI33" s="2" t="s">
        <v>220</v>
      </c>
      <c r="OJ33" s="2" t="s">
        <v>220</v>
      </c>
      <c r="OK33" s="2" t="s">
        <v>220</v>
      </c>
      <c r="OL33" s="2" t="s">
        <v>220</v>
      </c>
      <c r="OM33" s="4"/>
      <c r="ON33" s="8"/>
      <c r="OO33" s="4"/>
      <c r="OP33" s="8"/>
      <c r="OQ33" s="7"/>
      <c r="OR33" s="7"/>
      <c r="OS33" s="2" t="s">
        <v>220</v>
      </c>
      <c r="OT33" s="2" t="s">
        <v>220</v>
      </c>
      <c r="OU33" s="2" t="s">
        <v>220</v>
      </c>
      <c r="OV33" s="2" t="s">
        <v>220</v>
      </c>
      <c r="OW33" s="2" t="s">
        <v>220</v>
      </c>
      <c r="OX33" s="2" t="s">
        <v>220</v>
      </c>
      <c r="OY33" s="4"/>
      <c r="OZ33" s="8"/>
      <c r="PA33" s="4"/>
      <c r="PB33" s="8"/>
      <c r="PC33" s="7"/>
      <c r="PD33" s="7"/>
      <c r="PE33" s="2" t="s">
        <v>277</v>
      </c>
      <c r="PF33" s="2" t="s">
        <v>217</v>
      </c>
      <c r="PG33" s="2" t="s">
        <v>220</v>
      </c>
      <c r="PH33" s="2" t="s">
        <v>220</v>
      </c>
      <c r="PI33" s="2" t="s">
        <v>232</v>
      </c>
      <c r="PJ33" s="2" t="s">
        <v>220</v>
      </c>
      <c r="PK33" s="4"/>
      <c r="PL33" s="8"/>
      <c r="PM33" s="4"/>
      <c r="PN33" s="8"/>
      <c r="PO33" s="7"/>
      <c r="PP33" s="7"/>
      <c r="PQ33" s="2" t="s">
        <v>220</v>
      </c>
      <c r="PR33" s="2" t="s">
        <v>220</v>
      </c>
      <c r="PS33" s="2" t="s">
        <v>220</v>
      </c>
      <c r="PT33" s="2" t="s">
        <v>220</v>
      </c>
      <c r="PU33" s="2" t="s">
        <v>220</v>
      </c>
      <c r="PV33" s="2" t="s">
        <v>220</v>
      </c>
      <c r="PW33" s="4">
        <v>245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</row>
    <row r="34">
      <c r="A34" s="2" t="s">
        <v>839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840</v>
      </c>
      <c r="G34" s="2" t="s">
        <v>840</v>
      </c>
      <c r="H34" s="2" t="s">
        <v>840</v>
      </c>
      <c r="I34" s="2" t="s">
        <v>841</v>
      </c>
      <c r="J34" s="2" t="s">
        <v>215</v>
      </c>
      <c r="K34" s="2" t="s">
        <v>578</v>
      </c>
      <c r="L34" s="3">
        <v>65</v>
      </c>
      <c r="M34" s="3">
        <v>68.25</v>
      </c>
      <c r="N34" s="3">
        <v>129.99</v>
      </c>
      <c r="O34" s="2" t="s">
        <v>217</v>
      </c>
      <c r="P34" s="2" t="s">
        <v>673</v>
      </c>
      <c r="Q34" s="2" t="s">
        <v>219</v>
      </c>
      <c r="R34" s="2" t="s">
        <v>220</v>
      </c>
      <c r="S34" s="2" t="s">
        <v>842</v>
      </c>
      <c r="T34" s="2" t="s">
        <v>222</v>
      </c>
      <c r="U34" s="2" t="s">
        <v>223</v>
      </c>
      <c r="V34" s="2" t="s">
        <v>843</v>
      </c>
      <c r="W34" s="2" t="s">
        <v>844</v>
      </c>
      <c r="X34" s="2" t="s">
        <v>845</v>
      </c>
      <c r="Y34" s="2" t="s">
        <v>253</v>
      </c>
      <c r="Z34" s="4">
        <v>248</v>
      </c>
      <c r="AA34" s="4">
        <f>=ROUNDDOWN(19.0769230769231,0)</f>
      </c>
      <c r="AB34" s="5">
        <v>13</v>
      </c>
      <c r="AC34" s="2" t="s">
        <v>846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25</v>
      </c>
      <c r="AQ34" s="8">
        <v>1833.06</v>
      </c>
      <c r="AR34" s="4">
        <v>28</v>
      </c>
      <c r="AS34" s="8">
        <v>2067.58</v>
      </c>
      <c r="AT34" s="7">
        <v>-0.1071</v>
      </c>
      <c r="AU34" s="7">
        <v>-0.1134</v>
      </c>
      <c r="AV34" s="4">
        <v>52</v>
      </c>
      <c r="AW34" s="8">
        <v>4311.43</v>
      </c>
      <c r="AX34" s="4">
        <v>61</v>
      </c>
      <c r="AY34" s="8">
        <v>5019.98</v>
      </c>
      <c r="AZ34" s="7">
        <v>-0.1475</v>
      </c>
      <c r="BA34" s="7">
        <v>-0.1411</v>
      </c>
      <c r="BB34" s="7">
        <v>0.4252</v>
      </c>
      <c r="BC34" s="4">
        <v>106</v>
      </c>
      <c r="BD34" s="8">
        <v>8683.2</v>
      </c>
      <c r="BE34" s="4">
        <v>118</v>
      </c>
      <c r="BF34" s="8">
        <v>9515.14</v>
      </c>
      <c r="BG34" s="7">
        <v>-0.1017</v>
      </c>
      <c r="BH34" s="7">
        <v>-0.0874</v>
      </c>
      <c r="BI34" s="7">
        <v>0.4965</v>
      </c>
      <c r="BJ34" s="4">
        <v>25</v>
      </c>
      <c r="BK34" s="8">
        <v>1833.06</v>
      </c>
      <c r="BL34" s="2" t="s">
        <v>847</v>
      </c>
      <c r="BM34" s="7">
        <v>1</v>
      </c>
      <c r="BN34" s="7">
        <v>1</v>
      </c>
      <c r="BO34" s="4">
        <v>4</v>
      </c>
      <c r="BP34" s="8">
        <v>298.96</v>
      </c>
      <c r="BQ34" s="4">
        <v>11</v>
      </c>
      <c r="BR34" s="8">
        <v>822.14</v>
      </c>
      <c r="BS34" s="7">
        <v>-0.6364</v>
      </c>
      <c r="BT34" s="7">
        <v>-0.6364</v>
      </c>
      <c r="BU34" s="2" t="s">
        <v>230</v>
      </c>
      <c r="BV34" s="2" t="s">
        <v>217</v>
      </c>
      <c r="BW34" s="2" t="s">
        <v>220</v>
      </c>
      <c r="BX34" s="2" t="s">
        <v>848</v>
      </c>
      <c r="BY34" s="2" t="s">
        <v>232</v>
      </c>
      <c r="BZ34" s="2" t="s">
        <v>220</v>
      </c>
      <c r="CA34" s="4">
        <v>1</v>
      </c>
      <c r="CB34" s="8">
        <v>73.7</v>
      </c>
      <c r="CC34" s="4">
        <v>1</v>
      </c>
      <c r="CD34" s="8">
        <v>73.7</v>
      </c>
      <c r="CE34" s="7"/>
      <c r="CF34" s="7"/>
      <c r="CG34" s="2" t="s">
        <v>230</v>
      </c>
      <c r="CH34" s="2" t="s">
        <v>217</v>
      </c>
      <c r="CI34" s="2" t="s">
        <v>849</v>
      </c>
      <c r="CJ34" s="2" t="s">
        <v>315</v>
      </c>
      <c r="CK34" s="2" t="s">
        <v>232</v>
      </c>
      <c r="CL34" s="2" t="s">
        <v>220</v>
      </c>
      <c r="CM34" s="4">
        <v>10</v>
      </c>
      <c r="CN34" s="8">
        <v>750.7</v>
      </c>
      <c r="CO34" s="4">
        <v>8</v>
      </c>
      <c r="CP34" s="8">
        <v>600.56</v>
      </c>
      <c r="CQ34" s="7">
        <v>0.25</v>
      </c>
      <c r="CR34" s="7">
        <v>0.25</v>
      </c>
      <c r="CS34" s="2" t="s">
        <v>230</v>
      </c>
      <c r="CT34" s="2" t="s">
        <v>217</v>
      </c>
      <c r="CU34" s="2" t="s">
        <v>767</v>
      </c>
      <c r="CV34" s="2" t="s">
        <v>850</v>
      </c>
      <c r="CW34" s="2" t="s">
        <v>232</v>
      </c>
      <c r="CX34" s="2" t="s">
        <v>220</v>
      </c>
      <c r="CY34" s="4">
        <v>1</v>
      </c>
      <c r="CZ34" s="8">
        <v>73.7</v>
      </c>
      <c r="DA34" s="4">
        <v>3</v>
      </c>
      <c r="DB34" s="8">
        <v>221.1</v>
      </c>
      <c r="DC34" s="7">
        <v>-0.6667</v>
      </c>
      <c r="DD34" s="7">
        <v>-0.6667</v>
      </c>
      <c r="DE34" s="2" t="s">
        <v>230</v>
      </c>
      <c r="DF34" s="2" t="s">
        <v>217</v>
      </c>
      <c r="DG34" s="2" t="s">
        <v>316</v>
      </c>
      <c r="DH34" s="2" t="s">
        <v>412</v>
      </c>
      <c r="DI34" s="2" t="s">
        <v>232</v>
      </c>
      <c r="DJ34" s="2" t="s">
        <v>220</v>
      </c>
      <c r="DK34" s="4">
        <v>1</v>
      </c>
      <c r="DL34" s="8">
        <v>68.24</v>
      </c>
      <c r="DM34" s="4">
        <v>3</v>
      </c>
      <c r="DN34" s="8">
        <v>204.72</v>
      </c>
      <c r="DO34" s="7">
        <v>-0.6667</v>
      </c>
      <c r="DP34" s="7">
        <v>-0.6667</v>
      </c>
      <c r="DQ34" s="2" t="s">
        <v>230</v>
      </c>
      <c r="DR34" s="2" t="s">
        <v>217</v>
      </c>
      <c r="DS34" s="2" t="s">
        <v>726</v>
      </c>
      <c r="DT34" s="2" t="s">
        <v>851</v>
      </c>
      <c r="DU34" s="2" t="s">
        <v>232</v>
      </c>
      <c r="DV34" s="2" t="s">
        <v>220</v>
      </c>
      <c r="DW34" s="4">
        <v>4</v>
      </c>
      <c r="DX34" s="8">
        <v>272.96</v>
      </c>
      <c r="DY34" s="4"/>
      <c r="DZ34" s="8"/>
      <c r="EA34" s="7"/>
      <c r="EB34" s="7"/>
      <c r="EC34" s="2" t="s">
        <v>230</v>
      </c>
      <c r="ED34" s="2" t="s">
        <v>217</v>
      </c>
      <c r="EE34" s="2" t="s">
        <v>735</v>
      </c>
      <c r="EF34" s="2" t="s">
        <v>852</v>
      </c>
      <c r="EG34" s="2" t="s">
        <v>232</v>
      </c>
      <c r="EH34" s="2" t="s">
        <v>220</v>
      </c>
      <c r="EI34" s="4">
        <v>4</v>
      </c>
      <c r="EJ34" s="8">
        <v>294.8</v>
      </c>
      <c r="EK34" s="4">
        <v>1</v>
      </c>
      <c r="EL34" s="8">
        <v>73.7</v>
      </c>
      <c r="EM34" s="7">
        <v>3</v>
      </c>
      <c r="EN34" s="7">
        <v>3</v>
      </c>
      <c r="EO34" s="2" t="s">
        <v>230</v>
      </c>
      <c r="EP34" s="2" t="s">
        <v>217</v>
      </c>
      <c r="EQ34" s="2" t="s">
        <v>318</v>
      </c>
      <c r="ER34" s="2" t="s">
        <v>344</v>
      </c>
      <c r="ES34" s="2" t="s">
        <v>232</v>
      </c>
      <c r="ET34" s="2" t="s">
        <v>220</v>
      </c>
      <c r="EU34" s="4"/>
      <c r="EV34" s="8"/>
      <c r="EW34" s="4">
        <v>1</v>
      </c>
      <c r="EX34" s="8">
        <v>71.66</v>
      </c>
      <c r="EY34" s="7">
        <v>-1</v>
      </c>
      <c r="EZ34" s="7">
        <v>-1</v>
      </c>
      <c r="FA34" s="2" t="s">
        <v>230</v>
      </c>
      <c r="FB34" s="2" t="s">
        <v>217</v>
      </c>
      <c r="FC34" s="2" t="s">
        <v>805</v>
      </c>
      <c r="FD34" s="2" t="s">
        <v>853</v>
      </c>
      <c r="FE34" s="2" t="s">
        <v>232</v>
      </c>
      <c r="FF34" s="2" t="s">
        <v>220</v>
      </c>
      <c r="FG34" s="4"/>
      <c r="FH34" s="8"/>
      <c r="FI34" s="4"/>
      <c r="FJ34" s="8"/>
      <c r="FK34" s="7"/>
      <c r="FL34" s="7"/>
      <c r="FM34" s="2" t="s">
        <v>230</v>
      </c>
      <c r="FN34" s="2" t="s">
        <v>217</v>
      </c>
      <c r="FO34" s="2" t="s">
        <v>514</v>
      </c>
      <c r="FP34" s="2" t="s">
        <v>785</v>
      </c>
      <c r="FQ34" s="2" t="s">
        <v>232</v>
      </c>
      <c r="FR34" s="2" t="s">
        <v>220</v>
      </c>
      <c r="FS34" s="4"/>
      <c r="FT34" s="8"/>
      <c r="FU34" s="4"/>
      <c r="FV34" s="8"/>
      <c r="FW34" s="7"/>
      <c r="FX34" s="7"/>
      <c r="FY34" s="2" t="s">
        <v>230</v>
      </c>
      <c r="FZ34" s="2" t="s">
        <v>217</v>
      </c>
      <c r="GA34" s="2" t="s">
        <v>854</v>
      </c>
      <c r="GB34" s="2" t="s">
        <v>855</v>
      </c>
      <c r="GC34" s="2" t="s">
        <v>232</v>
      </c>
      <c r="GD34" s="2" t="s">
        <v>220</v>
      </c>
      <c r="GE34" s="4"/>
      <c r="GF34" s="8"/>
      <c r="GG34" s="4"/>
      <c r="GH34" s="8"/>
      <c r="GI34" s="7"/>
      <c r="GJ34" s="7"/>
      <c r="GK34" s="2" t="s">
        <v>230</v>
      </c>
      <c r="GL34" s="2" t="s">
        <v>270</v>
      </c>
      <c r="GM34" s="2" t="s">
        <v>250</v>
      </c>
      <c r="GN34" s="2" t="s">
        <v>552</v>
      </c>
      <c r="GO34" s="2" t="s">
        <v>232</v>
      </c>
      <c r="GP34" s="2" t="s">
        <v>220</v>
      </c>
      <c r="GQ34" s="4"/>
      <c r="GR34" s="8"/>
      <c r="GS34" s="4"/>
      <c r="GT34" s="8"/>
      <c r="GU34" s="7"/>
      <c r="GV34" s="7"/>
      <c r="GW34" s="2" t="s">
        <v>230</v>
      </c>
      <c r="GX34" s="2" t="s">
        <v>217</v>
      </c>
      <c r="GY34" s="2" t="s">
        <v>856</v>
      </c>
      <c r="GZ34" s="2" t="s">
        <v>309</v>
      </c>
      <c r="HA34" s="2" t="s">
        <v>232</v>
      </c>
      <c r="HB34" s="2" t="s">
        <v>220</v>
      </c>
      <c r="HC34" s="4"/>
      <c r="HD34" s="8"/>
      <c r="HE34" s="4"/>
      <c r="HF34" s="8"/>
      <c r="HG34" s="7"/>
      <c r="HH34" s="7"/>
      <c r="HI34" s="2" t="s">
        <v>230</v>
      </c>
      <c r="HJ34" s="2" t="s">
        <v>217</v>
      </c>
      <c r="HK34" s="2" t="s">
        <v>509</v>
      </c>
      <c r="HL34" s="2" t="s">
        <v>857</v>
      </c>
      <c r="HM34" s="2" t="s">
        <v>232</v>
      </c>
      <c r="HN34" s="2" t="s">
        <v>220</v>
      </c>
      <c r="HO34" s="4"/>
      <c r="HP34" s="8"/>
      <c r="HQ34" s="4"/>
      <c r="HR34" s="8"/>
      <c r="HS34" s="7"/>
      <c r="HT34" s="7"/>
      <c r="HU34" s="2" t="s">
        <v>230</v>
      </c>
      <c r="HV34" s="2" t="s">
        <v>217</v>
      </c>
      <c r="HW34" s="2" t="s">
        <v>376</v>
      </c>
      <c r="HX34" s="2" t="s">
        <v>220</v>
      </c>
      <c r="HY34" s="2" t="s">
        <v>232</v>
      </c>
      <c r="HZ34" s="2" t="s">
        <v>220</v>
      </c>
      <c r="IA34" s="4"/>
      <c r="IB34" s="8"/>
      <c r="IC34" s="4"/>
      <c r="ID34" s="8"/>
      <c r="IE34" s="7"/>
      <c r="IF34" s="7"/>
      <c r="IG34" s="2" t="s">
        <v>230</v>
      </c>
      <c r="IH34" s="2" t="s">
        <v>217</v>
      </c>
      <c r="II34" s="2" t="s">
        <v>253</v>
      </c>
      <c r="IJ34" s="2" t="s">
        <v>858</v>
      </c>
      <c r="IK34" s="2" t="s">
        <v>232</v>
      </c>
      <c r="IL34" s="2" t="s">
        <v>220</v>
      </c>
      <c r="IM34" s="4"/>
      <c r="IN34" s="8"/>
      <c r="IO34" s="4"/>
      <c r="IP34" s="8"/>
      <c r="IQ34" s="7"/>
      <c r="IR34" s="7"/>
      <c r="IS34" s="2" t="s">
        <v>277</v>
      </c>
      <c r="IT34" s="2" t="s">
        <v>217</v>
      </c>
      <c r="IU34" s="2" t="s">
        <v>220</v>
      </c>
      <c r="IV34" s="2" t="s">
        <v>220</v>
      </c>
      <c r="IW34" s="2" t="s">
        <v>232</v>
      </c>
      <c r="IX34" s="2" t="s">
        <v>220</v>
      </c>
      <c r="IY34" s="4"/>
      <c r="IZ34" s="8"/>
      <c r="JA34" s="4"/>
      <c r="JB34" s="8"/>
      <c r="JC34" s="7"/>
      <c r="JD34" s="7"/>
      <c r="JE34" s="2" t="s">
        <v>230</v>
      </c>
      <c r="JF34" s="2" t="s">
        <v>217</v>
      </c>
      <c r="JG34" s="2" t="s">
        <v>329</v>
      </c>
      <c r="JH34" s="2" t="s">
        <v>810</v>
      </c>
      <c r="JI34" s="2" t="s">
        <v>232</v>
      </c>
      <c r="JJ34" s="2" t="s">
        <v>220</v>
      </c>
      <c r="JK34" s="4"/>
      <c r="JL34" s="8"/>
      <c r="JM34" s="4"/>
      <c r="JN34" s="8"/>
      <c r="JO34" s="7"/>
      <c r="JP34" s="7"/>
      <c r="JQ34" s="2" t="s">
        <v>230</v>
      </c>
      <c r="JR34" s="2" t="s">
        <v>217</v>
      </c>
      <c r="JS34" s="2" t="s">
        <v>598</v>
      </c>
      <c r="JT34" s="2" t="s">
        <v>220</v>
      </c>
      <c r="JU34" s="2" t="s">
        <v>232</v>
      </c>
      <c r="JV34" s="2" t="s">
        <v>220</v>
      </c>
      <c r="JW34" s="4"/>
      <c r="JX34" s="8"/>
      <c r="JY34" s="4"/>
      <c r="JZ34" s="8"/>
      <c r="KA34" s="7"/>
      <c r="KB34" s="7"/>
      <c r="KC34" s="2" t="s">
        <v>230</v>
      </c>
      <c r="KD34" s="2" t="s">
        <v>217</v>
      </c>
      <c r="KE34" s="2" t="s">
        <v>262</v>
      </c>
      <c r="KF34" s="2" t="s">
        <v>859</v>
      </c>
      <c r="KG34" s="2" t="s">
        <v>232</v>
      </c>
      <c r="KH34" s="2" t="s">
        <v>220</v>
      </c>
      <c r="KI34" s="4"/>
      <c r="KJ34" s="8"/>
      <c r="KK34" s="4"/>
      <c r="KL34" s="8"/>
      <c r="KM34" s="7"/>
      <c r="KN34" s="7"/>
      <c r="KO34" s="2" t="s">
        <v>277</v>
      </c>
      <c r="KP34" s="2" t="s">
        <v>217</v>
      </c>
      <c r="KQ34" s="2" t="s">
        <v>220</v>
      </c>
      <c r="KR34" s="2" t="s">
        <v>220</v>
      </c>
      <c r="KS34" s="2" t="s">
        <v>232</v>
      </c>
      <c r="KT34" s="2" t="s">
        <v>220</v>
      </c>
      <c r="KU34" s="4"/>
      <c r="KV34" s="8"/>
      <c r="KW34" s="4"/>
      <c r="KX34" s="8"/>
      <c r="KY34" s="7"/>
      <c r="KZ34" s="7"/>
      <c r="LA34" s="2" t="s">
        <v>277</v>
      </c>
      <c r="LB34" s="2" t="s">
        <v>217</v>
      </c>
      <c r="LC34" s="2" t="s">
        <v>220</v>
      </c>
      <c r="LD34" s="2" t="s">
        <v>220</v>
      </c>
      <c r="LE34" s="2" t="s">
        <v>232</v>
      </c>
      <c r="LF34" s="2" t="s">
        <v>220</v>
      </c>
      <c r="LG34" s="4"/>
      <c r="LH34" s="8"/>
      <c r="LI34" s="4"/>
      <c r="LJ34" s="8"/>
      <c r="LK34" s="7"/>
      <c r="LL34" s="7"/>
      <c r="LM34" s="2" t="s">
        <v>277</v>
      </c>
      <c r="LN34" s="2" t="s">
        <v>217</v>
      </c>
      <c r="LO34" s="2" t="s">
        <v>220</v>
      </c>
      <c r="LP34" s="2" t="s">
        <v>220</v>
      </c>
      <c r="LQ34" s="2" t="s">
        <v>232</v>
      </c>
      <c r="LR34" s="2" t="s">
        <v>269</v>
      </c>
      <c r="LS34" s="4"/>
      <c r="LT34" s="8"/>
      <c r="LU34" s="4"/>
      <c r="LV34" s="8"/>
      <c r="LW34" s="7"/>
      <c r="LX34" s="7"/>
      <c r="LY34" s="2" t="s">
        <v>230</v>
      </c>
      <c r="LZ34" s="2" t="s">
        <v>270</v>
      </c>
      <c r="MA34" s="2" t="s">
        <v>860</v>
      </c>
      <c r="MB34" s="2" t="s">
        <v>861</v>
      </c>
      <c r="MC34" s="2" t="s">
        <v>232</v>
      </c>
      <c r="MD34" s="2" t="s">
        <v>220</v>
      </c>
      <c r="ME34" s="4"/>
      <c r="MF34" s="8"/>
      <c r="MG34" s="4"/>
      <c r="MH34" s="8"/>
      <c r="MI34" s="7"/>
      <c r="MJ34" s="7"/>
      <c r="MK34" s="2" t="s">
        <v>230</v>
      </c>
      <c r="ML34" s="2" t="s">
        <v>270</v>
      </c>
      <c r="MM34" s="2" t="s">
        <v>421</v>
      </c>
      <c r="MN34" s="2" t="s">
        <v>220</v>
      </c>
      <c r="MO34" s="2" t="s">
        <v>232</v>
      </c>
      <c r="MP34" s="2" t="s">
        <v>220</v>
      </c>
      <c r="MQ34" s="4"/>
      <c r="MR34" s="8"/>
      <c r="MS34" s="4"/>
      <c r="MT34" s="8"/>
      <c r="MU34" s="7"/>
      <c r="MV34" s="7"/>
      <c r="MW34" s="2" t="s">
        <v>230</v>
      </c>
      <c r="MX34" s="2" t="s">
        <v>274</v>
      </c>
      <c r="MY34" s="2" t="s">
        <v>862</v>
      </c>
      <c r="MZ34" s="2" t="s">
        <v>768</v>
      </c>
      <c r="NA34" s="2" t="s">
        <v>232</v>
      </c>
      <c r="NB34" s="2" t="s">
        <v>220</v>
      </c>
      <c r="NC34" s="4"/>
      <c r="ND34" s="8"/>
      <c r="NE34" s="4"/>
      <c r="NF34" s="8"/>
      <c r="NG34" s="7"/>
      <c r="NH34" s="7"/>
      <c r="NI34" s="2" t="s">
        <v>220</v>
      </c>
      <c r="NJ34" s="2" t="s">
        <v>220</v>
      </c>
      <c r="NK34" s="2" t="s">
        <v>220</v>
      </c>
      <c r="NL34" s="2" t="s">
        <v>220</v>
      </c>
      <c r="NM34" s="2" t="s">
        <v>220</v>
      </c>
      <c r="NN34" s="2" t="s">
        <v>220</v>
      </c>
      <c r="NO34" s="4"/>
      <c r="NP34" s="8"/>
      <c r="NQ34" s="4"/>
      <c r="NR34" s="8"/>
      <c r="NS34" s="7"/>
      <c r="NT34" s="7"/>
      <c r="NU34" s="2" t="s">
        <v>277</v>
      </c>
      <c r="NV34" s="2" t="s">
        <v>217</v>
      </c>
      <c r="NW34" s="2" t="s">
        <v>220</v>
      </c>
      <c r="NX34" s="2" t="s">
        <v>220</v>
      </c>
      <c r="NY34" s="2" t="s">
        <v>232</v>
      </c>
      <c r="NZ34" s="2" t="s">
        <v>220</v>
      </c>
      <c r="OA34" s="4"/>
      <c r="OB34" s="8"/>
      <c r="OC34" s="4"/>
      <c r="OD34" s="8"/>
      <c r="OE34" s="7"/>
      <c r="OF34" s="7"/>
      <c r="OG34" s="2" t="s">
        <v>268</v>
      </c>
      <c r="OH34" s="2" t="s">
        <v>217</v>
      </c>
      <c r="OI34" s="2" t="s">
        <v>220</v>
      </c>
      <c r="OJ34" s="2" t="s">
        <v>220</v>
      </c>
      <c r="OK34" s="2" t="s">
        <v>232</v>
      </c>
      <c r="OL34" s="2" t="s">
        <v>220</v>
      </c>
      <c r="OM34" s="4"/>
      <c r="ON34" s="8"/>
      <c r="OO34" s="4"/>
      <c r="OP34" s="8"/>
      <c r="OQ34" s="7"/>
      <c r="OR34" s="7"/>
      <c r="OS34" s="2" t="s">
        <v>254</v>
      </c>
      <c r="OT34" s="2" t="s">
        <v>270</v>
      </c>
      <c r="OU34" s="2" t="s">
        <v>220</v>
      </c>
      <c r="OV34" s="2" t="s">
        <v>220</v>
      </c>
      <c r="OW34" s="2" t="s">
        <v>232</v>
      </c>
      <c r="OX34" s="2" t="s">
        <v>220</v>
      </c>
      <c r="OY34" s="4"/>
      <c r="OZ34" s="8"/>
      <c r="PA34" s="4"/>
      <c r="PB34" s="8"/>
      <c r="PC34" s="7"/>
      <c r="PD34" s="7"/>
      <c r="PE34" s="2" t="s">
        <v>277</v>
      </c>
      <c r="PF34" s="2" t="s">
        <v>217</v>
      </c>
      <c r="PG34" s="2" t="s">
        <v>220</v>
      </c>
      <c r="PH34" s="2" t="s">
        <v>220</v>
      </c>
      <c r="PI34" s="2" t="s">
        <v>232</v>
      </c>
      <c r="PJ34" s="2" t="s">
        <v>220</v>
      </c>
      <c r="PK34" s="4"/>
      <c r="PL34" s="8"/>
      <c r="PM34" s="4"/>
      <c r="PN34" s="8"/>
      <c r="PO34" s="7"/>
      <c r="PP34" s="7"/>
      <c r="PQ34" s="2" t="s">
        <v>254</v>
      </c>
      <c r="PR34" s="2" t="s">
        <v>270</v>
      </c>
      <c r="PS34" s="2" t="s">
        <v>220</v>
      </c>
      <c r="PT34" s="2" t="s">
        <v>220</v>
      </c>
      <c r="PU34" s="2" t="s">
        <v>232</v>
      </c>
      <c r="PV34" s="2" t="s">
        <v>220</v>
      </c>
      <c r="PW34" s="4">
        <v>237</v>
      </c>
      <c r="PX34" s="4"/>
      <c r="PY34" s="4"/>
      <c r="PZ34" s="4"/>
      <c r="QA34" s="4">
        <v>11</v>
      </c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>
        <v>45</v>
      </c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>
        <v>100</v>
      </c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>
        <v>50</v>
      </c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</row>
    <row r="35">
      <c r="A35" s="2" t="s">
        <v>863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840</v>
      </c>
      <c r="G35" s="2" t="s">
        <v>840</v>
      </c>
      <c r="H35" s="2" t="s">
        <v>840</v>
      </c>
      <c r="I35" s="2" t="s">
        <v>841</v>
      </c>
      <c r="J35" s="2" t="s">
        <v>282</v>
      </c>
      <c r="K35" s="2" t="s">
        <v>578</v>
      </c>
      <c r="L35" s="3">
        <v>80</v>
      </c>
      <c r="M35" s="3">
        <v>84</v>
      </c>
      <c r="N35" s="3">
        <v>159.99</v>
      </c>
      <c r="O35" s="2" t="s">
        <v>217</v>
      </c>
      <c r="P35" s="2" t="s">
        <v>673</v>
      </c>
      <c r="Q35" s="2" t="s">
        <v>219</v>
      </c>
      <c r="R35" s="2" t="s">
        <v>220</v>
      </c>
      <c r="S35" s="2" t="s">
        <v>842</v>
      </c>
      <c r="T35" s="2" t="s">
        <v>222</v>
      </c>
      <c r="U35" s="2" t="s">
        <v>223</v>
      </c>
      <c r="V35" s="2" t="s">
        <v>843</v>
      </c>
      <c r="W35" s="2" t="s">
        <v>844</v>
      </c>
      <c r="X35" s="2" t="s">
        <v>845</v>
      </c>
      <c r="Y35" s="2" t="s">
        <v>253</v>
      </c>
      <c r="Z35" s="4">
        <v>274</v>
      </c>
      <c r="AA35" s="4">
        <f>=ROUNDDOWN(19.5714285714286,0)</f>
      </c>
      <c r="AB35" s="5">
        <v>14</v>
      </c>
      <c r="AC35" s="2" t="s">
        <v>846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27</v>
      </c>
      <c r="AQ35" s="8">
        <v>2478.37</v>
      </c>
      <c r="AR35" s="4">
        <v>33</v>
      </c>
      <c r="AS35" s="8">
        <v>2952.4</v>
      </c>
      <c r="AT35" s="7">
        <v>-0.1818</v>
      </c>
      <c r="AU35" s="7">
        <v>-0.1606</v>
      </c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>
        <v>0.5748</v>
      </c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 t="s">
        <v>220</v>
      </c>
      <c r="BJ35" s="4">
        <v>28</v>
      </c>
      <c r="BK35" s="8">
        <v>2606.36</v>
      </c>
      <c r="BL35" s="2" t="s">
        <v>864</v>
      </c>
      <c r="BM35" s="7">
        <v>0.9643</v>
      </c>
      <c r="BN35" s="7">
        <v>0.9509</v>
      </c>
      <c r="BO35" s="4">
        <v>11</v>
      </c>
      <c r="BP35" s="8">
        <v>1011.89</v>
      </c>
      <c r="BQ35" s="4">
        <v>6</v>
      </c>
      <c r="BR35" s="8">
        <v>551.94</v>
      </c>
      <c r="BS35" s="7">
        <v>0.8333</v>
      </c>
      <c r="BT35" s="7">
        <v>0.8333</v>
      </c>
      <c r="BU35" s="2" t="s">
        <v>230</v>
      </c>
      <c r="BV35" s="2" t="s">
        <v>217</v>
      </c>
      <c r="BW35" s="2" t="s">
        <v>220</v>
      </c>
      <c r="BX35" s="2" t="s">
        <v>865</v>
      </c>
      <c r="BY35" s="2" t="s">
        <v>232</v>
      </c>
      <c r="BZ35" s="2" t="s">
        <v>220</v>
      </c>
      <c r="CA35" s="4"/>
      <c r="CB35" s="8"/>
      <c r="CC35" s="4">
        <v>2</v>
      </c>
      <c r="CD35" s="8">
        <v>181.42</v>
      </c>
      <c r="CE35" s="7">
        <v>-1</v>
      </c>
      <c r="CF35" s="7">
        <v>-1</v>
      </c>
      <c r="CG35" s="2" t="s">
        <v>230</v>
      </c>
      <c r="CH35" s="2" t="s">
        <v>217</v>
      </c>
      <c r="CI35" s="2" t="s">
        <v>849</v>
      </c>
      <c r="CJ35" s="2" t="s">
        <v>313</v>
      </c>
      <c r="CK35" s="2" t="s">
        <v>232</v>
      </c>
      <c r="CL35" s="2" t="s">
        <v>220</v>
      </c>
      <c r="CM35" s="4">
        <v>9</v>
      </c>
      <c r="CN35" s="8">
        <v>831.51</v>
      </c>
      <c r="CO35" s="4">
        <v>12</v>
      </c>
      <c r="CP35" s="8">
        <v>1108.68</v>
      </c>
      <c r="CQ35" s="7">
        <v>-0.25</v>
      </c>
      <c r="CR35" s="7">
        <v>-0.25</v>
      </c>
      <c r="CS35" s="2" t="s">
        <v>230</v>
      </c>
      <c r="CT35" s="2" t="s">
        <v>217</v>
      </c>
      <c r="CU35" s="2" t="s">
        <v>856</v>
      </c>
      <c r="CV35" s="2" t="s">
        <v>866</v>
      </c>
      <c r="CW35" s="2" t="s">
        <v>232</v>
      </c>
      <c r="CX35" s="2" t="s">
        <v>220</v>
      </c>
      <c r="CY35" s="4">
        <v>4</v>
      </c>
      <c r="CZ35" s="8">
        <v>362.84</v>
      </c>
      <c r="DA35" s="4">
        <v>2</v>
      </c>
      <c r="DB35" s="8">
        <v>181.42</v>
      </c>
      <c r="DC35" s="7">
        <v>1</v>
      </c>
      <c r="DD35" s="7">
        <v>1</v>
      </c>
      <c r="DE35" s="2" t="s">
        <v>230</v>
      </c>
      <c r="DF35" s="2" t="s">
        <v>217</v>
      </c>
      <c r="DG35" s="2" t="s">
        <v>316</v>
      </c>
      <c r="DH35" s="2" t="s">
        <v>867</v>
      </c>
      <c r="DI35" s="2" t="s">
        <v>232</v>
      </c>
      <c r="DJ35" s="2" t="s">
        <v>220</v>
      </c>
      <c r="DK35" s="4"/>
      <c r="DL35" s="8"/>
      <c r="DM35" s="4">
        <v>1</v>
      </c>
      <c r="DN35" s="8">
        <v>83.99</v>
      </c>
      <c r="DO35" s="7">
        <v>-1</v>
      </c>
      <c r="DP35" s="7">
        <v>-1</v>
      </c>
      <c r="DQ35" s="2" t="s">
        <v>230</v>
      </c>
      <c r="DR35" s="2" t="s">
        <v>217</v>
      </c>
      <c r="DS35" s="2" t="s">
        <v>726</v>
      </c>
      <c r="DT35" s="2" t="s">
        <v>868</v>
      </c>
      <c r="DU35" s="2" t="s">
        <v>232</v>
      </c>
      <c r="DV35" s="2" t="s">
        <v>220</v>
      </c>
      <c r="DW35" s="4"/>
      <c r="DX35" s="8"/>
      <c r="DY35" s="4">
        <v>4</v>
      </c>
      <c r="DZ35" s="8">
        <v>314.96</v>
      </c>
      <c r="EA35" s="7">
        <v>-1</v>
      </c>
      <c r="EB35" s="7">
        <v>-1</v>
      </c>
      <c r="EC35" s="2" t="s">
        <v>230</v>
      </c>
      <c r="ED35" s="2" t="s">
        <v>217</v>
      </c>
      <c r="EE35" s="2" t="s">
        <v>735</v>
      </c>
      <c r="EF35" s="2" t="s">
        <v>858</v>
      </c>
      <c r="EG35" s="2" t="s">
        <v>232</v>
      </c>
      <c r="EH35" s="2" t="s">
        <v>220</v>
      </c>
      <c r="EI35" s="4">
        <v>1</v>
      </c>
      <c r="EJ35" s="8">
        <v>90.71</v>
      </c>
      <c r="EK35" s="4">
        <v>1</v>
      </c>
      <c r="EL35" s="8">
        <v>90.71</v>
      </c>
      <c r="EM35" s="7"/>
      <c r="EN35" s="7"/>
      <c r="EO35" s="2" t="s">
        <v>230</v>
      </c>
      <c r="EP35" s="2" t="s">
        <v>217</v>
      </c>
      <c r="EQ35" s="2" t="s">
        <v>318</v>
      </c>
      <c r="ER35" s="2" t="s">
        <v>428</v>
      </c>
      <c r="ES35" s="2" t="s">
        <v>232</v>
      </c>
      <c r="ET35" s="2" t="s">
        <v>220</v>
      </c>
      <c r="EU35" s="4"/>
      <c r="EV35" s="8"/>
      <c r="EW35" s="4"/>
      <c r="EX35" s="8"/>
      <c r="EY35" s="7"/>
      <c r="EZ35" s="7"/>
      <c r="FA35" s="2" t="s">
        <v>230</v>
      </c>
      <c r="FB35" s="2" t="s">
        <v>217</v>
      </c>
      <c r="FC35" s="2" t="s">
        <v>805</v>
      </c>
      <c r="FD35" s="2" t="s">
        <v>352</v>
      </c>
      <c r="FE35" s="2" t="s">
        <v>232</v>
      </c>
      <c r="FF35" s="2" t="s">
        <v>220</v>
      </c>
      <c r="FG35" s="4"/>
      <c r="FH35" s="8"/>
      <c r="FI35" s="4"/>
      <c r="FJ35" s="8"/>
      <c r="FK35" s="7"/>
      <c r="FL35" s="7"/>
      <c r="FM35" s="2" t="s">
        <v>230</v>
      </c>
      <c r="FN35" s="2" t="s">
        <v>217</v>
      </c>
      <c r="FO35" s="2" t="s">
        <v>514</v>
      </c>
      <c r="FP35" s="2" t="s">
        <v>869</v>
      </c>
      <c r="FQ35" s="2" t="s">
        <v>232</v>
      </c>
      <c r="FR35" s="2" t="s">
        <v>220</v>
      </c>
      <c r="FS35" s="4">
        <v>2</v>
      </c>
      <c r="FT35" s="8">
        <v>181.42</v>
      </c>
      <c r="FU35" s="4"/>
      <c r="FV35" s="8"/>
      <c r="FW35" s="7"/>
      <c r="FX35" s="7"/>
      <c r="FY35" s="2" t="s">
        <v>230</v>
      </c>
      <c r="FZ35" s="2" t="s">
        <v>217</v>
      </c>
      <c r="GA35" s="2" t="s">
        <v>854</v>
      </c>
      <c r="GB35" s="2" t="s">
        <v>782</v>
      </c>
      <c r="GC35" s="2" t="s">
        <v>232</v>
      </c>
      <c r="GD35" s="2" t="s">
        <v>220</v>
      </c>
      <c r="GE35" s="4"/>
      <c r="GF35" s="8"/>
      <c r="GG35" s="4"/>
      <c r="GH35" s="8"/>
      <c r="GI35" s="7"/>
      <c r="GJ35" s="7"/>
      <c r="GK35" s="2" t="s">
        <v>230</v>
      </c>
      <c r="GL35" s="2" t="s">
        <v>270</v>
      </c>
      <c r="GM35" s="2" t="s">
        <v>250</v>
      </c>
      <c r="GN35" s="2" t="s">
        <v>552</v>
      </c>
      <c r="GO35" s="2" t="s">
        <v>232</v>
      </c>
      <c r="GP35" s="2" t="s">
        <v>220</v>
      </c>
      <c r="GQ35" s="4"/>
      <c r="GR35" s="8"/>
      <c r="GS35" s="4">
        <v>3</v>
      </c>
      <c r="GT35" s="8">
        <v>264.57</v>
      </c>
      <c r="GU35" s="7">
        <v>-1</v>
      </c>
      <c r="GV35" s="7">
        <v>-1</v>
      </c>
      <c r="GW35" s="2" t="s">
        <v>230</v>
      </c>
      <c r="GX35" s="2" t="s">
        <v>217</v>
      </c>
      <c r="GY35" s="2" t="s">
        <v>856</v>
      </c>
      <c r="GZ35" s="2" t="s">
        <v>729</v>
      </c>
      <c r="HA35" s="2" t="s">
        <v>232</v>
      </c>
      <c r="HB35" s="2" t="s">
        <v>220</v>
      </c>
      <c r="HC35" s="4"/>
      <c r="HD35" s="8"/>
      <c r="HE35" s="4"/>
      <c r="HF35" s="8"/>
      <c r="HG35" s="7"/>
      <c r="HH35" s="7"/>
      <c r="HI35" s="2" t="s">
        <v>230</v>
      </c>
      <c r="HJ35" s="2" t="s">
        <v>217</v>
      </c>
      <c r="HK35" s="2" t="s">
        <v>509</v>
      </c>
      <c r="HL35" s="2" t="s">
        <v>412</v>
      </c>
      <c r="HM35" s="2" t="s">
        <v>232</v>
      </c>
      <c r="HN35" s="2" t="s">
        <v>220</v>
      </c>
      <c r="HO35" s="4"/>
      <c r="HP35" s="8"/>
      <c r="HQ35" s="4">
        <v>1</v>
      </c>
      <c r="HR35" s="8">
        <v>90.72</v>
      </c>
      <c r="HS35" s="7">
        <v>-1</v>
      </c>
      <c r="HT35" s="7">
        <v>-1</v>
      </c>
      <c r="HU35" s="2" t="s">
        <v>230</v>
      </c>
      <c r="HV35" s="2" t="s">
        <v>217</v>
      </c>
      <c r="HW35" s="2" t="s">
        <v>870</v>
      </c>
      <c r="HX35" s="2" t="s">
        <v>871</v>
      </c>
      <c r="HY35" s="2" t="s">
        <v>232</v>
      </c>
      <c r="HZ35" s="2" t="s">
        <v>220</v>
      </c>
      <c r="IA35" s="4"/>
      <c r="IB35" s="8"/>
      <c r="IC35" s="4"/>
      <c r="ID35" s="8"/>
      <c r="IE35" s="7"/>
      <c r="IF35" s="7"/>
      <c r="IG35" s="2" t="s">
        <v>230</v>
      </c>
      <c r="IH35" s="2" t="s">
        <v>217</v>
      </c>
      <c r="II35" s="2" t="s">
        <v>253</v>
      </c>
      <c r="IJ35" s="2" t="s">
        <v>872</v>
      </c>
      <c r="IK35" s="2" t="s">
        <v>232</v>
      </c>
      <c r="IL35" s="2" t="s">
        <v>220</v>
      </c>
      <c r="IM35" s="4"/>
      <c r="IN35" s="8"/>
      <c r="IO35" s="4"/>
      <c r="IP35" s="8"/>
      <c r="IQ35" s="7"/>
      <c r="IR35" s="7"/>
      <c r="IS35" s="2" t="s">
        <v>277</v>
      </c>
      <c r="IT35" s="2" t="s">
        <v>217</v>
      </c>
      <c r="IU35" s="2" t="s">
        <v>220</v>
      </c>
      <c r="IV35" s="2" t="s">
        <v>220</v>
      </c>
      <c r="IW35" s="2" t="s">
        <v>232</v>
      </c>
      <c r="IX35" s="2" t="s">
        <v>220</v>
      </c>
      <c r="IY35" s="4"/>
      <c r="IZ35" s="8"/>
      <c r="JA35" s="4"/>
      <c r="JB35" s="8"/>
      <c r="JC35" s="7"/>
      <c r="JD35" s="7"/>
      <c r="JE35" s="2" t="s">
        <v>230</v>
      </c>
      <c r="JF35" s="2" t="s">
        <v>217</v>
      </c>
      <c r="JG35" s="2" t="s">
        <v>329</v>
      </c>
      <c r="JH35" s="2" t="s">
        <v>873</v>
      </c>
      <c r="JI35" s="2" t="s">
        <v>232</v>
      </c>
      <c r="JJ35" s="2" t="s">
        <v>220</v>
      </c>
      <c r="JK35" s="4"/>
      <c r="JL35" s="8"/>
      <c r="JM35" s="4"/>
      <c r="JN35" s="8"/>
      <c r="JO35" s="7"/>
      <c r="JP35" s="7"/>
      <c r="JQ35" s="2" t="s">
        <v>230</v>
      </c>
      <c r="JR35" s="2" t="s">
        <v>217</v>
      </c>
      <c r="JS35" s="2" t="s">
        <v>598</v>
      </c>
      <c r="JT35" s="2" t="s">
        <v>220</v>
      </c>
      <c r="JU35" s="2" t="s">
        <v>232</v>
      </c>
      <c r="JV35" s="2" t="s">
        <v>220</v>
      </c>
      <c r="JW35" s="4"/>
      <c r="JX35" s="8"/>
      <c r="JY35" s="4"/>
      <c r="JZ35" s="8"/>
      <c r="KA35" s="7"/>
      <c r="KB35" s="7"/>
      <c r="KC35" s="2" t="s">
        <v>230</v>
      </c>
      <c r="KD35" s="2" t="s">
        <v>217</v>
      </c>
      <c r="KE35" s="2" t="s">
        <v>262</v>
      </c>
      <c r="KF35" s="2" t="s">
        <v>220</v>
      </c>
      <c r="KG35" s="2" t="s">
        <v>232</v>
      </c>
      <c r="KH35" s="2" t="s">
        <v>220</v>
      </c>
      <c r="KI35" s="4"/>
      <c r="KJ35" s="8"/>
      <c r="KK35" s="4"/>
      <c r="KL35" s="8"/>
      <c r="KM35" s="7"/>
      <c r="KN35" s="7"/>
      <c r="KO35" s="2" t="s">
        <v>277</v>
      </c>
      <c r="KP35" s="2" t="s">
        <v>217</v>
      </c>
      <c r="KQ35" s="2" t="s">
        <v>220</v>
      </c>
      <c r="KR35" s="2" t="s">
        <v>220</v>
      </c>
      <c r="KS35" s="2" t="s">
        <v>232</v>
      </c>
      <c r="KT35" s="2" t="s">
        <v>220</v>
      </c>
      <c r="KU35" s="4"/>
      <c r="KV35" s="8"/>
      <c r="KW35" s="4"/>
      <c r="KX35" s="8"/>
      <c r="KY35" s="7"/>
      <c r="KZ35" s="7"/>
      <c r="LA35" s="2" t="s">
        <v>277</v>
      </c>
      <c r="LB35" s="2" t="s">
        <v>217</v>
      </c>
      <c r="LC35" s="2" t="s">
        <v>220</v>
      </c>
      <c r="LD35" s="2" t="s">
        <v>220</v>
      </c>
      <c r="LE35" s="2" t="s">
        <v>232</v>
      </c>
      <c r="LF35" s="2" t="s">
        <v>220</v>
      </c>
      <c r="LG35" s="4"/>
      <c r="LH35" s="8"/>
      <c r="LI35" s="4"/>
      <c r="LJ35" s="8"/>
      <c r="LK35" s="7"/>
      <c r="LL35" s="7"/>
      <c r="LM35" s="2" t="s">
        <v>277</v>
      </c>
      <c r="LN35" s="2" t="s">
        <v>217</v>
      </c>
      <c r="LO35" s="2" t="s">
        <v>220</v>
      </c>
      <c r="LP35" s="2" t="s">
        <v>220</v>
      </c>
      <c r="LQ35" s="2" t="s">
        <v>232</v>
      </c>
      <c r="LR35" s="2" t="s">
        <v>220</v>
      </c>
      <c r="LS35" s="4"/>
      <c r="LT35" s="8"/>
      <c r="LU35" s="4">
        <v>1</v>
      </c>
      <c r="LV35" s="8">
        <v>83.99</v>
      </c>
      <c r="LW35" s="7">
        <v>-1</v>
      </c>
      <c r="LX35" s="7">
        <v>-1</v>
      </c>
      <c r="LY35" s="2" t="s">
        <v>230</v>
      </c>
      <c r="LZ35" s="2" t="s">
        <v>270</v>
      </c>
      <c r="MA35" s="2" t="s">
        <v>860</v>
      </c>
      <c r="MB35" s="2" t="s">
        <v>848</v>
      </c>
      <c r="MC35" s="2" t="s">
        <v>232</v>
      </c>
      <c r="MD35" s="2" t="s">
        <v>220</v>
      </c>
      <c r="ME35" s="4"/>
      <c r="MF35" s="8"/>
      <c r="MG35" s="4"/>
      <c r="MH35" s="8"/>
      <c r="MI35" s="7"/>
      <c r="MJ35" s="7"/>
      <c r="MK35" s="2" t="s">
        <v>230</v>
      </c>
      <c r="ML35" s="2" t="s">
        <v>270</v>
      </c>
      <c r="MM35" s="2" t="s">
        <v>421</v>
      </c>
      <c r="MN35" s="2" t="s">
        <v>220</v>
      </c>
      <c r="MO35" s="2" t="s">
        <v>232</v>
      </c>
      <c r="MP35" s="2" t="s">
        <v>220</v>
      </c>
      <c r="MQ35" s="4"/>
      <c r="MR35" s="8"/>
      <c r="MS35" s="4"/>
      <c r="MT35" s="8"/>
      <c r="MU35" s="7"/>
      <c r="MV35" s="7"/>
      <c r="MW35" s="2" t="s">
        <v>230</v>
      </c>
      <c r="MX35" s="2" t="s">
        <v>274</v>
      </c>
      <c r="MY35" s="2" t="s">
        <v>357</v>
      </c>
      <c r="MZ35" s="2" t="s">
        <v>326</v>
      </c>
      <c r="NA35" s="2" t="s">
        <v>232</v>
      </c>
      <c r="NB35" s="2" t="s">
        <v>220</v>
      </c>
      <c r="NC35" s="4"/>
      <c r="ND35" s="8"/>
      <c r="NE35" s="4"/>
      <c r="NF35" s="8"/>
      <c r="NG35" s="7"/>
      <c r="NH35" s="7"/>
      <c r="NI35" s="2" t="s">
        <v>220</v>
      </c>
      <c r="NJ35" s="2" t="s">
        <v>220</v>
      </c>
      <c r="NK35" s="2" t="s">
        <v>220</v>
      </c>
      <c r="NL35" s="2" t="s">
        <v>220</v>
      </c>
      <c r="NM35" s="2" t="s">
        <v>220</v>
      </c>
      <c r="NN35" s="2" t="s">
        <v>220</v>
      </c>
      <c r="NO35" s="4"/>
      <c r="NP35" s="8"/>
      <c r="NQ35" s="4"/>
      <c r="NR35" s="8"/>
      <c r="NS35" s="7"/>
      <c r="NT35" s="7"/>
      <c r="NU35" s="2" t="s">
        <v>277</v>
      </c>
      <c r="NV35" s="2" t="s">
        <v>217</v>
      </c>
      <c r="NW35" s="2" t="s">
        <v>220</v>
      </c>
      <c r="NX35" s="2" t="s">
        <v>220</v>
      </c>
      <c r="NY35" s="2" t="s">
        <v>232</v>
      </c>
      <c r="NZ35" s="2" t="s">
        <v>220</v>
      </c>
      <c r="OA35" s="4"/>
      <c r="OB35" s="8"/>
      <c r="OC35" s="4"/>
      <c r="OD35" s="8"/>
      <c r="OE35" s="7"/>
      <c r="OF35" s="7"/>
      <c r="OG35" s="2" t="s">
        <v>268</v>
      </c>
      <c r="OH35" s="2" t="s">
        <v>217</v>
      </c>
      <c r="OI35" s="2" t="s">
        <v>220</v>
      </c>
      <c r="OJ35" s="2" t="s">
        <v>220</v>
      </c>
      <c r="OK35" s="2" t="s">
        <v>232</v>
      </c>
      <c r="OL35" s="2" t="s">
        <v>220</v>
      </c>
      <c r="OM35" s="4"/>
      <c r="ON35" s="8"/>
      <c r="OO35" s="4"/>
      <c r="OP35" s="8"/>
      <c r="OQ35" s="7"/>
      <c r="OR35" s="7"/>
      <c r="OS35" s="2" t="s">
        <v>254</v>
      </c>
      <c r="OT35" s="2" t="s">
        <v>270</v>
      </c>
      <c r="OU35" s="2" t="s">
        <v>220</v>
      </c>
      <c r="OV35" s="2" t="s">
        <v>220</v>
      </c>
      <c r="OW35" s="2" t="s">
        <v>232</v>
      </c>
      <c r="OX35" s="2" t="s">
        <v>220</v>
      </c>
      <c r="OY35" s="4"/>
      <c r="OZ35" s="8"/>
      <c r="PA35" s="4"/>
      <c r="PB35" s="8"/>
      <c r="PC35" s="7"/>
      <c r="PD35" s="7"/>
      <c r="PE35" s="2" t="s">
        <v>277</v>
      </c>
      <c r="PF35" s="2" t="s">
        <v>217</v>
      </c>
      <c r="PG35" s="2" t="s">
        <v>220</v>
      </c>
      <c r="PH35" s="2" t="s">
        <v>220</v>
      </c>
      <c r="PI35" s="2" t="s">
        <v>232</v>
      </c>
      <c r="PJ35" s="2" t="s">
        <v>220</v>
      </c>
      <c r="PK35" s="4"/>
      <c r="PL35" s="8"/>
      <c r="PM35" s="4"/>
      <c r="PN35" s="8"/>
      <c r="PO35" s="7"/>
      <c r="PP35" s="7"/>
      <c r="PQ35" s="2" t="s">
        <v>254</v>
      </c>
      <c r="PR35" s="2" t="s">
        <v>270</v>
      </c>
      <c r="PS35" s="2" t="s">
        <v>220</v>
      </c>
      <c r="PT35" s="2" t="s">
        <v>220</v>
      </c>
      <c r="PU35" s="2" t="s">
        <v>232</v>
      </c>
      <c r="PV35" s="2" t="s">
        <v>220</v>
      </c>
      <c r="PW35" s="4">
        <v>192</v>
      </c>
      <c r="PX35" s="4"/>
      <c r="PY35" s="4"/>
      <c r="PZ35" s="4"/>
      <c r="QA35" s="4">
        <v>82</v>
      </c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>
        <v>70</v>
      </c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>
        <v>30</v>
      </c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>
        <v>75</v>
      </c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</row>
    <row r="36">
      <c r="A36" s="2" t="s">
        <v>874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840</v>
      </c>
      <c r="G36" s="2" t="s">
        <v>840</v>
      </c>
      <c r="H36" s="2" t="s">
        <v>840</v>
      </c>
      <c r="I36" s="2" t="s">
        <v>841</v>
      </c>
      <c r="J36" s="2" t="s">
        <v>215</v>
      </c>
      <c r="K36" s="2" t="s">
        <v>304</v>
      </c>
      <c r="L36" s="3">
        <v>65</v>
      </c>
      <c r="M36" s="3">
        <v>68.25</v>
      </c>
      <c r="N36" s="3">
        <v>129.99</v>
      </c>
      <c r="O36" s="2" t="s">
        <v>217</v>
      </c>
      <c r="P36" s="2" t="s">
        <v>405</v>
      </c>
      <c r="Q36" s="2" t="s">
        <v>219</v>
      </c>
      <c r="R36" s="2" t="s">
        <v>220</v>
      </c>
      <c r="S36" s="2" t="s">
        <v>875</v>
      </c>
      <c r="T36" s="2" t="s">
        <v>222</v>
      </c>
      <c r="U36" s="2" t="s">
        <v>223</v>
      </c>
      <c r="V36" s="2" t="s">
        <v>843</v>
      </c>
      <c r="W36" s="2" t="s">
        <v>844</v>
      </c>
      <c r="X36" s="2" t="s">
        <v>845</v>
      </c>
      <c r="Y36" s="2" t="s">
        <v>806</v>
      </c>
      <c r="Z36" s="4">
        <v>271</v>
      </c>
      <c r="AA36" s="4">
        <f>=ROUNDDOWN(38.7142857142857,0)</f>
      </c>
      <c r="AB36" s="5">
        <v>7</v>
      </c>
      <c r="AC36" s="2" t="s">
        <v>876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12</v>
      </c>
      <c r="AQ36" s="8">
        <v>872.9</v>
      </c>
      <c r="AR36" s="4">
        <v>11</v>
      </c>
      <c r="AS36" s="8">
        <v>815.6</v>
      </c>
      <c r="AT36" s="7">
        <v>0.0909</v>
      </c>
      <c r="AU36" s="7">
        <v>0.0703</v>
      </c>
      <c r="AV36" s="4">
        <v>24</v>
      </c>
      <c r="AW36" s="8">
        <v>1944.22</v>
      </c>
      <c r="AX36" s="4">
        <v>20</v>
      </c>
      <c r="AY36" s="8">
        <v>1627.41</v>
      </c>
      <c r="AZ36" s="7">
        <v>0.2</v>
      </c>
      <c r="BA36" s="7">
        <v>0.1947</v>
      </c>
      <c r="BB36" s="7">
        <v>0.449</v>
      </c>
      <c r="BC36" s="4" t="s">
        <v>220</v>
      </c>
      <c r="BD36" s="8" t="s">
        <v>220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>
        <v>0.2239</v>
      </c>
      <c r="BJ36" s="4">
        <v>12</v>
      </c>
      <c r="BK36" s="8">
        <v>872.9</v>
      </c>
      <c r="BL36" s="2" t="s">
        <v>877</v>
      </c>
      <c r="BM36" s="7">
        <v>1</v>
      </c>
      <c r="BN36" s="7">
        <v>1</v>
      </c>
      <c r="BO36" s="4">
        <v>2</v>
      </c>
      <c r="BP36" s="8">
        <v>149.5</v>
      </c>
      <c r="BQ36" s="4">
        <v>3</v>
      </c>
      <c r="BR36" s="8">
        <v>224.25</v>
      </c>
      <c r="BS36" s="7">
        <v>-0.3333</v>
      </c>
      <c r="BT36" s="7">
        <v>-0.3333</v>
      </c>
      <c r="BU36" s="2" t="s">
        <v>230</v>
      </c>
      <c r="BV36" s="2" t="s">
        <v>217</v>
      </c>
      <c r="BW36" s="2" t="s">
        <v>220</v>
      </c>
      <c r="BX36" s="2" t="s">
        <v>220</v>
      </c>
      <c r="BY36" s="2" t="s">
        <v>232</v>
      </c>
      <c r="BZ36" s="2" t="s">
        <v>220</v>
      </c>
      <c r="CA36" s="4"/>
      <c r="CB36" s="8"/>
      <c r="CC36" s="4">
        <v>2</v>
      </c>
      <c r="CD36" s="8">
        <v>147.4</v>
      </c>
      <c r="CE36" s="7">
        <v>-1</v>
      </c>
      <c r="CF36" s="7">
        <v>-1</v>
      </c>
      <c r="CG36" s="2" t="s">
        <v>230</v>
      </c>
      <c r="CH36" s="2" t="s">
        <v>217</v>
      </c>
      <c r="CI36" s="2" t="s">
        <v>878</v>
      </c>
      <c r="CJ36" s="2" t="s">
        <v>396</v>
      </c>
      <c r="CK36" s="2" t="s">
        <v>232</v>
      </c>
      <c r="CL36" s="2" t="s">
        <v>220</v>
      </c>
      <c r="CM36" s="4">
        <v>2</v>
      </c>
      <c r="CN36" s="8">
        <v>150.14</v>
      </c>
      <c r="CO36" s="4">
        <v>1</v>
      </c>
      <c r="CP36" s="8">
        <v>86.33</v>
      </c>
      <c r="CQ36" s="7">
        <v>1</v>
      </c>
      <c r="CR36" s="7">
        <v>0.7391</v>
      </c>
      <c r="CS36" s="2" t="s">
        <v>230</v>
      </c>
      <c r="CT36" s="2" t="s">
        <v>217</v>
      </c>
      <c r="CU36" s="2" t="s">
        <v>367</v>
      </c>
      <c r="CV36" s="2" t="s">
        <v>879</v>
      </c>
      <c r="CW36" s="2" t="s">
        <v>232</v>
      </c>
      <c r="CX36" s="2" t="s">
        <v>220</v>
      </c>
      <c r="CY36" s="4">
        <v>2</v>
      </c>
      <c r="CZ36" s="8">
        <v>147.4</v>
      </c>
      <c r="DA36" s="4"/>
      <c r="DB36" s="8"/>
      <c r="DC36" s="7"/>
      <c r="DD36" s="7"/>
      <c r="DE36" s="2" t="s">
        <v>230</v>
      </c>
      <c r="DF36" s="2" t="s">
        <v>217</v>
      </c>
      <c r="DG36" s="2" t="s">
        <v>880</v>
      </c>
      <c r="DH36" s="2" t="s">
        <v>365</v>
      </c>
      <c r="DI36" s="2" t="s">
        <v>232</v>
      </c>
      <c r="DJ36" s="2" t="s">
        <v>220</v>
      </c>
      <c r="DK36" s="4">
        <v>1</v>
      </c>
      <c r="DL36" s="8">
        <v>68.25</v>
      </c>
      <c r="DM36" s="4">
        <v>1</v>
      </c>
      <c r="DN36" s="8">
        <v>68.25</v>
      </c>
      <c r="DO36" s="7"/>
      <c r="DP36" s="7"/>
      <c r="DQ36" s="2" t="s">
        <v>230</v>
      </c>
      <c r="DR36" s="2" t="s">
        <v>217</v>
      </c>
      <c r="DS36" s="2" t="s">
        <v>881</v>
      </c>
      <c r="DT36" s="2" t="s">
        <v>531</v>
      </c>
      <c r="DU36" s="2" t="s">
        <v>232</v>
      </c>
      <c r="DV36" s="2" t="s">
        <v>220</v>
      </c>
      <c r="DW36" s="4">
        <v>2</v>
      </c>
      <c r="DX36" s="8">
        <v>136.48</v>
      </c>
      <c r="DY36" s="4">
        <v>1</v>
      </c>
      <c r="DZ36" s="8">
        <v>68.24</v>
      </c>
      <c r="EA36" s="7">
        <v>1</v>
      </c>
      <c r="EB36" s="7">
        <v>1</v>
      </c>
      <c r="EC36" s="2" t="s">
        <v>230</v>
      </c>
      <c r="ED36" s="2" t="s">
        <v>217</v>
      </c>
      <c r="EE36" s="2" t="s">
        <v>882</v>
      </c>
      <c r="EF36" s="2" t="s">
        <v>883</v>
      </c>
      <c r="EG36" s="2" t="s">
        <v>232</v>
      </c>
      <c r="EH36" s="2" t="s">
        <v>220</v>
      </c>
      <c r="EI36" s="4">
        <v>2</v>
      </c>
      <c r="EJ36" s="8">
        <v>147.42</v>
      </c>
      <c r="EK36" s="4">
        <v>3</v>
      </c>
      <c r="EL36" s="8">
        <v>221.13</v>
      </c>
      <c r="EM36" s="7">
        <v>-0.3333</v>
      </c>
      <c r="EN36" s="7">
        <v>-0.3333</v>
      </c>
      <c r="EO36" s="2" t="s">
        <v>230</v>
      </c>
      <c r="EP36" s="2" t="s">
        <v>217</v>
      </c>
      <c r="EQ36" s="2" t="s">
        <v>369</v>
      </c>
      <c r="ER36" s="2" t="s">
        <v>884</v>
      </c>
      <c r="ES36" s="2" t="s">
        <v>232</v>
      </c>
      <c r="ET36" s="2" t="s">
        <v>220</v>
      </c>
      <c r="EU36" s="4"/>
      <c r="EV36" s="8"/>
      <c r="EW36" s="4"/>
      <c r="EX36" s="8"/>
      <c r="EY36" s="7"/>
      <c r="EZ36" s="7"/>
      <c r="FA36" s="2" t="s">
        <v>230</v>
      </c>
      <c r="FB36" s="2" t="s">
        <v>217</v>
      </c>
      <c r="FC36" s="2" t="s">
        <v>885</v>
      </c>
      <c r="FD36" s="2" t="s">
        <v>263</v>
      </c>
      <c r="FE36" s="2" t="s">
        <v>232</v>
      </c>
      <c r="FF36" s="2" t="s">
        <v>220</v>
      </c>
      <c r="FG36" s="4"/>
      <c r="FH36" s="8"/>
      <c r="FI36" s="4"/>
      <c r="FJ36" s="8"/>
      <c r="FK36" s="7"/>
      <c r="FL36" s="7"/>
      <c r="FM36" s="2" t="s">
        <v>254</v>
      </c>
      <c r="FN36" s="2" t="s">
        <v>217</v>
      </c>
      <c r="FO36" s="2" t="s">
        <v>220</v>
      </c>
      <c r="FP36" s="2" t="s">
        <v>220</v>
      </c>
      <c r="FQ36" s="2" t="s">
        <v>232</v>
      </c>
      <c r="FR36" s="2" t="s">
        <v>220</v>
      </c>
      <c r="FS36" s="4">
        <v>1</v>
      </c>
      <c r="FT36" s="8">
        <v>73.71</v>
      </c>
      <c r="FU36" s="4"/>
      <c r="FV36" s="8"/>
      <c r="FW36" s="7"/>
      <c r="FX36" s="7"/>
      <c r="FY36" s="2" t="s">
        <v>230</v>
      </c>
      <c r="FZ36" s="2" t="s">
        <v>217</v>
      </c>
      <c r="GA36" s="2" t="s">
        <v>378</v>
      </c>
      <c r="GB36" s="2" t="s">
        <v>886</v>
      </c>
      <c r="GC36" s="2" t="s">
        <v>232</v>
      </c>
      <c r="GD36" s="2" t="s">
        <v>220</v>
      </c>
      <c r="GE36" s="4"/>
      <c r="GF36" s="8"/>
      <c r="GG36" s="4"/>
      <c r="GH36" s="8"/>
      <c r="GI36" s="7"/>
      <c r="GJ36" s="7"/>
      <c r="GK36" s="2" t="s">
        <v>277</v>
      </c>
      <c r="GL36" s="2" t="s">
        <v>217</v>
      </c>
      <c r="GM36" s="2" t="s">
        <v>220</v>
      </c>
      <c r="GN36" s="2" t="s">
        <v>220</v>
      </c>
      <c r="GO36" s="2" t="s">
        <v>232</v>
      </c>
      <c r="GP36" s="2" t="s">
        <v>220</v>
      </c>
      <c r="GQ36" s="4"/>
      <c r="GR36" s="8"/>
      <c r="GS36" s="4"/>
      <c r="GT36" s="8"/>
      <c r="GU36" s="7"/>
      <c r="GV36" s="7"/>
      <c r="GW36" s="2" t="s">
        <v>277</v>
      </c>
      <c r="GX36" s="2" t="s">
        <v>217</v>
      </c>
      <c r="GY36" s="2" t="s">
        <v>220</v>
      </c>
      <c r="GZ36" s="2" t="s">
        <v>220</v>
      </c>
      <c r="HA36" s="2" t="s">
        <v>232</v>
      </c>
      <c r="HB36" s="2" t="s">
        <v>220</v>
      </c>
      <c r="HC36" s="4"/>
      <c r="HD36" s="8"/>
      <c r="HE36" s="4"/>
      <c r="HF36" s="8"/>
      <c r="HG36" s="7"/>
      <c r="HH36" s="7"/>
      <c r="HI36" s="2" t="s">
        <v>254</v>
      </c>
      <c r="HJ36" s="2" t="s">
        <v>217</v>
      </c>
      <c r="HK36" s="2" t="s">
        <v>220</v>
      </c>
      <c r="HL36" s="2" t="s">
        <v>220</v>
      </c>
      <c r="HM36" s="2" t="s">
        <v>232</v>
      </c>
      <c r="HN36" s="2" t="s">
        <v>220</v>
      </c>
      <c r="HO36" s="4"/>
      <c r="HP36" s="8"/>
      <c r="HQ36" s="4"/>
      <c r="HR36" s="8"/>
      <c r="HS36" s="7"/>
      <c r="HT36" s="7"/>
      <c r="HU36" s="2" t="s">
        <v>230</v>
      </c>
      <c r="HV36" s="2" t="s">
        <v>217</v>
      </c>
      <c r="HW36" s="2" t="s">
        <v>382</v>
      </c>
      <c r="HX36" s="2" t="s">
        <v>887</v>
      </c>
      <c r="HY36" s="2" t="s">
        <v>232</v>
      </c>
      <c r="HZ36" s="2" t="s">
        <v>220</v>
      </c>
      <c r="IA36" s="4"/>
      <c r="IB36" s="8"/>
      <c r="IC36" s="4"/>
      <c r="ID36" s="8"/>
      <c r="IE36" s="7"/>
      <c r="IF36" s="7"/>
      <c r="IG36" s="2" t="s">
        <v>230</v>
      </c>
      <c r="IH36" s="2" t="s">
        <v>217</v>
      </c>
      <c r="II36" s="2" t="s">
        <v>262</v>
      </c>
      <c r="IJ36" s="2" t="s">
        <v>220</v>
      </c>
      <c r="IK36" s="2" t="s">
        <v>232</v>
      </c>
      <c r="IL36" s="2" t="s">
        <v>220</v>
      </c>
      <c r="IM36" s="4"/>
      <c r="IN36" s="8"/>
      <c r="IO36" s="4"/>
      <c r="IP36" s="8"/>
      <c r="IQ36" s="7"/>
      <c r="IR36" s="7"/>
      <c r="IS36" s="2" t="s">
        <v>277</v>
      </c>
      <c r="IT36" s="2" t="s">
        <v>217</v>
      </c>
      <c r="IU36" s="2" t="s">
        <v>220</v>
      </c>
      <c r="IV36" s="2" t="s">
        <v>220</v>
      </c>
      <c r="IW36" s="2" t="s">
        <v>232</v>
      </c>
      <c r="IX36" s="2" t="s">
        <v>220</v>
      </c>
      <c r="IY36" s="4"/>
      <c r="IZ36" s="8"/>
      <c r="JA36" s="4"/>
      <c r="JB36" s="8"/>
      <c r="JC36" s="7"/>
      <c r="JD36" s="7"/>
      <c r="JE36" s="2" t="s">
        <v>254</v>
      </c>
      <c r="JF36" s="2" t="s">
        <v>217</v>
      </c>
      <c r="JG36" s="2" t="s">
        <v>220</v>
      </c>
      <c r="JH36" s="2" t="s">
        <v>220</v>
      </c>
      <c r="JI36" s="2" t="s">
        <v>232</v>
      </c>
      <c r="JJ36" s="2" t="s">
        <v>220</v>
      </c>
      <c r="JK36" s="4"/>
      <c r="JL36" s="8"/>
      <c r="JM36" s="4"/>
      <c r="JN36" s="8"/>
      <c r="JO36" s="7"/>
      <c r="JP36" s="7"/>
      <c r="JQ36" s="2" t="s">
        <v>277</v>
      </c>
      <c r="JR36" s="2" t="s">
        <v>217</v>
      </c>
      <c r="JS36" s="2" t="s">
        <v>220</v>
      </c>
      <c r="JT36" s="2" t="s">
        <v>220</v>
      </c>
      <c r="JU36" s="2" t="s">
        <v>232</v>
      </c>
      <c r="JV36" s="2" t="s">
        <v>220</v>
      </c>
      <c r="JW36" s="4"/>
      <c r="JX36" s="8"/>
      <c r="JY36" s="4"/>
      <c r="JZ36" s="8"/>
      <c r="KA36" s="7"/>
      <c r="KB36" s="7"/>
      <c r="KC36" s="2" t="s">
        <v>277</v>
      </c>
      <c r="KD36" s="2" t="s">
        <v>217</v>
      </c>
      <c r="KE36" s="2" t="s">
        <v>220</v>
      </c>
      <c r="KF36" s="2" t="s">
        <v>220</v>
      </c>
      <c r="KG36" s="2" t="s">
        <v>232</v>
      </c>
      <c r="KH36" s="2" t="s">
        <v>220</v>
      </c>
      <c r="KI36" s="4"/>
      <c r="KJ36" s="8"/>
      <c r="KK36" s="4"/>
      <c r="KL36" s="8"/>
      <c r="KM36" s="7"/>
      <c r="KN36" s="7"/>
      <c r="KO36" s="2" t="s">
        <v>277</v>
      </c>
      <c r="KP36" s="2" t="s">
        <v>217</v>
      </c>
      <c r="KQ36" s="2" t="s">
        <v>220</v>
      </c>
      <c r="KR36" s="2" t="s">
        <v>220</v>
      </c>
      <c r="KS36" s="2" t="s">
        <v>232</v>
      </c>
      <c r="KT36" s="2" t="s">
        <v>220</v>
      </c>
      <c r="KU36" s="4"/>
      <c r="KV36" s="8"/>
      <c r="KW36" s="4"/>
      <c r="KX36" s="8"/>
      <c r="KY36" s="7"/>
      <c r="KZ36" s="7"/>
      <c r="LA36" s="2" t="s">
        <v>277</v>
      </c>
      <c r="LB36" s="2" t="s">
        <v>217</v>
      </c>
      <c r="LC36" s="2" t="s">
        <v>220</v>
      </c>
      <c r="LD36" s="2" t="s">
        <v>220</v>
      </c>
      <c r="LE36" s="2" t="s">
        <v>232</v>
      </c>
      <c r="LF36" s="2" t="s">
        <v>220</v>
      </c>
      <c r="LG36" s="4"/>
      <c r="LH36" s="8"/>
      <c r="LI36" s="4"/>
      <c r="LJ36" s="8"/>
      <c r="LK36" s="7"/>
      <c r="LL36" s="7"/>
      <c r="LM36" s="2" t="s">
        <v>268</v>
      </c>
      <c r="LN36" s="2" t="s">
        <v>217</v>
      </c>
      <c r="LO36" s="2" t="s">
        <v>220</v>
      </c>
      <c r="LP36" s="2" t="s">
        <v>220</v>
      </c>
      <c r="LQ36" s="2" t="s">
        <v>232</v>
      </c>
      <c r="LR36" s="2" t="s">
        <v>220</v>
      </c>
      <c r="LS36" s="4"/>
      <c r="LT36" s="8"/>
      <c r="LU36" s="4"/>
      <c r="LV36" s="8"/>
      <c r="LW36" s="7"/>
      <c r="LX36" s="7"/>
      <c r="LY36" s="2" t="s">
        <v>230</v>
      </c>
      <c r="LZ36" s="2" t="s">
        <v>270</v>
      </c>
      <c r="MA36" s="2" t="s">
        <v>388</v>
      </c>
      <c r="MB36" s="2" t="s">
        <v>888</v>
      </c>
      <c r="MC36" s="2" t="s">
        <v>232</v>
      </c>
      <c r="MD36" s="2" t="s">
        <v>220</v>
      </c>
      <c r="ME36" s="4"/>
      <c r="MF36" s="8"/>
      <c r="MG36" s="4"/>
      <c r="MH36" s="8"/>
      <c r="MI36" s="7"/>
      <c r="MJ36" s="7"/>
      <c r="MK36" s="2" t="s">
        <v>230</v>
      </c>
      <c r="ML36" s="2" t="s">
        <v>270</v>
      </c>
      <c r="MM36" s="2" t="s">
        <v>421</v>
      </c>
      <c r="MN36" s="2" t="s">
        <v>220</v>
      </c>
      <c r="MO36" s="2" t="s">
        <v>232</v>
      </c>
      <c r="MP36" s="2" t="s">
        <v>220</v>
      </c>
      <c r="MQ36" s="4"/>
      <c r="MR36" s="8"/>
      <c r="MS36" s="4"/>
      <c r="MT36" s="8"/>
      <c r="MU36" s="7"/>
      <c r="MV36" s="7"/>
      <c r="MW36" s="2" t="s">
        <v>230</v>
      </c>
      <c r="MX36" s="2" t="s">
        <v>274</v>
      </c>
      <c r="MY36" s="2" t="s">
        <v>263</v>
      </c>
      <c r="MZ36" s="2" t="s">
        <v>390</v>
      </c>
      <c r="NA36" s="2" t="s">
        <v>232</v>
      </c>
      <c r="NB36" s="2" t="s">
        <v>220</v>
      </c>
      <c r="NC36" s="4"/>
      <c r="ND36" s="8"/>
      <c r="NE36" s="4"/>
      <c r="NF36" s="8"/>
      <c r="NG36" s="7"/>
      <c r="NH36" s="7"/>
      <c r="NI36" s="2" t="s">
        <v>277</v>
      </c>
      <c r="NJ36" s="2" t="s">
        <v>217</v>
      </c>
      <c r="NK36" s="2" t="s">
        <v>220</v>
      </c>
      <c r="NL36" s="2" t="s">
        <v>220</v>
      </c>
      <c r="NM36" s="2" t="s">
        <v>232</v>
      </c>
      <c r="NN36" s="2" t="s">
        <v>220</v>
      </c>
      <c r="NO36" s="4"/>
      <c r="NP36" s="8"/>
      <c r="NQ36" s="4"/>
      <c r="NR36" s="8"/>
      <c r="NS36" s="7"/>
      <c r="NT36" s="7"/>
      <c r="NU36" s="2" t="s">
        <v>277</v>
      </c>
      <c r="NV36" s="2" t="s">
        <v>217</v>
      </c>
      <c r="NW36" s="2" t="s">
        <v>220</v>
      </c>
      <c r="NX36" s="2" t="s">
        <v>220</v>
      </c>
      <c r="NY36" s="2" t="s">
        <v>232</v>
      </c>
      <c r="NZ36" s="2" t="s">
        <v>220</v>
      </c>
      <c r="OA36" s="4"/>
      <c r="OB36" s="8"/>
      <c r="OC36" s="4"/>
      <c r="OD36" s="8"/>
      <c r="OE36" s="7"/>
      <c r="OF36" s="7"/>
      <c r="OG36" s="2" t="s">
        <v>268</v>
      </c>
      <c r="OH36" s="2" t="s">
        <v>217</v>
      </c>
      <c r="OI36" s="2" t="s">
        <v>220</v>
      </c>
      <c r="OJ36" s="2" t="s">
        <v>220</v>
      </c>
      <c r="OK36" s="2" t="s">
        <v>232</v>
      </c>
      <c r="OL36" s="2" t="s">
        <v>220</v>
      </c>
      <c r="OM36" s="4"/>
      <c r="ON36" s="8"/>
      <c r="OO36" s="4"/>
      <c r="OP36" s="8"/>
      <c r="OQ36" s="7"/>
      <c r="OR36" s="7"/>
      <c r="OS36" s="2" t="s">
        <v>220</v>
      </c>
      <c r="OT36" s="2" t="s">
        <v>220</v>
      </c>
      <c r="OU36" s="2" t="s">
        <v>220</v>
      </c>
      <c r="OV36" s="2" t="s">
        <v>220</v>
      </c>
      <c r="OW36" s="2" t="s">
        <v>220</v>
      </c>
      <c r="OX36" s="2" t="s">
        <v>220</v>
      </c>
      <c r="OY36" s="4"/>
      <c r="OZ36" s="8"/>
      <c r="PA36" s="4"/>
      <c r="PB36" s="8"/>
      <c r="PC36" s="7"/>
      <c r="PD36" s="7"/>
      <c r="PE36" s="2" t="s">
        <v>277</v>
      </c>
      <c r="PF36" s="2" t="s">
        <v>217</v>
      </c>
      <c r="PG36" s="2" t="s">
        <v>220</v>
      </c>
      <c r="PH36" s="2" t="s">
        <v>220</v>
      </c>
      <c r="PI36" s="2" t="s">
        <v>232</v>
      </c>
      <c r="PJ36" s="2" t="s">
        <v>220</v>
      </c>
      <c r="PK36" s="4"/>
      <c r="PL36" s="8"/>
      <c r="PM36" s="4"/>
      <c r="PN36" s="8"/>
      <c r="PO36" s="7"/>
      <c r="PP36" s="7"/>
      <c r="PQ36" s="2" t="s">
        <v>220</v>
      </c>
      <c r="PR36" s="2" t="s">
        <v>220</v>
      </c>
      <c r="PS36" s="2" t="s">
        <v>220</v>
      </c>
      <c r="PT36" s="2" t="s">
        <v>220</v>
      </c>
      <c r="PU36" s="2" t="s">
        <v>220</v>
      </c>
      <c r="PV36" s="2" t="s">
        <v>220</v>
      </c>
      <c r="PW36" s="4">
        <v>271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>
        <v>90</v>
      </c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</row>
    <row r="37">
      <c r="A37" s="2" t="s">
        <v>889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840</v>
      </c>
      <c r="G37" s="2" t="s">
        <v>840</v>
      </c>
      <c r="H37" s="2" t="s">
        <v>840</v>
      </c>
      <c r="I37" s="2" t="s">
        <v>841</v>
      </c>
      <c r="J37" s="2" t="s">
        <v>282</v>
      </c>
      <c r="K37" s="2" t="s">
        <v>304</v>
      </c>
      <c r="L37" s="3">
        <v>80</v>
      </c>
      <c r="M37" s="3">
        <v>83.99</v>
      </c>
      <c r="N37" s="3">
        <v>159.99</v>
      </c>
      <c r="O37" s="2" t="s">
        <v>217</v>
      </c>
      <c r="P37" s="2" t="s">
        <v>405</v>
      </c>
      <c r="Q37" s="2" t="s">
        <v>219</v>
      </c>
      <c r="R37" s="2" t="s">
        <v>220</v>
      </c>
      <c r="S37" s="2" t="s">
        <v>875</v>
      </c>
      <c r="T37" s="2" t="s">
        <v>222</v>
      </c>
      <c r="U37" s="2" t="s">
        <v>223</v>
      </c>
      <c r="V37" s="2" t="s">
        <v>843</v>
      </c>
      <c r="W37" s="2" t="s">
        <v>844</v>
      </c>
      <c r="X37" s="2" t="s">
        <v>845</v>
      </c>
      <c r="Y37" s="2" t="s">
        <v>806</v>
      </c>
      <c r="Z37" s="4">
        <v>214</v>
      </c>
      <c r="AA37" s="4">
        <f>=ROUNDDOWN(26.75,0)</f>
      </c>
      <c r="AB37" s="5">
        <v>8</v>
      </c>
      <c r="AC37" s="2" t="s">
        <v>876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12</v>
      </c>
      <c r="AQ37" s="8">
        <v>1071.32</v>
      </c>
      <c r="AR37" s="4">
        <v>9</v>
      </c>
      <c r="AS37" s="8">
        <v>811.81</v>
      </c>
      <c r="AT37" s="7">
        <v>0.3333</v>
      </c>
      <c r="AU37" s="7">
        <v>0.3197</v>
      </c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0.551</v>
      </c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 t="s">
        <v>220</v>
      </c>
      <c r="BJ37" s="4">
        <v>12</v>
      </c>
      <c r="BK37" s="8">
        <v>1071.32</v>
      </c>
      <c r="BL37" s="2" t="s">
        <v>890</v>
      </c>
      <c r="BM37" s="7">
        <v>1</v>
      </c>
      <c r="BN37" s="7">
        <v>1</v>
      </c>
      <c r="BO37" s="4">
        <v>1</v>
      </c>
      <c r="BP37" s="8">
        <v>91.99</v>
      </c>
      <c r="BQ37" s="4">
        <v>2</v>
      </c>
      <c r="BR37" s="8">
        <v>183.98</v>
      </c>
      <c r="BS37" s="7">
        <v>-0.5</v>
      </c>
      <c r="BT37" s="7">
        <v>-0.5</v>
      </c>
      <c r="BU37" s="2" t="s">
        <v>230</v>
      </c>
      <c r="BV37" s="2" t="s">
        <v>217</v>
      </c>
      <c r="BW37" s="2" t="s">
        <v>220</v>
      </c>
      <c r="BX37" s="2" t="s">
        <v>220</v>
      </c>
      <c r="BY37" s="2" t="s">
        <v>232</v>
      </c>
      <c r="BZ37" s="2" t="s">
        <v>220</v>
      </c>
      <c r="CA37" s="4"/>
      <c r="CB37" s="8"/>
      <c r="CC37" s="4"/>
      <c r="CD37" s="8"/>
      <c r="CE37" s="7"/>
      <c r="CF37" s="7"/>
      <c r="CG37" s="2" t="s">
        <v>230</v>
      </c>
      <c r="CH37" s="2" t="s">
        <v>217</v>
      </c>
      <c r="CI37" s="2" t="s">
        <v>878</v>
      </c>
      <c r="CJ37" s="2" t="s">
        <v>362</v>
      </c>
      <c r="CK37" s="2" t="s">
        <v>232</v>
      </c>
      <c r="CL37" s="2" t="s">
        <v>220</v>
      </c>
      <c r="CM37" s="4">
        <v>1</v>
      </c>
      <c r="CN37" s="8">
        <v>92.39</v>
      </c>
      <c r="CO37" s="4">
        <v>1</v>
      </c>
      <c r="CP37" s="8">
        <v>106.25</v>
      </c>
      <c r="CQ37" s="7"/>
      <c r="CR37" s="7">
        <v>-0.1304</v>
      </c>
      <c r="CS37" s="2" t="s">
        <v>230</v>
      </c>
      <c r="CT37" s="2" t="s">
        <v>217</v>
      </c>
      <c r="CU37" s="2" t="s">
        <v>367</v>
      </c>
      <c r="CV37" s="2" t="s">
        <v>368</v>
      </c>
      <c r="CW37" s="2" t="s">
        <v>232</v>
      </c>
      <c r="CX37" s="2" t="s">
        <v>220</v>
      </c>
      <c r="CY37" s="4">
        <v>3</v>
      </c>
      <c r="CZ37" s="8">
        <v>272.13</v>
      </c>
      <c r="DA37" s="4">
        <v>1</v>
      </c>
      <c r="DB37" s="8">
        <v>90.71</v>
      </c>
      <c r="DC37" s="7">
        <v>2</v>
      </c>
      <c r="DD37" s="7">
        <v>2</v>
      </c>
      <c r="DE37" s="2" t="s">
        <v>230</v>
      </c>
      <c r="DF37" s="2" t="s">
        <v>217</v>
      </c>
      <c r="DG37" s="2" t="s">
        <v>880</v>
      </c>
      <c r="DH37" s="2" t="s">
        <v>891</v>
      </c>
      <c r="DI37" s="2" t="s">
        <v>232</v>
      </c>
      <c r="DJ37" s="2" t="s">
        <v>220</v>
      </c>
      <c r="DK37" s="4">
        <v>2</v>
      </c>
      <c r="DL37" s="8">
        <v>167.98</v>
      </c>
      <c r="DM37" s="4">
        <v>3</v>
      </c>
      <c r="DN37" s="8">
        <v>251.97</v>
      </c>
      <c r="DO37" s="7">
        <v>-0.3333</v>
      </c>
      <c r="DP37" s="7">
        <v>-0.3333</v>
      </c>
      <c r="DQ37" s="2" t="s">
        <v>230</v>
      </c>
      <c r="DR37" s="2" t="s">
        <v>217</v>
      </c>
      <c r="DS37" s="2" t="s">
        <v>881</v>
      </c>
      <c r="DT37" s="2" t="s">
        <v>892</v>
      </c>
      <c r="DU37" s="2" t="s">
        <v>232</v>
      </c>
      <c r="DV37" s="2" t="s">
        <v>220</v>
      </c>
      <c r="DW37" s="4">
        <v>1</v>
      </c>
      <c r="DX37" s="8">
        <v>83.99</v>
      </c>
      <c r="DY37" s="4"/>
      <c r="DZ37" s="8"/>
      <c r="EA37" s="7"/>
      <c r="EB37" s="7"/>
      <c r="EC37" s="2" t="s">
        <v>230</v>
      </c>
      <c r="ED37" s="2" t="s">
        <v>217</v>
      </c>
      <c r="EE37" s="2" t="s">
        <v>882</v>
      </c>
      <c r="EF37" s="2" t="s">
        <v>390</v>
      </c>
      <c r="EG37" s="2" t="s">
        <v>232</v>
      </c>
      <c r="EH37" s="2" t="s">
        <v>220</v>
      </c>
      <c r="EI37" s="4">
        <v>1</v>
      </c>
      <c r="EJ37" s="8">
        <v>90.71</v>
      </c>
      <c r="EK37" s="4">
        <v>1</v>
      </c>
      <c r="EL37" s="8">
        <v>90.71</v>
      </c>
      <c r="EM37" s="7"/>
      <c r="EN37" s="7"/>
      <c r="EO37" s="2" t="s">
        <v>230</v>
      </c>
      <c r="EP37" s="2" t="s">
        <v>217</v>
      </c>
      <c r="EQ37" s="2" t="s">
        <v>369</v>
      </c>
      <c r="ER37" s="2" t="s">
        <v>393</v>
      </c>
      <c r="ES37" s="2" t="s">
        <v>232</v>
      </c>
      <c r="ET37" s="2" t="s">
        <v>220</v>
      </c>
      <c r="EU37" s="4"/>
      <c r="EV37" s="8"/>
      <c r="EW37" s="4">
        <v>1</v>
      </c>
      <c r="EX37" s="8">
        <v>88.19</v>
      </c>
      <c r="EY37" s="7">
        <v>-1</v>
      </c>
      <c r="EZ37" s="7">
        <v>-1</v>
      </c>
      <c r="FA37" s="2" t="s">
        <v>230</v>
      </c>
      <c r="FB37" s="2" t="s">
        <v>217</v>
      </c>
      <c r="FC37" s="2" t="s">
        <v>885</v>
      </c>
      <c r="FD37" s="2" t="s">
        <v>893</v>
      </c>
      <c r="FE37" s="2" t="s">
        <v>232</v>
      </c>
      <c r="FF37" s="2" t="s">
        <v>220</v>
      </c>
      <c r="FG37" s="4"/>
      <c r="FH37" s="8"/>
      <c r="FI37" s="4"/>
      <c r="FJ37" s="8"/>
      <c r="FK37" s="7"/>
      <c r="FL37" s="7"/>
      <c r="FM37" s="2" t="s">
        <v>254</v>
      </c>
      <c r="FN37" s="2" t="s">
        <v>217</v>
      </c>
      <c r="FO37" s="2" t="s">
        <v>220</v>
      </c>
      <c r="FP37" s="2" t="s">
        <v>220</v>
      </c>
      <c r="FQ37" s="2" t="s">
        <v>232</v>
      </c>
      <c r="FR37" s="2" t="s">
        <v>220</v>
      </c>
      <c r="FS37" s="4">
        <v>3</v>
      </c>
      <c r="FT37" s="8">
        <v>272.13</v>
      </c>
      <c r="FU37" s="4"/>
      <c r="FV37" s="8"/>
      <c r="FW37" s="7"/>
      <c r="FX37" s="7"/>
      <c r="FY37" s="2" t="s">
        <v>230</v>
      </c>
      <c r="FZ37" s="2" t="s">
        <v>217</v>
      </c>
      <c r="GA37" s="2" t="s">
        <v>378</v>
      </c>
      <c r="GB37" s="2" t="s">
        <v>401</v>
      </c>
      <c r="GC37" s="2" t="s">
        <v>232</v>
      </c>
      <c r="GD37" s="2" t="s">
        <v>220</v>
      </c>
      <c r="GE37" s="4"/>
      <c r="GF37" s="8"/>
      <c r="GG37" s="4"/>
      <c r="GH37" s="8"/>
      <c r="GI37" s="7"/>
      <c r="GJ37" s="7"/>
      <c r="GK37" s="2" t="s">
        <v>277</v>
      </c>
      <c r="GL37" s="2" t="s">
        <v>217</v>
      </c>
      <c r="GM37" s="2" t="s">
        <v>220</v>
      </c>
      <c r="GN37" s="2" t="s">
        <v>220</v>
      </c>
      <c r="GO37" s="2" t="s">
        <v>232</v>
      </c>
      <c r="GP37" s="2" t="s">
        <v>220</v>
      </c>
      <c r="GQ37" s="4"/>
      <c r="GR37" s="8"/>
      <c r="GS37" s="4"/>
      <c r="GT37" s="8"/>
      <c r="GU37" s="7"/>
      <c r="GV37" s="7"/>
      <c r="GW37" s="2" t="s">
        <v>277</v>
      </c>
      <c r="GX37" s="2" t="s">
        <v>217</v>
      </c>
      <c r="GY37" s="2" t="s">
        <v>220</v>
      </c>
      <c r="GZ37" s="2" t="s">
        <v>220</v>
      </c>
      <c r="HA37" s="2" t="s">
        <v>232</v>
      </c>
      <c r="HB37" s="2" t="s">
        <v>220</v>
      </c>
      <c r="HC37" s="4"/>
      <c r="HD37" s="8"/>
      <c r="HE37" s="4"/>
      <c r="HF37" s="8"/>
      <c r="HG37" s="7"/>
      <c r="HH37" s="7"/>
      <c r="HI37" s="2" t="s">
        <v>254</v>
      </c>
      <c r="HJ37" s="2" t="s">
        <v>217</v>
      </c>
      <c r="HK37" s="2" t="s">
        <v>220</v>
      </c>
      <c r="HL37" s="2" t="s">
        <v>220</v>
      </c>
      <c r="HM37" s="2" t="s">
        <v>232</v>
      </c>
      <c r="HN37" s="2" t="s">
        <v>220</v>
      </c>
      <c r="HO37" s="4"/>
      <c r="HP37" s="8"/>
      <c r="HQ37" s="4"/>
      <c r="HR37" s="8"/>
      <c r="HS37" s="7"/>
      <c r="HT37" s="7"/>
      <c r="HU37" s="2" t="s">
        <v>230</v>
      </c>
      <c r="HV37" s="2" t="s">
        <v>217</v>
      </c>
      <c r="HW37" s="2" t="s">
        <v>382</v>
      </c>
      <c r="HX37" s="2" t="s">
        <v>894</v>
      </c>
      <c r="HY37" s="2" t="s">
        <v>232</v>
      </c>
      <c r="HZ37" s="2" t="s">
        <v>220</v>
      </c>
      <c r="IA37" s="4"/>
      <c r="IB37" s="8"/>
      <c r="IC37" s="4"/>
      <c r="ID37" s="8"/>
      <c r="IE37" s="7"/>
      <c r="IF37" s="7"/>
      <c r="IG37" s="2" t="s">
        <v>230</v>
      </c>
      <c r="IH37" s="2" t="s">
        <v>217</v>
      </c>
      <c r="II37" s="2" t="s">
        <v>895</v>
      </c>
      <c r="IJ37" s="2" t="s">
        <v>220</v>
      </c>
      <c r="IK37" s="2" t="s">
        <v>232</v>
      </c>
      <c r="IL37" s="2" t="s">
        <v>220</v>
      </c>
      <c r="IM37" s="4"/>
      <c r="IN37" s="8"/>
      <c r="IO37" s="4"/>
      <c r="IP37" s="8"/>
      <c r="IQ37" s="7"/>
      <c r="IR37" s="7"/>
      <c r="IS37" s="2" t="s">
        <v>277</v>
      </c>
      <c r="IT37" s="2" t="s">
        <v>217</v>
      </c>
      <c r="IU37" s="2" t="s">
        <v>220</v>
      </c>
      <c r="IV37" s="2" t="s">
        <v>220</v>
      </c>
      <c r="IW37" s="2" t="s">
        <v>232</v>
      </c>
      <c r="IX37" s="2" t="s">
        <v>220</v>
      </c>
      <c r="IY37" s="4"/>
      <c r="IZ37" s="8"/>
      <c r="JA37" s="4"/>
      <c r="JB37" s="8"/>
      <c r="JC37" s="7"/>
      <c r="JD37" s="7"/>
      <c r="JE37" s="2" t="s">
        <v>254</v>
      </c>
      <c r="JF37" s="2" t="s">
        <v>217</v>
      </c>
      <c r="JG37" s="2" t="s">
        <v>220</v>
      </c>
      <c r="JH37" s="2" t="s">
        <v>220</v>
      </c>
      <c r="JI37" s="2" t="s">
        <v>232</v>
      </c>
      <c r="JJ37" s="2" t="s">
        <v>220</v>
      </c>
      <c r="JK37" s="4"/>
      <c r="JL37" s="8"/>
      <c r="JM37" s="4"/>
      <c r="JN37" s="8"/>
      <c r="JO37" s="7"/>
      <c r="JP37" s="7"/>
      <c r="JQ37" s="2" t="s">
        <v>277</v>
      </c>
      <c r="JR37" s="2" t="s">
        <v>217</v>
      </c>
      <c r="JS37" s="2" t="s">
        <v>220</v>
      </c>
      <c r="JT37" s="2" t="s">
        <v>220</v>
      </c>
      <c r="JU37" s="2" t="s">
        <v>232</v>
      </c>
      <c r="JV37" s="2" t="s">
        <v>220</v>
      </c>
      <c r="JW37" s="4"/>
      <c r="JX37" s="8"/>
      <c r="JY37" s="4"/>
      <c r="JZ37" s="8"/>
      <c r="KA37" s="7"/>
      <c r="KB37" s="7"/>
      <c r="KC37" s="2" t="s">
        <v>277</v>
      </c>
      <c r="KD37" s="2" t="s">
        <v>217</v>
      </c>
      <c r="KE37" s="2" t="s">
        <v>220</v>
      </c>
      <c r="KF37" s="2" t="s">
        <v>220</v>
      </c>
      <c r="KG37" s="2" t="s">
        <v>232</v>
      </c>
      <c r="KH37" s="2" t="s">
        <v>220</v>
      </c>
      <c r="KI37" s="4"/>
      <c r="KJ37" s="8"/>
      <c r="KK37" s="4"/>
      <c r="KL37" s="8"/>
      <c r="KM37" s="7"/>
      <c r="KN37" s="7"/>
      <c r="KO37" s="2" t="s">
        <v>277</v>
      </c>
      <c r="KP37" s="2" t="s">
        <v>217</v>
      </c>
      <c r="KQ37" s="2" t="s">
        <v>220</v>
      </c>
      <c r="KR37" s="2" t="s">
        <v>220</v>
      </c>
      <c r="KS37" s="2" t="s">
        <v>232</v>
      </c>
      <c r="KT37" s="2" t="s">
        <v>220</v>
      </c>
      <c r="KU37" s="4"/>
      <c r="KV37" s="8"/>
      <c r="KW37" s="4"/>
      <c r="KX37" s="8"/>
      <c r="KY37" s="7"/>
      <c r="KZ37" s="7"/>
      <c r="LA37" s="2" t="s">
        <v>277</v>
      </c>
      <c r="LB37" s="2" t="s">
        <v>217</v>
      </c>
      <c r="LC37" s="2" t="s">
        <v>220</v>
      </c>
      <c r="LD37" s="2" t="s">
        <v>220</v>
      </c>
      <c r="LE37" s="2" t="s">
        <v>232</v>
      </c>
      <c r="LF37" s="2" t="s">
        <v>220</v>
      </c>
      <c r="LG37" s="4"/>
      <c r="LH37" s="8"/>
      <c r="LI37" s="4"/>
      <c r="LJ37" s="8"/>
      <c r="LK37" s="7"/>
      <c r="LL37" s="7"/>
      <c r="LM37" s="2" t="s">
        <v>268</v>
      </c>
      <c r="LN37" s="2" t="s">
        <v>217</v>
      </c>
      <c r="LO37" s="2" t="s">
        <v>220</v>
      </c>
      <c r="LP37" s="2" t="s">
        <v>220</v>
      </c>
      <c r="LQ37" s="2" t="s">
        <v>232</v>
      </c>
      <c r="LR37" s="2" t="s">
        <v>220</v>
      </c>
      <c r="LS37" s="4"/>
      <c r="LT37" s="8"/>
      <c r="LU37" s="4"/>
      <c r="LV37" s="8"/>
      <c r="LW37" s="7"/>
      <c r="LX37" s="7"/>
      <c r="LY37" s="2" t="s">
        <v>230</v>
      </c>
      <c r="LZ37" s="2" t="s">
        <v>270</v>
      </c>
      <c r="MA37" s="2" t="s">
        <v>388</v>
      </c>
      <c r="MB37" s="2" t="s">
        <v>896</v>
      </c>
      <c r="MC37" s="2" t="s">
        <v>232</v>
      </c>
      <c r="MD37" s="2" t="s">
        <v>220</v>
      </c>
      <c r="ME37" s="4"/>
      <c r="MF37" s="8"/>
      <c r="MG37" s="4"/>
      <c r="MH37" s="8"/>
      <c r="MI37" s="7"/>
      <c r="MJ37" s="7"/>
      <c r="MK37" s="2" t="s">
        <v>230</v>
      </c>
      <c r="ML37" s="2" t="s">
        <v>270</v>
      </c>
      <c r="MM37" s="2" t="s">
        <v>421</v>
      </c>
      <c r="MN37" s="2" t="s">
        <v>220</v>
      </c>
      <c r="MO37" s="2" t="s">
        <v>232</v>
      </c>
      <c r="MP37" s="2" t="s">
        <v>220</v>
      </c>
      <c r="MQ37" s="4"/>
      <c r="MR37" s="8"/>
      <c r="MS37" s="4"/>
      <c r="MT37" s="8"/>
      <c r="MU37" s="7"/>
      <c r="MV37" s="7"/>
      <c r="MW37" s="2" t="s">
        <v>230</v>
      </c>
      <c r="MX37" s="2" t="s">
        <v>274</v>
      </c>
      <c r="MY37" s="2" t="s">
        <v>263</v>
      </c>
      <c r="MZ37" s="2" t="s">
        <v>402</v>
      </c>
      <c r="NA37" s="2" t="s">
        <v>232</v>
      </c>
      <c r="NB37" s="2" t="s">
        <v>220</v>
      </c>
      <c r="NC37" s="4"/>
      <c r="ND37" s="8"/>
      <c r="NE37" s="4"/>
      <c r="NF37" s="8"/>
      <c r="NG37" s="7"/>
      <c r="NH37" s="7"/>
      <c r="NI37" s="2" t="s">
        <v>277</v>
      </c>
      <c r="NJ37" s="2" t="s">
        <v>217</v>
      </c>
      <c r="NK37" s="2" t="s">
        <v>220</v>
      </c>
      <c r="NL37" s="2" t="s">
        <v>220</v>
      </c>
      <c r="NM37" s="2" t="s">
        <v>232</v>
      </c>
      <c r="NN37" s="2" t="s">
        <v>220</v>
      </c>
      <c r="NO37" s="4"/>
      <c r="NP37" s="8"/>
      <c r="NQ37" s="4"/>
      <c r="NR37" s="8"/>
      <c r="NS37" s="7"/>
      <c r="NT37" s="7"/>
      <c r="NU37" s="2" t="s">
        <v>277</v>
      </c>
      <c r="NV37" s="2" t="s">
        <v>217</v>
      </c>
      <c r="NW37" s="2" t="s">
        <v>220</v>
      </c>
      <c r="NX37" s="2" t="s">
        <v>220</v>
      </c>
      <c r="NY37" s="2" t="s">
        <v>232</v>
      </c>
      <c r="NZ37" s="2" t="s">
        <v>220</v>
      </c>
      <c r="OA37" s="4"/>
      <c r="OB37" s="8"/>
      <c r="OC37" s="4"/>
      <c r="OD37" s="8"/>
      <c r="OE37" s="7"/>
      <c r="OF37" s="7"/>
      <c r="OG37" s="2" t="s">
        <v>268</v>
      </c>
      <c r="OH37" s="2" t="s">
        <v>217</v>
      </c>
      <c r="OI37" s="2" t="s">
        <v>220</v>
      </c>
      <c r="OJ37" s="2" t="s">
        <v>220</v>
      </c>
      <c r="OK37" s="2" t="s">
        <v>232</v>
      </c>
      <c r="OL37" s="2" t="s">
        <v>220</v>
      </c>
      <c r="OM37" s="4"/>
      <c r="ON37" s="8"/>
      <c r="OO37" s="4"/>
      <c r="OP37" s="8"/>
      <c r="OQ37" s="7"/>
      <c r="OR37" s="7"/>
      <c r="OS37" s="2" t="s">
        <v>220</v>
      </c>
      <c r="OT37" s="2" t="s">
        <v>220</v>
      </c>
      <c r="OU37" s="2" t="s">
        <v>220</v>
      </c>
      <c r="OV37" s="2" t="s">
        <v>220</v>
      </c>
      <c r="OW37" s="2" t="s">
        <v>220</v>
      </c>
      <c r="OX37" s="2" t="s">
        <v>220</v>
      </c>
      <c r="OY37" s="4"/>
      <c r="OZ37" s="8"/>
      <c r="PA37" s="4"/>
      <c r="PB37" s="8"/>
      <c r="PC37" s="7"/>
      <c r="PD37" s="7"/>
      <c r="PE37" s="2" t="s">
        <v>277</v>
      </c>
      <c r="PF37" s="2" t="s">
        <v>217</v>
      </c>
      <c r="PG37" s="2" t="s">
        <v>220</v>
      </c>
      <c r="PH37" s="2" t="s">
        <v>220</v>
      </c>
      <c r="PI37" s="2" t="s">
        <v>232</v>
      </c>
      <c r="PJ37" s="2" t="s">
        <v>220</v>
      </c>
      <c r="PK37" s="4"/>
      <c r="PL37" s="8"/>
      <c r="PM37" s="4"/>
      <c r="PN37" s="8"/>
      <c r="PO37" s="7"/>
      <c r="PP37" s="7"/>
      <c r="PQ37" s="2" t="s">
        <v>220</v>
      </c>
      <c r="PR37" s="2" t="s">
        <v>220</v>
      </c>
      <c r="PS37" s="2" t="s">
        <v>220</v>
      </c>
      <c r="PT37" s="2" t="s">
        <v>220</v>
      </c>
      <c r="PU37" s="2" t="s">
        <v>220</v>
      </c>
      <c r="PV37" s="2" t="s">
        <v>220</v>
      </c>
      <c r="PW37" s="4">
        <v>214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>
        <v>210</v>
      </c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</row>
    <row r="38">
      <c r="A38" s="2" t="s">
        <v>897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840</v>
      </c>
      <c r="G38" s="2" t="s">
        <v>840</v>
      </c>
      <c r="H38" s="2" t="s">
        <v>840</v>
      </c>
      <c r="I38" s="2" t="s">
        <v>841</v>
      </c>
      <c r="J38" s="2" t="s">
        <v>215</v>
      </c>
      <c r="K38" s="2" t="s">
        <v>404</v>
      </c>
      <c r="L38" s="3">
        <v>65</v>
      </c>
      <c r="M38" s="3">
        <v>68.25</v>
      </c>
      <c r="N38" s="3">
        <v>129.99</v>
      </c>
      <c r="O38" s="2" t="s">
        <v>217</v>
      </c>
      <c r="P38" s="2" t="s">
        <v>405</v>
      </c>
      <c r="Q38" s="2" t="s">
        <v>219</v>
      </c>
      <c r="R38" s="2" t="s">
        <v>220</v>
      </c>
      <c r="S38" s="2" t="s">
        <v>898</v>
      </c>
      <c r="T38" s="2" t="s">
        <v>222</v>
      </c>
      <c r="U38" s="2" t="s">
        <v>223</v>
      </c>
      <c r="V38" s="2" t="s">
        <v>843</v>
      </c>
      <c r="W38" s="2" t="s">
        <v>844</v>
      </c>
      <c r="X38" s="2" t="s">
        <v>845</v>
      </c>
      <c r="Y38" s="2" t="s">
        <v>899</v>
      </c>
      <c r="Z38" s="4">
        <v>317</v>
      </c>
      <c r="AA38" s="4">
        <f>=ROUNDDOWN(35.2222222222222,0)</f>
      </c>
      <c r="AB38" s="5">
        <v>9</v>
      </c>
      <c r="AC38" s="2" t="s">
        <v>900</v>
      </c>
      <c r="AD38" s="4">
        <v>180</v>
      </c>
      <c r="AE38" s="4">
        <v>180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>
        <v>11</v>
      </c>
      <c r="AQ38" s="8">
        <v>801.86</v>
      </c>
      <c r="AR38" s="4">
        <v>19</v>
      </c>
      <c r="AS38" s="8">
        <v>1339.53</v>
      </c>
      <c r="AT38" s="7">
        <v>-0.4211</v>
      </c>
      <c r="AU38" s="7">
        <v>-0.4014</v>
      </c>
      <c r="AV38" s="4">
        <v>18</v>
      </c>
      <c r="AW38" s="8">
        <v>1434.35</v>
      </c>
      <c r="AX38" s="4">
        <v>22</v>
      </c>
      <c r="AY38" s="8">
        <v>1602.5</v>
      </c>
      <c r="AZ38" s="7">
        <v>-0.1818</v>
      </c>
      <c r="BA38" s="7">
        <v>-0.1049</v>
      </c>
      <c r="BB38" s="7">
        <v>0.559</v>
      </c>
      <c r="BC38" s="4" t="s">
        <v>220</v>
      </c>
      <c r="BD38" s="8" t="s">
        <v>220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0.1652</v>
      </c>
      <c r="BJ38" s="4">
        <v>11</v>
      </c>
      <c r="BK38" s="8">
        <v>801.86</v>
      </c>
      <c r="BL38" s="2" t="s">
        <v>901</v>
      </c>
      <c r="BM38" s="7">
        <v>1</v>
      </c>
      <c r="BN38" s="7">
        <v>1</v>
      </c>
      <c r="BO38" s="4"/>
      <c r="BP38" s="8"/>
      <c r="BQ38" s="4">
        <v>5</v>
      </c>
      <c r="BR38" s="8">
        <v>336.35</v>
      </c>
      <c r="BS38" s="7">
        <v>-1</v>
      </c>
      <c r="BT38" s="7">
        <v>-1</v>
      </c>
      <c r="BU38" s="2" t="s">
        <v>230</v>
      </c>
      <c r="BV38" s="2" t="s">
        <v>217</v>
      </c>
      <c r="BW38" s="2" t="s">
        <v>220</v>
      </c>
      <c r="BX38" s="2" t="s">
        <v>902</v>
      </c>
      <c r="BY38" s="2" t="s">
        <v>232</v>
      </c>
      <c r="BZ38" s="2" t="s">
        <v>220</v>
      </c>
      <c r="CA38" s="4"/>
      <c r="CB38" s="8"/>
      <c r="CC38" s="4"/>
      <c r="CD38" s="8"/>
      <c r="CE38" s="7"/>
      <c r="CF38" s="7"/>
      <c r="CG38" s="2" t="s">
        <v>230</v>
      </c>
      <c r="CH38" s="2" t="s">
        <v>217</v>
      </c>
      <c r="CI38" s="2" t="s">
        <v>903</v>
      </c>
      <c r="CJ38" s="2" t="s">
        <v>861</v>
      </c>
      <c r="CK38" s="2" t="s">
        <v>232</v>
      </c>
      <c r="CL38" s="2" t="s">
        <v>220</v>
      </c>
      <c r="CM38" s="4">
        <v>2</v>
      </c>
      <c r="CN38" s="8">
        <v>150.14</v>
      </c>
      <c r="CO38" s="4">
        <v>4</v>
      </c>
      <c r="CP38" s="8">
        <v>300.28</v>
      </c>
      <c r="CQ38" s="7">
        <v>-0.5</v>
      </c>
      <c r="CR38" s="7">
        <v>-0.5</v>
      </c>
      <c r="CS38" s="2" t="s">
        <v>230</v>
      </c>
      <c r="CT38" s="2" t="s">
        <v>217</v>
      </c>
      <c r="CU38" s="2" t="s">
        <v>861</v>
      </c>
      <c r="CV38" s="2" t="s">
        <v>904</v>
      </c>
      <c r="CW38" s="2" t="s">
        <v>232</v>
      </c>
      <c r="CX38" s="2" t="s">
        <v>220</v>
      </c>
      <c r="CY38" s="4"/>
      <c r="CZ38" s="8"/>
      <c r="DA38" s="4">
        <v>2</v>
      </c>
      <c r="DB38" s="8">
        <v>147.4</v>
      </c>
      <c r="DC38" s="7">
        <v>-1</v>
      </c>
      <c r="DD38" s="7">
        <v>-1</v>
      </c>
      <c r="DE38" s="2" t="s">
        <v>230</v>
      </c>
      <c r="DF38" s="2" t="s">
        <v>217</v>
      </c>
      <c r="DG38" s="2" t="s">
        <v>903</v>
      </c>
      <c r="DH38" s="2" t="s">
        <v>782</v>
      </c>
      <c r="DI38" s="2" t="s">
        <v>232</v>
      </c>
      <c r="DJ38" s="2" t="s">
        <v>220</v>
      </c>
      <c r="DK38" s="4">
        <v>1</v>
      </c>
      <c r="DL38" s="8">
        <v>68.24</v>
      </c>
      <c r="DM38" s="4">
        <v>1</v>
      </c>
      <c r="DN38" s="8">
        <v>68.24</v>
      </c>
      <c r="DO38" s="7"/>
      <c r="DP38" s="7"/>
      <c r="DQ38" s="2" t="s">
        <v>230</v>
      </c>
      <c r="DR38" s="2" t="s">
        <v>217</v>
      </c>
      <c r="DS38" s="2" t="s">
        <v>905</v>
      </c>
      <c r="DT38" s="2" t="s">
        <v>906</v>
      </c>
      <c r="DU38" s="2" t="s">
        <v>232</v>
      </c>
      <c r="DV38" s="2" t="s">
        <v>220</v>
      </c>
      <c r="DW38" s="4"/>
      <c r="DX38" s="8"/>
      <c r="DY38" s="4">
        <v>1</v>
      </c>
      <c r="DZ38" s="8">
        <v>51.18</v>
      </c>
      <c r="EA38" s="7">
        <v>-1</v>
      </c>
      <c r="EB38" s="7">
        <v>-1</v>
      </c>
      <c r="EC38" s="2" t="s">
        <v>230</v>
      </c>
      <c r="ED38" s="2" t="s">
        <v>217</v>
      </c>
      <c r="EE38" s="2" t="s">
        <v>903</v>
      </c>
      <c r="EF38" s="2" t="s">
        <v>907</v>
      </c>
      <c r="EG38" s="2" t="s">
        <v>232</v>
      </c>
      <c r="EH38" s="2" t="s">
        <v>220</v>
      </c>
      <c r="EI38" s="4">
        <v>4</v>
      </c>
      <c r="EJ38" s="8">
        <v>294.8</v>
      </c>
      <c r="EK38" s="4">
        <v>3</v>
      </c>
      <c r="EL38" s="8">
        <v>221.1</v>
      </c>
      <c r="EM38" s="7">
        <v>0.3333</v>
      </c>
      <c r="EN38" s="7">
        <v>0.3333</v>
      </c>
      <c r="EO38" s="2" t="s">
        <v>230</v>
      </c>
      <c r="EP38" s="2" t="s">
        <v>217</v>
      </c>
      <c r="EQ38" s="2" t="s">
        <v>908</v>
      </c>
      <c r="ER38" s="2" t="s">
        <v>512</v>
      </c>
      <c r="ES38" s="2" t="s">
        <v>232</v>
      </c>
      <c r="ET38" s="2" t="s">
        <v>220</v>
      </c>
      <c r="EU38" s="4">
        <v>3</v>
      </c>
      <c r="EV38" s="8">
        <v>214.98</v>
      </c>
      <c r="EW38" s="4">
        <v>3</v>
      </c>
      <c r="EX38" s="8">
        <v>214.98</v>
      </c>
      <c r="EY38" s="7"/>
      <c r="EZ38" s="7"/>
      <c r="FA38" s="2" t="s">
        <v>230</v>
      </c>
      <c r="FB38" s="2" t="s">
        <v>217</v>
      </c>
      <c r="FC38" s="2" t="s">
        <v>645</v>
      </c>
      <c r="FD38" s="2" t="s">
        <v>909</v>
      </c>
      <c r="FE38" s="2" t="s">
        <v>232</v>
      </c>
      <c r="FF38" s="2" t="s">
        <v>220</v>
      </c>
      <c r="FG38" s="4"/>
      <c r="FH38" s="8"/>
      <c r="FI38" s="4"/>
      <c r="FJ38" s="8"/>
      <c r="FK38" s="7"/>
      <c r="FL38" s="7"/>
      <c r="FM38" s="2" t="s">
        <v>254</v>
      </c>
      <c r="FN38" s="2" t="s">
        <v>217</v>
      </c>
      <c r="FO38" s="2" t="s">
        <v>220</v>
      </c>
      <c r="FP38" s="2" t="s">
        <v>220</v>
      </c>
      <c r="FQ38" s="2" t="s">
        <v>232</v>
      </c>
      <c r="FR38" s="2" t="s">
        <v>220</v>
      </c>
      <c r="FS38" s="4">
        <v>1</v>
      </c>
      <c r="FT38" s="8">
        <v>73.7</v>
      </c>
      <c r="FU38" s="4"/>
      <c r="FV38" s="8"/>
      <c r="FW38" s="7"/>
      <c r="FX38" s="7"/>
      <c r="FY38" s="2" t="s">
        <v>230</v>
      </c>
      <c r="FZ38" s="2" t="s">
        <v>217</v>
      </c>
      <c r="GA38" s="2" t="s">
        <v>910</v>
      </c>
      <c r="GB38" s="2" t="s">
        <v>911</v>
      </c>
      <c r="GC38" s="2" t="s">
        <v>232</v>
      </c>
      <c r="GD38" s="2" t="s">
        <v>220</v>
      </c>
      <c r="GE38" s="4"/>
      <c r="GF38" s="8"/>
      <c r="GG38" s="4"/>
      <c r="GH38" s="8"/>
      <c r="GI38" s="7"/>
      <c r="GJ38" s="7"/>
      <c r="GK38" s="2" t="s">
        <v>277</v>
      </c>
      <c r="GL38" s="2" t="s">
        <v>217</v>
      </c>
      <c r="GM38" s="2" t="s">
        <v>220</v>
      </c>
      <c r="GN38" s="2" t="s">
        <v>220</v>
      </c>
      <c r="GO38" s="2" t="s">
        <v>232</v>
      </c>
      <c r="GP38" s="2" t="s">
        <v>220</v>
      </c>
      <c r="GQ38" s="4"/>
      <c r="GR38" s="8"/>
      <c r="GS38" s="4"/>
      <c r="GT38" s="8"/>
      <c r="GU38" s="7"/>
      <c r="GV38" s="7"/>
      <c r="GW38" s="2" t="s">
        <v>254</v>
      </c>
      <c r="GX38" s="2" t="s">
        <v>217</v>
      </c>
      <c r="GY38" s="2" t="s">
        <v>220</v>
      </c>
      <c r="GZ38" s="2" t="s">
        <v>220</v>
      </c>
      <c r="HA38" s="2" t="s">
        <v>232</v>
      </c>
      <c r="HB38" s="2" t="s">
        <v>220</v>
      </c>
      <c r="HC38" s="4"/>
      <c r="HD38" s="8"/>
      <c r="HE38" s="4"/>
      <c r="HF38" s="8"/>
      <c r="HG38" s="7"/>
      <c r="HH38" s="7"/>
      <c r="HI38" s="2" t="s">
        <v>254</v>
      </c>
      <c r="HJ38" s="2" t="s">
        <v>217</v>
      </c>
      <c r="HK38" s="2" t="s">
        <v>220</v>
      </c>
      <c r="HL38" s="2" t="s">
        <v>220</v>
      </c>
      <c r="HM38" s="2" t="s">
        <v>232</v>
      </c>
      <c r="HN38" s="2" t="s">
        <v>220</v>
      </c>
      <c r="HO38" s="4"/>
      <c r="HP38" s="8"/>
      <c r="HQ38" s="4"/>
      <c r="HR38" s="8"/>
      <c r="HS38" s="7"/>
      <c r="HT38" s="7"/>
      <c r="HU38" s="2" t="s">
        <v>230</v>
      </c>
      <c r="HV38" s="2" t="s">
        <v>217</v>
      </c>
      <c r="HW38" s="2" t="s">
        <v>885</v>
      </c>
      <c r="HX38" s="2" t="s">
        <v>220</v>
      </c>
      <c r="HY38" s="2" t="s">
        <v>232</v>
      </c>
      <c r="HZ38" s="2" t="s">
        <v>220</v>
      </c>
      <c r="IA38" s="4"/>
      <c r="IB38" s="8"/>
      <c r="IC38" s="4"/>
      <c r="ID38" s="8"/>
      <c r="IE38" s="7"/>
      <c r="IF38" s="7"/>
      <c r="IG38" s="2" t="s">
        <v>230</v>
      </c>
      <c r="IH38" s="2" t="s">
        <v>217</v>
      </c>
      <c r="II38" s="2" t="s">
        <v>903</v>
      </c>
      <c r="IJ38" s="2" t="s">
        <v>220</v>
      </c>
      <c r="IK38" s="2" t="s">
        <v>232</v>
      </c>
      <c r="IL38" s="2" t="s">
        <v>220</v>
      </c>
      <c r="IM38" s="4"/>
      <c r="IN38" s="8"/>
      <c r="IO38" s="4"/>
      <c r="IP38" s="8"/>
      <c r="IQ38" s="7"/>
      <c r="IR38" s="7"/>
      <c r="IS38" s="2" t="s">
        <v>277</v>
      </c>
      <c r="IT38" s="2" t="s">
        <v>217</v>
      </c>
      <c r="IU38" s="2" t="s">
        <v>220</v>
      </c>
      <c r="IV38" s="2" t="s">
        <v>220</v>
      </c>
      <c r="IW38" s="2" t="s">
        <v>232</v>
      </c>
      <c r="IX38" s="2" t="s">
        <v>220</v>
      </c>
      <c r="IY38" s="4"/>
      <c r="IZ38" s="8"/>
      <c r="JA38" s="4"/>
      <c r="JB38" s="8"/>
      <c r="JC38" s="7"/>
      <c r="JD38" s="7"/>
      <c r="JE38" s="2" t="s">
        <v>254</v>
      </c>
      <c r="JF38" s="2" t="s">
        <v>217</v>
      </c>
      <c r="JG38" s="2" t="s">
        <v>220</v>
      </c>
      <c r="JH38" s="2" t="s">
        <v>220</v>
      </c>
      <c r="JI38" s="2" t="s">
        <v>232</v>
      </c>
      <c r="JJ38" s="2" t="s">
        <v>220</v>
      </c>
      <c r="JK38" s="4"/>
      <c r="JL38" s="8"/>
      <c r="JM38" s="4"/>
      <c r="JN38" s="8"/>
      <c r="JO38" s="7"/>
      <c r="JP38" s="7"/>
      <c r="JQ38" s="2" t="s">
        <v>277</v>
      </c>
      <c r="JR38" s="2" t="s">
        <v>217</v>
      </c>
      <c r="JS38" s="2" t="s">
        <v>220</v>
      </c>
      <c r="JT38" s="2" t="s">
        <v>220</v>
      </c>
      <c r="JU38" s="2" t="s">
        <v>232</v>
      </c>
      <c r="JV38" s="2" t="s">
        <v>220</v>
      </c>
      <c r="JW38" s="4"/>
      <c r="JX38" s="8"/>
      <c r="JY38" s="4"/>
      <c r="JZ38" s="8"/>
      <c r="KA38" s="7"/>
      <c r="KB38" s="7"/>
      <c r="KC38" s="2" t="s">
        <v>277</v>
      </c>
      <c r="KD38" s="2" t="s">
        <v>217</v>
      </c>
      <c r="KE38" s="2" t="s">
        <v>220</v>
      </c>
      <c r="KF38" s="2" t="s">
        <v>220</v>
      </c>
      <c r="KG38" s="2" t="s">
        <v>232</v>
      </c>
      <c r="KH38" s="2" t="s">
        <v>220</v>
      </c>
      <c r="KI38" s="4"/>
      <c r="KJ38" s="8"/>
      <c r="KK38" s="4"/>
      <c r="KL38" s="8"/>
      <c r="KM38" s="7"/>
      <c r="KN38" s="7"/>
      <c r="KO38" s="2" t="s">
        <v>277</v>
      </c>
      <c r="KP38" s="2" t="s">
        <v>217</v>
      </c>
      <c r="KQ38" s="2" t="s">
        <v>220</v>
      </c>
      <c r="KR38" s="2" t="s">
        <v>220</v>
      </c>
      <c r="KS38" s="2" t="s">
        <v>232</v>
      </c>
      <c r="KT38" s="2" t="s">
        <v>220</v>
      </c>
      <c r="KU38" s="4"/>
      <c r="KV38" s="8"/>
      <c r="KW38" s="4"/>
      <c r="KX38" s="8"/>
      <c r="KY38" s="7"/>
      <c r="KZ38" s="7"/>
      <c r="LA38" s="2" t="s">
        <v>277</v>
      </c>
      <c r="LB38" s="2" t="s">
        <v>217</v>
      </c>
      <c r="LC38" s="2" t="s">
        <v>220</v>
      </c>
      <c r="LD38" s="2" t="s">
        <v>220</v>
      </c>
      <c r="LE38" s="2" t="s">
        <v>232</v>
      </c>
      <c r="LF38" s="2" t="s">
        <v>220</v>
      </c>
      <c r="LG38" s="4"/>
      <c r="LH38" s="8"/>
      <c r="LI38" s="4"/>
      <c r="LJ38" s="8"/>
      <c r="LK38" s="7"/>
      <c r="LL38" s="7"/>
      <c r="LM38" s="2" t="s">
        <v>268</v>
      </c>
      <c r="LN38" s="2" t="s">
        <v>217</v>
      </c>
      <c r="LO38" s="2" t="s">
        <v>220</v>
      </c>
      <c r="LP38" s="2" t="s">
        <v>220</v>
      </c>
      <c r="LQ38" s="2" t="s">
        <v>232</v>
      </c>
      <c r="LR38" s="2" t="s">
        <v>269</v>
      </c>
      <c r="LS38" s="4"/>
      <c r="LT38" s="8"/>
      <c r="LU38" s="4"/>
      <c r="LV38" s="8"/>
      <c r="LW38" s="7"/>
      <c r="LX38" s="7"/>
      <c r="LY38" s="2" t="s">
        <v>230</v>
      </c>
      <c r="LZ38" s="2" t="s">
        <v>270</v>
      </c>
      <c r="MA38" s="2" t="s">
        <v>912</v>
      </c>
      <c r="MB38" s="2" t="s">
        <v>913</v>
      </c>
      <c r="MC38" s="2" t="s">
        <v>232</v>
      </c>
      <c r="MD38" s="2" t="s">
        <v>220</v>
      </c>
      <c r="ME38" s="4"/>
      <c r="MF38" s="8"/>
      <c r="MG38" s="4"/>
      <c r="MH38" s="8"/>
      <c r="MI38" s="7"/>
      <c r="MJ38" s="7"/>
      <c r="MK38" s="2" t="s">
        <v>277</v>
      </c>
      <c r="ML38" s="2" t="s">
        <v>217</v>
      </c>
      <c r="MM38" s="2" t="s">
        <v>220</v>
      </c>
      <c r="MN38" s="2" t="s">
        <v>220</v>
      </c>
      <c r="MO38" s="2" t="s">
        <v>232</v>
      </c>
      <c r="MP38" s="2" t="s">
        <v>220</v>
      </c>
      <c r="MQ38" s="4"/>
      <c r="MR38" s="8"/>
      <c r="MS38" s="4"/>
      <c r="MT38" s="8"/>
      <c r="MU38" s="7"/>
      <c r="MV38" s="7"/>
      <c r="MW38" s="2" t="s">
        <v>230</v>
      </c>
      <c r="MX38" s="2" t="s">
        <v>274</v>
      </c>
      <c r="MY38" s="2" t="s">
        <v>903</v>
      </c>
      <c r="MZ38" s="2" t="s">
        <v>914</v>
      </c>
      <c r="NA38" s="2" t="s">
        <v>232</v>
      </c>
      <c r="NB38" s="2" t="s">
        <v>220</v>
      </c>
      <c r="NC38" s="4"/>
      <c r="ND38" s="8"/>
      <c r="NE38" s="4"/>
      <c r="NF38" s="8"/>
      <c r="NG38" s="7"/>
      <c r="NH38" s="7"/>
      <c r="NI38" s="2" t="s">
        <v>220</v>
      </c>
      <c r="NJ38" s="2" t="s">
        <v>220</v>
      </c>
      <c r="NK38" s="2" t="s">
        <v>220</v>
      </c>
      <c r="NL38" s="2" t="s">
        <v>220</v>
      </c>
      <c r="NM38" s="2" t="s">
        <v>220</v>
      </c>
      <c r="NN38" s="2" t="s">
        <v>220</v>
      </c>
      <c r="NO38" s="4"/>
      <c r="NP38" s="8"/>
      <c r="NQ38" s="4"/>
      <c r="NR38" s="8"/>
      <c r="NS38" s="7"/>
      <c r="NT38" s="7"/>
      <c r="NU38" s="2" t="s">
        <v>277</v>
      </c>
      <c r="NV38" s="2" t="s">
        <v>217</v>
      </c>
      <c r="NW38" s="2" t="s">
        <v>220</v>
      </c>
      <c r="NX38" s="2" t="s">
        <v>220</v>
      </c>
      <c r="NY38" s="2" t="s">
        <v>232</v>
      </c>
      <c r="NZ38" s="2" t="s">
        <v>220</v>
      </c>
      <c r="OA38" s="4"/>
      <c r="OB38" s="8"/>
      <c r="OC38" s="4"/>
      <c r="OD38" s="8"/>
      <c r="OE38" s="7"/>
      <c r="OF38" s="7"/>
      <c r="OG38" s="2" t="s">
        <v>268</v>
      </c>
      <c r="OH38" s="2" t="s">
        <v>217</v>
      </c>
      <c r="OI38" s="2" t="s">
        <v>220</v>
      </c>
      <c r="OJ38" s="2" t="s">
        <v>220</v>
      </c>
      <c r="OK38" s="2" t="s">
        <v>232</v>
      </c>
      <c r="OL38" s="2" t="s">
        <v>220</v>
      </c>
      <c r="OM38" s="4"/>
      <c r="ON38" s="8"/>
      <c r="OO38" s="4"/>
      <c r="OP38" s="8"/>
      <c r="OQ38" s="7"/>
      <c r="OR38" s="7"/>
      <c r="OS38" s="2" t="s">
        <v>277</v>
      </c>
      <c r="OT38" s="2" t="s">
        <v>270</v>
      </c>
      <c r="OU38" s="2" t="s">
        <v>220</v>
      </c>
      <c r="OV38" s="2" t="s">
        <v>220</v>
      </c>
      <c r="OW38" s="2" t="s">
        <v>232</v>
      </c>
      <c r="OX38" s="2" t="s">
        <v>220</v>
      </c>
      <c r="OY38" s="4"/>
      <c r="OZ38" s="8"/>
      <c r="PA38" s="4"/>
      <c r="PB38" s="8"/>
      <c r="PC38" s="7"/>
      <c r="PD38" s="7"/>
      <c r="PE38" s="2" t="s">
        <v>277</v>
      </c>
      <c r="PF38" s="2" t="s">
        <v>217</v>
      </c>
      <c r="PG38" s="2" t="s">
        <v>220</v>
      </c>
      <c r="PH38" s="2" t="s">
        <v>220</v>
      </c>
      <c r="PI38" s="2" t="s">
        <v>232</v>
      </c>
      <c r="PJ38" s="2" t="s">
        <v>220</v>
      </c>
      <c r="PK38" s="4"/>
      <c r="PL38" s="8"/>
      <c r="PM38" s="4"/>
      <c r="PN38" s="8"/>
      <c r="PO38" s="7"/>
      <c r="PP38" s="7"/>
      <c r="PQ38" s="2" t="s">
        <v>277</v>
      </c>
      <c r="PR38" s="2" t="s">
        <v>270</v>
      </c>
      <c r="PS38" s="2" t="s">
        <v>220</v>
      </c>
      <c r="PT38" s="2" t="s">
        <v>220</v>
      </c>
      <c r="PU38" s="2" t="s">
        <v>232</v>
      </c>
      <c r="PV38" s="2" t="s">
        <v>220</v>
      </c>
      <c r="PW38" s="4">
        <v>317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>
        <v>180</v>
      </c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</row>
    <row r="39">
      <c r="A39" s="2" t="s">
        <v>915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840</v>
      </c>
      <c r="G39" s="2" t="s">
        <v>840</v>
      </c>
      <c r="H39" s="2" t="s">
        <v>840</v>
      </c>
      <c r="I39" s="2" t="s">
        <v>841</v>
      </c>
      <c r="J39" s="2" t="s">
        <v>282</v>
      </c>
      <c r="K39" s="2" t="s">
        <v>404</v>
      </c>
      <c r="L39" s="3">
        <v>80</v>
      </c>
      <c r="M39" s="3">
        <v>84</v>
      </c>
      <c r="N39" s="3">
        <v>159.99</v>
      </c>
      <c r="O39" s="2" t="s">
        <v>217</v>
      </c>
      <c r="P39" s="2" t="s">
        <v>405</v>
      </c>
      <c r="Q39" s="2" t="s">
        <v>219</v>
      </c>
      <c r="R39" s="2" t="s">
        <v>220</v>
      </c>
      <c r="S39" s="2" t="s">
        <v>898</v>
      </c>
      <c r="T39" s="2" t="s">
        <v>222</v>
      </c>
      <c r="U39" s="2" t="s">
        <v>223</v>
      </c>
      <c r="V39" s="2" t="s">
        <v>843</v>
      </c>
      <c r="W39" s="2" t="s">
        <v>844</v>
      </c>
      <c r="X39" s="2" t="s">
        <v>845</v>
      </c>
      <c r="Y39" s="2" t="s">
        <v>899</v>
      </c>
      <c r="Z39" s="4">
        <v>205</v>
      </c>
      <c r="AA39" s="4">
        <f>=ROUNDDOWN(41,0)</f>
      </c>
      <c r="AB39" s="5">
        <v>5</v>
      </c>
      <c r="AC39" s="2" t="s">
        <v>900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7</v>
      </c>
      <c r="AQ39" s="8">
        <v>632.49</v>
      </c>
      <c r="AR39" s="4">
        <v>3</v>
      </c>
      <c r="AS39" s="8">
        <v>262.97</v>
      </c>
      <c r="AT39" s="7">
        <v>1.3333</v>
      </c>
      <c r="AU39" s="7">
        <v>1.4052</v>
      </c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0.441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7</v>
      </c>
      <c r="BK39" s="8">
        <v>632.49</v>
      </c>
      <c r="BL39" s="2" t="s">
        <v>916</v>
      </c>
      <c r="BM39" s="7">
        <v>1</v>
      </c>
      <c r="BN39" s="7">
        <v>1</v>
      </c>
      <c r="BO39" s="4">
        <v>1</v>
      </c>
      <c r="BP39" s="8">
        <v>87.39</v>
      </c>
      <c r="BQ39" s="4">
        <v>2</v>
      </c>
      <c r="BR39" s="8">
        <v>174.78</v>
      </c>
      <c r="BS39" s="7">
        <v>-0.5</v>
      </c>
      <c r="BT39" s="7">
        <v>-0.5</v>
      </c>
      <c r="BU39" s="2" t="s">
        <v>230</v>
      </c>
      <c r="BV39" s="2" t="s">
        <v>217</v>
      </c>
      <c r="BW39" s="2" t="s">
        <v>220</v>
      </c>
      <c r="BX39" s="2" t="s">
        <v>902</v>
      </c>
      <c r="BY39" s="2" t="s">
        <v>232</v>
      </c>
      <c r="BZ39" s="2" t="s">
        <v>220</v>
      </c>
      <c r="CA39" s="4"/>
      <c r="CB39" s="8"/>
      <c r="CC39" s="4"/>
      <c r="CD39" s="8"/>
      <c r="CE39" s="7"/>
      <c r="CF39" s="7"/>
      <c r="CG39" s="2" t="s">
        <v>230</v>
      </c>
      <c r="CH39" s="2" t="s">
        <v>217</v>
      </c>
      <c r="CI39" s="2" t="s">
        <v>903</v>
      </c>
      <c r="CJ39" s="2" t="s">
        <v>917</v>
      </c>
      <c r="CK39" s="2" t="s">
        <v>232</v>
      </c>
      <c r="CL39" s="2" t="s">
        <v>220</v>
      </c>
      <c r="CM39" s="4">
        <v>2</v>
      </c>
      <c r="CN39" s="8">
        <v>184.78</v>
      </c>
      <c r="CO39" s="4"/>
      <c r="CP39" s="8"/>
      <c r="CQ39" s="7"/>
      <c r="CR39" s="7"/>
      <c r="CS39" s="2" t="s">
        <v>230</v>
      </c>
      <c r="CT39" s="2" t="s">
        <v>217</v>
      </c>
      <c r="CU39" s="2" t="s">
        <v>861</v>
      </c>
      <c r="CV39" s="2" t="s">
        <v>918</v>
      </c>
      <c r="CW39" s="2" t="s">
        <v>232</v>
      </c>
      <c r="CX39" s="2" t="s">
        <v>220</v>
      </c>
      <c r="CY39" s="4">
        <v>3</v>
      </c>
      <c r="CZ39" s="8">
        <v>272.13</v>
      </c>
      <c r="DA39" s="4"/>
      <c r="DB39" s="8"/>
      <c r="DC39" s="7"/>
      <c r="DD39" s="7"/>
      <c r="DE39" s="2" t="s">
        <v>230</v>
      </c>
      <c r="DF39" s="2" t="s">
        <v>217</v>
      </c>
      <c r="DG39" s="2" t="s">
        <v>903</v>
      </c>
      <c r="DH39" s="2" t="s">
        <v>919</v>
      </c>
      <c r="DI39" s="2" t="s">
        <v>232</v>
      </c>
      <c r="DJ39" s="2" t="s">
        <v>220</v>
      </c>
      <c r="DK39" s="4"/>
      <c r="DL39" s="8"/>
      <c r="DM39" s="4"/>
      <c r="DN39" s="8"/>
      <c r="DO39" s="7"/>
      <c r="DP39" s="7"/>
      <c r="DQ39" s="2" t="s">
        <v>230</v>
      </c>
      <c r="DR39" s="2" t="s">
        <v>217</v>
      </c>
      <c r="DS39" s="2" t="s">
        <v>905</v>
      </c>
      <c r="DT39" s="2" t="s">
        <v>920</v>
      </c>
      <c r="DU39" s="2" t="s">
        <v>232</v>
      </c>
      <c r="DV39" s="2" t="s">
        <v>220</v>
      </c>
      <c r="DW39" s="4"/>
      <c r="DX39" s="8"/>
      <c r="DY39" s="4"/>
      <c r="DZ39" s="8"/>
      <c r="EA39" s="7"/>
      <c r="EB39" s="7"/>
      <c r="EC39" s="2" t="s">
        <v>230</v>
      </c>
      <c r="ED39" s="2" t="s">
        <v>217</v>
      </c>
      <c r="EE39" s="2" t="s">
        <v>903</v>
      </c>
      <c r="EF39" s="2" t="s">
        <v>264</v>
      </c>
      <c r="EG39" s="2" t="s">
        <v>232</v>
      </c>
      <c r="EH39" s="2" t="s">
        <v>220</v>
      </c>
      <c r="EI39" s="4"/>
      <c r="EJ39" s="8"/>
      <c r="EK39" s="4"/>
      <c r="EL39" s="8"/>
      <c r="EM39" s="7"/>
      <c r="EN39" s="7"/>
      <c r="EO39" s="2" t="s">
        <v>230</v>
      </c>
      <c r="EP39" s="2" t="s">
        <v>217</v>
      </c>
      <c r="EQ39" s="2" t="s">
        <v>908</v>
      </c>
      <c r="ER39" s="2" t="s">
        <v>921</v>
      </c>
      <c r="ES39" s="2" t="s">
        <v>232</v>
      </c>
      <c r="ET39" s="2" t="s">
        <v>220</v>
      </c>
      <c r="EU39" s="4">
        <v>1</v>
      </c>
      <c r="EV39" s="8">
        <v>88.19</v>
      </c>
      <c r="EW39" s="4">
        <v>1</v>
      </c>
      <c r="EX39" s="8">
        <v>88.19</v>
      </c>
      <c r="EY39" s="7"/>
      <c r="EZ39" s="7"/>
      <c r="FA39" s="2" t="s">
        <v>230</v>
      </c>
      <c r="FB39" s="2" t="s">
        <v>217</v>
      </c>
      <c r="FC39" s="2" t="s">
        <v>645</v>
      </c>
      <c r="FD39" s="2" t="s">
        <v>922</v>
      </c>
      <c r="FE39" s="2" t="s">
        <v>232</v>
      </c>
      <c r="FF39" s="2" t="s">
        <v>220</v>
      </c>
      <c r="FG39" s="4"/>
      <c r="FH39" s="8"/>
      <c r="FI39" s="4"/>
      <c r="FJ39" s="8"/>
      <c r="FK39" s="7"/>
      <c r="FL39" s="7"/>
      <c r="FM39" s="2" t="s">
        <v>254</v>
      </c>
      <c r="FN39" s="2" t="s">
        <v>217</v>
      </c>
      <c r="FO39" s="2" t="s">
        <v>220</v>
      </c>
      <c r="FP39" s="2" t="s">
        <v>220</v>
      </c>
      <c r="FQ39" s="2" t="s">
        <v>232</v>
      </c>
      <c r="FR39" s="2" t="s">
        <v>220</v>
      </c>
      <c r="FS39" s="4"/>
      <c r="FT39" s="8"/>
      <c r="FU39" s="4"/>
      <c r="FV39" s="8"/>
      <c r="FW39" s="7"/>
      <c r="FX39" s="7"/>
      <c r="FY39" s="2" t="s">
        <v>230</v>
      </c>
      <c r="FZ39" s="2" t="s">
        <v>217</v>
      </c>
      <c r="GA39" s="2" t="s">
        <v>910</v>
      </c>
      <c r="GB39" s="2" t="s">
        <v>911</v>
      </c>
      <c r="GC39" s="2" t="s">
        <v>232</v>
      </c>
      <c r="GD39" s="2" t="s">
        <v>220</v>
      </c>
      <c r="GE39" s="4"/>
      <c r="GF39" s="8"/>
      <c r="GG39" s="4"/>
      <c r="GH39" s="8"/>
      <c r="GI39" s="7"/>
      <c r="GJ39" s="7"/>
      <c r="GK39" s="2" t="s">
        <v>277</v>
      </c>
      <c r="GL39" s="2" t="s">
        <v>217</v>
      </c>
      <c r="GM39" s="2" t="s">
        <v>220</v>
      </c>
      <c r="GN39" s="2" t="s">
        <v>220</v>
      </c>
      <c r="GO39" s="2" t="s">
        <v>232</v>
      </c>
      <c r="GP39" s="2" t="s">
        <v>220</v>
      </c>
      <c r="GQ39" s="4"/>
      <c r="GR39" s="8"/>
      <c r="GS39" s="4"/>
      <c r="GT39" s="8"/>
      <c r="GU39" s="7"/>
      <c r="GV39" s="7"/>
      <c r="GW39" s="2" t="s">
        <v>254</v>
      </c>
      <c r="GX39" s="2" t="s">
        <v>217</v>
      </c>
      <c r="GY39" s="2" t="s">
        <v>220</v>
      </c>
      <c r="GZ39" s="2" t="s">
        <v>220</v>
      </c>
      <c r="HA39" s="2" t="s">
        <v>232</v>
      </c>
      <c r="HB39" s="2" t="s">
        <v>220</v>
      </c>
      <c r="HC39" s="4"/>
      <c r="HD39" s="8"/>
      <c r="HE39" s="4"/>
      <c r="HF39" s="8"/>
      <c r="HG39" s="7"/>
      <c r="HH39" s="7"/>
      <c r="HI39" s="2" t="s">
        <v>254</v>
      </c>
      <c r="HJ39" s="2" t="s">
        <v>217</v>
      </c>
      <c r="HK39" s="2" t="s">
        <v>220</v>
      </c>
      <c r="HL39" s="2" t="s">
        <v>220</v>
      </c>
      <c r="HM39" s="2" t="s">
        <v>232</v>
      </c>
      <c r="HN39" s="2" t="s">
        <v>220</v>
      </c>
      <c r="HO39" s="4"/>
      <c r="HP39" s="8"/>
      <c r="HQ39" s="4"/>
      <c r="HR39" s="8"/>
      <c r="HS39" s="7"/>
      <c r="HT39" s="7"/>
      <c r="HU39" s="2" t="s">
        <v>230</v>
      </c>
      <c r="HV39" s="2" t="s">
        <v>217</v>
      </c>
      <c r="HW39" s="2" t="s">
        <v>885</v>
      </c>
      <c r="HX39" s="2" t="s">
        <v>923</v>
      </c>
      <c r="HY39" s="2" t="s">
        <v>232</v>
      </c>
      <c r="HZ39" s="2" t="s">
        <v>220</v>
      </c>
      <c r="IA39" s="4"/>
      <c r="IB39" s="8"/>
      <c r="IC39" s="4"/>
      <c r="ID39" s="8"/>
      <c r="IE39" s="7"/>
      <c r="IF39" s="7"/>
      <c r="IG39" s="2" t="s">
        <v>230</v>
      </c>
      <c r="IH39" s="2" t="s">
        <v>217</v>
      </c>
      <c r="II39" s="2" t="s">
        <v>903</v>
      </c>
      <c r="IJ39" s="2" t="s">
        <v>220</v>
      </c>
      <c r="IK39" s="2" t="s">
        <v>232</v>
      </c>
      <c r="IL39" s="2" t="s">
        <v>220</v>
      </c>
      <c r="IM39" s="4"/>
      <c r="IN39" s="8"/>
      <c r="IO39" s="4"/>
      <c r="IP39" s="8"/>
      <c r="IQ39" s="7"/>
      <c r="IR39" s="7"/>
      <c r="IS39" s="2" t="s">
        <v>277</v>
      </c>
      <c r="IT39" s="2" t="s">
        <v>217</v>
      </c>
      <c r="IU39" s="2" t="s">
        <v>220</v>
      </c>
      <c r="IV39" s="2" t="s">
        <v>220</v>
      </c>
      <c r="IW39" s="2" t="s">
        <v>232</v>
      </c>
      <c r="IX39" s="2" t="s">
        <v>220</v>
      </c>
      <c r="IY39" s="4"/>
      <c r="IZ39" s="8"/>
      <c r="JA39" s="4"/>
      <c r="JB39" s="8"/>
      <c r="JC39" s="7"/>
      <c r="JD39" s="7"/>
      <c r="JE39" s="2" t="s">
        <v>254</v>
      </c>
      <c r="JF39" s="2" t="s">
        <v>217</v>
      </c>
      <c r="JG39" s="2" t="s">
        <v>220</v>
      </c>
      <c r="JH39" s="2" t="s">
        <v>220</v>
      </c>
      <c r="JI39" s="2" t="s">
        <v>232</v>
      </c>
      <c r="JJ39" s="2" t="s">
        <v>220</v>
      </c>
      <c r="JK39" s="4"/>
      <c r="JL39" s="8"/>
      <c r="JM39" s="4"/>
      <c r="JN39" s="8"/>
      <c r="JO39" s="7"/>
      <c r="JP39" s="7"/>
      <c r="JQ39" s="2" t="s">
        <v>277</v>
      </c>
      <c r="JR39" s="2" t="s">
        <v>217</v>
      </c>
      <c r="JS39" s="2" t="s">
        <v>220</v>
      </c>
      <c r="JT39" s="2" t="s">
        <v>220</v>
      </c>
      <c r="JU39" s="2" t="s">
        <v>232</v>
      </c>
      <c r="JV39" s="2" t="s">
        <v>220</v>
      </c>
      <c r="JW39" s="4"/>
      <c r="JX39" s="8"/>
      <c r="JY39" s="4"/>
      <c r="JZ39" s="8"/>
      <c r="KA39" s="7"/>
      <c r="KB39" s="7"/>
      <c r="KC39" s="2" t="s">
        <v>277</v>
      </c>
      <c r="KD39" s="2" t="s">
        <v>217</v>
      </c>
      <c r="KE39" s="2" t="s">
        <v>220</v>
      </c>
      <c r="KF39" s="2" t="s">
        <v>220</v>
      </c>
      <c r="KG39" s="2" t="s">
        <v>232</v>
      </c>
      <c r="KH39" s="2" t="s">
        <v>220</v>
      </c>
      <c r="KI39" s="4"/>
      <c r="KJ39" s="8"/>
      <c r="KK39" s="4"/>
      <c r="KL39" s="8"/>
      <c r="KM39" s="7"/>
      <c r="KN39" s="7"/>
      <c r="KO39" s="2" t="s">
        <v>277</v>
      </c>
      <c r="KP39" s="2" t="s">
        <v>217</v>
      </c>
      <c r="KQ39" s="2" t="s">
        <v>220</v>
      </c>
      <c r="KR39" s="2" t="s">
        <v>220</v>
      </c>
      <c r="KS39" s="2" t="s">
        <v>232</v>
      </c>
      <c r="KT39" s="2" t="s">
        <v>220</v>
      </c>
      <c r="KU39" s="4"/>
      <c r="KV39" s="8"/>
      <c r="KW39" s="4"/>
      <c r="KX39" s="8"/>
      <c r="KY39" s="7"/>
      <c r="KZ39" s="7"/>
      <c r="LA39" s="2" t="s">
        <v>277</v>
      </c>
      <c r="LB39" s="2" t="s">
        <v>217</v>
      </c>
      <c r="LC39" s="2" t="s">
        <v>220</v>
      </c>
      <c r="LD39" s="2" t="s">
        <v>220</v>
      </c>
      <c r="LE39" s="2" t="s">
        <v>232</v>
      </c>
      <c r="LF39" s="2" t="s">
        <v>220</v>
      </c>
      <c r="LG39" s="4"/>
      <c r="LH39" s="8"/>
      <c r="LI39" s="4"/>
      <c r="LJ39" s="8"/>
      <c r="LK39" s="7"/>
      <c r="LL39" s="7"/>
      <c r="LM39" s="2" t="s">
        <v>268</v>
      </c>
      <c r="LN39" s="2" t="s">
        <v>217</v>
      </c>
      <c r="LO39" s="2" t="s">
        <v>220</v>
      </c>
      <c r="LP39" s="2" t="s">
        <v>220</v>
      </c>
      <c r="LQ39" s="2" t="s">
        <v>232</v>
      </c>
      <c r="LR39" s="2" t="s">
        <v>220</v>
      </c>
      <c r="LS39" s="4"/>
      <c r="LT39" s="8"/>
      <c r="LU39" s="4"/>
      <c r="LV39" s="8"/>
      <c r="LW39" s="7"/>
      <c r="LX39" s="7"/>
      <c r="LY39" s="2" t="s">
        <v>230</v>
      </c>
      <c r="LZ39" s="2" t="s">
        <v>270</v>
      </c>
      <c r="MA39" s="2" t="s">
        <v>912</v>
      </c>
      <c r="MB39" s="2" t="s">
        <v>924</v>
      </c>
      <c r="MC39" s="2" t="s">
        <v>232</v>
      </c>
      <c r="MD39" s="2" t="s">
        <v>220</v>
      </c>
      <c r="ME39" s="4"/>
      <c r="MF39" s="8"/>
      <c r="MG39" s="4"/>
      <c r="MH39" s="8"/>
      <c r="MI39" s="7"/>
      <c r="MJ39" s="7"/>
      <c r="MK39" s="2" t="s">
        <v>277</v>
      </c>
      <c r="ML39" s="2" t="s">
        <v>217</v>
      </c>
      <c r="MM39" s="2" t="s">
        <v>220</v>
      </c>
      <c r="MN39" s="2" t="s">
        <v>220</v>
      </c>
      <c r="MO39" s="2" t="s">
        <v>232</v>
      </c>
      <c r="MP39" s="2" t="s">
        <v>220</v>
      </c>
      <c r="MQ39" s="4"/>
      <c r="MR39" s="8"/>
      <c r="MS39" s="4"/>
      <c r="MT39" s="8"/>
      <c r="MU39" s="7"/>
      <c r="MV39" s="7"/>
      <c r="MW39" s="2" t="s">
        <v>230</v>
      </c>
      <c r="MX39" s="2" t="s">
        <v>274</v>
      </c>
      <c r="MY39" s="2" t="s">
        <v>903</v>
      </c>
      <c r="MZ39" s="2" t="s">
        <v>925</v>
      </c>
      <c r="NA39" s="2" t="s">
        <v>232</v>
      </c>
      <c r="NB39" s="2" t="s">
        <v>220</v>
      </c>
      <c r="NC39" s="4"/>
      <c r="ND39" s="8"/>
      <c r="NE39" s="4"/>
      <c r="NF39" s="8"/>
      <c r="NG39" s="7"/>
      <c r="NH39" s="7"/>
      <c r="NI39" s="2" t="s">
        <v>220</v>
      </c>
      <c r="NJ39" s="2" t="s">
        <v>220</v>
      </c>
      <c r="NK39" s="2" t="s">
        <v>220</v>
      </c>
      <c r="NL39" s="2" t="s">
        <v>220</v>
      </c>
      <c r="NM39" s="2" t="s">
        <v>220</v>
      </c>
      <c r="NN39" s="2" t="s">
        <v>220</v>
      </c>
      <c r="NO39" s="4"/>
      <c r="NP39" s="8"/>
      <c r="NQ39" s="4"/>
      <c r="NR39" s="8"/>
      <c r="NS39" s="7"/>
      <c r="NT39" s="7"/>
      <c r="NU39" s="2" t="s">
        <v>277</v>
      </c>
      <c r="NV39" s="2" t="s">
        <v>217</v>
      </c>
      <c r="NW39" s="2" t="s">
        <v>220</v>
      </c>
      <c r="NX39" s="2" t="s">
        <v>220</v>
      </c>
      <c r="NY39" s="2" t="s">
        <v>232</v>
      </c>
      <c r="NZ39" s="2" t="s">
        <v>220</v>
      </c>
      <c r="OA39" s="4"/>
      <c r="OB39" s="8"/>
      <c r="OC39" s="4"/>
      <c r="OD39" s="8"/>
      <c r="OE39" s="7"/>
      <c r="OF39" s="7"/>
      <c r="OG39" s="2" t="s">
        <v>268</v>
      </c>
      <c r="OH39" s="2" t="s">
        <v>217</v>
      </c>
      <c r="OI39" s="2" t="s">
        <v>220</v>
      </c>
      <c r="OJ39" s="2" t="s">
        <v>220</v>
      </c>
      <c r="OK39" s="2" t="s">
        <v>232</v>
      </c>
      <c r="OL39" s="2" t="s">
        <v>220</v>
      </c>
      <c r="OM39" s="4"/>
      <c r="ON39" s="8"/>
      <c r="OO39" s="4"/>
      <c r="OP39" s="8"/>
      <c r="OQ39" s="7"/>
      <c r="OR39" s="7"/>
      <c r="OS39" s="2" t="s">
        <v>277</v>
      </c>
      <c r="OT39" s="2" t="s">
        <v>270</v>
      </c>
      <c r="OU39" s="2" t="s">
        <v>220</v>
      </c>
      <c r="OV39" s="2" t="s">
        <v>220</v>
      </c>
      <c r="OW39" s="2" t="s">
        <v>232</v>
      </c>
      <c r="OX39" s="2" t="s">
        <v>220</v>
      </c>
      <c r="OY39" s="4"/>
      <c r="OZ39" s="8"/>
      <c r="PA39" s="4"/>
      <c r="PB39" s="8"/>
      <c r="PC39" s="7"/>
      <c r="PD39" s="7"/>
      <c r="PE39" s="2" t="s">
        <v>277</v>
      </c>
      <c r="PF39" s="2" t="s">
        <v>217</v>
      </c>
      <c r="PG39" s="2" t="s">
        <v>220</v>
      </c>
      <c r="PH39" s="2" t="s">
        <v>220</v>
      </c>
      <c r="PI39" s="2" t="s">
        <v>232</v>
      </c>
      <c r="PJ39" s="2" t="s">
        <v>220</v>
      </c>
      <c r="PK39" s="4"/>
      <c r="PL39" s="8"/>
      <c r="PM39" s="4"/>
      <c r="PN39" s="8"/>
      <c r="PO39" s="7"/>
      <c r="PP39" s="7"/>
      <c r="PQ39" s="2" t="s">
        <v>277</v>
      </c>
      <c r="PR39" s="2" t="s">
        <v>270</v>
      </c>
      <c r="PS39" s="2" t="s">
        <v>220</v>
      </c>
      <c r="PT39" s="2" t="s">
        <v>220</v>
      </c>
      <c r="PU39" s="2" t="s">
        <v>232</v>
      </c>
      <c r="PV39" s="2" t="s">
        <v>220</v>
      </c>
      <c r="PW39" s="4">
        <v>205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>
        <v>50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</row>
    <row r="40">
      <c r="A40" s="2" t="s">
        <v>926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840</v>
      </c>
      <c r="G40" s="2" t="s">
        <v>840</v>
      </c>
      <c r="H40" s="2" t="s">
        <v>840</v>
      </c>
      <c r="I40" s="2" t="s">
        <v>841</v>
      </c>
      <c r="J40" s="2" t="s">
        <v>215</v>
      </c>
      <c r="K40" s="2" t="s">
        <v>216</v>
      </c>
      <c r="L40" s="3">
        <v>65</v>
      </c>
      <c r="M40" s="3">
        <v>68.25</v>
      </c>
      <c r="N40" s="3">
        <v>129.99</v>
      </c>
      <c r="O40" s="2" t="s">
        <v>217</v>
      </c>
      <c r="P40" s="2" t="s">
        <v>405</v>
      </c>
      <c r="Q40" s="2" t="s">
        <v>219</v>
      </c>
      <c r="R40" s="2" t="s">
        <v>220</v>
      </c>
      <c r="S40" s="2" t="s">
        <v>927</v>
      </c>
      <c r="T40" s="2" t="s">
        <v>222</v>
      </c>
      <c r="U40" s="2" t="s">
        <v>223</v>
      </c>
      <c r="V40" s="2" t="s">
        <v>843</v>
      </c>
      <c r="W40" s="2" t="s">
        <v>844</v>
      </c>
      <c r="X40" s="2" t="s">
        <v>845</v>
      </c>
      <c r="Y40" s="2" t="s">
        <v>806</v>
      </c>
      <c r="Z40" s="4">
        <v>213</v>
      </c>
      <c r="AA40" s="4">
        <f>=ROUNDDOWN(42.6,0)</f>
      </c>
      <c r="AB40" s="5">
        <v>5</v>
      </c>
      <c r="AC40" s="2" t="s">
        <v>928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>
        <v>8</v>
      </c>
      <c r="AQ40" s="8">
        <v>642.52</v>
      </c>
      <c r="AR40" s="4">
        <v>5</v>
      </c>
      <c r="AS40" s="8">
        <v>386.27</v>
      </c>
      <c r="AT40" s="7">
        <v>0.6</v>
      </c>
      <c r="AU40" s="7">
        <v>0.6634</v>
      </c>
      <c r="AV40" s="4">
        <v>12</v>
      </c>
      <c r="AW40" s="8">
        <v>993.2</v>
      </c>
      <c r="AX40" s="4">
        <v>15</v>
      </c>
      <c r="AY40" s="8">
        <v>1265.25</v>
      </c>
      <c r="AZ40" s="7">
        <v>-0.2</v>
      </c>
      <c r="BA40" s="7">
        <v>-0.215</v>
      </c>
      <c r="BB40" s="7">
        <v>0.6469</v>
      </c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>
        <v>0.1144</v>
      </c>
      <c r="BJ40" s="4">
        <v>8</v>
      </c>
      <c r="BK40" s="8">
        <v>642.52</v>
      </c>
      <c r="BL40" s="2" t="s">
        <v>929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230</v>
      </c>
      <c r="BV40" s="2" t="s">
        <v>217</v>
      </c>
      <c r="BW40" s="2" t="s">
        <v>220</v>
      </c>
      <c r="BX40" s="2" t="s">
        <v>220</v>
      </c>
      <c r="BY40" s="2" t="s">
        <v>232</v>
      </c>
      <c r="BZ40" s="2" t="s">
        <v>220</v>
      </c>
      <c r="CA40" s="4"/>
      <c r="CB40" s="8"/>
      <c r="CC40" s="4">
        <v>1</v>
      </c>
      <c r="CD40" s="8">
        <v>73.7</v>
      </c>
      <c r="CE40" s="7">
        <v>-1</v>
      </c>
      <c r="CF40" s="7">
        <v>-1</v>
      </c>
      <c r="CG40" s="2" t="s">
        <v>230</v>
      </c>
      <c r="CH40" s="2" t="s">
        <v>217</v>
      </c>
      <c r="CI40" s="2" t="s">
        <v>878</v>
      </c>
      <c r="CJ40" s="2" t="s">
        <v>295</v>
      </c>
      <c r="CK40" s="2" t="s">
        <v>232</v>
      </c>
      <c r="CL40" s="2" t="s">
        <v>220</v>
      </c>
      <c r="CM40" s="4">
        <v>3</v>
      </c>
      <c r="CN40" s="8">
        <v>225.21</v>
      </c>
      <c r="CO40" s="4">
        <v>2</v>
      </c>
      <c r="CP40" s="8">
        <v>172.66</v>
      </c>
      <c r="CQ40" s="7">
        <v>0.5</v>
      </c>
      <c r="CR40" s="7">
        <v>0.3044</v>
      </c>
      <c r="CS40" s="2" t="s">
        <v>230</v>
      </c>
      <c r="CT40" s="2" t="s">
        <v>217</v>
      </c>
      <c r="CU40" s="2" t="s">
        <v>367</v>
      </c>
      <c r="CV40" s="2" t="s">
        <v>930</v>
      </c>
      <c r="CW40" s="2" t="s">
        <v>232</v>
      </c>
      <c r="CX40" s="2" t="s">
        <v>220</v>
      </c>
      <c r="CY40" s="4">
        <v>1</v>
      </c>
      <c r="CZ40" s="8">
        <v>73.7</v>
      </c>
      <c r="DA40" s="4"/>
      <c r="DB40" s="8"/>
      <c r="DC40" s="7"/>
      <c r="DD40" s="7"/>
      <c r="DE40" s="2" t="s">
        <v>230</v>
      </c>
      <c r="DF40" s="2" t="s">
        <v>217</v>
      </c>
      <c r="DG40" s="2" t="s">
        <v>880</v>
      </c>
      <c r="DH40" s="2" t="s">
        <v>931</v>
      </c>
      <c r="DI40" s="2" t="s">
        <v>232</v>
      </c>
      <c r="DJ40" s="2" t="s">
        <v>220</v>
      </c>
      <c r="DK40" s="4">
        <v>1</v>
      </c>
      <c r="DL40" s="8">
        <v>68.25</v>
      </c>
      <c r="DM40" s="4">
        <v>1</v>
      </c>
      <c r="DN40" s="8">
        <v>68.25</v>
      </c>
      <c r="DO40" s="7"/>
      <c r="DP40" s="7"/>
      <c r="DQ40" s="2" t="s">
        <v>230</v>
      </c>
      <c r="DR40" s="2" t="s">
        <v>217</v>
      </c>
      <c r="DS40" s="2" t="s">
        <v>881</v>
      </c>
      <c r="DT40" s="2" t="s">
        <v>932</v>
      </c>
      <c r="DU40" s="2" t="s">
        <v>232</v>
      </c>
      <c r="DV40" s="2" t="s">
        <v>220</v>
      </c>
      <c r="DW40" s="4"/>
      <c r="DX40" s="8"/>
      <c r="DY40" s="4"/>
      <c r="DZ40" s="8"/>
      <c r="EA40" s="7"/>
      <c r="EB40" s="7"/>
      <c r="EC40" s="2" t="s">
        <v>230</v>
      </c>
      <c r="ED40" s="2" t="s">
        <v>217</v>
      </c>
      <c r="EE40" s="2" t="s">
        <v>882</v>
      </c>
      <c r="EF40" s="2" t="s">
        <v>933</v>
      </c>
      <c r="EG40" s="2" t="s">
        <v>232</v>
      </c>
      <c r="EH40" s="2" t="s">
        <v>220</v>
      </c>
      <c r="EI40" s="4"/>
      <c r="EJ40" s="8"/>
      <c r="EK40" s="4"/>
      <c r="EL40" s="8"/>
      <c r="EM40" s="7"/>
      <c r="EN40" s="7"/>
      <c r="EO40" s="2" t="s">
        <v>230</v>
      </c>
      <c r="EP40" s="2" t="s">
        <v>217</v>
      </c>
      <c r="EQ40" s="2" t="s">
        <v>369</v>
      </c>
      <c r="ER40" s="2" t="s">
        <v>934</v>
      </c>
      <c r="ES40" s="2" t="s">
        <v>232</v>
      </c>
      <c r="ET40" s="2" t="s">
        <v>220</v>
      </c>
      <c r="EU40" s="4">
        <v>1</v>
      </c>
      <c r="EV40" s="8">
        <v>71.66</v>
      </c>
      <c r="EW40" s="4">
        <v>1</v>
      </c>
      <c r="EX40" s="8">
        <v>71.66</v>
      </c>
      <c r="EY40" s="7"/>
      <c r="EZ40" s="7"/>
      <c r="FA40" s="2" t="s">
        <v>230</v>
      </c>
      <c r="FB40" s="2" t="s">
        <v>217</v>
      </c>
      <c r="FC40" s="2" t="s">
        <v>885</v>
      </c>
      <c r="FD40" s="2" t="s">
        <v>935</v>
      </c>
      <c r="FE40" s="2" t="s">
        <v>232</v>
      </c>
      <c r="FF40" s="2" t="s">
        <v>220</v>
      </c>
      <c r="FG40" s="4"/>
      <c r="FH40" s="8"/>
      <c r="FI40" s="4"/>
      <c r="FJ40" s="8"/>
      <c r="FK40" s="7"/>
      <c r="FL40" s="7"/>
      <c r="FM40" s="2" t="s">
        <v>254</v>
      </c>
      <c r="FN40" s="2" t="s">
        <v>217</v>
      </c>
      <c r="FO40" s="2" t="s">
        <v>220</v>
      </c>
      <c r="FP40" s="2" t="s">
        <v>220</v>
      </c>
      <c r="FQ40" s="2" t="s">
        <v>232</v>
      </c>
      <c r="FR40" s="2" t="s">
        <v>220</v>
      </c>
      <c r="FS40" s="4">
        <v>1</v>
      </c>
      <c r="FT40" s="8">
        <v>73.71</v>
      </c>
      <c r="FU40" s="4"/>
      <c r="FV40" s="8"/>
      <c r="FW40" s="7"/>
      <c r="FX40" s="7"/>
      <c r="FY40" s="2" t="s">
        <v>230</v>
      </c>
      <c r="FZ40" s="2" t="s">
        <v>217</v>
      </c>
      <c r="GA40" s="2" t="s">
        <v>378</v>
      </c>
      <c r="GB40" s="2" t="s">
        <v>789</v>
      </c>
      <c r="GC40" s="2" t="s">
        <v>232</v>
      </c>
      <c r="GD40" s="2" t="s">
        <v>220</v>
      </c>
      <c r="GE40" s="4"/>
      <c r="GF40" s="8"/>
      <c r="GG40" s="4"/>
      <c r="GH40" s="8"/>
      <c r="GI40" s="7"/>
      <c r="GJ40" s="7"/>
      <c r="GK40" s="2" t="s">
        <v>277</v>
      </c>
      <c r="GL40" s="2" t="s">
        <v>217</v>
      </c>
      <c r="GM40" s="2" t="s">
        <v>220</v>
      </c>
      <c r="GN40" s="2" t="s">
        <v>220</v>
      </c>
      <c r="GO40" s="2" t="s">
        <v>232</v>
      </c>
      <c r="GP40" s="2" t="s">
        <v>220</v>
      </c>
      <c r="GQ40" s="4"/>
      <c r="GR40" s="8"/>
      <c r="GS40" s="4"/>
      <c r="GT40" s="8"/>
      <c r="GU40" s="7"/>
      <c r="GV40" s="7"/>
      <c r="GW40" s="2" t="s">
        <v>277</v>
      </c>
      <c r="GX40" s="2" t="s">
        <v>217</v>
      </c>
      <c r="GY40" s="2" t="s">
        <v>220</v>
      </c>
      <c r="GZ40" s="2" t="s">
        <v>220</v>
      </c>
      <c r="HA40" s="2" t="s">
        <v>232</v>
      </c>
      <c r="HB40" s="2" t="s">
        <v>220</v>
      </c>
      <c r="HC40" s="4"/>
      <c r="HD40" s="8"/>
      <c r="HE40" s="4"/>
      <c r="HF40" s="8"/>
      <c r="HG40" s="7"/>
      <c r="HH40" s="7"/>
      <c r="HI40" s="2" t="s">
        <v>254</v>
      </c>
      <c r="HJ40" s="2" t="s">
        <v>217</v>
      </c>
      <c r="HK40" s="2" t="s">
        <v>220</v>
      </c>
      <c r="HL40" s="2" t="s">
        <v>220</v>
      </c>
      <c r="HM40" s="2" t="s">
        <v>232</v>
      </c>
      <c r="HN40" s="2" t="s">
        <v>220</v>
      </c>
      <c r="HO40" s="4"/>
      <c r="HP40" s="8"/>
      <c r="HQ40" s="4"/>
      <c r="HR40" s="8"/>
      <c r="HS40" s="7"/>
      <c r="HT40" s="7"/>
      <c r="HU40" s="2" t="s">
        <v>230</v>
      </c>
      <c r="HV40" s="2" t="s">
        <v>217</v>
      </c>
      <c r="HW40" s="2" t="s">
        <v>382</v>
      </c>
      <c r="HX40" s="2" t="s">
        <v>936</v>
      </c>
      <c r="HY40" s="2" t="s">
        <v>232</v>
      </c>
      <c r="HZ40" s="2" t="s">
        <v>220</v>
      </c>
      <c r="IA40" s="4">
        <v>1</v>
      </c>
      <c r="IB40" s="8">
        <v>129.99</v>
      </c>
      <c r="IC40" s="4"/>
      <c r="ID40" s="8"/>
      <c r="IE40" s="7"/>
      <c r="IF40" s="7"/>
      <c r="IG40" s="2" t="s">
        <v>230</v>
      </c>
      <c r="IH40" s="2" t="s">
        <v>217</v>
      </c>
      <c r="II40" s="2" t="s">
        <v>262</v>
      </c>
      <c r="IJ40" s="2" t="s">
        <v>937</v>
      </c>
      <c r="IK40" s="2" t="s">
        <v>232</v>
      </c>
      <c r="IL40" s="2" t="s">
        <v>220</v>
      </c>
      <c r="IM40" s="4"/>
      <c r="IN40" s="8"/>
      <c r="IO40" s="4"/>
      <c r="IP40" s="8"/>
      <c r="IQ40" s="7"/>
      <c r="IR40" s="7"/>
      <c r="IS40" s="2" t="s">
        <v>277</v>
      </c>
      <c r="IT40" s="2" t="s">
        <v>217</v>
      </c>
      <c r="IU40" s="2" t="s">
        <v>220</v>
      </c>
      <c r="IV40" s="2" t="s">
        <v>220</v>
      </c>
      <c r="IW40" s="2" t="s">
        <v>232</v>
      </c>
      <c r="IX40" s="2" t="s">
        <v>220</v>
      </c>
      <c r="IY40" s="4"/>
      <c r="IZ40" s="8"/>
      <c r="JA40" s="4"/>
      <c r="JB40" s="8"/>
      <c r="JC40" s="7"/>
      <c r="JD40" s="7"/>
      <c r="JE40" s="2" t="s">
        <v>254</v>
      </c>
      <c r="JF40" s="2" t="s">
        <v>217</v>
      </c>
      <c r="JG40" s="2" t="s">
        <v>220</v>
      </c>
      <c r="JH40" s="2" t="s">
        <v>220</v>
      </c>
      <c r="JI40" s="2" t="s">
        <v>232</v>
      </c>
      <c r="JJ40" s="2" t="s">
        <v>220</v>
      </c>
      <c r="JK40" s="4"/>
      <c r="JL40" s="8"/>
      <c r="JM40" s="4"/>
      <c r="JN40" s="8"/>
      <c r="JO40" s="7"/>
      <c r="JP40" s="7"/>
      <c r="JQ40" s="2" t="s">
        <v>277</v>
      </c>
      <c r="JR40" s="2" t="s">
        <v>217</v>
      </c>
      <c r="JS40" s="2" t="s">
        <v>220</v>
      </c>
      <c r="JT40" s="2" t="s">
        <v>220</v>
      </c>
      <c r="JU40" s="2" t="s">
        <v>232</v>
      </c>
      <c r="JV40" s="2" t="s">
        <v>220</v>
      </c>
      <c r="JW40" s="4"/>
      <c r="JX40" s="8"/>
      <c r="JY40" s="4"/>
      <c r="JZ40" s="8"/>
      <c r="KA40" s="7"/>
      <c r="KB40" s="7"/>
      <c r="KC40" s="2" t="s">
        <v>277</v>
      </c>
      <c r="KD40" s="2" t="s">
        <v>217</v>
      </c>
      <c r="KE40" s="2" t="s">
        <v>220</v>
      </c>
      <c r="KF40" s="2" t="s">
        <v>220</v>
      </c>
      <c r="KG40" s="2" t="s">
        <v>232</v>
      </c>
      <c r="KH40" s="2" t="s">
        <v>220</v>
      </c>
      <c r="KI40" s="4"/>
      <c r="KJ40" s="8"/>
      <c r="KK40" s="4"/>
      <c r="KL40" s="8"/>
      <c r="KM40" s="7"/>
      <c r="KN40" s="7"/>
      <c r="KO40" s="2" t="s">
        <v>277</v>
      </c>
      <c r="KP40" s="2" t="s">
        <v>217</v>
      </c>
      <c r="KQ40" s="2" t="s">
        <v>220</v>
      </c>
      <c r="KR40" s="2" t="s">
        <v>220</v>
      </c>
      <c r="KS40" s="2" t="s">
        <v>232</v>
      </c>
      <c r="KT40" s="2" t="s">
        <v>220</v>
      </c>
      <c r="KU40" s="4"/>
      <c r="KV40" s="8"/>
      <c r="KW40" s="4"/>
      <c r="KX40" s="8"/>
      <c r="KY40" s="7"/>
      <c r="KZ40" s="7"/>
      <c r="LA40" s="2" t="s">
        <v>277</v>
      </c>
      <c r="LB40" s="2" t="s">
        <v>217</v>
      </c>
      <c r="LC40" s="2" t="s">
        <v>220</v>
      </c>
      <c r="LD40" s="2" t="s">
        <v>220</v>
      </c>
      <c r="LE40" s="2" t="s">
        <v>232</v>
      </c>
      <c r="LF40" s="2" t="s">
        <v>220</v>
      </c>
      <c r="LG40" s="4"/>
      <c r="LH40" s="8"/>
      <c r="LI40" s="4"/>
      <c r="LJ40" s="8"/>
      <c r="LK40" s="7"/>
      <c r="LL40" s="7"/>
      <c r="LM40" s="2" t="s">
        <v>268</v>
      </c>
      <c r="LN40" s="2" t="s">
        <v>217</v>
      </c>
      <c r="LO40" s="2" t="s">
        <v>220</v>
      </c>
      <c r="LP40" s="2" t="s">
        <v>220</v>
      </c>
      <c r="LQ40" s="2" t="s">
        <v>232</v>
      </c>
      <c r="LR40" s="2" t="s">
        <v>220</v>
      </c>
      <c r="LS40" s="4"/>
      <c r="LT40" s="8"/>
      <c r="LU40" s="4"/>
      <c r="LV40" s="8"/>
      <c r="LW40" s="7"/>
      <c r="LX40" s="7"/>
      <c r="LY40" s="2" t="s">
        <v>230</v>
      </c>
      <c r="LZ40" s="2" t="s">
        <v>270</v>
      </c>
      <c r="MA40" s="2" t="s">
        <v>388</v>
      </c>
      <c r="MB40" s="2" t="s">
        <v>220</v>
      </c>
      <c r="MC40" s="2" t="s">
        <v>232</v>
      </c>
      <c r="MD40" s="2" t="s">
        <v>220</v>
      </c>
      <c r="ME40" s="4"/>
      <c r="MF40" s="8"/>
      <c r="MG40" s="4"/>
      <c r="MH40" s="8"/>
      <c r="MI40" s="7"/>
      <c r="MJ40" s="7"/>
      <c r="MK40" s="2" t="s">
        <v>230</v>
      </c>
      <c r="ML40" s="2" t="s">
        <v>270</v>
      </c>
      <c r="MM40" s="2" t="s">
        <v>421</v>
      </c>
      <c r="MN40" s="2" t="s">
        <v>220</v>
      </c>
      <c r="MO40" s="2" t="s">
        <v>232</v>
      </c>
      <c r="MP40" s="2" t="s">
        <v>220</v>
      </c>
      <c r="MQ40" s="4"/>
      <c r="MR40" s="8"/>
      <c r="MS40" s="4"/>
      <c r="MT40" s="8"/>
      <c r="MU40" s="7"/>
      <c r="MV40" s="7"/>
      <c r="MW40" s="2" t="s">
        <v>230</v>
      </c>
      <c r="MX40" s="2" t="s">
        <v>274</v>
      </c>
      <c r="MY40" s="2" t="s">
        <v>263</v>
      </c>
      <c r="MZ40" s="2" t="s">
        <v>938</v>
      </c>
      <c r="NA40" s="2" t="s">
        <v>232</v>
      </c>
      <c r="NB40" s="2" t="s">
        <v>220</v>
      </c>
      <c r="NC40" s="4"/>
      <c r="ND40" s="8"/>
      <c r="NE40" s="4"/>
      <c r="NF40" s="8"/>
      <c r="NG40" s="7"/>
      <c r="NH40" s="7"/>
      <c r="NI40" s="2" t="s">
        <v>277</v>
      </c>
      <c r="NJ40" s="2" t="s">
        <v>217</v>
      </c>
      <c r="NK40" s="2" t="s">
        <v>220</v>
      </c>
      <c r="NL40" s="2" t="s">
        <v>220</v>
      </c>
      <c r="NM40" s="2" t="s">
        <v>232</v>
      </c>
      <c r="NN40" s="2" t="s">
        <v>220</v>
      </c>
      <c r="NO40" s="4"/>
      <c r="NP40" s="8"/>
      <c r="NQ40" s="4"/>
      <c r="NR40" s="8"/>
      <c r="NS40" s="7"/>
      <c r="NT40" s="7"/>
      <c r="NU40" s="2" t="s">
        <v>277</v>
      </c>
      <c r="NV40" s="2" t="s">
        <v>217</v>
      </c>
      <c r="NW40" s="2" t="s">
        <v>220</v>
      </c>
      <c r="NX40" s="2" t="s">
        <v>220</v>
      </c>
      <c r="NY40" s="2" t="s">
        <v>232</v>
      </c>
      <c r="NZ40" s="2" t="s">
        <v>220</v>
      </c>
      <c r="OA40" s="4"/>
      <c r="OB40" s="8"/>
      <c r="OC40" s="4"/>
      <c r="OD40" s="8"/>
      <c r="OE40" s="7"/>
      <c r="OF40" s="7"/>
      <c r="OG40" s="2" t="s">
        <v>268</v>
      </c>
      <c r="OH40" s="2" t="s">
        <v>217</v>
      </c>
      <c r="OI40" s="2" t="s">
        <v>220</v>
      </c>
      <c r="OJ40" s="2" t="s">
        <v>220</v>
      </c>
      <c r="OK40" s="2" t="s">
        <v>232</v>
      </c>
      <c r="OL40" s="2" t="s">
        <v>220</v>
      </c>
      <c r="OM40" s="4"/>
      <c r="ON40" s="8"/>
      <c r="OO40" s="4"/>
      <c r="OP40" s="8"/>
      <c r="OQ40" s="7"/>
      <c r="OR40" s="7"/>
      <c r="OS40" s="2" t="s">
        <v>220</v>
      </c>
      <c r="OT40" s="2" t="s">
        <v>220</v>
      </c>
      <c r="OU40" s="2" t="s">
        <v>220</v>
      </c>
      <c r="OV40" s="2" t="s">
        <v>220</v>
      </c>
      <c r="OW40" s="2" t="s">
        <v>220</v>
      </c>
      <c r="OX40" s="2" t="s">
        <v>220</v>
      </c>
      <c r="OY40" s="4"/>
      <c r="OZ40" s="8"/>
      <c r="PA40" s="4"/>
      <c r="PB40" s="8"/>
      <c r="PC40" s="7"/>
      <c r="PD40" s="7"/>
      <c r="PE40" s="2" t="s">
        <v>277</v>
      </c>
      <c r="PF40" s="2" t="s">
        <v>217</v>
      </c>
      <c r="PG40" s="2" t="s">
        <v>220</v>
      </c>
      <c r="PH40" s="2" t="s">
        <v>220</v>
      </c>
      <c r="PI40" s="2" t="s">
        <v>232</v>
      </c>
      <c r="PJ40" s="2" t="s">
        <v>220</v>
      </c>
      <c r="PK40" s="4"/>
      <c r="PL40" s="8"/>
      <c r="PM40" s="4"/>
      <c r="PN40" s="8"/>
      <c r="PO40" s="7"/>
      <c r="PP40" s="7"/>
      <c r="PQ40" s="2" t="s">
        <v>220</v>
      </c>
      <c r="PR40" s="2" t="s">
        <v>220</v>
      </c>
      <c r="PS40" s="2" t="s">
        <v>220</v>
      </c>
      <c r="PT40" s="2" t="s">
        <v>220</v>
      </c>
      <c r="PU40" s="2" t="s">
        <v>220</v>
      </c>
      <c r="PV40" s="2" t="s">
        <v>220</v>
      </c>
      <c r="PW40" s="4">
        <v>213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>
        <v>150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</row>
    <row r="41">
      <c r="A41" s="2" t="s">
        <v>939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840</v>
      </c>
      <c r="G41" s="2" t="s">
        <v>840</v>
      </c>
      <c r="H41" s="2" t="s">
        <v>840</v>
      </c>
      <c r="I41" s="2" t="s">
        <v>841</v>
      </c>
      <c r="J41" s="2" t="s">
        <v>282</v>
      </c>
      <c r="K41" s="2" t="s">
        <v>216</v>
      </c>
      <c r="L41" s="3">
        <v>80</v>
      </c>
      <c r="M41" s="3">
        <v>83.99</v>
      </c>
      <c r="N41" s="3">
        <v>159.99</v>
      </c>
      <c r="O41" s="2" t="s">
        <v>217</v>
      </c>
      <c r="P41" s="2" t="s">
        <v>405</v>
      </c>
      <c r="Q41" s="2" t="s">
        <v>219</v>
      </c>
      <c r="R41" s="2" t="s">
        <v>220</v>
      </c>
      <c r="S41" s="2" t="s">
        <v>927</v>
      </c>
      <c r="T41" s="2" t="s">
        <v>222</v>
      </c>
      <c r="U41" s="2" t="s">
        <v>223</v>
      </c>
      <c r="V41" s="2" t="s">
        <v>843</v>
      </c>
      <c r="W41" s="2" t="s">
        <v>844</v>
      </c>
      <c r="X41" s="2" t="s">
        <v>845</v>
      </c>
      <c r="Y41" s="2" t="s">
        <v>806</v>
      </c>
      <c r="Z41" s="4">
        <v>198</v>
      </c>
      <c r="AA41" s="4">
        <f>=ROUNDDOWN(39.6,0)</f>
      </c>
      <c r="AB41" s="5">
        <v>5</v>
      </c>
      <c r="AC41" s="2" t="s">
        <v>928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>
        <v>4</v>
      </c>
      <c r="AQ41" s="8">
        <v>350.68</v>
      </c>
      <c r="AR41" s="4">
        <v>10</v>
      </c>
      <c r="AS41" s="8">
        <v>878.98</v>
      </c>
      <c r="AT41" s="7">
        <v>-0.6</v>
      </c>
      <c r="AU41" s="7">
        <v>-0.601</v>
      </c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>
        <v>0.3531</v>
      </c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>
        <v>4</v>
      </c>
      <c r="BK41" s="8">
        <v>350.68</v>
      </c>
      <c r="BL41" s="2" t="s">
        <v>940</v>
      </c>
      <c r="BM41" s="7">
        <v>1</v>
      </c>
      <c r="BN41" s="7">
        <v>1</v>
      </c>
      <c r="BO41" s="4">
        <v>1</v>
      </c>
      <c r="BP41" s="8">
        <v>91.99</v>
      </c>
      <c r="BQ41" s="4">
        <v>1</v>
      </c>
      <c r="BR41" s="8">
        <v>91.99</v>
      </c>
      <c r="BS41" s="7"/>
      <c r="BT41" s="7"/>
      <c r="BU41" s="2" t="s">
        <v>230</v>
      </c>
      <c r="BV41" s="2" t="s">
        <v>217</v>
      </c>
      <c r="BW41" s="2" t="s">
        <v>220</v>
      </c>
      <c r="BX41" s="2" t="s">
        <v>220</v>
      </c>
      <c r="BY41" s="2" t="s">
        <v>232</v>
      </c>
      <c r="BZ41" s="2" t="s">
        <v>220</v>
      </c>
      <c r="CA41" s="4"/>
      <c r="CB41" s="8"/>
      <c r="CC41" s="4"/>
      <c r="CD41" s="8"/>
      <c r="CE41" s="7"/>
      <c r="CF41" s="7"/>
      <c r="CG41" s="2" t="s">
        <v>230</v>
      </c>
      <c r="CH41" s="2" t="s">
        <v>217</v>
      </c>
      <c r="CI41" s="2" t="s">
        <v>878</v>
      </c>
      <c r="CJ41" s="2" t="s">
        <v>362</v>
      </c>
      <c r="CK41" s="2" t="s">
        <v>232</v>
      </c>
      <c r="CL41" s="2" t="s">
        <v>220</v>
      </c>
      <c r="CM41" s="4"/>
      <c r="CN41" s="8"/>
      <c r="CO41" s="4"/>
      <c r="CP41" s="8"/>
      <c r="CQ41" s="7"/>
      <c r="CR41" s="7"/>
      <c r="CS41" s="2" t="s">
        <v>230</v>
      </c>
      <c r="CT41" s="2" t="s">
        <v>217</v>
      </c>
      <c r="CU41" s="2" t="s">
        <v>367</v>
      </c>
      <c r="CV41" s="2" t="s">
        <v>941</v>
      </c>
      <c r="CW41" s="2" t="s">
        <v>232</v>
      </c>
      <c r="CX41" s="2" t="s">
        <v>220</v>
      </c>
      <c r="CY41" s="4"/>
      <c r="CZ41" s="8"/>
      <c r="DA41" s="4">
        <v>1</v>
      </c>
      <c r="DB41" s="8">
        <v>90.71</v>
      </c>
      <c r="DC41" s="7">
        <v>-1</v>
      </c>
      <c r="DD41" s="7">
        <v>-1</v>
      </c>
      <c r="DE41" s="2" t="s">
        <v>230</v>
      </c>
      <c r="DF41" s="2" t="s">
        <v>217</v>
      </c>
      <c r="DG41" s="2" t="s">
        <v>880</v>
      </c>
      <c r="DH41" s="2" t="s">
        <v>893</v>
      </c>
      <c r="DI41" s="2" t="s">
        <v>232</v>
      </c>
      <c r="DJ41" s="2" t="s">
        <v>220</v>
      </c>
      <c r="DK41" s="4"/>
      <c r="DL41" s="8"/>
      <c r="DM41" s="4">
        <v>3</v>
      </c>
      <c r="DN41" s="8">
        <v>251.97</v>
      </c>
      <c r="DO41" s="7">
        <v>-1</v>
      </c>
      <c r="DP41" s="7">
        <v>-1</v>
      </c>
      <c r="DQ41" s="2" t="s">
        <v>230</v>
      </c>
      <c r="DR41" s="2" t="s">
        <v>217</v>
      </c>
      <c r="DS41" s="2" t="s">
        <v>881</v>
      </c>
      <c r="DT41" s="2" t="s">
        <v>942</v>
      </c>
      <c r="DU41" s="2" t="s">
        <v>232</v>
      </c>
      <c r="DV41" s="2" t="s">
        <v>220</v>
      </c>
      <c r="DW41" s="4">
        <v>2</v>
      </c>
      <c r="DX41" s="8">
        <v>167.98</v>
      </c>
      <c r="DY41" s="4">
        <v>1</v>
      </c>
      <c r="DZ41" s="8">
        <v>83.99</v>
      </c>
      <c r="EA41" s="7">
        <v>1</v>
      </c>
      <c r="EB41" s="7">
        <v>1</v>
      </c>
      <c r="EC41" s="2" t="s">
        <v>230</v>
      </c>
      <c r="ED41" s="2" t="s">
        <v>217</v>
      </c>
      <c r="EE41" s="2" t="s">
        <v>882</v>
      </c>
      <c r="EF41" s="2" t="s">
        <v>546</v>
      </c>
      <c r="EG41" s="2" t="s">
        <v>232</v>
      </c>
      <c r="EH41" s="2" t="s">
        <v>220</v>
      </c>
      <c r="EI41" s="4">
        <v>1</v>
      </c>
      <c r="EJ41" s="8">
        <v>90.71</v>
      </c>
      <c r="EK41" s="4">
        <v>3</v>
      </c>
      <c r="EL41" s="8">
        <v>272.13</v>
      </c>
      <c r="EM41" s="7">
        <v>-0.6667</v>
      </c>
      <c r="EN41" s="7">
        <v>-0.6667</v>
      </c>
      <c r="EO41" s="2" t="s">
        <v>230</v>
      </c>
      <c r="EP41" s="2" t="s">
        <v>217</v>
      </c>
      <c r="EQ41" s="2" t="s">
        <v>369</v>
      </c>
      <c r="ER41" s="2" t="s">
        <v>390</v>
      </c>
      <c r="ES41" s="2" t="s">
        <v>232</v>
      </c>
      <c r="ET41" s="2" t="s">
        <v>220</v>
      </c>
      <c r="EU41" s="4"/>
      <c r="EV41" s="8"/>
      <c r="EW41" s="4">
        <v>1</v>
      </c>
      <c r="EX41" s="8">
        <v>88.19</v>
      </c>
      <c r="EY41" s="7">
        <v>-1</v>
      </c>
      <c r="EZ41" s="7">
        <v>-1</v>
      </c>
      <c r="FA41" s="2" t="s">
        <v>230</v>
      </c>
      <c r="FB41" s="2" t="s">
        <v>217</v>
      </c>
      <c r="FC41" s="2" t="s">
        <v>885</v>
      </c>
      <c r="FD41" s="2" t="s">
        <v>883</v>
      </c>
      <c r="FE41" s="2" t="s">
        <v>232</v>
      </c>
      <c r="FF41" s="2" t="s">
        <v>220</v>
      </c>
      <c r="FG41" s="4"/>
      <c r="FH41" s="8"/>
      <c r="FI41" s="4"/>
      <c r="FJ41" s="8"/>
      <c r="FK41" s="7"/>
      <c r="FL41" s="7"/>
      <c r="FM41" s="2" t="s">
        <v>254</v>
      </c>
      <c r="FN41" s="2" t="s">
        <v>217</v>
      </c>
      <c r="FO41" s="2" t="s">
        <v>220</v>
      </c>
      <c r="FP41" s="2" t="s">
        <v>220</v>
      </c>
      <c r="FQ41" s="2" t="s">
        <v>232</v>
      </c>
      <c r="FR41" s="2" t="s">
        <v>220</v>
      </c>
      <c r="FS41" s="4"/>
      <c r="FT41" s="8"/>
      <c r="FU41" s="4"/>
      <c r="FV41" s="8"/>
      <c r="FW41" s="7"/>
      <c r="FX41" s="7"/>
      <c r="FY41" s="2" t="s">
        <v>230</v>
      </c>
      <c r="FZ41" s="2" t="s">
        <v>217</v>
      </c>
      <c r="GA41" s="2" t="s">
        <v>378</v>
      </c>
      <c r="GB41" s="2" t="s">
        <v>943</v>
      </c>
      <c r="GC41" s="2" t="s">
        <v>232</v>
      </c>
      <c r="GD41" s="2" t="s">
        <v>220</v>
      </c>
      <c r="GE41" s="4"/>
      <c r="GF41" s="8"/>
      <c r="GG41" s="4"/>
      <c r="GH41" s="8"/>
      <c r="GI41" s="7"/>
      <c r="GJ41" s="7"/>
      <c r="GK41" s="2" t="s">
        <v>277</v>
      </c>
      <c r="GL41" s="2" t="s">
        <v>217</v>
      </c>
      <c r="GM41" s="2" t="s">
        <v>220</v>
      </c>
      <c r="GN41" s="2" t="s">
        <v>220</v>
      </c>
      <c r="GO41" s="2" t="s">
        <v>232</v>
      </c>
      <c r="GP41" s="2" t="s">
        <v>220</v>
      </c>
      <c r="GQ41" s="4"/>
      <c r="GR41" s="8"/>
      <c r="GS41" s="4"/>
      <c r="GT41" s="8"/>
      <c r="GU41" s="7"/>
      <c r="GV41" s="7"/>
      <c r="GW41" s="2" t="s">
        <v>277</v>
      </c>
      <c r="GX41" s="2" t="s">
        <v>217</v>
      </c>
      <c r="GY41" s="2" t="s">
        <v>220</v>
      </c>
      <c r="GZ41" s="2" t="s">
        <v>220</v>
      </c>
      <c r="HA41" s="2" t="s">
        <v>232</v>
      </c>
      <c r="HB41" s="2" t="s">
        <v>220</v>
      </c>
      <c r="HC41" s="4"/>
      <c r="HD41" s="8"/>
      <c r="HE41" s="4"/>
      <c r="HF41" s="8"/>
      <c r="HG41" s="7"/>
      <c r="HH41" s="7"/>
      <c r="HI41" s="2" t="s">
        <v>254</v>
      </c>
      <c r="HJ41" s="2" t="s">
        <v>217</v>
      </c>
      <c r="HK41" s="2" t="s">
        <v>220</v>
      </c>
      <c r="HL41" s="2" t="s">
        <v>220</v>
      </c>
      <c r="HM41" s="2" t="s">
        <v>232</v>
      </c>
      <c r="HN41" s="2" t="s">
        <v>220</v>
      </c>
      <c r="HO41" s="4"/>
      <c r="HP41" s="8"/>
      <c r="HQ41" s="4"/>
      <c r="HR41" s="8"/>
      <c r="HS41" s="7"/>
      <c r="HT41" s="7"/>
      <c r="HU41" s="2" t="s">
        <v>230</v>
      </c>
      <c r="HV41" s="2" t="s">
        <v>217</v>
      </c>
      <c r="HW41" s="2" t="s">
        <v>382</v>
      </c>
      <c r="HX41" s="2" t="s">
        <v>944</v>
      </c>
      <c r="HY41" s="2" t="s">
        <v>232</v>
      </c>
      <c r="HZ41" s="2" t="s">
        <v>220</v>
      </c>
      <c r="IA41" s="4"/>
      <c r="IB41" s="8"/>
      <c r="IC41" s="4"/>
      <c r="ID41" s="8"/>
      <c r="IE41" s="7"/>
      <c r="IF41" s="7"/>
      <c r="IG41" s="2" t="s">
        <v>230</v>
      </c>
      <c r="IH41" s="2" t="s">
        <v>217</v>
      </c>
      <c r="II41" s="2" t="s">
        <v>262</v>
      </c>
      <c r="IJ41" s="2" t="s">
        <v>945</v>
      </c>
      <c r="IK41" s="2" t="s">
        <v>232</v>
      </c>
      <c r="IL41" s="2" t="s">
        <v>220</v>
      </c>
      <c r="IM41" s="4"/>
      <c r="IN41" s="8"/>
      <c r="IO41" s="4"/>
      <c r="IP41" s="8"/>
      <c r="IQ41" s="7"/>
      <c r="IR41" s="7"/>
      <c r="IS41" s="2" t="s">
        <v>277</v>
      </c>
      <c r="IT41" s="2" t="s">
        <v>217</v>
      </c>
      <c r="IU41" s="2" t="s">
        <v>220</v>
      </c>
      <c r="IV41" s="2" t="s">
        <v>220</v>
      </c>
      <c r="IW41" s="2" t="s">
        <v>232</v>
      </c>
      <c r="IX41" s="2" t="s">
        <v>220</v>
      </c>
      <c r="IY41" s="4"/>
      <c r="IZ41" s="8"/>
      <c r="JA41" s="4"/>
      <c r="JB41" s="8"/>
      <c r="JC41" s="7"/>
      <c r="JD41" s="7"/>
      <c r="JE41" s="2" t="s">
        <v>254</v>
      </c>
      <c r="JF41" s="2" t="s">
        <v>217</v>
      </c>
      <c r="JG41" s="2" t="s">
        <v>220</v>
      </c>
      <c r="JH41" s="2" t="s">
        <v>220</v>
      </c>
      <c r="JI41" s="2" t="s">
        <v>232</v>
      </c>
      <c r="JJ41" s="2" t="s">
        <v>220</v>
      </c>
      <c r="JK41" s="4"/>
      <c r="JL41" s="8"/>
      <c r="JM41" s="4"/>
      <c r="JN41" s="8"/>
      <c r="JO41" s="7"/>
      <c r="JP41" s="7"/>
      <c r="JQ41" s="2" t="s">
        <v>277</v>
      </c>
      <c r="JR41" s="2" t="s">
        <v>217</v>
      </c>
      <c r="JS41" s="2" t="s">
        <v>220</v>
      </c>
      <c r="JT41" s="2" t="s">
        <v>220</v>
      </c>
      <c r="JU41" s="2" t="s">
        <v>232</v>
      </c>
      <c r="JV41" s="2" t="s">
        <v>220</v>
      </c>
      <c r="JW41" s="4"/>
      <c r="JX41" s="8"/>
      <c r="JY41" s="4"/>
      <c r="JZ41" s="8"/>
      <c r="KA41" s="7"/>
      <c r="KB41" s="7"/>
      <c r="KC41" s="2" t="s">
        <v>277</v>
      </c>
      <c r="KD41" s="2" t="s">
        <v>217</v>
      </c>
      <c r="KE41" s="2" t="s">
        <v>220</v>
      </c>
      <c r="KF41" s="2" t="s">
        <v>220</v>
      </c>
      <c r="KG41" s="2" t="s">
        <v>232</v>
      </c>
      <c r="KH41" s="2" t="s">
        <v>220</v>
      </c>
      <c r="KI41" s="4"/>
      <c r="KJ41" s="8"/>
      <c r="KK41" s="4"/>
      <c r="KL41" s="8"/>
      <c r="KM41" s="7"/>
      <c r="KN41" s="7"/>
      <c r="KO41" s="2" t="s">
        <v>277</v>
      </c>
      <c r="KP41" s="2" t="s">
        <v>217</v>
      </c>
      <c r="KQ41" s="2" t="s">
        <v>220</v>
      </c>
      <c r="KR41" s="2" t="s">
        <v>220</v>
      </c>
      <c r="KS41" s="2" t="s">
        <v>232</v>
      </c>
      <c r="KT41" s="2" t="s">
        <v>220</v>
      </c>
      <c r="KU41" s="4"/>
      <c r="KV41" s="8"/>
      <c r="KW41" s="4"/>
      <c r="KX41" s="8"/>
      <c r="KY41" s="7"/>
      <c r="KZ41" s="7"/>
      <c r="LA41" s="2" t="s">
        <v>277</v>
      </c>
      <c r="LB41" s="2" t="s">
        <v>217</v>
      </c>
      <c r="LC41" s="2" t="s">
        <v>220</v>
      </c>
      <c r="LD41" s="2" t="s">
        <v>220</v>
      </c>
      <c r="LE41" s="2" t="s">
        <v>232</v>
      </c>
      <c r="LF41" s="2" t="s">
        <v>220</v>
      </c>
      <c r="LG41" s="4"/>
      <c r="LH41" s="8"/>
      <c r="LI41" s="4"/>
      <c r="LJ41" s="8"/>
      <c r="LK41" s="7"/>
      <c r="LL41" s="7"/>
      <c r="LM41" s="2" t="s">
        <v>268</v>
      </c>
      <c r="LN41" s="2" t="s">
        <v>217</v>
      </c>
      <c r="LO41" s="2" t="s">
        <v>220</v>
      </c>
      <c r="LP41" s="2" t="s">
        <v>220</v>
      </c>
      <c r="LQ41" s="2" t="s">
        <v>232</v>
      </c>
      <c r="LR41" s="2" t="s">
        <v>220</v>
      </c>
      <c r="LS41" s="4"/>
      <c r="LT41" s="8"/>
      <c r="LU41" s="4"/>
      <c r="LV41" s="8"/>
      <c r="LW41" s="7"/>
      <c r="LX41" s="7"/>
      <c r="LY41" s="2" t="s">
        <v>230</v>
      </c>
      <c r="LZ41" s="2" t="s">
        <v>270</v>
      </c>
      <c r="MA41" s="2" t="s">
        <v>388</v>
      </c>
      <c r="MB41" s="2" t="s">
        <v>946</v>
      </c>
      <c r="MC41" s="2" t="s">
        <v>232</v>
      </c>
      <c r="MD41" s="2" t="s">
        <v>220</v>
      </c>
      <c r="ME41" s="4"/>
      <c r="MF41" s="8"/>
      <c r="MG41" s="4"/>
      <c r="MH41" s="8"/>
      <c r="MI41" s="7"/>
      <c r="MJ41" s="7"/>
      <c r="MK41" s="2" t="s">
        <v>230</v>
      </c>
      <c r="ML41" s="2" t="s">
        <v>270</v>
      </c>
      <c r="MM41" s="2" t="s">
        <v>421</v>
      </c>
      <c r="MN41" s="2" t="s">
        <v>947</v>
      </c>
      <c r="MO41" s="2" t="s">
        <v>232</v>
      </c>
      <c r="MP41" s="2" t="s">
        <v>220</v>
      </c>
      <c r="MQ41" s="4"/>
      <c r="MR41" s="8"/>
      <c r="MS41" s="4"/>
      <c r="MT41" s="8"/>
      <c r="MU41" s="7"/>
      <c r="MV41" s="7"/>
      <c r="MW41" s="2" t="s">
        <v>230</v>
      </c>
      <c r="MX41" s="2" t="s">
        <v>274</v>
      </c>
      <c r="MY41" s="2" t="s">
        <v>263</v>
      </c>
      <c r="MZ41" s="2" t="s">
        <v>892</v>
      </c>
      <c r="NA41" s="2" t="s">
        <v>232</v>
      </c>
      <c r="NB41" s="2" t="s">
        <v>220</v>
      </c>
      <c r="NC41" s="4"/>
      <c r="ND41" s="8"/>
      <c r="NE41" s="4"/>
      <c r="NF41" s="8"/>
      <c r="NG41" s="7"/>
      <c r="NH41" s="7"/>
      <c r="NI41" s="2" t="s">
        <v>277</v>
      </c>
      <c r="NJ41" s="2" t="s">
        <v>217</v>
      </c>
      <c r="NK41" s="2" t="s">
        <v>220</v>
      </c>
      <c r="NL41" s="2" t="s">
        <v>220</v>
      </c>
      <c r="NM41" s="2" t="s">
        <v>232</v>
      </c>
      <c r="NN41" s="2" t="s">
        <v>220</v>
      </c>
      <c r="NO41" s="4"/>
      <c r="NP41" s="8"/>
      <c r="NQ41" s="4"/>
      <c r="NR41" s="8"/>
      <c r="NS41" s="7"/>
      <c r="NT41" s="7"/>
      <c r="NU41" s="2" t="s">
        <v>277</v>
      </c>
      <c r="NV41" s="2" t="s">
        <v>217</v>
      </c>
      <c r="NW41" s="2" t="s">
        <v>220</v>
      </c>
      <c r="NX41" s="2" t="s">
        <v>220</v>
      </c>
      <c r="NY41" s="2" t="s">
        <v>232</v>
      </c>
      <c r="NZ41" s="2" t="s">
        <v>220</v>
      </c>
      <c r="OA41" s="4"/>
      <c r="OB41" s="8"/>
      <c r="OC41" s="4"/>
      <c r="OD41" s="8"/>
      <c r="OE41" s="7"/>
      <c r="OF41" s="7"/>
      <c r="OG41" s="2" t="s">
        <v>268</v>
      </c>
      <c r="OH41" s="2" t="s">
        <v>217</v>
      </c>
      <c r="OI41" s="2" t="s">
        <v>220</v>
      </c>
      <c r="OJ41" s="2" t="s">
        <v>220</v>
      </c>
      <c r="OK41" s="2" t="s">
        <v>232</v>
      </c>
      <c r="OL41" s="2" t="s">
        <v>220</v>
      </c>
      <c r="OM41" s="4"/>
      <c r="ON41" s="8"/>
      <c r="OO41" s="4"/>
      <c r="OP41" s="8"/>
      <c r="OQ41" s="7"/>
      <c r="OR41" s="7"/>
      <c r="OS41" s="2" t="s">
        <v>220</v>
      </c>
      <c r="OT41" s="2" t="s">
        <v>220</v>
      </c>
      <c r="OU41" s="2" t="s">
        <v>220</v>
      </c>
      <c r="OV41" s="2" t="s">
        <v>220</v>
      </c>
      <c r="OW41" s="2" t="s">
        <v>220</v>
      </c>
      <c r="OX41" s="2" t="s">
        <v>220</v>
      </c>
      <c r="OY41" s="4"/>
      <c r="OZ41" s="8"/>
      <c r="PA41" s="4"/>
      <c r="PB41" s="8"/>
      <c r="PC41" s="7"/>
      <c r="PD41" s="7"/>
      <c r="PE41" s="2" t="s">
        <v>277</v>
      </c>
      <c r="PF41" s="2" t="s">
        <v>217</v>
      </c>
      <c r="PG41" s="2" t="s">
        <v>220</v>
      </c>
      <c r="PH41" s="2" t="s">
        <v>220</v>
      </c>
      <c r="PI41" s="2" t="s">
        <v>232</v>
      </c>
      <c r="PJ41" s="2" t="s">
        <v>220</v>
      </c>
      <c r="PK41" s="4"/>
      <c r="PL41" s="8"/>
      <c r="PM41" s="4"/>
      <c r="PN41" s="8"/>
      <c r="PO41" s="7"/>
      <c r="PP41" s="7"/>
      <c r="PQ41" s="2" t="s">
        <v>220</v>
      </c>
      <c r="PR41" s="2" t="s">
        <v>220</v>
      </c>
      <c r="PS41" s="2" t="s">
        <v>220</v>
      </c>
      <c r="PT41" s="2" t="s">
        <v>220</v>
      </c>
      <c r="PU41" s="2" t="s">
        <v>220</v>
      </c>
      <c r="PV41" s="2" t="s">
        <v>220</v>
      </c>
      <c r="PW41" s="4">
        <v>198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>
        <v>90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</row>
    <row r="42">
      <c r="A42" s="2" t="s">
        <v>948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949</v>
      </c>
      <c r="G42" s="2" t="s">
        <v>949</v>
      </c>
      <c r="H42" s="2" t="s">
        <v>949</v>
      </c>
      <c r="I42" s="2" t="s">
        <v>950</v>
      </c>
      <c r="J42" s="2" t="s">
        <v>215</v>
      </c>
      <c r="K42" s="2" t="s">
        <v>951</v>
      </c>
      <c r="L42" s="3">
        <v>51.84</v>
      </c>
      <c r="M42" s="3">
        <v>54.43</v>
      </c>
      <c r="N42" s="3">
        <v>104.99</v>
      </c>
      <c r="O42" s="2" t="s">
        <v>217</v>
      </c>
      <c r="P42" s="2" t="s">
        <v>673</v>
      </c>
      <c r="Q42" s="2" t="s">
        <v>219</v>
      </c>
      <c r="R42" s="2" t="s">
        <v>220</v>
      </c>
      <c r="S42" s="2" t="s">
        <v>952</v>
      </c>
      <c r="T42" s="2" t="s">
        <v>222</v>
      </c>
      <c r="U42" s="2" t="s">
        <v>223</v>
      </c>
      <c r="V42" s="2" t="s">
        <v>953</v>
      </c>
      <c r="W42" s="2" t="s">
        <v>954</v>
      </c>
      <c r="X42" s="2" t="s">
        <v>955</v>
      </c>
      <c r="Y42" s="2" t="s">
        <v>956</v>
      </c>
      <c r="Z42" s="4">
        <v>444</v>
      </c>
      <c r="AA42" s="4">
        <f>=ROUNDDOWN(37,0)</f>
      </c>
      <c r="AB42" s="5">
        <v>12</v>
      </c>
      <c r="AC42" s="2" t="s">
        <v>220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>
        <v>25</v>
      </c>
      <c r="AQ42" s="8">
        <v>1403.02</v>
      </c>
      <c r="AR42" s="4">
        <v>28</v>
      </c>
      <c r="AS42" s="8">
        <v>1758.57</v>
      </c>
      <c r="AT42" s="7">
        <v>-0.1071</v>
      </c>
      <c r="AU42" s="7">
        <v>-0.2022</v>
      </c>
      <c r="AV42" s="4">
        <v>52</v>
      </c>
      <c r="AW42" s="8">
        <v>3437.96</v>
      </c>
      <c r="AX42" s="4">
        <v>64</v>
      </c>
      <c r="AY42" s="8">
        <v>4518.8</v>
      </c>
      <c r="AZ42" s="7">
        <v>-0.1875</v>
      </c>
      <c r="BA42" s="7">
        <v>-0.2392</v>
      </c>
      <c r="BB42" s="7">
        <v>0.4081</v>
      </c>
      <c r="BC42" s="4">
        <v>101</v>
      </c>
      <c r="BD42" s="8">
        <v>6756.4</v>
      </c>
      <c r="BE42" s="4">
        <v>114</v>
      </c>
      <c r="BF42" s="8">
        <v>8010.95</v>
      </c>
      <c r="BG42" s="7">
        <v>-0.114</v>
      </c>
      <c r="BH42" s="7">
        <v>-0.1566</v>
      </c>
      <c r="BI42" s="7">
        <v>0.5088</v>
      </c>
      <c r="BJ42" s="4">
        <v>25</v>
      </c>
      <c r="BK42" s="8">
        <v>1403.02</v>
      </c>
      <c r="BL42" s="2" t="s">
        <v>957</v>
      </c>
      <c r="BM42" s="7">
        <v>1</v>
      </c>
      <c r="BN42" s="7">
        <v>1</v>
      </c>
      <c r="BO42" s="4">
        <v>5</v>
      </c>
      <c r="BP42" s="8">
        <v>326.35</v>
      </c>
      <c r="BQ42" s="4">
        <v>8</v>
      </c>
      <c r="BR42" s="8">
        <v>522.16</v>
      </c>
      <c r="BS42" s="7">
        <v>-0.375</v>
      </c>
      <c r="BT42" s="7">
        <v>-0.375</v>
      </c>
      <c r="BU42" s="2" t="s">
        <v>230</v>
      </c>
      <c r="BV42" s="2" t="s">
        <v>217</v>
      </c>
      <c r="BW42" s="2" t="s">
        <v>220</v>
      </c>
      <c r="BX42" s="2" t="s">
        <v>958</v>
      </c>
      <c r="BY42" s="2" t="s">
        <v>232</v>
      </c>
      <c r="BZ42" s="2" t="s">
        <v>220</v>
      </c>
      <c r="CA42" s="4">
        <v>1</v>
      </c>
      <c r="CB42" s="8">
        <v>65.57</v>
      </c>
      <c r="CC42" s="4">
        <v>2</v>
      </c>
      <c r="CD42" s="8">
        <v>131.14</v>
      </c>
      <c r="CE42" s="7">
        <v>-0.5</v>
      </c>
      <c r="CF42" s="7">
        <v>-0.5</v>
      </c>
      <c r="CG42" s="2" t="s">
        <v>230</v>
      </c>
      <c r="CH42" s="2" t="s">
        <v>217</v>
      </c>
      <c r="CI42" s="2" t="s">
        <v>959</v>
      </c>
      <c r="CJ42" s="2" t="s">
        <v>960</v>
      </c>
      <c r="CK42" s="2" t="s">
        <v>232</v>
      </c>
      <c r="CL42" s="2" t="s">
        <v>220</v>
      </c>
      <c r="CM42" s="4"/>
      <c r="CN42" s="8"/>
      <c r="CO42" s="4">
        <v>2</v>
      </c>
      <c r="CP42" s="8">
        <v>127.18</v>
      </c>
      <c r="CQ42" s="7">
        <v>-1</v>
      </c>
      <c r="CR42" s="7">
        <v>-1</v>
      </c>
      <c r="CS42" s="2" t="s">
        <v>230</v>
      </c>
      <c r="CT42" s="2" t="s">
        <v>217</v>
      </c>
      <c r="CU42" s="2" t="s">
        <v>961</v>
      </c>
      <c r="CV42" s="2" t="s">
        <v>958</v>
      </c>
      <c r="CW42" s="2" t="s">
        <v>232</v>
      </c>
      <c r="CX42" s="2" t="s">
        <v>220</v>
      </c>
      <c r="CY42" s="4">
        <v>1</v>
      </c>
      <c r="CZ42" s="8">
        <v>52.63</v>
      </c>
      <c r="DA42" s="4"/>
      <c r="DB42" s="8"/>
      <c r="DC42" s="7"/>
      <c r="DD42" s="7"/>
      <c r="DE42" s="2" t="s">
        <v>230</v>
      </c>
      <c r="DF42" s="2" t="s">
        <v>217</v>
      </c>
      <c r="DG42" s="2" t="s">
        <v>960</v>
      </c>
      <c r="DH42" s="2" t="s">
        <v>962</v>
      </c>
      <c r="DI42" s="2" t="s">
        <v>232</v>
      </c>
      <c r="DJ42" s="2" t="s">
        <v>220</v>
      </c>
      <c r="DK42" s="4">
        <v>14</v>
      </c>
      <c r="DL42" s="8">
        <v>729.38</v>
      </c>
      <c r="DM42" s="4">
        <v>4</v>
      </c>
      <c r="DN42" s="8">
        <v>255.99</v>
      </c>
      <c r="DO42" s="7">
        <v>2.5</v>
      </c>
      <c r="DP42" s="7">
        <v>1.8493</v>
      </c>
      <c r="DQ42" s="2" t="s">
        <v>230</v>
      </c>
      <c r="DR42" s="2" t="s">
        <v>217</v>
      </c>
      <c r="DS42" s="2" t="s">
        <v>963</v>
      </c>
      <c r="DT42" s="2" t="s">
        <v>964</v>
      </c>
      <c r="DU42" s="2" t="s">
        <v>232</v>
      </c>
      <c r="DV42" s="2" t="s">
        <v>220</v>
      </c>
      <c r="DW42" s="4">
        <v>1</v>
      </c>
      <c r="DX42" s="8">
        <v>55.56</v>
      </c>
      <c r="DY42" s="4">
        <v>7</v>
      </c>
      <c r="DZ42" s="8">
        <v>400.06</v>
      </c>
      <c r="EA42" s="7">
        <v>-0.8571</v>
      </c>
      <c r="EB42" s="7">
        <v>-0.8611</v>
      </c>
      <c r="EC42" s="2" t="s">
        <v>230</v>
      </c>
      <c r="ED42" s="2" t="s">
        <v>217</v>
      </c>
      <c r="EE42" s="2" t="s">
        <v>959</v>
      </c>
      <c r="EF42" s="2" t="s">
        <v>272</v>
      </c>
      <c r="EG42" s="2" t="s">
        <v>232</v>
      </c>
      <c r="EH42" s="2" t="s">
        <v>220</v>
      </c>
      <c r="EI42" s="4">
        <v>2</v>
      </c>
      <c r="EJ42" s="8">
        <v>114.74</v>
      </c>
      <c r="EK42" s="4">
        <v>2</v>
      </c>
      <c r="EL42" s="8">
        <v>131.14</v>
      </c>
      <c r="EM42" s="7"/>
      <c r="EN42" s="7">
        <v>-0.1251</v>
      </c>
      <c r="EO42" s="2" t="s">
        <v>230</v>
      </c>
      <c r="EP42" s="2" t="s">
        <v>217</v>
      </c>
      <c r="EQ42" s="2" t="s">
        <v>962</v>
      </c>
      <c r="ER42" s="2" t="s">
        <v>677</v>
      </c>
      <c r="ES42" s="2" t="s">
        <v>232</v>
      </c>
      <c r="ET42" s="2" t="s">
        <v>220</v>
      </c>
      <c r="EU42" s="4"/>
      <c r="EV42" s="8"/>
      <c r="EW42" s="4">
        <v>1</v>
      </c>
      <c r="EX42" s="8">
        <v>59.04</v>
      </c>
      <c r="EY42" s="7">
        <v>-1</v>
      </c>
      <c r="EZ42" s="7">
        <v>-1</v>
      </c>
      <c r="FA42" s="2" t="s">
        <v>230</v>
      </c>
      <c r="FB42" s="2" t="s">
        <v>217</v>
      </c>
      <c r="FC42" s="2" t="s">
        <v>965</v>
      </c>
      <c r="FD42" s="2" t="s">
        <v>966</v>
      </c>
      <c r="FE42" s="2" t="s">
        <v>232</v>
      </c>
      <c r="FF42" s="2" t="s">
        <v>220</v>
      </c>
      <c r="FG42" s="4"/>
      <c r="FH42" s="8"/>
      <c r="FI42" s="4"/>
      <c r="FJ42" s="8"/>
      <c r="FK42" s="7"/>
      <c r="FL42" s="7"/>
      <c r="FM42" s="2" t="s">
        <v>230</v>
      </c>
      <c r="FN42" s="2" t="s">
        <v>217</v>
      </c>
      <c r="FO42" s="2" t="s">
        <v>471</v>
      </c>
      <c r="FP42" s="2" t="s">
        <v>967</v>
      </c>
      <c r="FQ42" s="2" t="s">
        <v>232</v>
      </c>
      <c r="FR42" s="2" t="s">
        <v>220</v>
      </c>
      <c r="FS42" s="4"/>
      <c r="FT42" s="8"/>
      <c r="FU42" s="4">
        <v>1</v>
      </c>
      <c r="FV42" s="8">
        <v>65.31</v>
      </c>
      <c r="FW42" s="7">
        <v>-1</v>
      </c>
      <c r="FX42" s="7">
        <v>-1</v>
      </c>
      <c r="FY42" s="2" t="s">
        <v>230</v>
      </c>
      <c r="FZ42" s="2" t="s">
        <v>217</v>
      </c>
      <c r="GA42" s="2" t="s">
        <v>727</v>
      </c>
      <c r="GB42" s="2" t="s">
        <v>968</v>
      </c>
      <c r="GC42" s="2" t="s">
        <v>232</v>
      </c>
      <c r="GD42" s="2" t="s">
        <v>220</v>
      </c>
      <c r="GE42" s="4"/>
      <c r="GF42" s="8"/>
      <c r="GG42" s="4"/>
      <c r="GH42" s="8"/>
      <c r="GI42" s="7"/>
      <c r="GJ42" s="7"/>
      <c r="GK42" s="2" t="s">
        <v>230</v>
      </c>
      <c r="GL42" s="2" t="s">
        <v>217</v>
      </c>
      <c r="GM42" s="2" t="s">
        <v>250</v>
      </c>
      <c r="GN42" s="2" t="s">
        <v>969</v>
      </c>
      <c r="GO42" s="2" t="s">
        <v>232</v>
      </c>
      <c r="GP42" s="2" t="s">
        <v>220</v>
      </c>
      <c r="GQ42" s="4">
        <v>1</v>
      </c>
      <c r="GR42" s="8">
        <v>58.79</v>
      </c>
      <c r="GS42" s="4"/>
      <c r="GT42" s="8"/>
      <c r="GU42" s="7"/>
      <c r="GV42" s="7"/>
      <c r="GW42" s="2" t="s">
        <v>230</v>
      </c>
      <c r="GX42" s="2" t="s">
        <v>217</v>
      </c>
      <c r="GY42" s="2" t="s">
        <v>252</v>
      </c>
      <c r="GZ42" s="2" t="s">
        <v>427</v>
      </c>
      <c r="HA42" s="2" t="s">
        <v>232</v>
      </c>
      <c r="HB42" s="2" t="s">
        <v>220</v>
      </c>
      <c r="HC42" s="4"/>
      <c r="HD42" s="8"/>
      <c r="HE42" s="4"/>
      <c r="HF42" s="8"/>
      <c r="HG42" s="7"/>
      <c r="HH42" s="7"/>
      <c r="HI42" s="2" t="s">
        <v>254</v>
      </c>
      <c r="HJ42" s="2" t="s">
        <v>217</v>
      </c>
      <c r="HK42" s="2" t="s">
        <v>220</v>
      </c>
      <c r="HL42" s="2" t="s">
        <v>220</v>
      </c>
      <c r="HM42" s="2" t="s">
        <v>232</v>
      </c>
      <c r="HN42" s="2" t="s">
        <v>220</v>
      </c>
      <c r="HO42" s="4"/>
      <c r="HP42" s="8"/>
      <c r="HQ42" s="4"/>
      <c r="HR42" s="8"/>
      <c r="HS42" s="7"/>
      <c r="HT42" s="7"/>
      <c r="HU42" s="2" t="s">
        <v>230</v>
      </c>
      <c r="HV42" s="2" t="s">
        <v>217</v>
      </c>
      <c r="HW42" s="2" t="s">
        <v>970</v>
      </c>
      <c r="HX42" s="2" t="s">
        <v>220</v>
      </c>
      <c r="HY42" s="2" t="s">
        <v>232</v>
      </c>
      <c r="HZ42" s="2" t="s">
        <v>220</v>
      </c>
      <c r="IA42" s="4"/>
      <c r="IB42" s="8"/>
      <c r="IC42" s="4"/>
      <c r="ID42" s="8"/>
      <c r="IE42" s="7"/>
      <c r="IF42" s="7"/>
      <c r="IG42" s="2" t="s">
        <v>230</v>
      </c>
      <c r="IH42" s="2" t="s">
        <v>217</v>
      </c>
      <c r="II42" s="2" t="s">
        <v>959</v>
      </c>
      <c r="IJ42" s="2" t="s">
        <v>971</v>
      </c>
      <c r="IK42" s="2" t="s">
        <v>232</v>
      </c>
      <c r="IL42" s="2" t="s">
        <v>220</v>
      </c>
      <c r="IM42" s="4"/>
      <c r="IN42" s="8"/>
      <c r="IO42" s="4"/>
      <c r="IP42" s="8"/>
      <c r="IQ42" s="7"/>
      <c r="IR42" s="7"/>
      <c r="IS42" s="2" t="s">
        <v>277</v>
      </c>
      <c r="IT42" s="2" t="s">
        <v>217</v>
      </c>
      <c r="IU42" s="2" t="s">
        <v>220</v>
      </c>
      <c r="IV42" s="2" t="s">
        <v>220</v>
      </c>
      <c r="IW42" s="2" t="s">
        <v>232</v>
      </c>
      <c r="IX42" s="2" t="s">
        <v>220</v>
      </c>
      <c r="IY42" s="4"/>
      <c r="IZ42" s="8"/>
      <c r="JA42" s="4"/>
      <c r="JB42" s="8"/>
      <c r="JC42" s="7"/>
      <c r="JD42" s="7"/>
      <c r="JE42" s="2" t="s">
        <v>230</v>
      </c>
      <c r="JF42" s="2" t="s">
        <v>217</v>
      </c>
      <c r="JG42" s="2" t="s">
        <v>329</v>
      </c>
      <c r="JH42" s="2" t="s">
        <v>220</v>
      </c>
      <c r="JI42" s="2" t="s">
        <v>232</v>
      </c>
      <c r="JJ42" s="2" t="s">
        <v>220</v>
      </c>
      <c r="JK42" s="4"/>
      <c r="JL42" s="8"/>
      <c r="JM42" s="4"/>
      <c r="JN42" s="8"/>
      <c r="JO42" s="7"/>
      <c r="JP42" s="7"/>
      <c r="JQ42" s="2" t="s">
        <v>230</v>
      </c>
      <c r="JR42" s="2" t="s">
        <v>217</v>
      </c>
      <c r="JS42" s="2" t="s">
        <v>967</v>
      </c>
      <c r="JT42" s="2" t="s">
        <v>972</v>
      </c>
      <c r="JU42" s="2" t="s">
        <v>232</v>
      </c>
      <c r="JV42" s="2" t="s">
        <v>220</v>
      </c>
      <c r="JW42" s="4"/>
      <c r="JX42" s="8"/>
      <c r="JY42" s="4"/>
      <c r="JZ42" s="8"/>
      <c r="KA42" s="7"/>
      <c r="KB42" s="7"/>
      <c r="KC42" s="2" t="s">
        <v>230</v>
      </c>
      <c r="KD42" s="2" t="s">
        <v>217</v>
      </c>
      <c r="KE42" s="2" t="s">
        <v>262</v>
      </c>
      <c r="KF42" s="2" t="s">
        <v>220</v>
      </c>
      <c r="KG42" s="2" t="s">
        <v>232</v>
      </c>
      <c r="KH42" s="2" t="s">
        <v>220</v>
      </c>
      <c r="KI42" s="4"/>
      <c r="KJ42" s="8"/>
      <c r="KK42" s="4">
        <v>1</v>
      </c>
      <c r="KL42" s="8">
        <v>66.55</v>
      </c>
      <c r="KM42" s="7">
        <v>-1</v>
      </c>
      <c r="KN42" s="7">
        <v>-1</v>
      </c>
      <c r="KO42" s="2" t="s">
        <v>230</v>
      </c>
      <c r="KP42" s="2" t="s">
        <v>217</v>
      </c>
      <c r="KQ42" s="2" t="s">
        <v>264</v>
      </c>
      <c r="KR42" s="2" t="s">
        <v>973</v>
      </c>
      <c r="KS42" s="2" t="s">
        <v>232</v>
      </c>
      <c r="KT42" s="2" t="s">
        <v>220</v>
      </c>
      <c r="KU42" s="4"/>
      <c r="KV42" s="8"/>
      <c r="KW42" s="4"/>
      <c r="KX42" s="8"/>
      <c r="KY42" s="7"/>
      <c r="KZ42" s="7"/>
      <c r="LA42" s="2" t="s">
        <v>230</v>
      </c>
      <c r="LB42" s="2" t="s">
        <v>217</v>
      </c>
      <c r="LC42" s="2" t="s">
        <v>297</v>
      </c>
      <c r="LD42" s="2" t="s">
        <v>220</v>
      </c>
      <c r="LE42" s="2" t="s">
        <v>232</v>
      </c>
      <c r="LF42" s="2" t="s">
        <v>220</v>
      </c>
      <c r="LG42" s="4"/>
      <c r="LH42" s="8"/>
      <c r="LI42" s="4"/>
      <c r="LJ42" s="8"/>
      <c r="LK42" s="7"/>
      <c r="LL42" s="7"/>
      <c r="LM42" s="2" t="s">
        <v>277</v>
      </c>
      <c r="LN42" s="2" t="s">
        <v>217</v>
      </c>
      <c r="LO42" s="2" t="s">
        <v>220</v>
      </c>
      <c r="LP42" s="2" t="s">
        <v>220</v>
      </c>
      <c r="LQ42" s="2" t="s">
        <v>232</v>
      </c>
      <c r="LR42" s="2" t="s">
        <v>269</v>
      </c>
      <c r="LS42" s="4"/>
      <c r="LT42" s="8"/>
      <c r="LU42" s="4"/>
      <c r="LV42" s="8"/>
      <c r="LW42" s="7"/>
      <c r="LX42" s="7"/>
      <c r="LY42" s="2" t="s">
        <v>230</v>
      </c>
      <c r="LZ42" s="2" t="s">
        <v>270</v>
      </c>
      <c r="MA42" s="2" t="s">
        <v>974</v>
      </c>
      <c r="MB42" s="2" t="s">
        <v>975</v>
      </c>
      <c r="MC42" s="2" t="s">
        <v>232</v>
      </c>
      <c r="MD42" s="2" t="s">
        <v>220</v>
      </c>
      <c r="ME42" s="4"/>
      <c r="MF42" s="8"/>
      <c r="MG42" s="4"/>
      <c r="MH42" s="8"/>
      <c r="MI42" s="7"/>
      <c r="MJ42" s="7"/>
      <c r="MK42" s="2" t="s">
        <v>416</v>
      </c>
      <c r="ML42" s="2" t="s">
        <v>217</v>
      </c>
      <c r="MM42" s="2" t="s">
        <v>220</v>
      </c>
      <c r="MN42" s="2" t="s">
        <v>220</v>
      </c>
      <c r="MO42" s="2" t="s">
        <v>232</v>
      </c>
      <c r="MP42" s="2" t="s">
        <v>220</v>
      </c>
      <c r="MQ42" s="4"/>
      <c r="MR42" s="8"/>
      <c r="MS42" s="4"/>
      <c r="MT42" s="8"/>
      <c r="MU42" s="7"/>
      <c r="MV42" s="7"/>
      <c r="MW42" s="2" t="s">
        <v>230</v>
      </c>
      <c r="MX42" s="2" t="s">
        <v>274</v>
      </c>
      <c r="MY42" s="2" t="s">
        <v>959</v>
      </c>
      <c r="MZ42" s="2" t="s">
        <v>976</v>
      </c>
      <c r="NA42" s="2" t="s">
        <v>232</v>
      </c>
      <c r="NB42" s="2" t="s">
        <v>220</v>
      </c>
      <c r="NC42" s="4"/>
      <c r="ND42" s="8"/>
      <c r="NE42" s="4"/>
      <c r="NF42" s="8"/>
      <c r="NG42" s="7"/>
      <c r="NH42" s="7"/>
      <c r="NI42" s="2" t="s">
        <v>220</v>
      </c>
      <c r="NJ42" s="2" t="s">
        <v>220</v>
      </c>
      <c r="NK42" s="2" t="s">
        <v>220</v>
      </c>
      <c r="NL42" s="2" t="s">
        <v>220</v>
      </c>
      <c r="NM42" s="2" t="s">
        <v>220</v>
      </c>
      <c r="NN42" s="2" t="s">
        <v>220</v>
      </c>
      <c r="NO42" s="4"/>
      <c r="NP42" s="8"/>
      <c r="NQ42" s="4"/>
      <c r="NR42" s="8"/>
      <c r="NS42" s="7"/>
      <c r="NT42" s="7"/>
      <c r="NU42" s="2" t="s">
        <v>277</v>
      </c>
      <c r="NV42" s="2" t="s">
        <v>217</v>
      </c>
      <c r="NW42" s="2" t="s">
        <v>220</v>
      </c>
      <c r="NX42" s="2" t="s">
        <v>220</v>
      </c>
      <c r="NY42" s="2" t="s">
        <v>232</v>
      </c>
      <c r="NZ42" s="2" t="s">
        <v>220</v>
      </c>
      <c r="OA42" s="4"/>
      <c r="OB42" s="8"/>
      <c r="OC42" s="4"/>
      <c r="OD42" s="8"/>
      <c r="OE42" s="7"/>
      <c r="OF42" s="7"/>
      <c r="OG42" s="2" t="s">
        <v>268</v>
      </c>
      <c r="OH42" s="2" t="s">
        <v>217</v>
      </c>
      <c r="OI42" s="2" t="s">
        <v>220</v>
      </c>
      <c r="OJ42" s="2" t="s">
        <v>220</v>
      </c>
      <c r="OK42" s="2" t="s">
        <v>232</v>
      </c>
      <c r="OL42" s="2" t="s">
        <v>220</v>
      </c>
      <c r="OM42" s="4"/>
      <c r="ON42" s="8"/>
      <c r="OO42" s="4"/>
      <c r="OP42" s="8"/>
      <c r="OQ42" s="7"/>
      <c r="OR42" s="7"/>
      <c r="OS42" s="2" t="s">
        <v>254</v>
      </c>
      <c r="OT42" s="2" t="s">
        <v>270</v>
      </c>
      <c r="OU42" s="2" t="s">
        <v>220</v>
      </c>
      <c r="OV42" s="2" t="s">
        <v>220</v>
      </c>
      <c r="OW42" s="2" t="s">
        <v>232</v>
      </c>
      <c r="OX42" s="2" t="s">
        <v>220</v>
      </c>
      <c r="OY42" s="4"/>
      <c r="OZ42" s="8"/>
      <c r="PA42" s="4"/>
      <c r="PB42" s="8"/>
      <c r="PC42" s="7"/>
      <c r="PD42" s="7"/>
      <c r="PE42" s="2" t="s">
        <v>277</v>
      </c>
      <c r="PF42" s="2" t="s">
        <v>217</v>
      </c>
      <c r="PG42" s="2" t="s">
        <v>220</v>
      </c>
      <c r="PH42" s="2" t="s">
        <v>220</v>
      </c>
      <c r="PI42" s="2" t="s">
        <v>232</v>
      </c>
      <c r="PJ42" s="2" t="s">
        <v>220</v>
      </c>
      <c r="PK42" s="4"/>
      <c r="PL42" s="8"/>
      <c r="PM42" s="4"/>
      <c r="PN42" s="8"/>
      <c r="PO42" s="7"/>
      <c r="PP42" s="7"/>
      <c r="PQ42" s="2" t="s">
        <v>230</v>
      </c>
      <c r="PR42" s="2" t="s">
        <v>270</v>
      </c>
      <c r="PS42" s="2" t="s">
        <v>961</v>
      </c>
      <c r="PT42" s="2" t="s">
        <v>977</v>
      </c>
      <c r="PU42" s="2" t="s">
        <v>232</v>
      </c>
      <c r="PV42" s="2" t="s">
        <v>220</v>
      </c>
      <c r="PW42" s="4">
        <v>171</v>
      </c>
      <c r="PX42" s="4">
        <v>170</v>
      </c>
      <c r="PY42" s="4"/>
      <c r="PZ42" s="4"/>
      <c r="QA42" s="4">
        <v>103</v>
      </c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</row>
    <row r="43">
      <c r="A43" s="2" t="s">
        <v>978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949</v>
      </c>
      <c r="G43" s="2" t="s">
        <v>949</v>
      </c>
      <c r="H43" s="2" t="s">
        <v>949</v>
      </c>
      <c r="I43" s="2" t="s">
        <v>950</v>
      </c>
      <c r="J43" s="2" t="s">
        <v>282</v>
      </c>
      <c r="K43" s="2" t="s">
        <v>951</v>
      </c>
      <c r="L43" s="3">
        <v>67.5</v>
      </c>
      <c r="M43" s="3">
        <v>70.88</v>
      </c>
      <c r="N43" s="3">
        <v>134.99</v>
      </c>
      <c r="O43" s="2" t="s">
        <v>217</v>
      </c>
      <c r="P43" s="2" t="s">
        <v>673</v>
      </c>
      <c r="Q43" s="2" t="s">
        <v>219</v>
      </c>
      <c r="R43" s="2" t="s">
        <v>220</v>
      </c>
      <c r="S43" s="2" t="s">
        <v>952</v>
      </c>
      <c r="T43" s="2" t="s">
        <v>222</v>
      </c>
      <c r="U43" s="2" t="s">
        <v>223</v>
      </c>
      <c r="V43" s="2" t="s">
        <v>953</v>
      </c>
      <c r="W43" s="2" t="s">
        <v>954</v>
      </c>
      <c r="X43" s="2" t="s">
        <v>955</v>
      </c>
      <c r="Y43" s="2" t="s">
        <v>956</v>
      </c>
      <c r="Z43" s="4">
        <v>235</v>
      </c>
      <c r="AA43" s="4">
        <f>=ROUNDDOWN(16.7857142857143,0)</f>
      </c>
      <c r="AB43" s="5">
        <v>14</v>
      </c>
      <c r="AC43" s="2" t="s">
        <v>228</v>
      </c>
      <c r="AD43" s="4">
        <v>70</v>
      </c>
      <c r="AE43" s="4">
        <v>170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>
        <v>27</v>
      </c>
      <c r="AQ43" s="8">
        <v>2034.94</v>
      </c>
      <c r="AR43" s="4">
        <v>36</v>
      </c>
      <c r="AS43" s="8">
        <v>2760.23</v>
      </c>
      <c r="AT43" s="7">
        <v>-0.25</v>
      </c>
      <c r="AU43" s="7">
        <v>-0.2628</v>
      </c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>
        <v>0.5919</v>
      </c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 t="s">
        <v>220</v>
      </c>
      <c r="BJ43" s="4">
        <v>27</v>
      </c>
      <c r="BK43" s="8">
        <v>2034.94</v>
      </c>
      <c r="BL43" s="2" t="s">
        <v>979</v>
      </c>
      <c r="BM43" s="7">
        <v>1</v>
      </c>
      <c r="BN43" s="7">
        <v>1</v>
      </c>
      <c r="BO43" s="4">
        <v>5</v>
      </c>
      <c r="BP43" s="8">
        <v>415.4</v>
      </c>
      <c r="BQ43" s="4">
        <v>9</v>
      </c>
      <c r="BR43" s="8">
        <v>747.72</v>
      </c>
      <c r="BS43" s="7">
        <v>-0.4444</v>
      </c>
      <c r="BT43" s="7">
        <v>-0.4444</v>
      </c>
      <c r="BU43" s="2" t="s">
        <v>230</v>
      </c>
      <c r="BV43" s="2" t="s">
        <v>217</v>
      </c>
      <c r="BW43" s="2" t="s">
        <v>220</v>
      </c>
      <c r="BX43" s="2" t="s">
        <v>980</v>
      </c>
      <c r="BY43" s="2" t="s">
        <v>232</v>
      </c>
      <c r="BZ43" s="2" t="s">
        <v>220</v>
      </c>
      <c r="CA43" s="4">
        <v>1</v>
      </c>
      <c r="CB43" s="8">
        <v>83.44</v>
      </c>
      <c r="CC43" s="4">
        <v>2</v>
      </c>
      <c r="CD43" s="8">
        <v>166.88</v>
      </c>
      <c r="CE43" s="7">
        <v>-0.5</v>
      </c>
      <c r="CF43" s="7">
        <v>-0.5</v>
      </c>
      <c r="CG43" s="2" t="s">
        <v>230</v>
      </c>
      <c r="CH43" s="2" t="s">
        <v>217</v>
      </c>
      <c r="CI43" s="2" t="s">
        <v>959</v>
      </c>
      <c r="CJ43" s="2" t="s">
        <v>981</v>
      </c>
      <c r="CK43" s="2" t="s">
        <v>232</v>
      </c>
      <c r="CL43" s="2" t="s">
        <v>220</v>
      </c>
      <c r="CM43" s="4">
        <v>1</v>
      </c>
      <c r="CN43" s="8">
        <v>79.49</v>
      </c>
      <c r="CO43" s="4">
        <v>1</v>
      </c>
      <c r="CP43" s="8">
        <v>79.49</v>
      </c>
      <c r="CQ43" s="7"/>
      <c r="CR43" s="7"/>
      <c r="CS43" s="2" t="s">
        <v>230</v>
      </c>
      <c r="CT43" s="2" t="s">
        <v>217</v>
      </c>
      <c r="CU43" s="2" t="s">
        <v>471</v>
      </c>
      <c r="CV43" s="2" t="s">
        <v>982</v>
      </c>
      <c r="CW43" s="2" t="s">
        <v>232</v>
      </c>
      <c r="CX43" s="2" t="s">
        <v>220</v>
      </c>
      <c r="CY43" s="4">
        <v>8</v>
      </c>
      <c r="CZ43" s="8">
        <v>551.2</v>
      </c>
      <c r="DA43" s="4">
        <v>2</v>
      </c>
      <c r="DB43" s="8">
        <v>153.12</v>
      </c>
      <c r="DC43" s="7">
        <v>3</v>
      </c>
      <c r="DD43" s="7">
        <v>2.5998</v>
      </c>
      <c r="DE43" s="2" t="s">
        <v>230</v>
      </c>
      <c r="DF43" s="2" t="s">
        <v>217</v>
      </c>
      <c r="DG43" s="2" t="s">
        <v>960</v>
      </c>
      <c r="DH43" s="2" t="s">
        <v>962</v>
      </c>
      <c r="DI43" s="2" t="s">
        <v>232</v>
      </c>
      <c r="DJ43" s="2" t="s">
        <v>220</v>
      </c>
      <c r="DK43" s="4">
        <v>2</v>
      </c>
      <c r="DL43" s="8">
        <v>150.96</v>
      </c>
      <c r="DM43" s="4">
        <v>7</v>
      </c>
      <c r="DN43" s="8">
        <v>506.57</v>
      </c>
      <c r="DO43" s="7">
        <v>-0.7143</v>
      </c>
      <c r="DP43" s="7">
        <v>-0.702</v>
      </c>
      <c r="DQ43" s="2" t="s">
        <v>230</v>
      </c>
      <c r="DR43" s="2" t="s">
        <v>217</v>
      </c>
      <c r="DS43" s="2" t="s">
        <v>963</v>
      </c>
      <c r="DT43" s="2" t="s">
        <v>983</v>
      </c>
      <c r="DU43" s="2" t="s">
        <v>232</v>
      </c>
      <c r="DV43" s="2" t="s">
        <v>220</v>
      </c>
      <c r="DW43" s="4">
        <v>6</v>
      </c>
      <c r="DX43" s="8">
        <v>446.46</v>
      </c>
      <c r="DY43" s="4">
        <v>9</v>
      </c>
      <c r="DZ43" s="8">
        <v>611.83</v>
      </c>
      <c r="EA43" s="7">
        <v>-0.3333</v>
      </c>
      <c r="EB43" s="7">
        <v>-0.2703</v>
      </c>
      <c r="EC43" s="2" t="s">
        <v>230</v>
      </c>
      <c r="ED43" s="2" t="s">
        <v>217</v>
      </c>
      <c r="EE43" s="2" t="s">
        <v>959</v>
      </c>
      <c r="EF43" s="2" t="s">
        <v>984</v>
      </c>
      <c r="EG43" s="2" t="s">
        <v>232</v>
      </c>
      <c r="EH43" s="2" t="s">
        <v>220</v>
      </c>
      <c r="EI43" s="4">
        <v>3</v>
      </c>
      <c r="EJ43" s="8">
        <v>225.3</v>
      </c>
      <c r="EK43" s="4">
        <v>2</v>
      </c>
      <c r="EL43" s="8">
        <v>166.88</v>
      </c>
      <c r="EM43" s="7">
        <v>0.5</v>
      </c>
      <c r="EN43" s="7">
        <v>0.3501</v>
      </c>
      <c r="EO43" s="2" t="s">
        <v>230</v>
      </c>
      <c r="EP43" s="2" t="s">
        <v>217</v>
      </c>
      <c r="EQ43" s="2" t="s">
        <v>962</v>
      </c>
      <c r="ER43" s="2" t="s">
        <v>985</v>
      </c>
      <c r="ES43" s="2" t="s">
        <v>232</v>
      </c>
      <c r="ET43" s="2" t="s">
        <v>220</v>
      </c>
      <c r="EU43" s="4">
        <v>1</v>
      </c>
      <c r="EV43" s="8">
        <v>82.69</v>
      </c>
      <c r="EW43" s="4"/>
      <c r="EX43" s="8"/>
      <c r="EY43" s="7"/>
      <c r="EZ43" s="7"/>
      <c r="FA43" s="2" t="s">
        <v>230</v>
      </c>
      <c r="FB43" s="2" t="s">
        <v>217</v>
      </c>
      <c r="FC43" s="2" t="s">
        <v>965</v>
      </c>
      <c r="FD43" s="2" t="s">
        <v>962</v>
      </c>
      <c r="FE43" s="2" t="s">
        <v>232</v>
      </c>
      <c r="FF43" s="2" t="s">
        <v>220</v>
      </c>
      <c r="FG43" s="4"/>
      <c r="FH43" s="8"/>
      <c r="FI43" s="4"/>
      <c r="FJ43" s="8"/>
      <c r="FK43" s="7"/>
      <c r="FL43" s="7"/>
      <c r="FM43" s="2" t="s">
        <v>230</v>
      </c>
      <c r="FN43" s="2" t="s">
        <v>217</v>
      </c>
      <c r="FO43" s="2" t="s">
        <v>471</v>
      </c>
      <c r="FP43" s="2" t="s">
        <v>986</v>
      </c>
      <c r="FQ43" s="2" t="s">
        <v>232</v>
      </c>
      <c r="FR43" s="2" t="s">
        <v>220</v>
      </c>
      <c r="FS43" s="4"/>
      <c r="FT43" s="8"/>
      <c r="FU43" s="4">
        <v>2</v>
      </c>
      <c r="FV43" s="8">
        <v>170.08</v>
      </c>
      <c r="FW43" s="7">
        <v>-1</v>
      </c>
      <c r="FX43" s="7">
        <v>-1</v>
      </c>
      <c r="FY43" s="2" t="s">
        <v>230</v>
      </c>
      <c r="FZ43" s="2" t="s">
        <v>217</v>
      </c>
      <c r="GA43" s="2" t="s">
        <v>460</v>
      </c>
      <c r="GB43" s="2" t="s">
        <v>987</v>
      </c>
      <c r="GC43" s="2" t="s">
        <v>232</v>
      </c>
      <c r="GD43" s="2" t="s">
        <v>220</v>
      </c>
      <c r="GE43" s="4"/>
      <c r="GF43" s="8"/>
      <c r="GG43" s="4"/>
      <c r="GH43" s="8"/>
      <c r="GI43" s="7"/>
      <c r="GJ43" s="7"/>
      <c r="GK43" s="2" t="s">
        <v>230</v>
      </c>
      <c r="GL43" s="2" t="s">
        <v>217</v>
      </c>
      <c r="GM43" s="2" t="s">
        <v>250</v>
      </c>
      <c r="GN43" s="2" t="s">
        <v>220</v>
      </c>
      <c r="GO43" s="2" t="s">
        <v>232</v>
      </c>
      <c r="GP43" s="2" t="s">
        <v>220</v>
      </c>
      <c r="GQ43" s="4"/>
      <c r="GR43" s="8"/>
      <c r="GS43" s="4">
        <v>1</v>
      </c>
      <c r="GT43" s="8">
        <v>78.91</v>
      </c>
      <c r="GU43" s="7">
        <v>-1</v>
      </c>
      <c r="GV43" s="7">
        <v>-1</v>
      </c>
      <c r="GW43" s="2" t="s">
        <v>230</v>
      </c>
      <c r="GX43" s="2" t="s">
        <v>217</v>
      </c>
      <c r="GY43" s="2" t="s">
        <v>252</v>
      </c>
      <c r="GZ43" s="2" t="s">
        <v>988</v>
      </c>
      <c r="HA43" s="2" t="s">
        <v>232</v>
      </c>
      <c r="HB43" s="2" t="s">
        <v>220</v>
      </c>
      <c r="HC43" s="4"/>
      <c r="HD43" s="8"/>
      <c r="HE43" s="4"/>
      <c r="HF43" s="8"/>
      <c r="HG43" s="7"/>
      <c r="HH43" s="7"/>
      <c r="HI43" s="2" t="s">
        <v>254</v>
      </c>
      <c r="HJ43" s="2" t="s">
        <v>217</v>
      </c>
      <c r="HK43" s="2" t="s">
        <v>220</v>
      </c>
      <c r="HL43" s="2" t="s">
        <v>220</v>
      </c>
      <c r="HM43" s="2" t="s">
        <v>232</v>
      </c>
      <c r="HN43" s="2" t="s">
        <v>220</v>
      </c>
      <c r="HO43" s="4"/>
      <c r="HP43" s="8"/>
      <c r="HQ43" s="4"/>
      <c r="HR43" s="8"/>
      <c r="HS43" s="7"/>
      <c r="HT43" s="7"/>
      <c r="HU43" s="2" t="s">
        <v>230</v>
      </c>
      <c r="HV43" s="2" t="s">
        <v>217</v>
      </c>
      <c r="HW43" s="2" t="s">
        <v>970</v>
      </c>
      <c r="HX43" s="2" t="s">
        <v>989</v>
      </c>
      <c r="HY43" s="2" t="s">
        <v>232</v>
      </c>
      <c r="HZ43" s="2" t="s">
        <v>220</v>
      </c>
      <c r="IA43" s="4"/>
      <c r="IB43" s="8"/>
      <c r="IC43" s="4"/>
      <c r="ID43" s="8"/>
      <c r="IE43" s="7"/>
      <c r="IF43" s="7"/>
      <c r="IG43" s="2" t="s">
        <v>230</v>
      </c>
      <c r="IH43" s="2" t="s">
        <v>217</v>
      </c>
      <c r="II43" s="2" t="s">
        <v>959</v>
      </c>
      <c r="IJ43" s="2" t="s">
        <v>990</v>
      </c>
      <c r="IK43" s="2" t="s">
        <v>232</v>
      </c>
      <c r="IL43" s="2" t="s">
        <v>220</v>
      </c>
      <c r="IM43" s="4"/>
      <c r="IN43" s="8"/>
      <c r="IO43" s="4"/>
      <c r="IP43" s="8"/>
      <c r="IQ43" s="7"/>
      <c r="IR43" s="7"/>
      <c r="IS43" s="2" t="s">
        <v>277</v>
      </c>
      <c r="IT43" s="2" t="s">
        <v>217</v>
      </c>
      <c r="IU43" s="2" t="s">
        <v>220</v>
      </c>
      <c r="IV43" s="2" t="s">
        <v>220</v>
      </c>
      <c r="IW43" s="2" t="s">
        <v>232</v>
      </c>
      <c r="IX43" s="2" t="s">
        <v>220</v>
      </c>
      <c r="IY43" s="4"/>
      <c r="IZ43" s="8"/>
      <c r="JA43" s="4"/>
      <c r="JB43" s="8"/>
      <c r="JC43" s="7"/>
      <c r="JD43" s="7"/>
      <c r="JE43" s="2" t="s">
        <v>230</v>
      </c>
      <c r="JF43" s="2" t="s">
        <v>217</v>
      </c>
      <c r="JG43" s="2" t="s">
        <v>991</v>
      </c>
      <c r="JH43" s="2" t="s">
        <v>220</v>
      </c>
      <c r="JI43" s="2" t="s">
        <v>232</v>
      </c>
      <c r="JJ43" s="2" t="s">
        <v>220</v>
      </c>
      <c r="JK43" s="4"/>
      <c r="JL43" s="8"/>
      <c r="JM43" s="4"/>
      <c r="JN43" s="8"/>
      <c r="JO43" s="7"/>
      <c r="JP43" s="7"/>
      <c r="JQ43" s="2" t="s">
        <v>230</v>
      </c>
      <c r="JR43" s="2" t="s">
        <v>217</v>
      </c>
      <c r="JS43" s="2" t="s">
        <v>967</v>
      </c>
      <c r="JT43" s="2" t="s">
        <v>992</v>
      </c>
      <c r="JU43" s="2" t="s">
        <v>232</v>
      </c>
      <c r="JV43" s="2" t="s">
        <v>220</v>
      </c>
      <c r="JW43" s="4"/>
      <c r="JX43" s="8"/>
      <c r="JY43" s="4"/>
      <c r="JZ43" s="8"/>
      <c r="KA43" s="7"/>
      <c r="KB43" s="7"/>
      <c r="KC43" s="2" t="s">
        <v>230</v>
      </c>
      <c r="KD43" s="2" t="s">
        <v>217</v>
      </c>
      <c r="KE43" s="2" t="s">
        <v>262</v>
      </c>
      <c r="KF43" s="2" t="s">
        <v>993</v>
      </c>
      <c r="KG43" s="2" t="s">
        <v>232</v>
      </c>
      <c r="KH43" s="2" t="s">
        <v>220</v>
      </c>
      <c r="KI43" s="4"/>
      <c r="KJ43" s="8"/>
      <c r="KK43" s="4"/>
      <c r="KL43" s="8"/>
      <c r="KM43" s="7"/>
      <c r="KN43" s="7"/>
      <c r="KO43" s="2" t="s">
        <v>230</v>
      </c>
      <c r="KP43" s="2" t="s">
        <v>217</v>
      </c>
      <c r="KQ43" s="2" t="s">
        <v>264</v>
      </c>
      <c r="KR43" s="2" t="s">
        <v>994</v>
      </c>
      <c r="KS43" s="2" t="s">
        <v>232</v>
      </c>
      <c r="KT43" s="2" t="s">
        <v>220</v>
      </c>
      <c r="KU43" s="4"/>
      <c r="KV43" s="8"/>
      <c r="KW43" s="4"/>
      <c r="KX43" s="8"/>
      <c r="KY43" s="7"/>
      <c r="KZ43" s="7"/>
      <c r="LA43" s="2" t="s">
        <v>230</v>
      </c>
      <c r="LB43" s="2" t="s">
        <v>217</v>
      </c>
      <c r="LC43" s="2" t="s">
        <v>297</v>
      </c>
      <c r="LD43" s="2" t="s">
        <v>995</v>
      </c>
      <c r="LE43" s="2" t="s">
        <v>232</v>
      </c>
      <c r="LF43" s="2" t="s">
        <v>220</v>
      </c>
      <c r="LG43" s="4"/>
      <c r="LH43" s="8"/>
      <c r="LI43" s="4"/>
      <c r="LJ43" s="8"/>
      <c r="LK43" s="7"/>
      <c r="LL43" s="7"/>
      <c r="LM43" s="2" t="s">
        <v>277</v>
      </c>
      <c r="LN43" s="2" t="s">
        <v>217</v>
      </c>
      <c r="LO43" s="2" t="s">
        <v>220</v>
      </c>
      <c r="LP43" s="2" t="s">
        <v>220</v>
      </c>
      <c r="LQ43" s="2" t="s">
        <v>232</v>
      </c>
      <c r="LR43" s="2" t="s">
        <v>269</v>
      </c>
      <c r="LS43" s="4"/>
      <c r="LT43" s="8"/>
      <c r="LU43" s="4">
        <v>1</v>
      </c>
      <c r="LV43" s="8">
        <v>78.75</v>
      </c>
      <c r="LW43" s="7">
        <v>-1</v>
      </c>
      <c r="LX43" s="7">
        <v>-1</v>
      </c>
      <c r="LY43" s="2" t="s">
        <v>230</v>
      </c>
      <c r="LZ43" s="2" t="s">
        <v>270</v>
      </c>
      <c r="MA43" s="2" t="s">
        <v>996</v>
      </c>
      <c r="MB43" s="2" t="s">
        <v>734</v>
      </c>
      <c r="MC43" s="2" t="s">
        <v>232</v>
      </c>
      <c r="MD43" s="2" t="s">
        <v>220</v>
      </c>
      <c r="ME43" s="4"/>
      <c r="MF43" s="8"/>
      <c r="MG43" s="4"/>
      <c r="MH43" s="8"/>
      <c r="MI43" s="7"/>
      <c r="MJ43" s="7"/>
      <c r="MK43" s="2" t="s">
        <v>230</v>
      </c>
      <c r="ML43" s="2" t="s">
        <v>270</v>
      </c>
      <c r="MM43" s="2" t="s">
        <v>997</v>
      </c>
      <c r="MN43" s="2" t="s">
        <v>344</v>
      </c>
      <c r="MO43" s="2" t="s">
        <v>232</v>
      </c>
      <c r="MP43" s="2" t="s">
        <v>220</v>
      </c>
      <c r="MQ43" s="4"/>
      <c r="MR43" s="8"/>
      <c r="MS43" s="4"/>
      <c r="MT43" s="8"/>
      <c r="MU43" s="7"/>
      <c r="MV43" s="7"/>
      <c r="MW43" s="2" t="s">
        <v>230</v>
      </c>
      <c r="MX43" s="2" t="s">
        <v>274</v>
      </c>
      <c r="MY43" s="2" t="s">
        <v>959</v>
      </c>
      <c r="MZ43" s="2" t="s">
        <v>998</v>
      </c>
      <c r="NA43" s="2" t="s">
        <v>232</v>
      </c>
      <c r="NB43" s="2" t="s">
        <v>220</v>
      </c>
      <c r="NC43" s="4"/>
      <c r="ND43" s="8"/>
      <c r="NE43" s="4"/>
      <c r="NF43" s="8"/>
      <c r="NG43" s="7"/>
      <c r="NH43" s="7"/>
      <c r="NI43" s="2" t="s">
        <v>220</v>
      </c>
      <c r="NJ43" s="2" t="s">
        <v>220</v>
      </c>
      <c r="NK43" s="2" t="s">
        <v>220</v>
      </c>
      <c r="NL43" s="2" t="s">
        <v>220</v>
      </c>
      <c r="NM43" s="2" t="s">
        <v>220</v>
      </c>
      <c r="NN43" s="2" t="s">
        <v>220</v>
      </c>
      <c r="NO43" s="4"/>
      <c r="NP43" s="8"/>
      <c r="NQ43" s="4"/>
      <c r="NR43" s="8"/>
      <c r="NS43" s="7"/>
      <c r="NT43" s="7"/>
      <c r="NU43" s="2" t="s">
        <v>277</v>
      </c>
      <c r="NV43" s="2" t="s">
        <v>217</v>
      </c>
      <c r="NW43" s="2" t="s">
        <v>220</v>
      </c>
      <c r="NX43" s="2" t="s">
        <v>220</v>
      </c>
      <c r="NY43" s="2" t="s">
        <v>232</v>
      </c>
      <c r="NZ43" s="2" t="s">
        <v>220</v>
      </c>
      <c r="OA43" s="4"/>
      <c r="OB43" s="8"/>
      <c r="OC43" s="4"/>
      <c r="OD43" s="8"/>
      <c r="OE43" s="7"/>
      <c r="OF43" s="7"/>
      <c r="OG43" s="2" t="s">
        <v>268</v>
      </c>
      <c r="OH43" s="2" t="s">
        <v>217</v>
      </c>
      <c r="OI43" s="2" t="s">
        <v>220</v>
      </c>
      <c r="OJ43" s="2" t="s">
        <v>220</v>
      </c>
      <c r="OK43" s="2" t="s">
        <v>232</v>
      </c>
      <c r="OL43" s="2" t="s">
        <v>220</v>
      </c>
      <c r="OM43" s="4"/>
      <c r="ON43" s="8"/>
      <c r="OO43" s="4"/>
      <c r="OP43" s="8"/>
      <c r="OQ43" s="7"/>
      <c r="OR43" s="7"/>
      <c r="OS43" s="2" t="s">
        <v>254</v>
      </c>
      <c r="OT43" s="2" t="s">
        <v>270</v>
      </c>
      <c r="OU43" s="2" t="s">
        <v>220</v>
      </c>
      <c r="OV43" s="2" t="s">
        <v>220</v>
      </c>
      <c r="OW43" s="2" t="s">
        <v>232</v>
      </c>
      <c r="OX43" s="2" t="s">
        <v>220</v>
      </c>
      <c r="OY43" s="4"/>
      <c r="OZ43" s="8"/>
      <c r="PA43" s="4"/>
      <c r="PB43" s="8"/>
      <c r="PC43" s="7"/>
      <c r="PD43" s="7"/>
      <c r="PE43" s="2" t="s">
        <v>277</v>
      </c>
      <c r="PF43" s="2" t="s">
        <v>217</v>
      </c>
      <c r="PG43" s="2" t="s">
        <v>220</v>
      </c>
      <c r="PH43" s="2" t="s">
        <v>220</v>
      </c>
      <c r="PI43" s="2" t="s">
        <v>232</v>
      </c>
      <c r="PJ43" s="2" t="s">
        <v>220</v>
      </c>
      <c r="PK43" s="4"/>
      <c r="PL43" s="8"/>
      <c r="PM43" s="4"/>
      <c r="PN43" s="8"/>
      <c r="PO43" s="7"/>
      <c r="PP43" s="7"/>
      <c r="PQ43" s="2" t="s">
        <v>230</v>
      </c>
      <c r="PR43" s="2" t="s">
        <v>270</v>
      </c>
      <c r="PS43" s="2" t="s">
        <v>471</v>
      </c>
      <c r="PT43" s="2" t="s">
        <v>999</v>
      </c>
      <c r="PU43" s="2" t="s">
        <v>232</v>
      </c>
      <c r="PV43" s="2" t="s">
        <v>220</v>
      </c>
      <c r="PW43" s="4">
        <v>136</v>
      </c>
      <c r="PX43" s="4">
        <v>40</v>
      </c>
      <c r="PY43" s="4"/>
      <c r="PZ43" s="4"/>
      <c r="QA43" s="4">
        <v>59</v>
      </c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>
        <v>70</v>
      </c>
      <c r="RP43" s="4"/>
      <c r="RQ43" s="4"/>
      <c r="RR43" s="4"/>
      <c r="RS43" s="4"/>
      <c r="RT43" s="4"/>
      <c r="RU43" s="4"/>
      <c r="RV43" s="4"/>
      <c r="RW43" s="4">
        <v>100</v>
      </c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</row>
    <row r="44">
      <c r="A44" s="2" t="s">
        <v>1000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949</v>
      </c>
      <c r="G44" s="2" t="s">
        <v>949</v>
      </c>
      <c r="H44" s="2" t="s">
        <v>949</v>
      </c>
      <c r="I44" s="2" t="s">
        <v>950</v>
      </c>
      <c r="J44" s="2" t="s">
        <v>215</v>
      </c>
      <c r="K44" s="2" t="s">
        <v>1001</v>
      </c>
      <c r="L44" s="3">
        <v>51.84</v>
      </c>
      <c r="M44" s="3">
        <v>54.43</v>
      </c>
      <c r="N44" s="3">
        <v>104.99</v>
      </c>
      <c r="O44" s="2" t="s">
        <v>217</v>
      </c>
      <c r="P44" s="2" t="s">
        <v>673</v>
      </c>
      <c r="Q44" s="2" t="s">
        <v>219</v>
      </c>
      <c r="R44" s="2" t="s">
        <v>220</v>
      </c>
      <c r="S44" s="2" t="s">
        <v>1002</v>
      </c>
      <c r="T44" s="2" t="s">
        <v>222</v>
      </c>
      <c r="U44" s="2" t="s">
        <v>223</v>
      </c>
      <c r="V44" s="2" t="s">
        <v>953</v>
      </c>
      <c r="W44" s="2" t="s">
        <v>954</v>
      </c>
      <c r="X44" s="2" t="s">
        <v>953</v>
      </c>
      <c r="Y44" s="2" t="s">
        <v>860</v>
      </c>
      <c r="Z44" s="4">
        <v>254</v>
      </c>
      <c r="AA44" s="4">
        <f>=ROUNDDOWN(25.4,0)</f>
      </c>
      <c r="AB44" s="5">
        <v>10</v>
      </c>
      <c r="AC44" s="2" t="s">
        <v>1003</v>
      </c>
      <c r="AD44" s="4">
        <v>100</v>
      </c>
      <c r="AE44" s="4">
        <v>100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>
        <v>27</v>
      </c>
      <c r="AQ44" s="8">
        <v>1646.68</v>
      </c>
      <c r="AR44" s="4">
        <v>28</v>
      </c>
      <c r="AS44" s="8">
        <v>1720.59</v>
      </c>
      <c r="AT44" s="7">
        <v>-0.0357</v>
      </c>
      <c r="AU44" s="7">
        <v>-0.043</v>
      </c>
      <c r="AV44" s="4">
        <v>49</v>
      </c>
      <c r="AW44" s="8">
        <v>3318.44</v>
      </c>
      <c r="AX44" s="4">
        <v>50</v>
      </c>
      <c r="AY44" s="8">
        <v>3492.15</v>
      </c>
      <c r="AZ44" s="7">
        <v>-0.02</v>
      </c>
      <c r="BA44" s="7">
        <v>-0.0497</v>
      </c>
      <c r="BB44" s="7">
        <v>0.4962</v>
      </c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>
        <v>0.4912</v>
      </c>
      <c r="BJ44" s="4">
        <v>27</v>
      </c>
      <c r="BK44" s="8">
        <v>1646.68</v>
      </c>
      <c r="BL44" s="2" t="s">
        <v>1004</v>
      </c>
      <c r="BM44" s="7">
        <v>1</v>
      </c>
      <c r="BN44" s="7">
        <v>1</v>
      </c>
      <c r="BO44" s="4">
        <v>6</v>
      </c>
      <c r="BP44" s="8">
        <v>397.44</v>
      </c>
      <c r="BQ44" s="4">
        <v>4</v>
      </c>
      <c r="BR44" s="8">
        <v>264.96</v>
      </c>
      <c r="BS44" s="7">
        <v>0.5</v>
      </c>
      <c r="BT44" s="7">
        <v>0.5</v>
      </c>
      <c r="BU44" s="2" t="s">
        <v>230</v>
      </c>
      <c r="BV44" s="2" t="s">
        <v>217</v>
      </c>
      <c r="BW44" s="2" t="s">
        <v>220</v>
      </c>
      <c r="BX44" s="2" t="s">
        <v>1005</v>
      </c>
      <c r="BY44" s="2" t="s">
        <v>232</v>
      </c>
      <c r="BZ44" s="2" t="s">
        <v>220</v>
      </c>
      <c r="CA44" s="4"/>
      <c r="CB44" s="8"/>
      <c r="CC44" s="4">
        <v>3</v>
      </c>
      <c r="CD44" s="8">
        <v>196.71</v>
      </c>
      <c r="CE44" s="7">
        <v>-1</v>
      </c>
      <c r="CF44" s="7">
        <v>-1</v>
      </c>
      <c r="CG44" s="2" t="s">
        <v>230</v>
      </c>
      <c r="CH44" s="2" t="s">
        <v>217</v>
      </c>
      <c r="CI44" s="2" t="s">
        <v>860</v>
      </c>
      <c r="CJ44" s="2" t="s">
        <v>1006</v>
      </c>
      <c r="CK44" s="2" t="s">
        <v>232</v>
      </c>
      <c r="CL44" s="2" t="s">
        <v>220</v>
      </c>
      <c r="CM44" s="4">
        <v>5</v>
      </c>
      <c r="CN44" s="8">
        <v>317.95</v>
      </c>
      <c r="CO44" s="4">
        <v>2</v>
      </c>
      <c r="CP44" s="8">
        <v>127.18</v>
      </c>
      <c r="CQ44" s="7">
        <v>1.5</v>
      </c>
      <c r="CR44" s="7">
        <v>1.5</v>
      </c>
      <c r="CS44" s="2" t="s">
        <v>230</v>
      </c>
      <c r="CT44" s="2" t="s">
        <v>217</v>
      </c>
      <c r="CU44" s="2" t="s">
        <v>861</v>
      </c>
      <c r="CV44" s="2" t="s">
        <v>1007</v>
      </c>
      <c r="CW44" s="2" t="s">
        <v>232</v>
      </c>
      <c r="CX44" s="2" t="s">
        <v>220</v>
      </c>
      <c r="CY44" s="4">
        <v>5</v>
      </c>
      <c r="CZ44" s="8">
        <v>263.15</v>
      </c>
      <c r="DA44" s="4">
        <v>3</v>
      </c>
      <c r="DB44" s="8">
        <v>180.45</v>
      </c>
      <c r="DC44" s="7">
        <v>0.6667</v>
      </c>
      <c r="DD44" s="7">
        <v>0.4583</v>
      </c>
      <c r="DE44" s="2" t="s">
        <v>230</v>
      </c>
      <c r="DF44" s="2" t="s">
        <v>217</v>
      </c>
      <c r="DG44" s="2" t="s">
        <v>860</v>
      </c>
      <c r="DH44" s="2" t="s">
        <v>1008</v>
      </c>
      <c r="DI44" s="2" t="s">
        <v>232</v>
      </c>
      <c r="DJ44" s="2" t="s">
        <v>220</v>
      </c>
      <c r="DK44" s="4">
        <v>1</v>
      </c>
      <c r="DL44" s="8">
        <v>59.88</v>
      </c>
      <c r="DM44" s="4"/>
      <c r="DN44" s="8"/>
      <c r="DO44" s="7"/>
      <c r="DP44" s="7"/>
      <c r="DQ44" s="2" t="s">
        <v>230</v>
      </c>
      <c r="DR44" s="2" t="s">
        <v>217</v>
      </c>
      <c r="DS44" s="2" t="s">
        <v>750</v>
      </c>
      <c r="DT44" s="2" t="s">
        <v>1009</v>
      </c>
      <c r="DU44" s="2" t="s">
        <v>232</v>
      </c>
      <c r="DV44" s="2" t="s">
        <v>220</v>
      </c>
      <c r="DW44" s="4">
        <v>2</v>
      </c>
      <c r="DX44" s="8">
        <v>100.01</v>
      </c>
      <c r="DY44" s="4">
        <v>8</v>
      </c>
      <c r="DZ44" s="8">
        <v>431.82</v>
      </c>
      <c r="EA44" s="7">
        <v>-0.75</v>
      </c>
      <c r="EB44" s="7">
        <v>-0.7684</v>
      </c>
      <c r="EC44" s="2" t="s">
        <v>230</v>
      </c>
      <c r="ED44" s="2" t="s">
        <v>217</v>
      </c>
      <c r="EE44" s="2" t="s">
        <v>860</v>
      </c>
      <c r="EF44" s="2" t="s">
        <v>865</v>
      </c>
      <c r="EG44" s="2" t="s">
        <v>232</v>
      </c>
      <c r="EH44" s="2" t="s">
        <v>220</v>
      </c>
      <c r="EI44" s="4">
        <v>6</v>
      </c>
      <c r="EJ44" s="8">
        <v>344.22</v>
      </c>
      <c r="EK44" s="4">
        <v>7</v>
      </c>
      <c r="EL44" s="8">
        <v>458.99</v>
      </c>
      <c r="EM44" s="7">
        <v>-0.1429</v>
      </c>
      <c r="EN44" s="7">
        <v>-0.25</v>
      </c>
      <c r="EO44" s="2" t="s">
        <v>230</v>
      </c>
      <c r="EP44" s="2" t="s">
        <v>217</v>
      </c>
      <c r="EQ44" s="2" t="s">
        <v>1010</v>
      </c>
      <c r="ER44" s="2" t="s">
        <v>1011</v>
      </c>
      <c r="ES44" s="2" t="s">
        <v>232</v>
      </c>
      <c r="ET44" s="2" t="s">
        <v>220</v>
      </c>
      <c r="EU44" s="4">
        <v>1</v>
      </c>
      <c r="EV44" s="8">
        <v>59.04</v>
      </c>
      <c r="EW44" s="4"/>
      <c r="EX44" s="8"/>
      <c r="EY44" s="7"/>
      <c r="EZ44" s="7"/>
      <c r="FA44" s="2" t="s">
        <v>230</v>
      </c>
      <c r="FB44" s="2" t="s">
        <v>217</v>
      </c>
      <c r="FC44" s="2" t="s">
        <v>1012</v>
      </c>
      <c r="FD44" s="2" t="s">
        <v>1013</v>
      </c>
      <c r="FE44" s="2" t="s">
        <v>232</v>
      </c>
      <c r="FF44" s="2" t="s">
        <v>220</v>
      </c>
      <c r="FG44" s="4"/>
      <c r="FH44" s="8"/>
      <c r="FI44" s="4"/>
      <c r="FJ44" s="8"/>
      <c r="FK44" s="7"/>
      <c r="FL44" s="7"/>
      <c r="FM44" s="2" t="s">
        <v>230</v>
      </c>
      <c r="FN44" s="2" t="s">
        <v>217</v>
      </c>
      <c r="FO44" s="2" t="s">
        <v>250</v>
      </c>
      <c r="FP44" s="2" t="s">
        <v>486</v>
      </c>
      <c r="FQ44" s="2" t="s">
        <v>232</v>
      </c>
      <c r="FR44" s="2" t="s">
        <v>220</v>
      </c>
      <c r="FS44" s="4"/>
      <c r="FT44" s="8"/>
      <c r="FU44" s="4"/>
      <c r="FV44" s="8"/>
      <c r="FW44" s="7"/>
      <c r="FX44" s="7"/>
      <c r="FY44" s="2" t="s">
        <v>230</v>
      </c>
      <c r="FZ44" s="2" t="s">
        <v>217</v>
      </c>
      <c r="GA44" s="2" t="s">
        <v>1014</v>
      </c>
      <c r="GB44" s="2" t="s">
        <v>569</v>
      </c>
      <c r="GC44" s="2" t="s">
        <v>232</v>
      </c>
      <c r="GD44" s="2" t="s">
        <v>220</v>
      </c>
      <c r="GE44" s="4"/>
      <c r="GF44" s="8"/>
      <c r="GG44" s="4"/>
      <c r="GH44" s="8"/>
      <c r="GI44" s="7"/>
      <c r="GJ44" s="7"/>
      <c r="GK44" s="2" t="s">
        <v>230</v>
      </c>
      <c r="GL44" s="2" t="s">
        <v>217</v>
      </c>
      <c r="GM44" s="2" t="s">
        <v>380</v>
      </c>
      <c r="GN44" s="2" t="s">
        <v>220</v>
      </c>
      <c r="GO44" s="2" t="s">
        <v>232</v>
      </c>
      <c r="GP44" s="2" t="s">
        <v>220</v>
      </c>
      <c r="GQ44" s="4"/>
      <c r="GR44" s="8"/>
      <c r="GS44" s="4"/>
      <c r="GT44" s="8"/>
      <c r="GU44" s="7"/>
      <c r="GV44" s="7"/>
      <c r="GW44" s="2" t="s">
        <v>416</v>
      </c>
      <c r="GX44" s="2" t="s">
        <v>217</v>
      </c>
      <c r="GY44" s="2" t="s">
        <v>220</v>
      </c>
      <c r="GZ44" s="2" t="s">
        <v>220</v>
      </c>
      <c r="HA44" s="2" t="s">
        <v>232</v>
      </c>
      <c r="HB44" s="2" t="s">
        <v>220</v>
      </c>
      <c r="HC44" s="4"/>
      <c r="HD44" s="8"/>
      <c r="HE44" s="4"/>
      <c r="HF44" s="8"/>
      <c r="HG44" s="7"/>
      <c r="HH44" s="7"/>
      <c r="HI44" s="2" t="s">
        <v>254</v>
      </c>
      <c r="HJ44" s="2" t="s">
        <v>217</v>
      </c>
      <c r="HK44" s="2" t="s">
        <v>220</v>
      </c>
      <c r="HL44" s="2" t="s">
        <v>220</v>
      </c>
      <c r="HM44" s="2" t="s">
        <v>232</v>
      </c>
      <c r="HN44" s="2" t="s">
        <v>220</v>
      </c>
      <c r="HO44" s="4"/>
      <c r="HP44" s="8"/>
      <c r="HQ44" s="4"/>
      <c r="HR44" s="8"/>
      <c r="HS44" s="7"/>
      <c r="HT44" s="7"/>
      <c r="HU44" s="2" t="s">
        <v>230</v>
      </c>
      <c r="HV44" s="2" t="s">
        <v>217</v>
      </c>
      <c r="HW44" s="2" t="s">
        <v>970</v>
      </c>
      <c r="HX44" s="2" t="s">
        <v>1015</v>
      </c>
      <c r="HY44" s="2" t="s">
        <v>232</v>
      </c>
      <c r="HZ44" s="2" t="s">
        <v>220</v>
      </c>
      <c r="IA44" s="4">
        <v>1</v>
      </c>
      <c r="IB44" s="8">
        <v>104.99</v>
      </c>
      <c r="IC44" s="4"/>
      <c r="ID44" s="8"/>
      <c r="IE44" s="7"/>
      <c r="IF44" s="7"/>
      <c r="IG44" s="2" t="s">
        <v>230</v>
      </c>
      <c r="IH44" s="2" t="s">
        <v>217</v>
      </c>
      <c r="II44" s="2" t="s">
        <v>860</v>
      </c>
      <c r="IJ44" s="2" t="s">
        <v>1016</v>
      </c>
      <c r="IK44" s="2" t="s">
        <v>232</v>
      </c>
      <c r="IL44" s="2" t="s">
        <v>220</v>
      </c>
      <c r="IM44" s="4"/>
      <c r="IN44" s="8"/>
      <c r="IO44" s="4"/>
      <c r="IP44" s="8"/>
      <c r="IQ44" s="7"/>
      <c r="IR44" s="7"/>
      <c r="IS44" s="2" t="s">
        <v>277</v>
      </c>
      <c r="IT44" s="2" t="s">
        <v>217</v>
      </c>
      <c r="IU44" s="2" t="s">
        <v>220</v>
      </c>
      <c r="IV44" s="2" t="s">
        <v>220</v>
      </c>
      <c r="IW44" s="2" t="s">
        <v>232</v>
      </c>
      <c r="IX44" s="2" t="s">
        <v>220</v>
      </c>
      <c r="IY44" s="4"/>
      <c r="IZ44" s="8"/>
      <c r="JA44" s="4"/>
      <c r="JB44" s="8"/>
      <c r="JC44" s="7"/>
      <c r="JD44" s="7"/>
      <c r="JE44" s="2" t="s">
        <v>254</v>
      </c>
      <c r="JF44" s="2" t="s">
        <v>217</v>
      </c>
      <c r="JG44" s="2" t="s">
        <v>220</v>
      </c>
      <c r="JH44" s="2" t="s">
        <v>220</v>
      </c>
      <c r="JI44" s="2" t="s">
        <v>232</v>
      </c>
      <c r="JJ44" s="2" t="s">
        <v>220</v>
      </c>
      <c r="JK44" s="4"/>
      <c r="JL44" s="8"/>
      <c r="JM44" s="4"/>
      <c r="JN44" s="8"/>
      <c r="JO44" s="7"/>
      <c r="JP44" s="7"/>
      <c r="JQ44" s="2" t="s">
        <v>277</v>
      </c>
      <c r="JR44" s="2" t="s">
        <v>217</v>
      </c>
      <c r="JS44" s="2" t="s">
        <v>220</v>
      </c>
      <c r="JT44" s="2" t="s">
        <v>220</v>
      </c>
      <c r="JU44" s="2" t="s">
        <v>232</v>
      </c>
      <c r="JV44" s="2" t="s">
        <v>220</v>
      </c>
      <c r="JW44" s="4"/>
      <c r="JX44" s="8"/>
      <c r="JY44" s="4"/>
      <c r="JZ44" s="8"/>
      <c r="KA44" s="7"/>
      <c r="KB44" s="7"/>
      <c r="KC44" s="2" t="s">
        <v>277</v>
      </c>
      <c r="KD44" s="2" t="s">
        <v>217</v>
      </c>
      <c r="KE44" s="2" t="s">
        <v>220</v>
      </c>
      <c r="KF44" s="2" t="s">
        <v>220</v>
      </c>
      <c r="KG44" s="2" t="s">
        <v>232</v>
      </c>
      <c r="KH44" s="2" t="s">
        <v>220</v>
      </c>
      <c r="KI44" s="4"/>
      <c r="KJ44" s="8"/>
      <c r="KK44" s="4"/>
      <c r="KL44" s="8"/>
      <c r="KM44" s="7"/>
      <c r="KN44" s="7"/>
      <c r="KO44" s="2" t="s">
        <v>277</v>
      </c>
      <c r="KP44" s="2" t="s">
        <v>217</v>
      </c>
      <c r="KQ44" s="2" t="s">
        <v>220</v>
      </c>
      <c r="KR44" s="2" t="s">
        <v>220</v>
      </c>
      <c r="KS44" s="2" t="s">
        <v>232</v>
      </c>
      <c r="KT44" s="2" t="s">
        <v>220</v>
      </c>
      <c r="KU44" s="4"/>
      <c r="KV44" s="8"/>
      <c r="KW44" s="4"/>
      <c r="KX44" s="8"/>
      <c r="KY44" s="7"/>
      <c r="KZ44" s="7"/>
      <c r="LA44" s="2" t="s">
        <v>277</v>
      </c>
      <c r="LB44" s="2" t="s">
        <v>217</v>
      </c>
      <c r="LC44" s="2" t="s">
        <v>220</v>
      </c>
      <c r="LD44" s="2" t="s">
        <v>220</v>
      </c>
      <c r="LE44" s="2" t="s">
        <v>232</v>
      </c>
      <c r="LF44" s="2" t="s">
        <v>220</v>
      </c>
      <c r="LG44" s="4"/>
      <c r="LH44" s="8"/>
      <c r="LI44" s="4"/>
      <c r="LJ44" s="8"/>
      <c r="LK44" s="7"/>
      <c r="LL44" s="7"/>
      <c r="LM44" s="2" t="s">
        <v>277</v>
      </c>
      <c r="LN44" s="2" t="s">
        <v>217</v>
      </c>
      <c r="LO44" s="2" t="s">
        <v>220</v>
      </c>
      <c r="LP44" s="2" t="s">
        <v>220</v>
      </c>
      <c r="LQ44" s="2" t="s">
        <v>232</v>
      </c>
      <c r="LR44" s="2" t="s">
        <v>269</v>
      </c>
      <c r="LS44" s="4"/>
      <c r="LT44" s="8"/>
      <c r="LU44" s="4">
        <v>1</v>
      </c>
      <c r="LV44" s="8">
        <v>60.48</v>
      </c>
      <c r="LW44" s="7">
        <v>-1</v>
      </c>
      <c r="LX44" s="7">
        <v>-1</v>
      </c>
      <c r="LY44" s="2" t="s">
        <v>230</v>
      </c>
      <c r="LZ44" s="2" t="s">
        <v>270</v>
      </c>
      <c r="MA44" s="2" t="s">
        <v>345</v>
      </c>
      <c r="MB44" s="2" t="s">
        <v>913</v>
      </c>
      <c r="MC44" s="2" t="s">
        <v>232</v>
      </c>
      <c r="MD44" s="2" t="s">
        <v>220</v>
      </c>
      <c r="ME44" s="4"/>
      <c r="MF44" s="8"/>
      <c r="MG44" s="4"/>
      <c r="MH44" s="8"/>
      <c r="MI44" s="7"/>
      <c r="MJ44" s="7"/>
      <c r="MK44" s="2" t="s">
        <v>386</v>
      </c>
      <c r="ML44" s="2" t="s">
        <v>217</v>
      </c>
      <c r="MM44" s="2" t="s">
        <v>220</v>
      </c>
      <c r="MN44" s="2" t="s">
        <v>220</v>
      </c>
      <c r="MO44" s="2" t="s">
        <v>232</v>
      </c>
      <c r="MP44" s="2" t="s">
        <v>220</v>
      </c>
      <c r="MQ44" s="4"/>
      <c r="MR44" s="8"/>
      <c r="MS44" s="4"/>
      <c r="MT44" s="8"/>
      <c r="MU44" s="7"/>
      <c r="MV44" s="7"/>
      <c r="MW44" s="2" t="s">
        <v>230</v>
      </c>
      <c r="MX44" s="2" t="s">
        <v>274</v>
      </c>
      <c r="MY44" s="2" t="s">
        <v>903</v>
      </c>
      <c r="MZ44" s="2" t="s">
        <v>914</v>
      </c>
      <c r="NA44" s="2" t="s">
        <v>232</v>
      </c>
      <c r="NB44" s="2" t="s">
        <v>220</v>
      </c>
      <c r="NC44" s="4"/>
      <c r="ND44" s="8"/>
      <c r="NE44" s="4"/>
      <c r="NF44" s="8"/>
      <c r="NG44" s="7"/>
      <c r="NH44" s="7"/>
      <c r="NI44" s="2" t="s">
        <v>220</v>
      </c>
      <c r="NJ44" s="2" t="s">
        <v>220</v>
      </c>
      <c r="NK44" s="2" t="s">
        <v>220</v>
      </c>
      <c r="NL44" s="2" t="s">
        <v>220</v>
      </c>
      <c r="NM44" s="2" t="s">
        <v>220</v>
      </c>
      <c r="NN44" s="2" t="s">
        <v>220</v>
      </c>
      <c r="NO44" s="4"/>
      <c r="NP44" s="8"/>
      <c r="NQ44" s="4"/>
      <c r="NR44" s="8"/>
      <c r="NS44" s="7"/>
      <c r="NT44" s="7"/>
      <c r="NU44" s="2" t="s">
        <v>277</v>
      </c>
      <c r="NV44" s="2" t="s">
        <v>217</v>
      </c>
      <c r="NW44" s="2" t="s">
        <v>220</v>
      </c>
      <c r="NX44" s="2" t="s">
        <v>220</v>
      </c>
      <c r="NY44" s="2" t="s">
        <v>232</v>
      </c>
      <c r="NZ44" s="2" t="s">
        <v>220</v>
      </c>
      <c r="OA44" s="4"/>
      <c r="OB44" s="8"/>
      <c r="OC44" s="4"/>
      <c r="OD44" s="8"/>
      <c r="OE44" s="7"/>
      <c r="OF44" s="7"/>
      <c r="OG44" s="2" t="s">
        <v>268</v>
      </c>
      <c r="OH44" s="2" t="s">
        <v>217</v>
      </c>
      <c r="OI44" s="2" t="s">
        <v>220</v>
      </c>
      <c r="OJ44" s="2" t="s">
        <v>220</v>
      </c>
      <c r="OK44" s="2" t="s">
        <v>232</v>
      </c>
      <c r="OL44" s="2" t="s">
        <v>220</v>
      </c>
      <c r="OM44" s="4"/>
      <c r="ON44" s="8"/>
      <c r="OO44" s="4"/>
      <c r="OP44" s="8"/>
      <c r="OQ44" s="7"/>
      <c r="OR44" s="7"/>
      <c r="OS44" s="2" t="s">
        <v>277</v>
      </c>
      <c r="OT44" s="2" t="s">
        <v>270</v>
      </c>
      <c r="OU44" s="2" t="s">
        <v>220</v>
      </c>
      <c r="OV44" s="2" t="s">
        <v>220</v>
      </c>
      <c r="OW44" s="2" t="s">
        <v>232</v>
      </c>
      <c r="OX44" s="2" t="s">
        <v>220</v>
      </c>
      <c r="OY44" s="4"/>
      <c r="OZ44" s="8"/>
      <c r="PA44" s="4"/>
      <c r="PB44" s="8"/>
      <c r="PC44" s="7"/>
      <c r="PD44" s="7"/>
      <c r="PE44" s="2" t="s">
        <v>277</v>
      </c>
      <c r="PF44" s="2" t="s">
        <v>217</v>
      </c>
      <c r="PG44" s="2" t="s">
        <v>220</v>
      </c>
      <c r="PH44" s="2" t="s">
        <v>220</v>
      </c>
      <c r="PI44" s="2" t="s">
        <v>232</v>
      </c>
      <c r="PJ44" s="2" t="s">
        <v>220</v>
      </c>
      <c r="PK44" s="4"/>
      <c r="PL44" s="8"/>
      <c r="PM44" s="4"/>
      <c r="PN44" s="8"/>
      <c r="PO44" s="7"/>
      <c r="PP44" s="7"/>
      <c r="PQ44" s="2" t="s">
        <v>254</v>
      </c>
      <c r="PR44" s="2" t="s">
        <v>270</v>
      </c>
      <c r="PS44" s="2" t="s">
        <v>220</v>
      </c>
      <c r="PT44" s="2" t="s">
        <v>220</v>
      </c>
      <c r="PU44" s="2" t="s">
        <v>232</v>
      </c>
      <c r="PV44" s="2" t="s">
        <v>220</v>
      </c>
      <c r="PW44" s="4">
        <v>254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100</v>
      </c>
      <c r="TC44" s="4"/>
      <c r="TD44" s="4"/>
      <c r="TE44" s="4"/>
      <c r="TF44" s="4"/>
      <c r="TG44" s="4"/>
      <c r="TH44" s="4"/>
    </row>
    <row r="45">
      <c r="A45" s="2" t="s">
        <v>1017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949</v>
      </c>
      <c r="G45" s="2" t="s">
        <v>949</v>
      </c>
      <c r="H45" s="2" t="s">
        <v>949</v>
      </c>
      <c r="I45" s="2" t="s">
        <v>950</v>
      </c>
      <c r="J45" s="2" t="s">
        <v>282</v>
      </c>
      <c r="K45" s="2" t="s">
        <v>1001</v>
      </c>
      <c r="L45" s="3">
        <v>67.5</v>
      </c>
      <c r="M45" s="3">
        <v>70.88</v>
      </c>
      <c r="N45" s="3">
        <v>134.99</v>
      </c>
      <c r="O45" s="2" t="s">
        <v>217</v>
      </c>
      <c r="P45" s="2" t="s">
        <v>673</v>
      </c>
      <c r="Q45" s="2" t="s">
        <v>219</v>
      </c>
      <c r="R45" s="2" t="s">
        <v>220</v>
      </c>
      <c r="S45" s="2" t="s">
        <v>1002</v>
      </c>
      <c r="T45" s="2" t="s">
        <v>222</v>
      </c>
      <c r="U45" s="2" t="s">
        <v>223</v>
      </c>
      <c r="V45" s="2" t="s">
        <v>953</v>
      </c>
      <c r="W45" s="2" t="s">
        <v>954</v>
      </c>
      <c r="X45" s="2" t="s">
        <v>953</v>
      </c>
      <c r="Y45" s="2" t="s">
        <v>860</v>
      </c>
      <c r="Z45" s="4">
        <v>280</v>
      </c>
      <c r="AA45" s="4">
        <f>=ROUNDDOWN(24.7787610619469,0)</f>
      </c>
      <c r="AB45" s="5">
        <v>11.3</v>
      </c>
      <c r="AC45" s="2" t="s">
        <v>1003</v>
      </c>
      <c r="AD45" s="4">
        <v>120</v>
      </c>
      <c r="AE45" s="4">
        <v>120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>
        <v>22</v>
      </c>
      <c r="AQ45" s="8">
        <v>1671.76</v>
      </c>
      <c r="AR45" s="4">
        <v>22</v>
      </c>
      <c r="AS45" s="8">
        <v>1771.56</v>
      </c>
      <c r="AT45" s="7"/>
      <c r="AU45" s="7">
        <v>-0.0563</v>
      </c>
      <c r="AV45" s="4" t="s">
        <v>220</v>
      </c>
      <c r="AW45" s="8" t="s">
        <v>220</v>
      </c>
      <c r="AX45" s="4" t="s">
        <v>220</v>
      </c>
      <c r="AY45" s="8" t="s">
        <v>220</v>
      </c>
      <c r="AZ45" s="7" t="s">
        <v>220</v>
      </c>
      <c r="BA45" s="7" t="s">
        <v>220</v>
      </c>
      <c r="BB45" s="7">
        <v>0.5038</v>
      </c>
      <c r="BC45" s="4" t="s">
        <v>220</v>
      </c>
      <c r="BD45" s="8" t="s">
        <v>220</v>
      </c>
      <c r="BE45" s="4" t="s">
        <v>220</v>
      </c>
      <c r="BF45" s="8" t="s">
        <v>220</v>
      </c>
      <c r="BG45" s="7" t="s">
        <v>220</v>
      </c>
      <c r="BH45" s="7" t="s">
        <v>220</v>
      </c>
      <c r="BI45" s="7" t="s">
        <v>220</v>
      </c>
      <c r="BJ45" s="4">
        <v>22</v>
      </c>
      <c r="BK45" s="8">
        <v>1671.76</v>
      </c>
      <c r="BL45" s="2" t="s">
        <v>1018</v>
      </c>
      <c r="BM45" s="7">
        <v>1</v>
      </c>
      <c r="BN45" s="7">
        <v>1</v>
      </c>
      <c r="BO45" s="4">
        <v>7</v>
      </c>
      <c r="BP45" s="8">
        <v>603.75</v>
      </c>
      <c r="BQ45" s="4">
        <v>2</v>
      </c>
      <c r="BR45" s="8">
        <v>172.5</v>
      </c>
      <c r="BS45" s="7">
        <v>2.5</v>
      </c>
      <c r="BT45" s="7">
        <v>2.5</v>
      </c>
      <c r="BU45" s="2" t="s">
        <v>230</v>
      </c>
      <c r="BV45" s="2" t="s">
        <v>217</v>
      </c>
      <c r="BW45" s="2" t="s">
        <v>220</v>
      </c>
      <c r="BX45" s="2" t="s">
        <v>1019</v>
      </c>
      <c r="BY45" s="2" t="s">
        <v>232</v>
      </c>
      <c r="BZ45" s="2" t="s">
        <v>220</v>
      </c>
      <c r="CA45" s="4"/>
      <c r="CB45" s="8"/>
      <c r="CC45" s="4">
        <v>2</v>
      </c>
      <c r="CD45" s="8">
        <v>166.88</v>
      </c>
      <c r="CE45" s="7">
        <v>-1</v>
      </c>
      <c r="CF45" s="7">
        <v>-1</v>
      </c>
      <c r="CG45" s="2" t="s">
        <v>230</v>
      </c>
      <c r="CH45" s="2" t="s">
        <v>217</v>
      </c>
      <c r="CI45" s="2" t="s">
        <v>860</v>
      </c>
      <c r="CJ45" s="2" t="s">
        <v>1020</v>
      </c>
      <c r="CK45" s="2" t="s">
        <v>232</v>
      </c>
      <c r="CL45" s="2" t="s">
        <v>220</v>
      </c>
      <c r="CM45" s="4"/>
      <c r="CN45" s="8"/>
      <c r="CO45" s="4">
        <v>1</v>
      </c>
      <c r="CP45" s="8">
        <v>79.49</v>
      </c>
      <c r="CQ45" s="7">
        <v>-1</v>
      </c>
      <c r="CR45" s="7">
        <v>-1</v>
      </c>
      <c r="CS45" s="2" t="s">
        <v>230</v>
      </c>
      <c r="CT45" s="2" t="s">
        <v>217</v>
      </c>
      <c r="CU45" s="2" t="s">
        <v>861</v>
      </c>
      <c r="CV45" s="2" t="s">
        <v>1021</v>
      </c>
      <c r="CW45" s="2" t="s">
        <v>232</v>
      </c>
      <c r="CX45" s="2" t="s">
        <v>220</v>
      </c>
      <c r="CY45" s="4">
        <v>3</v>
      </c>
      <c r="CZ45" s="8">
        <v>206.7</v>
      </c>
      <c r="DA45" s="4">
        <v>3</v>
      </c>
      <c r="DB45" s="8">
        <v>229.68</v>
      </c>
      <c r="DC45" s="7"/>
      <c r="DD45" s="7">
        <v>-0.1001</v>
      </c>
      <c r="DE45" s="2" t="s">
        <v>230</v>
      </c>
      <c r="DF45" s="2" t="s">
        <v>217</v>
      </c>
      <c r="DG45" s="2" t="s">
        <v>860</v>
      </c>
      <c r="DH45" s="2" t="s">
        <v>1022</v>
      </c>
      <c r="DI45" s="2" t="s">
        <v>232</v>
      </c>
      <c r="DJ45" s="2" t="s">
        <v>220</v>
      </c>
      <c r="DK45" s="4"/>
      <c r="DL45" s="8"/>
      <c r="DM45" s="4">
        <v>2</v>
      </c>
      <c r="DN45" s="8">
        <v>157.48</v>
      </c>
      <c r="DO45" s="7">
        <v>-1</v>
      </c>
      <c r="DP45" s="7">
        <v>-1</v>
      </c>
      <c r="DQ45" s="2" t="s">
        <v>230</v>
      </c>
      <c r="DR45" s="2" t="s">
        <v>217</v>
      </c>
      <c r="DS45" s="2" t="s">
        <v>750</v>
      </c>
      <c r="DT45" s="2" t="s">
        <v>1023</v>
      </c>
      <c r="DU45" s="2" t="s">
        <v>232</v>
      </c>
      <c r="DV45" s="2" t="s">
        <v>220</v>
      </c>
      <c r="DW45" s="4">
        <v>6</v>
      </c>
      <c r="DX45" s="8">
        <v>409.26</v>
      </c>
      <c r="DY45" s="4">
        <v>6</v>
      </c>
      <c r="DZ45" s="8">
        <v>467.14</v>
      </c>
      <c r="EA45" s="7"/>
      <c r="EB45" s="7">
        <v>-0.1239</v>
      </c>
      <c r="EC45" s="2" t="s">
        <v>230</v>
      </c>
      <c r="ED45" s="2" t="s">
        <v>217</v>
      </c>
      <c r="EE45" s="2" t="s">
        <v>860</v>
      </c>
      <c r="EF45" s="2" t="s">
        <v>1024</v>
      </c>
      <c r="EG45" s="2" t="s">
        <v>232</v>
      </c>
      <c r="EH45" s="2" t="s">
        <v>220</v>
      </c>
      <c r="EI45" s="4">
        <v>5</v>
      </c>
      <c r="EJ45" s="8">
        <v>375.5</v>
      </c>
      <c r="EK45" s="4">
        <v>3</v>
      </c>
      <c r="EL45" s="8">
        <v>250.32</v>
      </c>
      <c r="EM45" s="7">
        <v>0.6667</v>
      </c>
      <c r="EN45" s="7">
        <v>0.5001</v>
      </c>
      <c r="EO45" s="2" t="s">
        <v>230</v>
      </c>
      <c r="EP45" s="2" t="s">
        <v>217</v>
      </c>
      <c r="EQ45" s="2" t="s">
        <v>1010</v>
      </c>
      <c r="ER45" s="2" t="s">
        <v>1025</v>
      </c>
      <c r="ES45" s="2" t="s">
        <v>232</v>
      </c>
      <c r="ET45" s="2" t="s">
        <v>220</v>
      </c>
      <c r="EU45" s="4"/>
      <c r="EV45" s="8"/>
      <c r="EW45" s="4"/>
      <c r="EX45" s="8"/>
      <c r="EY45" s="7"/>
      <c r="EZ45" s="7"/>
      <c r="FA45" s="2" t="s">
        <v>230</v>
      </c>
      <c r="FB45" s="2" t="s">
        <v>217</v>
      </c>
      <c r="FC45" s="2" t="s">
        <v>1012</v>
      </c>
      <c r="FD45" s="2" t="s">
        <v>556</v>
      </c>
      <c r="FE45" s="2" t="s">
        <v>232</v>
      </c>
      <c r="FF45" s="2" t="s">
        <v>220</v>
      </c>
      <c r="FG45" s="4"/>
      <c r="FH45" s="8"/>
      <c r="FI45" s="4"/>
      <c r="FJ45" s="8"/>
      <c r="FK45" s="7"/>
      <c r="FL45" s="7"/>
      <c r="FM45" s="2" t="s">
        <v>230</v>
      </c>
      <c r="FN45" s="2" t="s">
        <v>217</v>
      </c>
      <c r="FO45" s="2" t="s">
        <v>250</v>
      </c>
      <c r="FP45" s="2" t="s">
        <v>1026</v>
      </c>
      <c r="FQ45" s="2" t="s">
        <v>232</v>
      </c>
      <c r="FR45" s="2" t="s">
        <v>220</v>
      </c>
      <c r="FS45" s="4">
        <v>1</v>
      </c>
      <c r="FT45" s="8">
        <v>76.55</v>
      </c>
      <c r="FU45" s="4"/>
      <c r="FV45" s="8"/>
      <c r="FW45" s="7"/>
      <c r="FX45" s="7"/>
      <c r="FY45" s="2" t="s">
        <v>230</v>
      </c>
      <c r="FZ45" s="2" t="s">
        <v>217</v>
      </c>
      <c r="GA45" s="2" t="s">
        <v>1014</v>
      </c>
      <c r="GB45" s="2" t="s">
        <v>493</v>
      </c>
      <c r="GC45" s="2" t="s">
        <v>232</v>
      </c>
      <c r="GD45" s="2" t="s">
        <v>220</v>
      </c>
      <c r="GE45" s="4"/>
      <c r="GF45" s="8"/>
      <c r="GG45" s="4"/>
      <c r="GH45" s="8"/>
      <c r="GI45" s="7"/>
      <c r="GJ45" s="7"/>
      <c r="GK45" s="2" t="s">
        <v>230</v>
      </c>
      <c r="GL45" s="2" t="s">
        <v>217</v>
      </c>
      <c r="GM45" s="2" t="s">
        <v>380</v>
      </c>
      <c r="GN45" s="2" t="s">
        <v>220</v>
      </c>
      <c r="GO45" s="2" t="s">
        <v>232</v>
      </c>
      <c r="GP45" s="2" t="s">
        <v>220</v>
      </c>
      <c r="GQ45" s="4"/>
      <c r="GR45" s="8"/>
      <c r="GS45" s="4">
        <v>3</v>
      </c>
      <c r="GT45" s="8">
        <v>248.07</v>
      </c>
      <c r="GU45" s="7">
        <v>-1</v>
      </c>
      <c r="GV45" s="7">
        <v>-1</v>
      </c>
      <c r="GW45" s="2" t="s">
        <v>230</v>
      </c>
      <c r="GX45" s="2" t="s">
        <v>217</v>
      </c>
      <c r="GY45" s="2" t="s">
        <v>1027</v>
      </c>
      <c r="GZ45" s="2" t="s">
        <v>815</v>
      </c>
      <c r="HA45" s="2" t="s">
        <v>232</v>
      </c>
      <c r="HB45" s="2" t="s">
        <v>220</v>
      </c>
      <c r="HC45" s="4"/>
      <c r="HD45" s="8"/>
      <c r="HE45" s="4"/>
      <c r="HF45" s="8"/>
      <c r="HG45" s="7"/>
      <c r="HH45" s="7"/>
      <c r="HI45" s="2" t="s">
        <v>254</v>
      </c>
      <c r="HJ45" s="2" t="s">
        <v>217</v>
      </c>
      <c r="HK45" s="2" t="s">
        <v>220</v>
      </c>
      <c r="HL45" s="2" t="s">
        <v>220</v>
      </c>
      <c r="HM45" s="2" t="s">
        <v>232</v>
      </c>
      <c r="HN45" s="2" t="s">
        <v>220</v>
      </c>
      <c r="HO45" s="4"/>
      <c r="HP45" s="8"/>
      <c r="HQ45" s="4"/>
      <c r="HR45" s="8"/>
      <c r="HS45" s="7"/>
      <c r="HT45" s="7"/>
      <c r="HU45" s="2" t="s">
        <v>230</v>
      </c>
      <c r="HV45" s="2" t="s">
        <v>217</v>
      </c>
      <c r="HW45" s="2" t="s">
        <v>970</v>
      </c>
      <c r="HX45" s="2" t="s">
        <v>989</v>
      </c>
      <c r="HY45" s="2" t="s">
        <v>232</v>
      </c>
      <c r="HZ45" s="2" t="s">
        <v>220</v>
      </c>
      <c r="IA45" s="4"/>
      <c r="IB45" s="8"/>
      <c r="IC45" s="4"/>
      <c r="ID45" s="8"/>
      <c r="IE45" s="7"/>
      <c r="IF45" s="7"/>
      <c r="IG45" s="2" t="s">
        <v>230</v>
      </c>
      <c r="IH45" s="2" t="s">
        <v>217</v>
      </c>
      <c r="II45" s="2" t="s">
        <v>860</v>
      </c>
      <c r="IJ45" s="2" t="s">
        <v>729</v>
      </c>
      <c r="IK45" s="2" t="s">
        <v>232</v>
      </c>
      <c r="IL45" s="2" t="s">
        <v>220</v>
      </c>
      <c r="IM45" s="4"/>
      <c r="IN45" s="8"/>
      <c r="IO45" s="4"/>
      <c r="IP45" s="8"/>
      <c r="IQ45" s="7"/>
      <c r="IR45" s="7"/>
      <c r="IS45" s="2" t="s">
        <v>277</v>
      </c>
      <c r="IT45" s="2" t="s">
        <v>217</v>
      </c>
      <c r="IU45" s="2" t="s">
        <v>220</v>
      </c>
      <c r="IV45" s="2" t="s">
        <v>220</v>
      </c>
      <c r="IW45" s="2" t="s">
        <v>232</v>
      </c>
      <c r="IX45" s="2" t="s">
        <v>220</v>
      </c>
      <c r="IY45" s="4"/>
      <c r="IZ45" s="8"/>
      <c r="JA45" s="4"/>
      <c r="JB45" s="8"/>
      <c r="JC45" s="7"/>
      <c r="JD45" s="7"/>
      <c r="JE45" s="2" t="s">
        <v>254</v>
      </c>
      <c r="JF45" s="2" t="s">
        <v>217</v>
      </c>
      <c r="JG45" s="2" t="s">
        <v>220</v>
      </c>
      <c r="JH45" s="2" t="s">
        <v>220</v>
      </c>
      <c r="JI45" s="2" t="s">
        <v>232</v>
      </c>
      <c r="JJ45" s="2" t="s">
        <v>220</v>
      </c>
      <c r="JK45" s="4"/>
      <c r="JL45" s="8"/>
      <c r="JM45" s="4"/>
      <c r="JN45" s="8"/>
      <c r="JO45" s="7"/>
      <c r="JP45" s="7"/>
      <c r="JQ45" s="2" t="s">
        <v>277</v>
      </c>
      <c r="JR45" s="2" t="s">
        <v>217</v>
      </c>
      <c r="JS45" s="2" t="s">
        <v>220</v>
      </c>
      <c r="JT45" s="2" t="s">
        <v>220</v>
      </c>
      <c r="JU45" s="2" t="s">
        <v>232</v>
      </c>
      <c r="JV45" s="2" t="s">
        <v>220</v>
      </c>
      <c r="JW45" s="4"/>
      <c r="JX45" s="8"/>
      <c r="JY45" s="4"/>
      <c r="JZ45" s="8"/>
      <c r="KA45" s="7"/>
      <c r="KB45" s="7"/>
      <c r="KC45" s="2" t="s">
        <v>277</v>
      </c>
      <c r="KD45" s="2" t="s">
        <v>217</v>
      </c>
      <c r="KE45" s="2" t="s">
        <v>220</v>
      </c>
      <c r="KF45" s="2" t="s">
        <v>220</v>
      </c>
      <c r="KG45" s="2" t="s">
        <v>232</v>
      </c>
      <c r="KH45" s="2" t="s">
        <v>220</v>
      </c>
      <c r="KI45" s="4"/>
      <c r="KJ45" s="8"/>
      <c r="KK45" s="4"/>
      <c r="KL45" s="8"/>
      <c r="KM45" s="7"/>
      <c r="KN45" s="7"/>
      <c r="KO45" s="2" t="s">
        <v>277</v>
      </c>
      <c r="KP45" s="2" t="s">
        <v>217</v>
      </c>
      <c r="KQ45" s="2" t="s">
        <v>220</v>
      </c>
      <c r="KR45" s="2" t="s">
        <v>220</v>
      </c>
      <c r="KS45" s="2" t="s">
        <v>232</v>
      </c>
      <c r="KT45" s="2" t="s">
        <v>220</v>
      </c>
      <c r="KU45" s="4"/>
      <c r="KV45" s="8"/>
      <c r="KW45" s="4"/>
      <c r="KX45" s="8"/>
      <c r="KY45" s="7"/>
      <c r="KZ45" s="7"/>
      <c r="LA45" s="2" t="s">
        <v>277</v>
      </c>
      <c r="LB45" s="2" t="s">
        <v>217</v>
      </c>
      <c r="LC45" s="2" t="s">
        <v>220</v>
      </c>
      <c r="LD45" s="2" t="s">
        <v>220</v>
      </c>
      <c r="LE45" s="2" t="s">
        <v>232</v>
      </c>
      <c r="LF45" s="2" t="s">
        <v>220</v>
      </c>
      <c r="LG45" s="4"/>
      <c r="LH45" s="8"/>
      <c r="LI45" s="4"/>
      <c r="LJ45" s="8"/>
      <c r="LK45" s="7"/>
      <c r="LL45" s="7"/>
      <c r="LM45" s="2" t="s">
        <v>277</v>
      </c>
      <c r="LN45" s="2" t="s">
        <v>217</v>
      </c>
      <c r="LO45" s="2" t="s">
        <v>220</v>
      </c>
      <c r="LP45" s="2" t="s">
        <v>220</v>
      </c>
      <c r="LQ45" s="2" t="s">
        <v>232</v>
      </c>
      <c r="LR45" s="2" t="s">
        <v>269</v>
      </c>
      <c r="LS45" s="4"/>
      <c r="LT45" s="8"/>
      <c r="LU45" s="4"/>
      <c r="LV45" s="8"/>
      <c r="LW45" s="7"/>
      <c r="LX45" s="7"/>
      <c r="LY45" s="2" t="s">
        <v>230</v>
      </c>
      <c r="LZ45" s="2" t="s">
        <v>270</v>
      </c>
      <c r="MA45" s="2" t="s">
        <v>345</v>
      </c>
      <c r="MB45" s="2" t="s">
        <v>784</v>
      </c>
      <c r="MC45" s="2" t="s">
        <v>232</v>
      </c>
      <c r="MD45" s="2" t="s">
        <v>220</v>
      </c>
      <c r="ME45" s="4"/>
      <c r="MF45" s="8"/>
      <c r="MG45" s="4"/>
      <c r="MH45" s="8"/>
      <c r="MI45" s="7"/>
      <c r="MJ45" s="7"/>
      <c r="MK45" s="2" t="s">
        <v>386</v>
      </c>
      <c r="ML45" s="2" t="s">
        <v>217</v>
      </c>
      <c r="MM45" s="2" t="s">
        <v>220</v>
      </c>
      <c r="MN45" s="2" t="s">
        <v>220</v>
      </c>
      <c r="MO45" s="2" t="s">
        <v>232</v>
      </c>
      <c r="MP45" s="2" t="s">
        <v>220</v>
      </c>
      <c r="MQ45" s="4"/>
      <c r="MR45" s="8"/>
      <c r="MS45" s="4"/>
      <c r="MT45" s="8"/>
      <c r="MU45" s="7"/>
      <c r="MV45" s="7"/>
      <c r="MW45" s="2" t="s">
        <v>230</v>
      </c>
      <c r="MX45" s="2" t="s">
        <v>274</v>
      </c>
      <c r="MY45" s="2" t="s">
        <v>309</v>
      </c>
      <c r="MZ45" s="2" t="s">
        <v>914</v>
      </c>
      <c r="NA45" s="2" t="s">
        <v>232</v>
      </c>
      <c r="NB45" s="2" t="s">
        <v>220</v>
      </c>
      <c r="NC45" s="4"/>
      <c r="ND45" s="8"/>
      <c r="NE45" s="4"/>
      <c r="NF45" s="8"/>
      <c r="NG45" s="7"/>
      <c r="NH45" s="7"/>
      <c r="NI45" s="2" t="s">
        <v>220</v>
      </c>
      <c r="NJ45" s="2" t="s">
        <v>220</v>
      </c>
      <c r="NK45" s="2" t="s">
        <v>220</v>
      </c>
      <c r="NL45" s="2" t="s">
        <v>220</v>
      </c>
      <c r="NM45" s="2" t="s">
        <v>220</v>
      </c>
      <c r="NN45" s="2" t="s">
        <v>220</v>
      </c>
      <c r="NO45" s="4"/>
      <c r="NP45" s="8"/>
      <c r="NQ45" s="4"/>
      <c r="NR45" s="8"/>
      <c r="NS45" s="7"/>
      <c r="NT45" s="7"/>
      <c r="NU45" s="2" t="s">
        <v>277</v>
      </c>
      <c r="NV45" s="2" t="s">
        <v>217</v>
      </c>
      <c r="NW45" s="2" t="s">
        <v>220</v>
      </c>
      <c r="NX45" s="2" t="s">
        <v>220</v>
      </c>
      <c r="NY45" s="2" t="s">
        <v>232</v>
      </c>
      <c r="NZ45" s="2" t="s">
        <v>220</v>
      </c>
      <c r="OA45" s="4"/>
      <c r="OB45" s="8"/>
      <c r="OC45" s="4"/>
      <c r="OD45" s="8"/>
      <c r="OE45" s="7"/>
      <c r="OF45" s="7"/>
      <c r="OG45" s="2" t="s">
        <v>268</v>
      </c>
      <c r="OH45" s="2" t="s">
        <v>217</v>
      </c>
      <c r="OI45" s="2" t="s">
        <v>220</v>
      </c>
      <c r="OJ45" s="2" t="s">
        <v>220</v>
      </c>
      <c r="OK45" s="2" t="s">
        <v>232</v>
      </c>
      <c r="OL45" s="2" t="s">
        <v>220</v>
      </c>
      <c r="OM45" s="4"/>
      <c r="ON45" s="8"/>
      <c r="OO45" s="4"/>
      <c r="OP45" s="8"/>
      <c r="OQ45" s="7"/>
      <c r="OR45" s="7"/>
      <c r="OS45" s="2" t="s">
        <v>277</v>
      </c>
      <c r="OT45" s="2" t="s">
        <v>270</v>
      </c>
      <c r="OU45" s="2" t="s">
        <v>220</v>
      </c>
      <c r="OV45" s="2" t="s">
        <v>220</v>
      </c>
      <c r="OW45" s="2" t="s">
        <v>232</v>
      </c>
      <c r="OX45" s="2" t="s">
        <v>220</v>
      </c>
      <c r="OY45" s="4"/>
      <c r="OZ45" s="8"/>
      <c r="PA45" s="4"/>
      <c r="PB45" s="8"/>
      <c r="PC45" s="7"/>
      <c r="PD45" s="7"/>
      <c r="PE45" s="2" t="s">
        <v>277</v>
      </c>
      <c r="PF45" s="2" t="s">
        <v>217</v>
      </c>
      <c r="PG45" s="2" t="s">
        <v>220</v>
      </c>
      <c r="PH45" s="2" t="s">
        <v>220</v>
      </c>
      <c r="PI45" s="2" t="s">
        <v>232</v>
      </c>
      <c r="PJ45" s="2" t="s">
        <v>220</v>
      </c>
      <c r="PK45" s="4"/>
      <c r="PL45" s="8"/>
      <c r="PM45" s="4"/>
      <c r="PN45" s="8"/>
      <c r="PO45" s="7"/>
      <c r="PP45" s="7"/>
      <c r="PQ45" s="2" t="s">
        <v>254</v>
      </c>
      <c r="PR45" s="2" t="s">
        <v>270</v>
      </c>
      <c r="PS45" s="2" t="s">
        <v>220</v>
      </c>
      <c r="PT45" s="2" t="s">
        <v>220</v>
      </c>
      <c r="PU45" s="2" t="s">
        <v>232</v>
      </c>
      <c r="PV45" s="2" t="s">
        <v>220</v>
      </c>
      <c r="PW45" s="4">
        <v>280</v>
      </c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>
        <v>120</v>
      </c>
      <c r="TC45" s="4"/>
      <c r="TD45" s="4"/>
      <c r="TE45" s="4"/>
      <c r="TF45" s="4"/>
      <c r="TG45" s="4"/>
      <c r="TH45" s="4"/>
    </row>
    <row r="46">
      <c r="A46" s="2" t="s">
        <v>1028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1029</v>
      </c>
      <c r="G46" s="2" t="s">
        <v>1029</v>
      </c>
      <c r="H46" s="2" t="s">
        <v>1029</v>
      </c>
      <c r="I46" s="2" t="s">
        <v>1030</v>
      </c>
      <c r="J46" s="2" t="s">
        <v>215</v>
      </c>
      <c r="K46" s="2" t="s">
        <v>1031</v>
      </c>
      <c r="L46" s="3">
        <v>70</v>
      </c>
      <c r="M46" s="3">
        <v>73.49</v>
      </c>
      <c r="N46" s="3">
        <v>139.99</v>
      </c>
      <c r="O46" s="2" t="s">
        <v>217</v>
      </c>
      <c r="P46" s="2" t="s">
        <v>439</v>
      </c>
      <c r="Q46" s="2" t="s">
        <v>219</v>
      </c>
      <c r="R46" s="2" t="s">
        <v>220</v>
      </c>
      <c r="S46" s="2" t="s">
        <v>1032</v>
      </c>
      <c r="T46" s="2" t="s">
        <v>222</v>
      </c>
      <c r="U46" s="2" t="s">
        <v>223</v>
      </c>
      <c r="V46" s="2" t="s">
        <v>1033</v>
      </c>
      <c r="W46" s="2" t="s">
        <v>953</v>
      </c>
      <c r="X46" s="2" t="s">
        <v>845</v>
      </c>
      <c r="Y46" s="2" t="s">
        <v>321</v>
      </c>
      <c r="Z46" s="4">
        <v>444</v>
      </c>
      <c r="AA46" s="4">
        <f>=ROUNDDOWN(31.7142857142857,0)</f>
      </c>
      <c r="AB46" s="5">
        <v>14</v>
      </c>
      <c r="AC46" s="2" t="s">
        <v>228</v>
      </c>
      <c r="AD46" s="4">
        <v>30</v>
      </c>
      <c r="AE46" s="4">
        <v>210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>
        <v>22</v>
      </c>
      <c r="AQ46" s="8">
        <v>1679.44</v>
      </c>
      <c r="AR46" s="4">
        <v>38</v>
      </c>
      <c r="AS46" s="8">
        <v>2909.49</v>
      </c>
      <c r="AT46" s="7">
        <v>-0.4211</v>
      </c>
      <c r="AU46" s="7">
        <v>-0.4228</v>
      </c>
      <c r="AV46" s="4">
        <v>51</v>
      </c>
      <c r="AW46" s="8">
        <v>4430.02</v>
      </c>
      <c r="AX46" s="4">
        <v>68</v>
      </c>
      <c r="AY46" s="8">
        <v>5579.64</v>
      </c>
      <c r="AZ46" s="7">
        <v>-0.25</v>
      </c>
      <c r="BA46" s="7">
        <v>-0.206</v>
      </c>
      <c r="BB46" s="7">
        <v>0.3791</v>
      </c>
      <c r="BC46" s="4">
        <v>71</v>
      </c>
      <c r="BD46" s="8">
        <v>5972.24</v>
      </c>
      <c r="BE46" s="4">
        <v>98</v>
      </c>
      <c r="BF46" s="8">
        <v>8221.56</v>
      </c>
      <c r="BG46" s="7">
        <v>-0.2755</v>
      </c>
      <c r="BH46" s="7">
        <v>-0.2736</v>
      </c>
      <c r="BI46" s="7">
        <v>0.7418</v>
      </c>
      <c r="BJ46" s="4">
        <v>22</v>
      </c>
      <c r="BK46" s="8">
        <v>1679.44</v>
      </c>
      <c r="BL46" s="2" t="s">
        <v>1034</v>
      </c>
      <c r="BM46" s="7">
        <v>1</v>
      </c>
      <c r="BN46" s="7">
        <v>1</v>
      </c>
      <c r="BO46" s="4">
        <v>3</v>
      </c>
      <c r="BP46" s="8">
        <v>241.5</v>
      </c>
      <c r="BQ46" s="4"/>
      <c r="BR46" s="8"/>
      <c r="BS46" s="7"/>
      <c r="BT46" s="7"/>
      <c r="BU46" s="2" t="s">
        <v>230</v>
      </c>
      <c r="BV46" s="2" t="s">
        <v>217</v>
      </c>
      <c r="BW46" s="2" t="s">
        <v>220</v>
      </c>
      <c r="BX46" s="2" t="s">
        <v>1035</v>
      </c>
      <c r="BY46" s="2" t="s">
        <v>232</v>
      </c>
      <c r="BZ46" s="2" t="s">
        <v>220</v>
      </c>
      <c r="CA46" s="4">
        <v>5</v>
      </c>
      <c r="CB46" s="8">
        <v>390.55</v>
      </c>
      <c r="CC46" s="4">
        <v>7</v>
      </c>
      <c r="CD46" s="8">
        <v>546.77</v>
      </c>
      <c r="CE46" s="7">
        <v>-0.2857</v>
      </c>
      <c r="CF46" s="7">
        <v>-0.2857</v>
      </c>
      <c r="CG46" s="2" t="s">
        <v>230</v>
      </c>
      <c r="CH46" s="2" t="s">
        <v>217</v>
      </c>
      <c r="CI46" s="2" t="s">
        <v>337</v>
      </c>
      <c r="CJ46" s="2" t="s">
        <v>358</v>
      </c>
      <c r="CK46" s="2" t="s">
        <v>232</v>
      </c>
      <c r="CL46" s="2" t="s">
        <v>220</v>
      </c>
      <c r="CM46" s="4">
        <v>1</v>
      </c>
      <c r="CN46" s="8">
        <v>80.85</v>
      </c>
      <c r="CO46" s="4">
        <v>2</v>
      </c>
      <c r="CP46" s="8">
        <v>185.96</v>
      </c>
      <c r="CQ46" s="7">
        <v>-0.5</v>
      </c>
      <c r="CR46" s="7">
        <v>-0.5652</v>
      </c>
      <c r="CS46" s="2" t="s">
        <v>230</v>
      </c>
      <c r="CT46" s="2" t="s">
        <v>217</v>
      </c>
      <c r="CU46" s="2" t="s">
        <v>848</v>
      </c>
      <c r="CV46" s="2" t="s">
        <v>1036</v>
      </c>
      <c r="CW46" s="2" t="s">
        <v>232</v>
      </c>
      <c r="CX46" s="2" t="s">
        <v>220</v>
      </c>
      <c r="CY46" s="4">
        <v>1</v>
      </c>
      <c r="CZ46" s="8">
        <v>75.07</v>
      </c>
      <c r="DA46" s="4">
        <v>1</v>
      </c>
      <c r="DB46" s="8">
        <v>75.07</v>
      </c>
      <c r="DC46" s="7"/>
      <c r="DD46" s="7"/>
      <c r="DE46" s="2" t="s">
        <v>230</v>
      </c>
      <c r="DF46" s="2" t="s">
        <v>217</v>
      </c>
      <c r="DG46" s="2" t="s">
        <v>337</v>
      </c>
      <c r="DH46" s="2" t="s">
        <v>415</v>
      </c>
      <c r="DI46" s="2" t="s">
        <v>232</v>
      </c>
      <c r="DJ46" s="2" t="s">
        <v>220</v>
      </c>
      <c r="DK46" s="4"/>
      <c r="DL46" s="8"/>
      <c r="DM46" s="4">
        <v>2</v>
      </c>
      <c r="DN46" s="8">
        <v>160.46</v>
      </c>
      <c r="DO46" s="7">
        <v>-1</v>
      </c>
      <c r="DP46" s="7">
        <v>-1</v>
      </c>
      <c r="DQ46" s="2" t="s">
        <v>230</v>
      </c>
      <c r="DR46" s="2" t="s">
        <v>217</v>
      </c>
      <c r="DS46" s="2" t="s">
        <v>860</v>
      </c>
      <c r="DT46" s="2" t="s">
        <v>1037</v>
      </c>
      <c r="DU46" s="2" t="s">
        <v>232</v>
      </c>
      <c r="DV46" s="2" t="s">
        <v>220</v>
      </c>
      <c r="DW46" s="4">
        <v>5</v>
      </c>
      <c r="DX46" s="8">
        <v>355.99</v>
      </c>
      <c r="DY46" s="4">
        <v>9</v>
      </c>
      <c r="DZ46" s="8">
        <v>630.72</v>
      </c>
      <c r="EA46" s="7">
        <v>-0.4444</v>
      </c>
      <c r="EB46" s="7">
        <v>-0.4356</v>
      </c>
      <c r="EC46" s="2" t="s">
        <v>230</v>
      </c>
      <c r="ED46" s="2" t="s">
        <v>217</v>
      </c>
      <c r="EE46" s="2" t="s">
        <v>358</v>
      </c>
      <c r="EF46" s="2" t="s">
        <v>771</v>
      </c>
      <c r="EG46" s="2" t="s">
        <v>232</v>
      </c>
      <c r="EH46" s="2" t="s">
        <v>220</v>
      </c>
      <c r="EI46" s="4">
        <v>2</v>
      </c>
      <c r="EJ46" s="8">
        <v>156.22</v>
      </c>
      <c r="EK46" s="4">
        <v>13</v>
      </c>
      <c r="EL46" s="8">
        <v>1015.43</v>
      </c>
      <c r="EM46" s="7">
        <v>-0.8462</v>
      </c>
      <c r="EN46" s="7">
        <v>-0.8462</v>
      </c>
      <c r="EO46" s="2" t="s">
        <v>230</v>
      </c>
      <c r="EP46" s="2" t="s">
        <v>217</v>
      </c>
      <c r="EQ46" s="2" t="s">
        <v>1010</v>
      </c>
      <c r="ER46" s="2" t="s">
        <v>1011</v>
      </c>
      <c r="ES46" s="2" t="s">
        <v>232</v>
      </c>
      <c r="ET46" s="2" t="s">
        <v>220</v>
      </c>
      <c r="EU46" s="4">
        <v>3</v>
      </c>
      <c r="EV46" s="8">
        <v>231.54</v>
      </c>
      <c r="EW46" s="4"/>
      <c r="EX46" s="8"/>
      <c r="EY46" s="7"/>
      <c r="EZ46" s="7"/>
      <c r="FA46" s="2" t="s">
        <v>230</v>
      </c>
      <c r="FB46" s="2" t="s">
        <v>217</v>
      </c>
      <c r="FC46" s="2" t="s">
        <v>1038</v>
      </c>
      <c r="FD46" s="2" t="s">
        <v>329</v>
      </c>
      <c r="FE46" s="2" t="s">
        <v>232</v>
      </c>
      <c r="FF46" s="2" t="s">
        <v>220</v>
      </c>
      <c r="FG46" s="4"/>
      <c r="FH46" s="8"/>
      <c r="FI46" s="4"/>
      <c r="FJ46" s="8"/>
      <c r="FK46" s="7"/>
      <c r="FL46" s="7"/>
      <c r="FM46" s="2" t="s">
        <v>230</v>
      </c>
      <c r="FN46" s="2" t="s">
        <v>217</v>
      </c>
      <c r="FO46" s="2" t="s">
        <v>250</v>
      </c>
      <c r="FP46" s="2" t="s">
        <v>1039</v>
      </c>
      <c r="FQ46" s="2" t="s">
        <v>232</v>
      </c>
      <c r="FR46" s="2" t="s">
        <v>220</v>
      </c>
      <c r="FS46" s="4"/>
      <c r="FT46" s="8"/>
      <c r="FU46" s="4"/>
      <c r="FV46" s="8"/>
      <c r="FW46" s="7"/>
      <c r="FX46" s="7"/>
      <c r="FY46" s="2" t="s">
        <v>416</v>
      </c>
      <c r="FZ46" s="2" t="s">
        <v>217</v>
      </c>
      <c r="GA46" s="2" t="s">
        <v>220</v>
      </c>
      <c r="GB46" s="2" t="s">
        <v>220</v>
      </c>
      <c r="GC46" s="2" t="s">
        <v>232</v>
      </c>
      <c r="GD46" s="2" t="s">
        <v>220</v>
      </c>
      <c r="GE46" s="4"/>
      <c r="GF46" s="8"/>
      <c r="GG46" s="4"/>
      <c r="GH46" s="8"/>
      <c r="GI46" s="7"/>
      <c r="GJ46" s="7"/>
      <c r="GK46" s="2" t="s">
        <v>230</v>
      </c>
      <c r="GL46" s="2" t="s">
        <v>217</v>
      </c>
      <c r="GM46" s="2" t="s">
        <v>380</v>
      </c>
      <c r="GN46" s="2" t="s">
        <v>220</v>
      </c>
      <c r="GO46" s="2" t="s">
        <v>232</v>
      </c>
      <c r="GP46" s="2" t="s">
        <v>220</v>
      </c>
      <c r="GQ46" s="4">
        <v>2</v>
      </c>
      <c r="GR46" s="8">
        <v>147.72</v>
      </c>
      <c r="GS46" s="4">
        <v>3</v>
      </c>
      <c r="GT46" s="8">
        <v>221.58</v>
      </c>
      <c r="GU46" s="7">
        <v>-0.3333</v>
      </c>
      <c r="GV46" s="7">
        <v>-0.3333</v>
      </c>
      <c r="GW46" s="2" t="s">
        <v>230</v>
      </c>
      <c r="GX46" s="2" t="s">
        <v>217</v>
      </c>
      <c r="GY46" s="2" t="s">
        <v>325</v>
      </c>
      <c r="GZ46" s="2" t="s">
        <v>1040</v>
      </c>
      <c r="HA46" s="2" t="s">
        <v>232</v>
      </c>
      <c r="HB46" s="2" t="s">
        <v>220</v>
      </c>
      <c r="HC46" s="4"/>
      <c r="HD46" s="8"/>
      <c r="HE46" s="4"/>
      <c r="HF46" s="8"/>
      <c r="HG46" s="7"/>
      <c r="HH46" s="7"/>
      <c r="HI46" s="2" t="s">
        <v>254</v>
      </c>
      <c r="HJ46" s="2" t="s">
        <v>217</v>
      </c>
      <c r="HK46" s="2" t="s">
        <v>220</v>
      </c>
      <c r="HL46" s="2" t="s">
        <v>220</v>
      </c>
      <c r="HM46" s="2" t="s">
        <v>232</v>
      </c>
      <c r="HN46" s="2" t="s">
        <v>220</v>
      </c>
      <c r="HO46" s="4"/>
      <c r="HP46" s="8"/>
      <c r="HQ46" s="4"/>
      <c r="HR46" s="8"/>
      <c r="HS46" s="7"/>
      <c r="HT46" s="7"/>
      <c r="HU46" s="2" t="s">
        <v>230</v>
      </c>
      <c r="HV46" s="2" t="s">
        <v>217</v>
      </c>
      <c r="HW46" s="2" t="s">
        <v>1041</v>
      </c>
      <c r="HX46" s="2" t="s">
        <v>220</v>
      </c>
      <c r="HY46" s="2" t="s">
        <v>232</v>
      </c>
      <c r="HZ46" s="2" t="s">
        <v>220</v>
      </c>
      <c r="IA46" s="4"/>
      <c r="IB46" s="8"/>
      <c r="IC46" s="4"/>
      <c r="ID46" s="8"/>
      <c r="IE46" s="7"/>
      <c r="IF46" s="7"/>
      <c r="IG46" s="2" t="s">
        <v>230</v>
      </c>
      <c r="IH46" s="2" t="s">
        <v>217</v>
      </c>
      <c r="II46" s="2" t="s">
        <v>337</v>
      </c>
      <c r="IJ46" s="2" t="s">
        <v>516</v>
      </c>
      <c r="IK46" s="2" t="s">
        <v>232</v>
      </c>
      <c r="IL46" s="2" t="s">
        <v>220</v>
      </c>
      <c r="IM46" s="4"/>
      <c r="IN46" s="8"/>
      <c r="IO46" s="4"/>
      <c r="IP46" s="8"/>
      <c r="IQ46" s="7"/>
      <c r="IR46" s="7"/>
      <c r="IS46" s="2" t="s">
        <v>277</v>
      </c>
      <c r="IT46" s="2" t="s">
        <v>217</v>
      </c>
      <c r="IU46" s="2" t="s">
        <v>220</v>
      </c>
      <c r="IV46" s="2" t="s">
        <v>220</v>
      </c>
      <c r="IW46" s="2" t="s">
        <v>232</v>
      </c>
      <c r="IX46" s="2" t="s">
        <v>220</v>
      </c>
      <c r="IY46" s="4"/>
      <c r="IZ46" s="8"/>
      <c r="JA46" s="4"/>
      <c r="JB46" s="8"/>
      <c r="JC46" s="7"/>
      <c r="JD46" s="7"/>
      <c r="JE46" s="2" t="s">
        <v>230</v>
      </c>
      <c r="JF46" s="2" t="s">
        <v>217</v>
      </c>
      <c r="JG46" s="2" t="s">
        <v>329</v>
      </c>
      <c r="JH46" s="2" t="s">
        <v>220</v>
      </c>
      <c r="JI46" s="2" t="s">
        <v>232</v>
      </c>
      <c r="JJ46" s="2" t="s">
        <v>220</v>
      </c>
      <c r="JK46" s="4"/>
      <c r="JL46" s="8"/>
      <c r="JM46" s="4"/>
      <c r="JN46" s="8"/>
      <c r="JO46" s="7"/>
      <c r="JP46" s="7"/>
      <c r="JQ46" s="2" t="s">
        <v>277</v>
      </c>
      <c r="JR46" s="2" t="s">
        <v>217</v>
      </c>
      <c r="JS46" s="2" t="s">
        <v>220</v>
      </c>
      <c r="JT46" s="2" t="s">
        <v>220</v>
      </c>
      <c r="JU46" s="2" t="s">
        <v>232</v>
      </c>
      <c r="JV46" s="2" t="s">
        <v>220</v>
      </c>
      <c r="JW46" s="4"/>
      <c r="JX46" s="8"/>
      <c r="JY46" s="4"/>
      <c r="JZ46" s="8"/>
      <c r="KA46" s="7"/>
      <c r="KB46" s="7"/>
      <c r="KC46" s="2" t="s">
        <v>386</v>
      </c>
      <c r="KD46" s="2" t="s">
        <v>217</v>
      </c>
      <c r="KE46" s="2" t="s">
        <v>220</v>
      </c>
      <c r="KF46" s="2" t="s">
        <v>220</v>
      </c>
      <c r="KG46" s="2" t="s">
        <v>232</v>
      </c>
      <c r="KH46" s="2" t="s">
        <v>220</v>
      </c>
      <c r="KI46" s="4"/>
      <c r="KJ46" s="8"/>
      <c r="KK46" s="4"/>
      <c r="KL46" s="8"/>
      <c r="KM46" s="7"/>
      <c r="KN46" s="7"/>
      <c r="KO46" s="2" t="s">
        <v>277</v>
      </c>
      <c r="KP46" s="2" t="s">
        <v>217</v>
      </c>
      <c r="KQ46" s="2" t="s">
        <v>220</v>
      </c>
      <c r="KR46" s="2" t="s">
        <v>220</v>
      </c>
      <c r="KS46" s="2" t="s">
        <v>232</v>
      </c>
      <c r="KT46" s="2" t="s">
        <v>220</v>
      </c>
      <c r="KU46" s="4"/>
      <c r="KV46" s="8"/>
      <c r="KW46" s="4"/>
      <c r="KX46" s="8"/>
      <c r="KY46" s="7"/>
      <c r="KZ46" s="7"/>
      <c r="LA46" s="2" t="s">
        <v>277</v>
      </c>
      <c r="LB46" s="2" t="s">
        <v>217</v>
      </c>
      <c r="LC46" s="2" t="s">
        <v>220</v>
      </c>
      <c r="LD46" s="2" t="s">
        <v>220</v>
      </c>
      <c r="LE46" s="2" t="s">
        <v>232</v>
      </c>
      <c r="LF46" s="2" t="s">
        <v>220</v>
      </c>
      <c r="LG46" s="4"/>
      <c r="LH46" s="8"/>
      <c r="LI46" s="4"/>
      <c r="LJ46" s="8"/>
      <c r="LK46" s="7"/>
      <c r="LL46" s="7"/>
      <c r="LM46" s="2" t="s">
        <v>268</v>
      </c>
      <c r="LN46" s="2" t="s">
        <v>217</v>
      </c>
      <c r="LO46" s="2" t="s">
        <v>220</v>
      </c>
      <c r="LP46" s="2" t="s">
        <v>220</v>
      </c>
      <c r="LQ46" s="2" t="s">
        <v>232</v>
      </c>
      <c r="LR46" s="2" t="s">
        <v>220</v>
      </c>
      <c r="LS46" s="4"/>
      <c r="LT46" s="8"/>
      <c r="LU46" s="4">
        <v>1</v>
      </c>
      <c r="LV46" s="8">
        <v>73.5</v>
      </c>
      <c r="LW46" s="7">
        <v>-1</v>
      </c>
      <c r="LX46" s="7">
        <v>-1</v>
      </c>
      <c r="LY46" s="2" t="s">
        <v>230</v>
      </c>
      <c r="LZ46" s="2" t="s">
        <v>270</v>
      </c>
      <c r="MA46" s="2" t="s">
        <v>1042</v>
      </c>
      <c r="MB46" s="2" t="s">
        <v>1043</v>
      </c>
      <c r="MC46" s="2" t="s">
        <v>232</v>
      </c>
      <c r="MD46" s="2" t="s">
        <v>220</v>
      </c>
      <c r="ME46" s="4"/>
      <c r="MF46" s="8"/>
      <c r="MG46" s="4"/>
      <c r="MH46" s="8"/>
      <c r="MI46" s="7"/>
      <c r="MJ46" s="7"/>
      <c r="MK46" s="2" t="s">
        <v>230</v>
      </c>
      <c r="ML46" s="2" t="s">
        <v>270</v>
      </c>
      <c r="MM46" s="2" t="s">
        <v>421</v>
      </c>
      <c r="MN46" s="2" t="s">
        <v>1044</v>
      </c>
      <c r="MO46" s="2" t="s">
        <v>232</v>
      </c>
      <c r="MP46" s="2" t="s">
        <v>220</v>
      </c>
      <c r="MQ46" s="4"/>
      <c r="MR46" s="8"/>
      <c r="MS46" s="4"/>
      <c r="MT46" s="8"/>
      <c r="MU46" s="7"/>
      <c r="MV46" s="7"/>
      <c r="MW46" s="2" t="s">
        <v>230</v>
      </c>
      <c r="MX46" s="2" t="s">
        <v>274</v>
      </c>
      <c r="MY46" s="2" t="s">
        <v>1045</v>
      </c>
      <c r="MZ46" s="2" t="s">
        <v>1046</v>
      </c>
      <c r="NA46" s="2" t="s">
        <v>232</v>
      </c>
      <c r="NB46" s="2" t="s">
        <v>220</v>
      </c>
      <c r="NC46" s="4"/>
      <c r="ND46" s="8"/>
      <c r="NE46" s="4"/>
      <c r="NF46" s="8"/>
      <c r="NG46" s="7"/>
      <c r="NH46" s="7"/>
      <c r="NI46" s="2" t="s">
        <v>220</v>
      </c>
      <c r="NJ46" s="2" t="s">
        <v>220</v>
      </c>
      <c r="NK46" s="2" t="s">
        <v>220</v>
      </c>
      <c r="NL46" s="2" t="s">
        <v>220</v>
      </c>
      <c r="NM46" s="2" t="s">
        <v>220</v>
      </c>
      <c r="NN46" s="2" t="s">
        <v>220</v>
      </c>
      <c r="NO46" s="4"/>
      <c r="NP46" s="8"/>
      <c r="NQ46" s="4"/>
      <c r="NR46" s="8"/>
      <c r="NS46" s="7"/>
      <c r="NT46" s="7"/>
      <c r="NU46" s="2" t="s">
        <v>277</v>
      </c>
      <c r="NV46" s="2" t="s">
        <v>217</v>
      </c>
      <c r="NW46" s="2" t="s">
        <v>220</v>
      </c>
      <c r="NX46" s="2" t="s">
        <v>220</v>
      </c>
      <c r="NY46" s="2" t="s">
        <v>232</v>
      </c>
      <c r="NZ46" s="2" t="s">
        <v>220</v>
      </c>
      <c r="OA46" s="4"/>
      <c r="OB46" s="8"/>
      <c r="OC46" s="4"/>
      <c r="OD46" s="8"/>
      <c r="OE46" s="7"/>
      <c r="OF46" s="7"/>
      <c r="OG46" s="2" t="s">
        <v>268</v>
      </c>
      <c r="OH46" s="2" t="s">
        <v>217</v>
      </c>
      <c r="OI46" s="2" t="s">
        <v>220</v>
      </c>
      <c r="OJ46" s="2" t="s">
        <v>220</v>
      </c>
      <c r="OK46" s="2" t="s">
        <v>232</v>
      </c>
      <c r="OL46" s="2" t="s">
        <v>220</v>
      </c>
      <c r="OM46" s="4"/>
      <c r="ON46" s="8"/>
      <c r="OO46" s="4"/>
      <c r="OP46" s="8"/>
      <c r="OQ46" s="7"/>
      <c r="OR46" s="7"/>
      <c r="OS46" s="2" t="s">
        <v>277</v>
      </c>
      <c r="OT46" s="2" t="s">
        <v>270</v>
      </c>
      <c r="OU46" s="2" t="s">
        <v>220</v>
      </c>
      <c r="OV46" s="2" t="s">
        <v>220</v>
      </c>
      <c r="OW46" s="2" t="s">
        <v>232</v>
      </c>
      <c r="OX46" s="2" t="s">
        <v>220</v>
      </c>
      <c r="OY46" s="4"/>
      <c r="OZ46" s="8"/>
      <c r="PA46" s="4"/>
      <c r="PB46" s="8"/>
      <c r="PC46" s="7"/>
      <c r="PD46" s="7"/>
      <c r="PE46" s="2" t="s">
        <v>220</v>
      </c>
      <c r="PF46" s="2" t="s">
        <v>220</v>
      </c>
      <c r="PG46" s="2" t="s">
        <v>220</v>
      </c>
      <c r="PH46" s="2" t="s">
        <v>220</v>
      </c>
      <c r="PI46" s="2" t="s">
        <v>220</v>
      </c>
      <c r="PJ46" s="2" t="s">
        <v>220</v>
      </c>
      <c r="PK46" s="4"/>
      <c r="PL46" s="8"/>
      <c r="PM46" s="4"/>
      <c r="PN46" s="8"/>
      <c r="PO46" s="7"/>
      <c r="PP46" s="7"/>
      <c r="PQ46" s="2" t="s">
        <v>277</v>
      </c>
      <c r="PR46" s="2" t="s">
        <v>270</v>
      </c>
      <c r="PS46" s="2" t="s">
        <v>220</v>
      </c>
      <c r="PT46" s="2" t="s">
        <v>220</v>
      </c>
      <c r="PU46" s="2" t="s">
        <v>232</v>
      </c>
      <c r="PV46" s="2" t="s">
        <v>220</v>
      </c>
      <c r="PW46" s="4">
        <v>335</v>
      </c>
      <c r="PX46" s="4"/>
      <c r="PY46" s="4"/>
      <c r="PZ46" s="4"/>
      <c r="QA46" s="4">
        <v>109</v>
      </c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>
        <v>30</v>
      </c>
      <c r="RP46" s="4"/>
      <c r="RQ46" s="4"/>
      <c r="RR46" s="4"/>
      <c r="RS46" s="4"/>
      <c r="RT46" s="4"/>
      <c r="RU46" s="4"/>
      <c r="RV46" s="4"/>
      <c r="RW46" s="4"/>
      <c r="RX46" s="4">
        <v>80</v>
      </c>
      <c r="RY46" s="4"/>
      <c r="RZ46" s="4"/>
      <c r="SA46" s="4"/>
      <c r="SB46" s="4"/>
      <c r="SC46" s="4"/>
      <c r="SD46" s="4"/>
      <c r="SE46" s="4"/>
      <c r="SF46" s="4">
        <v>100</v>
      </c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</row>
    <row r="47">
      <c r="A47" s="2" t="s">
        <v>1047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1029</v>
      </c>
      <c r="G47" s="2" t="s">
        <v>1029</v>
      </c>
      <c r="H47" s="2" t="s">
        <v>1029</v>
      </c>
      <c r="I47" s="2" t="s">
        <v>1030</v>
      </c>
      <c r="J47" s="2" t="s">
        <v>282</v>
      </c>
      <c r="K47" s="2" t="s">
        <v>1031</v>
      </c>
      <c r="L47" s="3">
        <v>85</v>
      </c>
      <c r="M47" s="3">
        <v>89.24</v>
      </c>
      <c r="N47" s="3">
        <v>169.99</v>
      </c>
      <c r="O47" s="2" t="s">
        <v>217</v>
      </c>
      <c r="P47" s="2" t="s">
        <v>439</v>
      </c>
      <c r="Q47" s="2" t="s">
        <v>219</v>
      </c>
      <c r="R47" s="2" t="s">
        <v>220</v>
      </c>
      <c r="S47" s="2" t="s">
        <v>1032</v>
      </c>
      <c r="T47" s="2" t="s">
        <v>222</v>
      </c>
      <c r="U47" s="2" t="s">
        <v>223</v>
      </c>
      <c r="V47" s="2" t="s">
        <v>1033</v>
      </c>
      <c r="W47" s="2" t="s">
        <v>953</v>
      </c>
      <c r="X47" s="2" t="s">
        <v>845</v>
      </c>
      <c r="Y47" s="2" t="s">
        <v>321</v>
      </c>
      <c r="Z47" s="4">
        <v>319</v>
      </c>
      <c r="AA47" s="4">
        <f>=ROUNDDOWN(21.2666666666667,0)</f>
      </c>
      <c r="AB47" s="5">
        <v>15</v>
      </c>
      <c r="AC47" s="2" t="s">
        <v>228</v>
      </c>
      <c r="AD47" s="4">
        <v>50</v>
      </c>
      <c r="AE47" s="4">
        <v>210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>
        <v>29</v>
      </c>
      <c r="AQ47" s="8">
        <v>2750.58</v>
      </c>
      <c r="AR47" s="4">
        <v>30</v>
      </c>
      <c r="AS47" s="8">
        <v>2670.15</v>
      </c>
      <c r="AT47" s="7">
        <v>-0.0333</v>
      </c>
      <c r="AU47" s="7">
        <v>0.0301</v>
      </c>
      <c r="AV47" s="4" t="s">
        <v>220</v>
      </c>
      <c r="AW47" s="8" t="s">
        <v>220</v>
      </c>
      <c r="AX47" s="4" t="s">
        <v>220</v>
      </c>
      <c r="AY47" s="8" t="s">
        <v>220</v>
      </c>
      <c r="AZ47" s="7" t="s">
        <v>220</v>
      </c>
      <c r="BA47" s="7" t="s">
        <v>220</v>
      </c>
      <c r="BB47" s="7">
        <v>0.6209</v>
      </c>
      <c r="BC47" s="4" t="s">
        <v>220</v>
      </c>
      <c r="BD47" s="8" t="s">
        <v>220</v>
      </c>
      <c r="BE47" s="4" t="s">
        <v>220</v>
      </c>
      <c r="BF47" s="8" t="s">
        <v>220</v>
      </c>
      <c r="BG47" s="7" t="s">
        <v>220</v>
      </c>
      <c r="BH47" s="7" t="s">
        <v>220</v>
      </c>
      <c r="BI47" s="7" t="s">
        <v>220</v>
      </c>
      <c r="BJ47" s="4">
        <v>29</v>
      </c>
      <c r="BK47" s="8">
        <v>2750.58</v>
      </c>
      <c r="BL47" s="2" t="s">
        <v>1048</v>
      </c>
      <c r="BM47" s="7">
        <v>1</v>
      </c>
      <c r="BN47" s="7">
        <v>1</v>
      </c>
      <c r="BO47" s="4">
        <v>2</v>
      </c>
      <c r="BP47" s="8">
        <v>195.5</v>
      </c>
      <c r="BQ47" s="4"/>
      <c r="BR47" s="8"/>
      <c r="BS47" s="7"/>
      <c r="BT47" s="7"/>
      <c r="BU47" s="2" t="s">
        <v>230</v>
      </c>
      <c r="BV47" s="2" t="s">
        <v>217</v>
      </c>
      <c r="BW47" s="2" t="s">
        <v>220</v>
      </c>
      <c r="BX47" s="2" t="s">
        <v>711</v>
      </c>
      <c r="BY47" s="2" t="s">
        <v>232</v>
      </c>
      <c r="BZ47" s="2" t="s">
        <v>220</v>
      </c>
      <c r="CA47" s="4">
        <v>13</v>
      </c>
      <c r="CB47" s="8">
        <v>1239.68</v>
      </c>
      <c r="CC47" s="4">
        <v>3</v>
      </c>
      <c r="CD47" s="8">
        <v>286.08</v>
      </c>
      <c r="CE47" s="7">
        <v>3.3333</v>
      </c>
      <c r="CF47" s="7">
        <v>3.3333</v>
      </c>
      <c r="CG47" s="2" t="s">
        <v>230</v>
      </c>
      <c r="CH47" s="2" t="s">
        <v>217</v>
      </c>
      <c r="CI47" s="2" t="s">
        <v>337</v>
      </c>
      <c r="CJ47" s="2" t="s">
        <v>783</v>
      </c>
      <c r="CK47" s="2" t="s">
        <v>232</v>
      </c>
      <c r="CL47" s="2" t="s">
        <v>220</v>
      </c>
      <c r="CM47" s="4">
        <v>3</v>
      </c>
      <c r="CN47" s="8">
        <v>294.54</v>
      </c>
      <c r="CO47" s="4">
        <v>1</v>
      </c>
      <c r="CP47" s="8">
        <v>112.91</v>
      </c>
      <c r="CQ47" s="7">
        <v>2</v>
      </c>
      <c r="CR47" s="7">
        <v>1.6086</v>
      </c>
      <c r="CS47" s="2" t="s">
        <v>230</v>
      </c>
      <c r="CT47" s="2" t="s">
        <v>217</v>
      </c>
      <c r="CU47" s="2" t="s">
        <v>861</v>
      </c>
      <c r="CV47" s="2" t="s">
        <v>1049</v>
      </c>
      <c r="CW47" s="2" t="s">
        <v>232</v>
      </c>
      <c r="CX47" s="2" t="s">
        <v>220</v>
      </c>
      <c r="CY47" s="4">
        <v>5</v>
      </c>
      <c r="CZ47" s="8">
        <v>458.3</v>
      </c>
      <c r="DA47" s="4">
        <v>1</v>
      </c>
      <c r="DB47" s="8">
        <v>91.66</v>
      </c>
      <c r="DC47" s="7">
        <v>4</v>
      </c>
      <c r="DD47" s="7">
        <v>4</v>
      </c>
      <c r="DE47" s="2" t="s">
        <v>230</v>
      </c>
      <c r="DF47" s="2" t="s">
        <v>217</v>
      </c>
      <c r="DG47" s="2" t="s">
        <v>337</v>
      </c>
      <c r="DH47" s="2" t="s">
        <v>1050</v>
      </c>
      <c r="DI47" s="2" t="s">
        <v>232</v>
      </c>
      <c r="DJ47" s="2" t="s">
        <v>220</v>
      </c>
      <c r="DK47" s="4">
        <v>1</v>
      </c>
      <c r="DL47" s="8">
        <v>89.24</v>
      </c>
      <c r="DM47" s="4">
        <v>7</v>
      </c>
      <c r="DN47" s="8">
        <v>544.34</v>
      </c>
      <c r="DO47" s="7">
        <v>-0.8571</v>
      </c>
      <c r="DP47" s="7">
        <v>-0.8361</v>
      </c>
      <c r="DQ47" s="2" t="s">
        <v>230</v>
      </c>
      <c r="DR47" s="2" t="s">
        <v>217</v>
      </c>
      <c r="DS47" s="2" t="s">
        <v>860</v>
      </c>
      <c r="DT47" s="2" t="s">
        <v>1051</v>
      </c>
      <c r="DU47" s="2" t="s">
        <v>232</v>
      </c>
      <c r="DV47" s="2" t="s">
        <v>220</v>
      </c>
      <c r="DW47" s="4">
        <v>4</v>
      </c>
      <c r="DX47" s="8">
        <v>377.96</v>
      </c>
      <c r="DY47" s="4">
        <v>5</v>
      </c>
      <c r="DZ47" s="8">
        <v>401.59</v>
      </c>
      <c r="EA47" s="7">
        <v>-0.2</v>
      </c>
      <c r="EB47" s="7">
        <v>-0.0588</v>
      </c>
      <c r="EC47" s="2" t="s">
        <v>230</v>
      </c>
      <c r="ED47" s="2" t="s">
        <v>217</v>
      </c>
      <c r="EE47" s="2" t="s">
        <v>358</v>
      </c>
      <c r="EF47" s="2" t="s">
        <v>771</v>
      </c>
      <c r="EG47" s="2" t="s">
        <v>232</v>
      </c>
      <c r="EH47" s="2" t="s">
        <v>220</v>
      </c>
      <c r="EI47" s="4">
        <v>1</v>
      </c>
      <c r="EJ47" s="8">
        <v>95.36</v>
      </c>
      <c r="EK47" s="4">
        <v>12</v>
      </c>
      <c r="EL47" s="8">
        <v>1144.32</v>
      </c>
      <c r="EM47" s="7">
        <v>-0.9167</v>
      </c>
      <c r="EN47" s="7">
        <v>-0.9167</v>
      </c>
      <c r="EO47" s="2" t="s">
        <v>230</v>
      </c>
      <c r="EP47" s="2" t="s">
        <v>217</v>
      </c>
      <c r="EQ47" s="2" t="s">
        <v>1010</v>
      </c>
      <c r="ER47" s="2" t="s">
        <v>1016</v>
      </c>
      <c r="ES47" s="2" t="s">
        <v>232</v>
      </c>
      <c r="ET47" s="2" t="s">
        <v>220</v>
      </c>
      <c r="EU47" s="4"/>
      <c r="EV47" s="8"/>
      <c r="EW47" s="4"/>
      <c r="EX47" s="8"/>
      <c r="EY47" s="7"/>
      <c r="EZ47" s="7"/>
      <c r="FA47" s="2" t="s">
        <v>230</v>
      </c>
      <c r="FB47" s="2" t="s">
        <v>217</v>
      </c>
      <c r="FC47" s="2" t="s">
        <v>1038</v>
      </c>
      <c r="FD47" s="2" t="s">
        <v>1052</v>
      </c>
      <c r="FE47" s="2" t="s">
        <v>232</v>
      </c>
      <c r="FF47" s="2" t="s">
        <v>220</v>
      </c>
      <c r="FG47" s="4"/>
      <c r="FH47" s="8"/>
      <c r="FI47" s="4"/>
      <c r="FJ47" s="8"/>
      <c r="FK47" s="7"/>
      <c r="FL47" s="7"/>
      <c r="FM47" s="2" t="s">
        <v>230</v>
      </c>
      <c r="FN47" s="2" t="s">
        <v>217</v>
      </c>
      <c r="FO47" s="2" t="s">
        <v>250</v>
      </c>
      <c r="FP47" s="2" t="s">
        <v>1019</v>
      </c>
      <c r="FQ47" s="2" t="s">
        <v>232</v>
      </c>
      <c r="FR47" s="2" t="s">
        <v>220</v>
      </c>
      <c r="FS47" s="4"/>
      <c r="FT47" s="8"/>
      <c r="FU47" s="4"/>
      <c r="FV47" s="8"/>
      <c r="FW47" s="7"/>
      <c r="FX47" s="7"/>
      <c r="FY47" s="2" t="s">
        <v>416</v>
      </c>
      <c r="FZ47" s="2" t="s">
        <v>217</v>
      </c>
      <c r="GA47" s="2" t="s">
        <v>220</v>
      </c>
      <c r="GB47" s="2" t="s">
        <v>220</v>
      </c>
      <c r="GC47" s="2" t="s">
        <v>232</v>
      </c>
      <c r="GD47" s="2" t="s">
        <v>220</v>
      </c>
      <c r="GE47" s="4"/>
      <c r="GF47" s="8"/>
      <c r="GG47" s="4"/>
      <c r="GH47" s="8"/>
      <c r="GI47" s="7"/>
      <c r="GJ47" s="7"/>
      <c r="GK47" s="2" t="s">
        <v>230</v>
      </c>
      <c r="GL47" s="2" t="s">
        <v>217</v>
      </c>
      <c r="GM47" s="2" t="s">
        <v>380</v>
      </c>
      <c r="GN47" s="2" t="s">
        <v>220</v>
      </c>
      <c r="GO47" s="2" t="s">
        <v>232</v>
      </c>
      <c r="GP47" s="2" t="s">
        <v>220</v>
      </c>
      <c r="GQ47" s="4"/>
      <c r="GR47" s="8"/>
      <c r="GS47" s="4"/>
      <c r="GT47" s="8"/>
      <c r="GU47" s="7"/>
      <c r="GV47" s="7"/>
      <c r="GW47" s="2" t="s">
        <v>230</v>
      </c>
      <c r="GX47" s="2" t="s">
        <v>270</v>
      </c>
      <c r="GY47" s="2" t="s">
        <v>325</v>
      </c>
      <c r="GZ47" s="2" t="s">
        <v>1006</v>
      </c>
      <c r="HA47" s="2" t="s">
        <v>232</v>
      </c>
      <c r="HB47" s="2" t="s">
        <v>220</v>
      </c>
      <c r="HC47" s="4"/>
      <c r="HD47" s="8"/>
      <c r="HE47" s="4"/>
      <c r="HF47" s="8"/>
      <c r="HG47" s="7"/>
      <c r="HH47" s="7"/>
      <c r="HI47" s="2" t="s">
        <v>254</v>
      </c>
      <c r="HJ47" s="2" t="s">
        <v>217</v>
      </c>
      <c r="HK47" s="2" t="s">
        <v>220</v>
      </c>
      <c r="HL47" s="2" t="s">
        <v>220</v>
      </c>
      <c r="HM47" s="2" t="s">
        <v>232</v>
      </c>
      <c r="HN47" s="2" t="s">
        <v>220</v>
      </c>
      <c r="HO47" s="4"/>
      <c r="HP47" s="8"/>
      <c r="HQ47" s="4"/>
      <c r="HR47" s="8"/>
      <c r="HS47" s="7"/>
      <c r="HT47" s="7"/>
      <c r="HU47" s="2" t="s">
        <v>230</v>
      </c>
      <c r="HV47" s="2" t="s">
        <v>217</v>
      </c>
      <c r="HW47" s="2" t="s">
        <v>757</v>
      </c>
      <c r="HX47" s="2" t="s">
        <v>220</v>
      </c>
      <c r="HY47" s="2" t="s">
        <v>232</v>
      </c>
      <c r="HZ47" s="2" t="s">
        <v>220</v>
      </c>
      <c r="IA47" s="4"/>
      <c r="IB47" s="8"/>
      <c r="IC47" s="4"/>
      <c r="ID47" s="8"/>
      <c r="IE47" s="7"/>
      <c r="IF47" s="7"/>
      <c r="IG47" s="2" t="s">
        <v>230</v>
      </c>
      <c r="IH47" s="2" t="s">
        <v>217</v>
      </c>
      <c r="II47" s="2" t="s">
        <v>337</v>
      </c>
      <c r="IJ47" s="2" t="s">
        <v>1053</v>
      </c>
      <c r="IK47" s="2" t="s">
        <v>232</v>
      </c>
      <c r="IL47" s="2" t="s">
        <v>220</v>
      </c>
      <c r="IM47" s="4"/>
      <c r="IN47" s="8"/>
      <c r="IO47" s="4"/>
      <c r="IP47" s="8"/>
      <c r="IQ47" s="7"/>
      <c r="IR47" s="7"/>
      <c r="IS47" s="2" t="s">
        <v>277</v>
      </c>
      <c r="IT47" s="2" t="s">
        <v>217</v>
      </c>
      <c r="IU47" s="2" t="s">
        <v>220</v>
      </c>
      <c r="IV47" s="2" t="s">
        <v>220</v>
      </c>
      <c r="IW47" s="2" t="s">
        <v>232</v>
      </c>
      <c r="IX47" s="2" t="s">
        <v>220</v>
      </c>
      <c r="IY47" s="4"/>
      <c r="IZ47" s="8"/>
      <c r="JA47" s="4"/>
      <c r="JB47" s="8"/>
      <c r="JC47" s="7"/>
      <c r="JD47" s="7"/>
      <c r="JE47" s="2" t="s">
        <v>230</v>
      </c>
      <c r="JF47" s="2" t="s">
        <v>217</v>
      </c>
      <c r="JG47" s="2" t="s">
        <v>329</v>
      </c>
      <c r="JH47" s="2" t="s">
        <v>220</v>
      </c>
      <c r="JI47" s="2" t="s">
        <v>232</v>
      </c>
      <c r="JJ47" s="2" t="s">
        <v>220</v>
      </c>
      <c r="JK47" s="4"/>
      <c r="JL47" s="8"/>
      <c r="JM47" s="4"/>
      <c r="JN47" s="8"/>
      <c r="JO47" s="7"/>
      <c r="JP47" s="7"/>
      <c r="JQ47" s="2" t="s">
        <v>277</v>
      </c>
      <c r="JR47" s="2" t="s">
        <v>217</v>
      </c>
      <c r="JS47" s="2" t="s">
        <v>220</v>
      </c>
      <c r="JT47" s="2" t="s">
        <v>220</v>
      </c>
      <c r="JU47" s="2" t="s">
        <v>232</v>
      </c>
      <c r="JV47" s="2" t="s">
        <v>220</v>
      </c>
      <c r="JW47" s="4"/>
      <c r="JX47" s="8"/>
      <c r="JY47" s="4"/>
      <c r="JZ47" s="8"/>
      <c r="KA47" s="7"/>
      <c r="KB47" s="7"/>
      <c r="KC47" s="2" t="s">
        <v>386</v>
      </c>
      <c r="KD47" s="2" t="s">
        <v>217</v>
      </c>
      <c r="KE47" s="2" t="s">
        <v>220</v>
      </c>
      <c r="KF47" s="2" t="s">
        <v>220</v>
      </c>
      <c r="KG47" s="2" t="s">
        <v>232</v>
      </c>
      <c r="KH47" s="2" t="s">
        <v>220</v>
      </c>
      <c r="KI47" s="4"/>
      <c r="KJ47" s="8"/>
      <c r="KK47" s="4"/>
      <c r="KL47" s="8"/>
      <c r="KM47" s="7"/>
      <c r="KN47" s="7"/>
      <c r="KO47" s="2" t="s">
        <v>277</v>
      </c>
      <c r="KP47" s="2" t="s">
        <v>217</v>
      </c>
      <c r="KQ47" s="2" t="s">
        <v>220</v>
      </c>
      <c r="KR47" s="2" t="s">
        <v>220</v>
      </c>
      <c r="KS47" s="2" t="s">
        <v>232</v>
      </c>
      <c r="KT47" s="2" t="s">
        <v>220</v>
      </c>
      <c r="KU47" s="4"/>
      <c r="KV47" s="8"/>
      <c r="KW47" s="4"/>
      <c r="KX47" s="8"/>
      <c r="KY47" s="7"/>
      <c r="KZ47" s="7"/>
      <c r="LA47" s="2" t="s">
        <v>277</v>
      </c>
      <c r="LB47" s="2" t="s">
        <v>217</v>
      </c>
      <c r="LC47" s="2" t="s">
        <v>220</v>
      </c>
      <c r="LD47" s="2" t="s">
        <v>220</v>
      </c>
      <c r="LE47" s="2" t="s">
        <v>232</v>
      </c>
      <c r="LF47" s="2" t="s">
        <v>220</v>
      </c>
      <c r="LG47" s="4"/>
      <c r="LH47" s="8"/>
      <c r="LI47" s="4"/>
      <c r="LJ47" s="8"/>
      <c r="LK47" s="7"/>
      <c r="LL47" s="7"/>
      <c r="LM47" s="2" t="s">
        <v>268</v>
      </c>
      <c r="LN47" s="2" t="s">
        <v>217</v>
      </c>
      <c r="LO47" s="2" t="s">
        <v>220</v>
      </c>
      <c r="LP47" s="2" t="s">
        <v>220</v>
      </c>
      <c r="LQ47" s="2" t="s">
        <v>232</v>
      </c>
      <c r="LR47" s="2" t="s">
        <v>220</v>
      </c>
      <c r="LS47" s="4"/>
      <c r="LT47" s="8"/>
      <c r="LU47" s="4">
        <v>1</v>
      </c>
      <c r="LV47" s="8">
        <v>89.25</v>
      </c>
      <c r="LW47" s="7">
        <v>-1</v>
      </c>
      <c r="LX47" s="7">
        <v>-1</v>
      </c>
      <c r="LY47" s="2" t="s">
        <v>230</v>
      </c>
      <c r="LZ47" s="2" t="s">
        <v>270</v>
      </c>
      <c r="MA47" s="2" t="s">
        <v>1042</v>
      </c>
      <c r="MB47" s="2" t="s">
        <v>869</v>
      </c>
      <c r="MC47" s="2" t="s">
        <v>232</v>
      </c>
      <c r="MD47" s="2" t="s">
        <v>220</v>
      </c>
      <c r="ME47" s="4"/>
      <c r="MF47" s="8"/>
      <c r="MG47" s="4"/>
      <c r="MH47" s="8"/>
      <c r="MI47" s="7"/>
      <c r="MJ47" s="7"/>
      <c r="MK47" s="2" t="s">
        <v>230</v>
      </c>
      <c r="ML47" s="2" t="s">
        <v>270</v>
      </c>
      <c r="MM47" s="2" t="s">
        <v>421</v>
      </c>
      <c r="MN47" s="2" t="s">
        <v>944</v>
      </c>
      <c r="MO47" s="2" t="s">
        <v>232</v>
      </c>
      <c r="MP47" s="2" t="s">
        <v>220</v>
      </c>
      <c r="MQ47" s="4"/>
      <c r="MR47" s="8"/>
      <c r="MS47" s="4"/>
      <c r="MT47" s="8"/>
      <c r="MU47" s="7"/>
      <c r="MV47" s="7"/>
      <c r="MW47" s="2" t="s">
        <v>230</v>
      </c>
      <c r="MX47" s="2" t="s">
        <v>274</v>
      </c>
      <c r="MY47" s="2" t="s">
        <v>1045</v>
      </c>
      <c r="MZ47" s="2" t="s">
        <v>1046</v>
      </c>
      <c r="NA47" s="2" t="s">
        <v>232</v>
      </c>
      <c r="NB47" s="2" t="s">
        <v>220</v>
      </c>
      <c r="NC47" s="4"/>
      <c r="ND47" s="8"/>
      <c r="NE47" s="4"/>
      <c r="NF47" s="8"/>
      <c r="NG47" s="7"/>
      <c r="NH47" s="7"/>
      <c r="NI47" s="2" t="s">
        <v>220</v>
      </c>
      <c r="NJ47" s="2" t="s">
        <v>220</v>
      </c>
      <c r="NK47" s="2" t="s">
        <v>220</v>
      </c>
      <c r="NL47" s="2" t="s">
        <v>220</v>
      </c>
      <c r="NM47" s="2" t="s">
        <v>220</v>
      </c>
      <c r="NN47" s="2" t="s">
        <v>220</v>
      </c>
      <c r="NO47" s="4"/>
      <c r="NP47" s="8"/>
      <c r="NQ47" s="4"/>
      <c r="NR47" s="8"/>
      <c r="NS47" s="7"/>
      <c r="NT47" s="7"/>
      <c r="NU47" s="2" t="s">
        <v>277</v>
      </c>
      <c r="NV47" s="2" t="s">
        <v>217</v>
      </c>
      <c r="NW47" s="2" t="s">
        <v>220</v>
      </c>
      <c r="NX47" s="2" t="s">
        <v>220</v>
      </c>
      <c r="NY47" s="2" t="s">
        <v>232</v>
      </c>
      <c r="NZ47" s="2" t="s">
        <v>220</v>
      </c>
      <c r="OA47" s="4"/>
      <c r="OB47" s="8"/>
      <c r="OC47" s="4"/>
      <c r="OD47" s="8"/>
      <c r="OE47" s="7"/>
      <c r="OF47" s="7"/>
      <c r="OG47" s="2" t="s">
        <v>268</v>
      </c>
      <c r="OH47" s="2" t="s">
        <v>217</v>
      </c>
      <c r="OI47" s="2" t="s">
        <v>220</v>
      </c>
      <c r="OJ47" s="2" t="s">
        <v>220</v>
      </c>
      <c r="OK47" s="2" t="s">
        <v>232</v>
      </c>
      <c r="OL47" s="2" t="s">
        <v>220</v>
      </c>
      <c r="OM47" s="4"/>
      <c r="ON47" s="8"/>
      <c r="OO47" s="4"/>
      <c r="OP47" s="8"/>
      <c r="OQ47" s="7"/>
      <c r="OR47" s="7"/>
      <c r="OS47" s="2" t="s">
        <v>277</v>
      </c>
      <c r="OT47" s="2" t="s">
        <v>270</v>
      </c>
      <c r="OU47" s="2" t="s">
        <v>220</v>
      </c>
      <c r="OV47" s="2" t="s">
        <v>220</v>
      </c>
      <c r="OW47" s="2" t="s">
        <v>232</v>
      </c>
      <c r="OX47" s="2" t="s">
        <v>220</v>
      </c>
      <c r="OY47" s="4"/>
      <c r="OZ47" s="8"/>
      <c r="PA47" s="4"/>
      <c r="PB47" s="8"/>
      <c r="PC47" s="7"/>
      <c r="PD47" s="7"/>
      <c r="PE47" s="2" t="s">
        <v>220</v>
      </c>
      <c r="PF47" s="2" t="s">
        <v>220</v>
      </c>
      <c r="PG47" s="2" t="s">
        <v>220</v>
      </c>
      <c r="PH47" s="2" t="s">
        <v>220</v>
      </c>
      <c r="PI47" s="2" t="s">
        <v>220</v>
      </c>
      <c r="PJ47" s="2" t="s">
        <v>220</v>
      </c>
      <c r="PK47" s="4"/>
      <c r="PL47" s="8"/>
      <c r="PM47" s="4"/>
      <c r="PN47" s="8"/>
      <c r="PO47" s="7"/>
      <c r="PP47" s="7"/>
      <c r="PQ47" s="2" t="s">
        <v>277</v>
      </c>
      <c r="PR47" s="2" t="s">
        <v>270</v>
      </c>
      <c r="PS47" s="2" t="s">
        <v>220</v>
      </c>
      <c r="PT47" s="2" t="s">
        <v>220</v>
      </c>
      <c r="PU47" s="2" t="s">
        <v>232</v>
      </c>
      <c r="PV47" s="2" t="s">
        <v>220</v>
      </c>
      <c r="PW47" s="4">
        <v>217</v>
      </c>
      <c r="PX47" s="4">
        <v>1</v>
      </c>
      <c r="PY47" s="4"/>
      <c r="PZ47" s="4"/>
      <c r="QA47" s="4">
        <v>101</v>
      </c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>
        <v>50</v>
      </c>
      <c r="RP47" s="4"/>
      <c r="RQ47" s="4"/>
      <c r="RR47" s="4"/>
      <c r="RS47" s="4"/>
      <c r="RT47" s="4"/>
      <c r="RU47" s="4"/>
      <c r="RV47" s="4"/>
      <c r="RW47" s="4"/>
      <c r="RX47" s="4">
        <v>40</v>
      </c>
      <c r="RY47" s="4"/>
      <c r="RZ47" s="4"/>
      <c r="SA47" s="4"/>
      <c r="SB47" s="4"/>
      <c r="SC47" s="4"/>
      <c r="SD47" s="4"/>
      <c r="SE47" s="4"/>
      <c r="SF47" s="4">
        <v>120</v>
      </c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</row>
    <row r="48">
      <c r="A48" s="2" t="s">
        <v>1054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1029</v>
      </c>
      <c r="G48" s="2" t="s">
        <v>1029</v>
      </c>
      <c r="H48" s="2" t="s">
        <v>1029</v>
      </c>
      <c r="I48" s="2" t="s">
        <v>1030</v>
      </c>
      <c r="J48" s="2" t="s">
        <v>215</v>
      </c>
      <c r="K48" s="2" t="s">
        <v>1055</v>
      </c>
      <c r="L48" s="3">
        <v>70</v>
      </c>
      <c r="M48" s="3">
        <v>73.49</v>
      </c>
      <c r="N48" s="3">
        <v>139.99</v>
      </c>
      <c r="O48" s="2" t="s">
        <v>217</v>
      </c>
      <c r="P48" s="2" t="s">
        <v>538</v>
      </c>
      <c r="Q48" s="2" t="s">
        <v>219</v>
      </c>
      <c r="R48" s="2" t="s">
        <v>220</v>
      </c>
      <c r="S48" s="2" t="s">
        <v>1056</v>
      </c>
      <c r="T48" s="2" t="s">
        <v>222</v>
      </c>
      <c r="U48" s="2" t="s">
        <v>223</v>
      </c>
      <c r="V48" s="2" t="s">
        <v>1033</v>
      </c>
      <c r="W48" s="2" t="s">
        <v>955</v>
      </c>
      <c r="X48" s="2" t="s">
        <v>845</v>
      </c>
      <c r="Y48" s="2" t="s">
        <v>801</v>
      </c>
      <c r="Z48" s="4">
        <v>285</v>
      </c>
      <c r="AA48" s="4">
        <f>=ROUNDDOWN(53.7735849056604,0)</f>
      </c>
      <c r="AB48" s="5">
        <v>5.3</v>
      </c>
      <c r="AC48" s="2" t="s">
        <v>220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>
        <v>12</v>
      </c>
      <c r="AQ48" s="8">
        <v>859.99</v>
      </c>
      <c r="AR48" s="4">
        <v>12</v>
      </c>
      <c r="AS48" s="8">
        <v>925.62</v>
      </c>
      <c r="AT48" s="7"/>
      <c r="AU48" s="7">
        <v>-0.0709</v>
      </c>
      <c r="AV48" s="4">
        <v>20</v>
      </c>
      <c r="AW48" s="8">
        <v>1542.22</v>
      </c>
      <c r="AX48" s="4">
        <v>30</v>
      </c>
      <c r="AY48" s="8">
        <v>2641.92</v>
      </c>
      <c r="AZ48" s="7">
        <v>-0.3333</v>
      </c>
      <c r="BA48" s="7">
        <v>-0.4163</v>
      </c>
      <c r="BB48" s="7">
        <v>0.5576</v>
      </c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>
        <v>0.2582</v>
      </c>
      <c r="BJ48" s="4">
        <v>12</v>
      </c>
      <c r="BK48" s="8">
        <v>859.99</v>
      </c>
      <c r="BL48" s="2" t="s">
        <v>1057</v>
      </c>
      <c r="BM48" s="7">
        <v>1</v>
      </c>
      <c r="BN48" s="7">
        <v>1</v>
      </c>
      <c r="BO48" s="4">
        <v>2</v>
      </c>
      <c r="BP48" s="8">
        <v>104.64</v>
      </c>
      <c r="BQ48" s="4"/>
      <c r="BR48" s="8"/>
      <c r="BS48" s="7"/>
      <c r="BT48" s="7"/>
      <c r="BU48" s="2" t="s">
        <v>230</v>
      </c>
      <c r="BV48" s="2" t="s">
        <v>217</v>
      </c>
      <c r="BW48" s="2" t="s">
        <v>220</v>
      </c>
      <c r="BX48" s="2" t="s">
        <v>220</v>
      </c>
      <c r="BY48" s="2" t="s">
        <v>232</v>
      </c>
      <c r="BZ48" s="2" t="s">
        <v>220</v>
      </c>
      <c r="CA48" s="4">
        <v>1</v>
      </c>
      <c r="CB48" s="8">
        <v>58.58</v>
      </c>
      <c r="CC48" s="4">
        <v>1</v>
      </c>
      <c r="CD48" s="8">
        <v>78.11</v>
      </c>
      <c r="CE48" s="7"/>
      <c r="CF48" s="7">
        <v>-0.25</v>
      </c>
      <c r="CG48" s="2" t="s">
        <v>230</v>
      </c>
      <c r="CH48" s="2" t="s">
        <v>217</v>
      </c>
      <c r="CI48" s="2" t="s">
        <v>805</v>
      </c>
      <c r="CJ48" s="2" t="s">
        <v>1058</v>
      </c>
      <c r="CK48" s="2" t="s">
        <v>232</v>
      </c>
      <c r="CL48" s="2" t="s">
        <v>220</v>
      </c>
      <c r="CM48" s="4">
        <v>3</v>
      </c>
      <c r="CN48" s="8">
        <v>242.55</v>
      </c>
      <c r="CO48" s="4">
        <v>2</v>
      </c>
      <c r="CP48" s="8">
        <v>185.96</v>
      </c>
      <c r="CQ48" s="7">
        <v>0.5</v>
      </c>
      <c r="CR48" s="7">
        <v>0.3043</v>
      </c>
      <c r="CS48" s="2" t="s">
        <v>230</v>
      </c>
      <c r="CT48" s="2" t="s">
        <v>217</v>
      </c>
      <c r="CU48" s="2" t="s">
        <v>367</v>
      </c>
      <c r="CV48" s="2" t="s">
        <v>1059</v>
      </c>
      <c r="CW48" s="2" t="s">
        <v>232</v>
      </c>
      <c r="CX48" s="2" t="s">
        <v>220</v>
      </c>
      <c r="CY48" s="4"/>
      <c r="CZ48" s="8"/>
      <c r="DA48" s="4">
        <v>1</v>
      </c>
      <c r="DB48" s="8">
        <v>75.07</v>
      </c>
      <c r="DC48" s="7">
        <v>-1</v>
      </c>
      <c r="DD48" s="7">
        <v>-1</v>
      </c>
      <c r="DE48" s="2" t="s">
        <v>230</v>
      </c>
      <c r="DF48" s="2" t="s">
        <v>217</v>
      </c>
      <c r="DG48" s="2" t="s">
        <v>880</v>
      </c>
      <c r="DH48" s="2" t="s">
        <v>945</v>
      </c>
      <c r="DI48" s="2" t="s">
        <v>232</v>
      </c>
      <c r="DJ48" s="2" t="s">
        <v>220</v>
      </c>
      <c r="DK48" s="4">
        <v>2</v>
      </c>
      <c r="DL48" s="8">
        <v>177.38</v>
      </c>
      <c r="DM48" s="4">
        <v>1</v>
      </c>
      <c r="DN48" s="8">
        <v>73.5</v>
      </c>
      <c r="DO48" s="7">
        <v>1</v>
      </c>
      <c r="DP48" s="7">
        <v>1.4133</v>
      </c>
      <c r="DQ48" s="2" t="s">
        <v>230</v>
      </c>
      <c r="DR48" s="2" t="s">
        <v>217</v>
      </c>
      <c r="DS48" s="2" t="s">
        <v>1060</v>
      </c>
      <c r="DT48" s="2" t="s">
        <v>938</v>
      </c>
      <c r="DU48" s="2" t="s">
        <v>232</v>
      </c>
      <c r="DV48" s="2" t="s">
        <v>220</v>
      </c>
      <c r="DW48" s="4">
        <v>1</v>
      </c>
      <c r="DX48" s="8">
        <v>38.7</v>
      </c>
      <c r="DY48" s="4">
        <v>2</v>
      </c>
      <c r="DZ48" s="8">
        <v>116.08</v>
      </c>
      <c r="EA48" s="7">
        <v>-0.5</v>
      </c>
      <c r="EB48" s="7">
        <v>-0.6666</v>
      </c>
      <c r="EC48" s="2" t="s">
        <v>230</v>
      </c>
      <c r="ED48" s="2" t="s">
        <v>217</v>
      </c>
      <c r="EE48" s="2" t="s">
        <v>1061</v>
      </c>
      <c r="EF48" s="2" t="s">
        <v>806</v>
      </c>
      <c r="EG48" s="2" t="s">
        <v>232</v>
      </c>
      <c r="EH48" s="2" t="s">
        <v>220</v>
      </c>
      <c r="EI48" s="4">
        <v>3</v>
      </c>
      <c r="EJ48" s="8">
        <v>238.14</v>
      </c>
      <c r="EK48" s="4">
        <v>5</v>
      </c>
      <c r="EL48" s="8">
        <v>396.9</v>
      </c>
      <c r="EM48" s="7">
        <v>-0.4</v>
      </c>
      <c r="EN48" s="7">
        <v>-0.4</v>
      </c>
      <c r="EO48" s="2" t="s">
        <v>230</v>
      </c>
      <c r="EP48" s="2" t="s">
        <v>217</v>
      </c>
      <c r="EQ48" s="2" t="s">
        <v>369</v>
      </c>
      <c r="ER48" s="2" t="s">
        <v>884</v>
      </c>
      <c r="ES48" s="2" t="s">
        <v>232</v>
      </c>
      <c r="ET48" s="2" t="s">
        <v>220</v>
      </c>
      <c r="EU48" s="4"/>
      <c r="EV48" s="8"/>
      <c r="EW48" s="4"/>
      <c r="EX48" s="8"/>
      <c r="EY48" s="7"/>
      <c r="EZ48" s="7"/>
      <c r="FA48" s="2" t="s">
        <v>230</v>
      </c>
      <c r="FB48" s="2" t="s">
        <v>217</v>
      </c>
      <c r="FC48" s="2" t="s">
        <v>805</v>
      </c>
      <c r="FD48" s="2" t="s">
        <v>1062</v>
      </c>
      <c r="FE48" s="2" t="s">
        <v>232</v>
      </c>
      <c r="FF48" s="2" t="s">
        <v>220</v>
      </c>
      <c r="FG48" s="4"/>
      <c r="FH48" s="8"/>
      <c r="FI48" s="4"/>
      <c r="FJ48" s="8"/>
      <c r="FK48" s="7"/>
      <c r="FL48" s="7"/>
      <c r="FM48" s="2" t="s">
        <v>254</v>
      </c>
      <c r="FN48" s="2" t="s">
        <v>217</v>
      </c>
      <c r="FO48" s="2" t="s">
        <v>220</v>
      </c>
      <c r="FP48" s="2" t="s">
        <v>220</v>
      </c>
      <c r="FQ48" s="2" t="s">
        <v>232</v>
      </c>
      <c r="FR48" s="2" t="s">
        <v>220</v>
      </c>
      <c r="FS48" s="4"/>
      <c r="FT48" s="8"/>
      <c r="FU48" s="4"/>
      <c r="FV48" s="8"/>
      <c r="FW48" s="7"/>
      <c r="FX48" s="7"/>
      <c r="FY48" s="2" t="s">
        <v>230</v>
      </c>
      <c r="FZ48" s="2" t="s">
        <v>217</v>
      </c>
      <c r="GA48" s="2" t="s">
        <v>378</v>
      </c>
      <c r="GB48" s="2" t="s">
        <v>400</v>
      </c>
      <c r="GC48" s="2" t="s">
        <v>232</v>
      </c>
      <c r="GD48" s="2" t="s">
        <v>220</v>
      </c>
      <c r="GE48" s="4"/>
      <c r="GF48" s="8"/>
      <c r="GG48" s="4"/>
      <c r="GH48" s="8"/>
      <c r="GI48" s="7"/>
      <c r="GJ48" s="7"/>
      <c r="GK48" s="2" t="s">
        <v>230</v>
      </c>
      <c r="GL48" s="2" t="s">
        <v>217</v>
      </c>
      <c r="GM48" s="2" t="s">
        <v>380</v>
      </c>
      <c r="GN48" s="2" t="s">
        <v>220</v>
      </c>
      <c r="GO48" s="2" t="s">
        <v>232</v>
      </c>
      <c r="GP48" s="2" t="s">
        <v>220</v>
      </c>
      <c r="GQ48" s="4"/>
      <c r="GR48" s="8"/>
      <c r="GS48" s="4"/>
      <c r="GT48" s="8"/>
      <c r="GU48" s="7"/>
      <c r="GV48" s="7"/>
      <c r="GW48" s="2" t="s">
        <v>277</v>
      </c>
      <c r="GX48" s="2" t="s">
        <v>217</v>
      </c>
      <c r="GY48" s="2" t="s">
        <v>220</v>
      </c>
      <c r="GZ48" s="2" t="s">
        <v>220</v>
      </c>
      <c r="HA48" s="2" t="s">
        <v>232</v>
      </c>
      <c r="HB48" s="2" t="s">
        <v>220</v>
      </c>
      <c r="HC48" s="4"/>
      <c r="HD48" s="8"/>
      <c r="HE48" s="4"/>
      <c r="HF48" s="8"/>
      <c r="HG48" s="7"/>
      <c r="HH48" s="7"/>
      <c r="HI48" s="2" t="s">
        <v>254</v>
      </c>
      <c r="HJ48" s="2" t="s">
        <v>217</v>
      </c>
      <c r="HK48" s="2" t="s">
        <v>220</v>
      </c>
      <c r="HL48" s="2" t="s">
        <v>220</v>
      </c>
      <c r="HM48" s="2" t="s">
        <v>232</v>
      </c>
      <c r="HN48" s="2" t="s">
        <v>220</v>
      </c>
      <c r="HO48" s="4"/>
      <c r="HP48" s="8"/>
      <c r="HQ48" s="4"/>
      <c r="HR48" s="8"/>
      <c r="HS48" s="7"/>
      <c r="HT48" s="7"/>
      <c r="HU48" s="2" t="s">
        <v>230</v>
      </c>
      <c r="HV48" s="2" t="s">
        <v>217</v>
      </c>
      <c r="HW48" s="2" t="s">
        <v>382</v>
      </c>
      <c r="HX48" s="2" t="s">
        <v>220</v>
      </c>
      <c r="HY48" s="2" t="s">
        <v>232</v>
      </c>
      <c r="HZ48" s="2" t="s">
        <v>220</v>
      </c>
      <c r="IA48" s="4"/>
      <c r="IB48" s="8"/>
      <c r="IC48" s="4"/>
      <c r="ID48" s="8"/>
      <c r="IE48" s="7"/>
      <c r="IF48" s="7"/>
      <c r="IG48" s="2" t="s">
        <v>230</v>
      </c>
      <c r="IH48" s="2" t="s">
        <v>217</v>
      </c>
      <c r="II48" s="2" t="s">
        <v>801</v>
      </c>
      <c r="IJ48" s="2" t="s">
        <v>531</v>
      </c>
      <c r="IK48" s="2" t="s">
        <v>232</v>
      </c>
      <c r="IL48" s="2" t="s">
        <v>220</v>
      </c>
      <c r="IM48" s="4"/>
      <c r="IN48" s="8"/>
      <c r="IO48" s="4"/>
      <c r="IP48" s="8"/>
      <c r="IQ48" s="7"/>
      <c r="IR48" s="7"/>
      <c r="IS48" s="2" t="s">
        <v>277</v>
      </c>
      <c r="IT48" s="2" t="s">
        <v>217</v>
      </c>
      <c r="IU48" s="2" t="s">
        <v>220</v>
      </c>
      <c r="IV48" s="2" t="s">
        <v>220</v>
      </c>
      <c r="IW48" s="2" t="s">
        <v>232</v>
      </c>
      <c r="IX48" s="2" t="s">
        <v>220</v>
      </c>
      <c r="IY48" s="4"/>
      <c r="IZ48" s="8"/>
      <c r="JA48" s="4"/>
      <c r="JB48" s="8"/>
      <c r="JC48" s="7"/>
      <c r="JD48" s="7"/>
      <c r="JE48" s="2" t="s">
        <v>254</v>
      </c>
      <c r="JF48" s="2" t="s">
        <v>217</v>
      </c>
      <c r="JG48" s="2" t="s">
        <v>220</v>
      </c>
      <c r="JH48" s="2" t="s">
        <v>220</v>
      </c>
      <c r="JI48" s="2" t="s">
        <v>232</v>
      </c>
      <c r="JJ48" s="2" t="s">
        <v>220</v>
      </c>
      <c r="JK48" s="4"/>
      <c r="JL48" s="8"/>
      <c r="JM48" s="4"/>
      <c r="JN48" s="8"/>
      <c r="JO48" s="7"/>
      <c r="JP48" s="7"/>
      <c r="JQ48" s="2" t="s">
        <v>277</v>
      </c>
      <c r="JR48" s="2" t="s">
        <v>217</v>
      </c>
      <c r="JS48" s="2" t="s">
        <v>220</v>
      </c>
      <c r="JT48" s="2" t="s">
        <v>220</v>
      </c>
      <c r="JU48" s="2" t="s">
        <v>232</v>
      </c>
      <c r="JV48" s="2" t="s">
        <v>220</v>
      </c>
      <c r="JW48" s="4"/>
      <c r="JX48" s="8"/>
      <c r="JY48" s="4"/>
      <c r="JZ48" s="8"/>
      <c r="KA48" s="7"/>
      <c r="KB48" s="7"/>
      <c r="KC48" s="2" t="s">
        <v>277</v>
      </c>
      <c r="KD48" s="2" t="s">
        <v>217</v>
      </c>
      <c r="KE48" s="2" t="s">
        <v>220</v>
      </c>
      <c r="KF48" s="2" t="s">
        <v>220</v>
      </c>
      <c r="KG48" s="2" t="s">
        <v>232</v>
      </c>
      <c r="KH48" s="2" t="s">
        <v>220</v>
      </c>
      <c r="KI48" s="4"/>
      <c r="KJ48" s="8"/>
      <c r="KK48" s="4"/>
      <c r="KL48" s="8"/>
      <c r="KM48" s="7"/>
      <c r="KN48" s="7"/>
      <c r="KO48" s="2" t="s">
        <v>277</v>
      </c>
      <c r="KP48" s="2" t="s">
        <v>217</v>
      </c>
      <c r="KQ48" s="2" t="s">
        <v>220</v>
      </c>
      <c r="KR48" s="2" t="s">
        <v>220</v>
      </c>
      <c r="KS48" s="2" t="s">
        <v>232</v>
      </c>
      <c r="KT48" s="2" t="s">
        <v>220</v>
      </c>
      <c r="KU48" s="4"/>
      <c r="KV48" s="8"/>
      <c r="KW48" s="4"/>
      <c r="KX48" s="8"/>
      <c r="KY48" s="7"/>
      <c r="KZ48" s="7"/>
      <c r="LA48" s="2" t="s">
        <v>277</v>
      </c>
      <c r="LB48" s="2" t="s">
        <v>217</v>
      </c>
      <c r="LC48" s="2" t="s">
        <v>220</v>
      </c>
      <c r="LD48" s="2" t="s">
        <v>220</v>
      </c>
      <c r="LE48" s="2" t="s">
        <v>232</v>
      </c>
      <c r="LF48" s="2" t="s">
        <v>220</v>
      </c>
      <c r="LG48" s="4"/>
      <c r="LH48" s="8"/>
      <c r="LI48" s="4"/>
      <c r="LJ48" s="8"/>
      <c r="LK48" s="7"/>
      <c r="LL48" s="7"/>
      <c r="LM48" s="2" t="s">
        <v>268</v>
      </c>
      <c r="LN48" s="2" t="s">
        <v>217</v>
      </c>
      <c r="LO48" s="2" t="s">
        <v>220</v>
      </c>
      <c r="LP48" s="2" t="s">
        <v>220</v>
      </c>
      <c r="LQ48" s="2" t="s">
        <v>232</v>
      </c>
      <c r="LR48" s="2" t="s">
        <v>220</v>
      </c>
      <c r="LS48" s="4"/>
      <c r="LT48" s="8"/>
      <c r="LU48" s="4"/>
      <c r="LV48" s="8"/>
      <c r="LW48" s="7"/>
      <c r="LX48" s="7"/>
      <c r="LY48" s="2" t="s">
        <v>230</v>
      </c>
      <c r="LZ48" s="2" t="s">
        <v>270</v>
      </c>
      <c r="MA48" s="2" t="s">
        <v>390</v>
      </c>
      <c r="MB48" s="2" t="s">
        <v>397</v>
      </c>
      <c r="MC48" s="2" t="s">
        <v>232</v>
      </c>
      <c r="MD48" s="2" t="s">
        <v>220</v>
      </c>
      <c r="ME48" s="4"/>
      <c r="MF48" s="8"/>
      <c r="MG48" s="4"/>
      <c r="MH48" s="8"/>
      <c r="MI48" s="7"/>
      <c r="MJ48" s="7"/>
      <c r="MK48" s="2" t="s">
        <v>386</v>
      </c>
      <c r="ML48" s="2" t="s">
        <v>217</v>
      </c>
      <c r="MM48" s="2" t="s">
        <v>220</v>
      </c>
      <c r="MN48" s="2" t="s">
        <v>220</v>
      </c>
      <c r="MO48" s="2" t="s">
        <v>232</v>
      </c>
      <c r="MP48" s="2" t="s">
        <v>220</v>
      </c>
      <c r="MQ48" s="4"/>
      <c r="MR48" s="8"/>
      <c r="MS48" s="4"/>
      <c r="MT48" s="8"/>
      <c r="MU48" s="7"/>
      <c r="MV48" s="7"/>
      <c r="MW48" s="2" t="s">
        <v>230</v>
      </c>
      <c r="MX48" s="2" t="s">
        <v>274</v>
      </c>
      <c r="MY48" s="2" t="s">
        <v>263</v>
      </c>
      <c r="MZ48" s="2" t="s">
        <v>393</v>
      </c>
      <c r="NA48" s="2" t="s">
        <v>232</v>
      </c>
      <c r="NB48" s="2" t="s">
        <v>220</v>
      </c>
      <c r="NC48" s="4"/>
      <c r="ND48" s="8"/>
      <c r="NE48" s="4"/>
      <c r="NF48" s="8"/>
      <c r="NG48" s="7"/>
      <c r="NH48" s="7"/>
      <c r="NI48" s="2" t="s">
        <v>277</v>
      </c>
      <c r="NJ48" s="2" t="s">
        <v>217</v>
      </c>
      <c r="NK48" s="2" t="s">
        <v>220</v>
      </c>
      <c r="NL48" s="2" t="s">
        <v>220</v>
      </c>
      <c r="NM48" s="2" t="s">
        <v>232</v>
      </c>
      <c r="NN48" s="2" t="s">
        <v>220</v>
      </c>
      <c r="NO48" s="4"/>
      <c r="NP48" s="8"/>
      <c r="NQ48" s="4"/>
      <c r="NR48" s="8"/>
      <c r="NS48" s="7"/>
      <c r="NT48" s="7"/>
      <c r="NU48" s="2" t="s">
        <v>277</v>
      </c>
      <c r="NV48" s="2" t="s">
        <v>217</v>
      </c>
      <c r="NW48" s="2" t="s">
        <v>220</v>
      </c>
      <c r="NX48" s="2" t="s">
        <v>220</v>
      </c>
      <c r="NY48" s="2" t="s">
        <v>232</v>
      </c>
      <c r="NZ48" s="2" t="s">
        <v>220</v>
      </c>
      <c r="OA48" s="4"/>
      <c r="OB48" s="8"/>
      <c r="OC48" s="4"/>
      <c r="OD48" s="8"/>
      <c r="OE48" s="7"/>
      <c r="OF48" s="7"/>
      <c r="OG48" s="2" t="s">
        <v>268</v>
      </c>
      <c r="OH48" s="2" t="s">
        <v>217</v>
      </c>
      <c r="OI48" s="2" t="s">
        <v>220</v>
      </c>
      <c r="OJ48" s="2" t="s">
        <v>220</v>
      </c>
      <c r="OK48" s="2" t="s">
        <v>232</v>
      </c>
      <c r="OL48" s="2" t="s">
        <v>220</v>
      </c>
      <c r="OM48" s="4"/>
      <c r="ON48" s="8"/>
      <c r="OO48" s="4"/>
      <c r="OP48" s="8"/>
      <c r="OQ48" s="7"/>
      <c r="OR48" s="7"/>
      <c r="OS48" s="2" t="s">
        <v>220</v>
      </c>
      <c r="OT48" s="2" t="s">
        <v>220</v>
      </c>
      <c r="OU48" s="2" t="s">
        <v>220</v>
      </c>
      <c r="OV48" s="2" t="s">
        <v>220</v>
      </c>
      <c r="OW48" s="2" t="s">
        <v>220</v>
      </c>
      <c r="OX48" s="2" t="s">
        <v>220</v>
      </c>
      <c r="OY48" s="4"/>
      <c r="OZ48" s="8"/>
      <c r="PA48" s="4"/>
      <c r="PB48" s="8"/>
      <c r="PC48" s="7"/>
      <c r="PD48" s="7"/>
      <c r="PE48" s="2" t="s">
        <v>277</v>
      </c>
      <c r="PF48" s="2" t="s">
        <v>217</v>
      </c>
      <c r="PG48" s="2" t="s">
        <v>220</v>
      </c>
      <c r="PH48" s="2" t="s">
        <v>220</v>
      </c>
      <c r="PI48" s="2" t="s">
        <v>232</v>
      </c>
      <c r="PJ48" s="2" t="s">
        <v>220</v>
      </c>
      <c r="PK48" s="4"/>
      <c r="PL48" s="8"/>
      <c r="PM48" s="4"/>
      <c r="PN48" s="8"/>
      <c r="PO48" s="7"/>
      <c r="PP48" s="7"/>
      <c r="PQ48" s="2" t="s">
        <v>220</v>
      </c>
      <c r="PR48" s="2" t="s">
        <v>220</v>
      </c>
      <c r="PS48" s="2" t="s">
        <v>220</v>
      </c>
      <c r="PT48" s="2" t="s">
        <v>220</v>
      </c>
      <c r="PU48" s="2" t="s">
        <v>220</v>
      </c>
      <c r="PV48" s="2" t="s">
        <v>220</v>
      </c>
      <c r="PW48" s="4">
        <v>285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</row>
    <row r="49">
      <c r="A49" s="2" t="s">
        <v>1063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1029</v>
      </c>
      <c r="G49" s="2" t="s">
        <v>1029</v>
      </c>
      <c r="H49" s="2" t="s">
        <v>1029</v>
      </c>
      <c r="I49" s="2" t="s">
        <v>1030</v>
      </c>
      <c r="J49" s="2" t="s">
        <v>282</v>
      </c>
      <c r="K49" s="2" t="s">
        <v>1055</v>
      </c>
      <c r="L49" s="3">
        <v>85</v>
      </c>
      <c r="M49" s="3">
        <v>89.24</v>
      </c>
      <c r="N49" s="3">
        <v>169.99</v>
      </c>
      <c r="O49" s="2" t="s">
        <v>217</v>
      </c>
      <c r="P49" s="2" t="s">
        <v>538</v>
      </c>
      <c r="Q49" s="2" t="s">
        <v>219</v>
      </c>
      <c r="R49" s="2" t="s">
        <v>220</v>
      </c>
      <c r="S49" s="2" t="s">
        <v>1056</v>
      </c>
      <c r="T49" s="2" t="s">
        <v>222</v>
      </c>
      <c r="U49" s="2" t="s">
        <v>223</v>
      </c>
      <c r="V49" s="2" t="s">
        <v>1033</v>
      </c>
      <c r="W49" s="2" t="s">
        <v>955</v>
      </c>
      <c r="X49" s="2" t="s">
        <v>845</v>
      </c>
      <c r="Y49" s="2" t="s">
        <v>801</v>
      </c>
      <c r="Z49" s="4">
        <v>329</v>
      </c>
      <c r="AA49" s="4">
        <f>=ROUNDDOWN(62.0754716981132,0)</f>
      </c>
      <c r="AB49" s="5">
        <v>5.3</v>
      </c>
      <c r="AC49" s="2" t="s">
        <v>220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>
        <v>8</v>
      </c>
      <c r="AQ49" s="8">
        <v>682.23</v>
      </c>
      <c r="AR49" s="4">
        <v>18</v>
      </c>
      <c r="AS49" s="8">
        <v>1716.3</v>
      </c>
      <c r="AT49" s="7">
        <v>-0.5556</v>
      </c>
      <c r="AU49" s="7">
        <v>-0.6025</v>
      </c>
      <c r="AV49" s="4" t="s">
        <v>220</v>
      </c>
      <c r="AW49" s="8" t="s">
        <v>220</v>
      </c>
      <c r="AX49" s="4" t="s">
        <v>220</v>
      </c>
      <c r="AY49" s="8" t="s">
        <v>220</v>
      </c>
      <c r="AZ49" s="7" t="s">
        <v>220</v>
      </c>
      <c r="BA49" s="7" t="s">
        <v>220</v>
      </c>
      <c r="BB49" s="7">
        <v>0.4424</v>
      </c>
      <c r="BC49" s="4" t="s">
        <v>220</v>
      </c>
      <c r="BD49" s="8" t="s">
        <v>220</v>
      </c>
      <c r="BE49" s="4" t="s">
        <v>220</v>
      </c>
      <c r="BF49" s="8" t="s">
        <v>220</v>
      </c>
      <c r="BG49" s="7" t="s">
        <v>220</v>
      </c>
      <c r="BH49" s="7" t="s">
        <v>220</v>
      </c>
      <c r="BI49" s="7" t="s">
        <v>220</v>
      </c>
      <c r="BJ49" s="4">
        <v>8</v>
      </c>
      <c r="BK49" s="8">
        <v>682.23</v>
      </c>
      <c r="BL49" s="2" t="s">
        <v>1057</v>
      </c>
      <c r="BM49" s="7">
        <v>1</v>
      </c>
      <c r="BN49" s="7">
        <v>1</v>
      </c>
      <c r="BO49" s="4">
        <v>1</v>
      </c>
      <c r="BP49" s="8">
        <v>63.54</v>
      </c>
      <c r="BQ49" s="4">
        <v>3</v>
      </c>
      <c r="BR49" s="8">
        <v>293.25</v>
      </c>
      <c r="BS49" s="7">
        <v>-0.6667</v>
      </c>
      <c r="BT49" s="7">
        <v>-0.7833</v>
      </c>
      <c r="BU49" s="2" t="s">
        <v>230</v>
      </c>
      <c r="BV49" s="2" t="s">
        <v>217</v>
      </c>
      <c r="BW49" s="2" t="s">
        <v>220</v>
      </c>
      <c r="BX49" s="2" t="s">
        <v>220</v>
      </c>
      <c r="BY49" s="2" t="s">
        <v>232</v>
      </c>
      <c r="BZ49" s="2" t="s">
        <v>220</v>
      </c>
      <c r="CA49" s="4">
        <v>2</v>
      </c>
      <c r="CB49" s="8">
        <v>190.72</v>
      </c>
      <c r="CC49" s="4">
        <v>6</v>
      </c>
      <c r="CD49" s="8">
        <v>572.16</v>
      </c>
      <c r="CE49" s="7">
        <v>-0.6667</v>
      </c>
      <c r="CF49" s="7">
        <v>-0.6667</v>
      </c>
      <c r="CG49" s="2" t="s">
        <v>230</v>
      </c>
      <c r="CH49" s="2" t="s">
        <v>217</v>
      </c>
      <c r="CI49" s="2" t="s">
        <v>805</v>
      </c>
      <c r="CJ49" s="2" t="s">
        <v>1064</v>
      </c>
      <c r="CK49" s="2" t="s">
        <v>232</v>
      </c>
      <c r="CL49" s="2" t="s">
        <v>220</v>
      </c>
      <c r="CM49" s="4">
        <v>1</v>
      </c>
      <c r="CN49" s="8">
        <v>98.18</v>
      </c>
      <c r="CO49" s="4">
        <v>1</v>
      </c>
      <c r="CP49" s="8">
        <v>112.91</v>
      </c>
      <c r="CQ49" s="7"/>
      <c r="CR49" s="7">
        <v>-0.1305</v>
      </c>
      <c r="CS49" s="2" t="s">
        <v>230</v>
      </c>
      <c r="CT49" s="2" t="s">
        <v>217</v>
      </c>
      <c r="CU49" s="2" t="s">
        <v>367</v>
      </c>
      <c r="CV49" s="2" t="s">
        <v>1065</v>
      </c>
      <c r="CW49" s="2" t="s">
        <v>232</v>
      </c>
      <c r="CX49" s="2" t="s">
        <v>220</v>
      </c>
      <c r="CY49" s="4">
        <v>1</v>
      </c>
      <c r="CZ49" s="8">
        <v>91.66</v>
      </c>
      <c r="DA49" s="4"/>
      <c r="DB49" s="8"/>
      <c r="DC49" s="7"/>
      <c r="DD49" s="7"/>
      <c r="DE49" s="2" t="s">
        <v>230</v>
      </c>
      <c r="DF49" s="2" t="s">
        <v>217</v>
      </c>
      <c r="DG49" s="2" t="s">
        <v>880</v>
      </c>
      <c r="DH49" s="2" t="s">
        <v>1066</v>
      </c>
      <c r="DI49" s="2" t="s">
        <v>232</v>
      </c>
      <c r="DJ49" s="2" t="s">
        <v>220</v>
      </c>
      <c r="DK49" s="4"/>
      <c r="DL49" s="8"/>
      <c r="DM49" s="4">
        <v>6</v>
      </c>
      <c r="DN49" s="8">
        <v>547.1</v>
      </c>
      <c r="DO49" s="7">
        <v>-1</v>
      </c>
      <c r="DP49" s="7">
        <v>-1</v>
      </c>
      <c r="DQ49" s="2" t="s">
        <v>230</v>
      </c>
      <c r="DR49" s="2" t="s">
        <v>217</v>
      </c>
      <c r="DS49" s="2" t="s">
        <v>1060</v>
      </c>
      <c r="DT49" s="2" t="s">
        <v>938</v>
      </c>
      <c r="DU49" s="2" t="s">
        <v>232</v>
      </c>
      <c r="DV49" s="2" t="s">
        <v>220</v>
      </c>
      <c r="DW49" s="4">
        <v>2</v>
      </c>
      <c r="DX49" s="8">
        <v>141.74</v>
      </c>
      <c r="DY49" s="4">
        <v>1</v>
      </c>
      <c r="DZ49" s="8">
        <v>94.49</v>
      </c>
      <c r="EA49" s="7">
        <v>1</v>
      </c>
      <c r="EB49" s="7">
        <v>0.5001</v>
      </c>
      <c r="EC49" s="2" t="s">
        <v>230</v>
      </c>
      <c r="ED49" s="2" t="s">
        <v>217</v>
      </c>
      <c r="EE49" s="2" t="s">
        <v>1061</v>
      </c>
      <c r="EF49" s="2" t="s">
        <v>1067</v>
      </c>
      <c r="EG49" s="2" t="s">
        <v>232</v>
      </c>
      <c r="EH49" s="2" t="s">
        <v>220</v>
      </c>
      <c r="EI49" s="4">
        <v>1</v>
      </c>
      <c r="EJ49" s="8">
        <v>96.39</v>
      </c>
      <c r="EK49" s="4">
        <v>1</v>
      </c>
      <c r="EL49" s="8">
        <v>96.39</v>
      </c>
      <c r="EM49" s="7"/>
      <c r="EN49" s="7"/>
      <c r="EO49" s="2" t="s">
        <v>230</v>
      </c>
      <c r="EP49" s="2" t="s">
        <v>217</v>
      </c>
      <c r="EQ49" s="2" t="s">
        <v>369</v>
      </c>
      <c r="ER49" s="2" t="s">
        <v>396</v>
      </c>
      <c r="ES49" s="2" t="s">
        <v>232</v>
      </c>
      <c r="ET49" s="2" t="s">
        <v>220</v>
      </c>
      <c r="EU49" s="4"/>
      <c r="EV49" s="8"/>
      <c r="EW49" s="4"/>
      <c r="EX49" s="8"/>
      <c r="EY49" s="7"/>
      <c r="EZ49" s="7"/>
      <c r="FA49" s="2" t="s">
        <v>230</v>
      </c>
      <c r="FB49" s="2" t="s">
        <v>217</v>
      </c>
      <c r="FC49" s="2" t="s">
        <v>805</v>
      </c>
      <c r="FD49" s="2" t="s">
        <v>402</v>
      </c>
      <c r="FE49" s="2" t="s">
        <v>232</v>
      </c>
      <c r="FF49" s="2" t="s">
        <v>220</v>
      </c>
      <c r="FG49" s="4"/>
      <c r="FH49" s="8"/>
      <c r="FI49" s="4"/>
      <c r="FJ49" s="8"/>
      <c r="FK49" s="7"/>
      <c r="FL49" s="7"/>
      <c r="FM49" s="2" t="s">
        <v>254</v>
      </c>
      <c r="FN49" s="2" t="s">
        <v>217</v>
      </c>
      <c r="FO49" s="2" t="s">
        <v>220</v>
      </c>
      <c r="FP49" s="2" t="s">
        <v>220</v>
      </c>
      <c r="FQ49" s="2" t="s">
        <v>232</v>
      </c>
      <c r="FR49" s="2" t="s">
        <v>220</v>
      </c>
      <c r="FS49" s="4"/>
      <c r="FT49" s="8"/>
      <c r="FU49" s="4"/>
      <c r="FV49" s="8"/>
      <c r="FW49" s="7"/>
      <c r="FX49" s="7"/>
      <c r="FY49" s="2" t="s">
        <v>230</v>
      </c>
      <c r="FZ49" s="2" t="s">
        <v>217</v>
      </c>
      <c r="GA49" s="2" t="s">
        <v>378</v>
      </c>
      <c r="GB49" s="2" t="s">
        <v>1068</v>
      </c>
      <c r="GC49" s="2" t="s">
        <v>232</v>
      </c>
      <c r="GD49" s="2" t="s">
        <v>220</v>
      </c>
      <c r="GE49" s="4"/>
      <c r="GF49" s="8"/>
      <c r="GG49" s="4"/>
      <c r="GH49" s="8"/>
      <c r="GI49" s="7"/>
      <c r="GJ49" s="7"/>
      <c r="GK49" s="2" t="s">
        <v>230</v>
      </c>
      <c r="GL49" s="2" t="s">
        <v>217</v>
      </c>
      <c r="GM49" s="2" t="s">
        <v>380</v>
      </c>
      <c r="GN49" s="2" t="s">
        <v>220</v>
      </c>
      <c r="GO49" s="2" t="s">
        <v>232</v>
      </c>
      <c r="GP49" s="2" t="s">
        <v>220</v>
      </c>
      <c r="GQ49" s="4"/>
      <c r="GR49" s="8"/>
      <c r="GS49" s="4"/>
      <c r="GT49" s="8"/>
      <c r="GU49" s="7"/>
      <c r="GV49" s="7"/>
      <c r="GW49" s="2" t="s">
        <v>277</v>
      </c>
      <c r="GX49" s="2" t="s">
        <v>217</v>
      </c>
      <c r="GY49" s="2" t="s">
        <v>220</v>
      </c>
      <c r="GZ49" s="2" t="s">
        <v>220</v>
      </c>
      <c r="HA49" s="2" t="s">
        <v>232</v>
      </c>
      <c r="HB49" s="2" t="s">
        <v>220</v>
      </c>
      <c r="HC49" s="4"/>
      <c r="HD49" s="8"/>
      <c r="HE49" s="4"/>
      <c r="HF49" s="8"/>
      <c r="HG49" s="7"/>
      <c r="HH49" s="7"/>
      <c r="HI49" s="2" t="s">
        <v>254</v>
      </c>
      <c r="HJ49" s="2" t="s">
        <v>217</v>
      </c>
      <c r="HK49" s="2" t="s">
        <v>220</v>
      </c>
      <c r="HL49" s="2" t="s">
        <v>220</v>
      </c>
      <c r="HM49" s="2" t="s">
        <v>232</v>
      </c>
      <c r="HN49" s="2" t="s">
        <v>220</v>
      </c>
      <c r="HO49" s="4"/>
      <c r="HP49" s="8"/>
      <c r="HQ49" s="4"/>
      <c r="HR49" s="8"/>
      <c r="HS49" s="7"/>
      <c r="HT49" s="7"/>
      <c r="HU49" s="2" t="s">
        <v>230</v>
      </c>
      <c r="HV49" s="2" t="s">
        <v>217</v>
      </c>
      <c r="HW49" s="2" t="s">
        <v>382</v>
      </c>
      <c r="HX49" s="2" t="s">
        <v>220</v>
      </c>
      <c r="HY49" s="2" t="s">
        <v>232</v>
      </c>
      <c r="HZ49" s="2" t="s">
        <v>220</v>
      </c>
      <c r="IA49" s="4"/>
      <c r="IB49" s="8"/>
      <c r="IC49" s="4"/>
      <c r="ID49" s="8"/>
      <c r="IE49" s="7"/>
      <c r="IF49" s="7"/>
      <c r="IG49" s="2" t="s">
        <v>230</v>
      </c>
      <c r="IH49" s="2" t="s">
        <v>217</v>
      </c>
      <c r="II49" s="2" t="s">
        <v>801</v>
      </c>
      <c r="IJ49" s="2" t="s">
        <v>1069</v>
      </c>
      <c r="IK49" s="2" t="s">
        <v>232</v>
      </c>
      <c r="IL49" s="2" t="s">
        <v>220</v>
      </c>
      <c r="IM49" s="4"/>
      <c r="IN49" s="8"/>
      <c r="IO49" s="4"/>
      <c r="IP49" s="8"/>
      <c r="IQ49" s="7"/>
      <c r="IR49" s="7"/>
      <c r="IS49" s="2" t="s">
        <v>277</v>
      </c>
      <c r="IT49" s="2" t="s">
        <v>217</v>
      </c>
      <c r="IU49" s="2" t="s">
        <v>220</v>
      </c>
      <c r="IV49" s="2" t="s">
        <v>220</v>
      </c>
      <c r="IW49" s="2" t="s">
        <v>232</v>
      </c>
      <c r="IX49" s="2" t="s">
        <v>220</v>
      </c>
      <c r="IY49" s="4"/>
      <c r="IZ49" s="8"/>
      <c r="JA49" s="4"/>
      <c r="JB49" s="8"/>
      <c r="JC49" s="7"/>
      <c r="JD49" s="7"/>
      <c r="JE49" s="2" t="s">
        <v>254</v>
      </c>
      <c r="JF49" s="2" t="s">
        <v>217</v>
      </c>
      <c r="JG49" s="2" t="s">
        <v>220</v>
      </c>
      <c r="JH49" s="2" t="s">
        <v>220</v>
      </c>
      <c r="JI49" s="2" t="s">
        <v>232</v>
      </c>
      <c r="JJ49" s="2" t="s">
        <v>220</v>
      </c>
      <c r="JK49" s="4"/>
      <c r="JL49" s="8"/>
      <c r="JM49" s="4"/>
      <c r="JN49" s="8"/>
      <c r="JO49" s="7"/>
      <c r="JP49" s="7"/>
      <c r="JQ49" s="2" t="s">
        <v>277</v>
      </c>
      <c r="JR49" s="2" t="s">
        <v>217</v>
      </c>
      <c r="JS49" s="2" t="s">
        <v>220</v>
      </c>
      <c r="JT49" s="2" t="s">
        <v>220</v>
      </c>
      <c r="JU49" s="2" t="s">
        <v>232</v>
      </c>
      <c r="JV49" s="2" t="s">
        <v>220</v>
      </c>
      <c r="JW49" s="4"/>
      <c r="JX49" s="8"/>
      <c r="JY49" s="4"/>
      <c r="JZ49" s="8"/>
      <c r="KA49" s="7"/>
      <c r="KB49" s="7"/>
      <c r="KC49" s="2" t="s">
        <v>277</v>
      </c>
      <c r="KD49" s="2" t="s">
        <v>217</v>
      </c>
      <c r="KE49" s="2" t="s">
        <v>220</v>
      </c>
      <c r="KF49" s="2" t="s">
        <v>220</v>
      </c>
      <c r="KG49" s="2" t="s">
        <v>232</v>
      </c>
      <c r="KH49" s="2" t="s">
        <v>220</v>
      </c>
      <c r="KI49" s="4"/>
      <c r="KJ49" s="8"/>
      <c r="KK49" s="4"/>
      <c r="KL49" s="8"/>
      <c r="KM49" s="7"/>
      <c r="KN49" s="7"/>
      <c r="KO49" s="2" t="s">
        <v>277</v>
      </c>
      <c r="KP49" s="2" t="s">
        <v>217</v>
      </c>
      <c r="KQ49" s="2" t="s">
        <v>220</v>
      </c>
      <c r="KR49" s="2" t="s">
        <v>220</v>
      </c>
      <c r="KS49" s="2" t="s">
        <v>232</v>
      </c>
      <c r="KT49" s="2" t="s">
        <v>220</v>
      </c>
      <c r="KU49" s="4"/>
      <c r="KV49" s="8"/>
      <c r="KW49" s="4"/>
      <c r="KX49" s="8"/>
      <c r="KY49" s="7"/>
      <c r="KZ49" s="7"/>
      <c r="LA49" s="2" t="s">
        <v>277</v>
      </c>
      <c r="LB49" s="2" t="s">
        <v>217</v>
      </c>
      <c r="LC49" s="2" t="s">
        <v>220</v>
      </c>
      <c r="LD49" s="2" t="s">
        <v>220</v>
      </c>
      <c r="LE49" s="2" t="s">
        <v>232</v>
      </c>
      <c r="LF49" s="2" t="s">
        <v>220</v>
      </c>
      <c r="LG49" s="4"/>
      <c r="LH49" s="8"/>
      <c r="LI49" s="4"/>
      <c r="LJ49" s="8"/>
      <c r="LK49" s="7"/>
      <c r="LL49" s="7"/>
      <c r="LM49" s="2" t="s">
        <v>268</v>
      </c>
      <c r="LN49" s="2" t="s">
        <v>217</v>
      </c>
      <c r="LO49" s="2" t="s">
        <v>220</v>
      </c>
      <c r="LP49" s="2" t="s">
        <v>220</v>
      </c>
      <c r="LQ49" s="2" t="s">
        <v>232</v>
      </c>
      <c r="LR49" s="2" t="s">
        <v>269</v>
      </c>
      <c r="LS49" s="4"/>
      <c r="LT49" s="8"/>
      <c r="LU49" s="4"/>
      <c r="LV49" s="8"/>
      <c r="LW49" s="7"/>
      <c r="LX49" s="7"/>
      <c r="LY49" s="2" t="s">
        <v>230</v>
      </c>
      <c r="LZ49" s="2" t="s">
        <v>270</v>
      </c>
      <c r="MA49" s="2" t="s">
        <v>390</v>
      </c>
      <c r="MB49" s="2" t="s">
        <v>1070</v>
      </c>
      <c r="MC49" s="2" t="s">
        <v>232</v>
      </c>
      <c r="MD49" s="2" t="s">
        <v>220</v>
      </c>
      <c r="ME49" s="4"/>
      <c r="MF49" s="8"/>
      <c r="MG49" s="4"/>
      <c r="MH49" s="8"/>
      <c r="MI49" s="7"/>
      <c r="MJ49" s="7"/>
      <c r="MK49" s="2" t="s">
        <v>230</v>
      </c>
      <c r="ML49" s="2" t="s">
        <v>270</v>
      </c>
      <c r="MM49" s="2" t="s">
        <v>421</v>
      </c>
      <c r="MN49" s="2" t="s">
        <v>220</v>
      </c>
      <c r="MO49" s="2" t="s">
        <v>232</v>
      </c>
      <c r="MP49" s="2" t="s">
        <v>220</v>
      </c>
      <c r="MQ49" s="4"/>
      <c r="MR49" s="8"/>
      <c r="MS49" s="4"/>
      <c r="MT49" s="8"/>
      <c r="MU49" s="7"/>
      <c r="MV49" s="7"/>
      <c r="MW49" s="2" t="s">
        <v>230</v>
      </c>
      <c r="MX49" s="2" t="s">
        <v>274</v>
      </c>
      <c r="MY49" s="2" t="s">
        <v>263</v>
      </c>
      <c r="MZ49" s="2" t="s">
        <v>546</v>
      </c>
      <c r="NA49" s="2" t="s">
        <v>232</v>
      </c>
      <c r="NB49" s="2" t="s">
        <v>220</v>
      </c>
      <c r="NC49" s="4"/>
      <c r="ND49" s="8"/>
      <c r="NE49" s="4"/>
      <c r="NF49" s="8"/>
      <c r="NG49" s="7"/>
      <c r="NH49" s="7"/>
      <c r="NI49" s="2" t="s">
        <v>277</v>
      </c>
      <c r="NJ49" s="2" t="s">
        <v>217</v>
      </c>
      <c r="NK49" s="2" t="s">
        <v>220</v>
      </c>
      <c r="NL49" s="2" t="s">
        <v>220</v>
      </c>
      <c r="NM49" s="2" t="s">
        <v>232</v>
      </c>
      <c r="NN49" s="2" t="s">
        <v>220</v>
      </c>
      <c r="NO49" s="4"/>
      <c r="NP49" s="8"/>
      <c r="NQ49" s="4"/>
      <c r="NR49" s="8"/>
      <c r="NS49" s="7"/>
      <c r="NT49" s="7"/>
      <c r="NU49" s="2" t="s">
        <v>277</v>
      </c>
      <c r="NV49" s="2" t="s">
        <v>217</v>
      </c>
      <c r="NW49" s="2" t="s">
        <v>220</v>
      </c>
      <c r="NX49" s="2" t="s">
        <v>220</v>
      </c>
      <c r="NY49" s="2" t="s">
        <v>232</v>
      </c>
      <c r="NZ49" s="2" t="s">
        <v>220</v>
      </c>
      <c r="OA49" s="4"/>
      <c r="OB49" s="8"/>
      <c r="OC49" s="4"/>
      <c r="OD49" s="8"/>
      <c r="OE49" s="7"/>
      <c r="OF49" s="7"/>
      <c r="OG49" s="2" t="s">
        <v>268</v>
      </c>
      <c r="OH49" s="2" t="s">
        <v>217</v>
      </c>
      <c r="OI49" s="2" t="s">
        <v>220</v>
      </c>
      <c r="OJ49" s="2" t="s">
        <v>220</v>
      </c>
      <c r="OK49" s="2" t="s">
        <v>232</v>
      </c>
      <c r="OL49" s="2" t="s">
        <v>220</v>
      </c>
      <c r="OM49" s="4"/>
      <c r="ON49" s="8"/>
      <c r="OO49" s="4"/>
      <c r="OP49" s="8"/>
      <c r="OQ49" s="7"/>
      <c r="OR49" s="7"/>
      <c r="OS49" s="2" t="s">
        <v>220</v>
      </c>
      <c r="OT49" s="2" t="s">
        <v>220</v>
      </c>
      <c r="OU49" s="2" t="s">
        <v>220</v>
      </c>
      <c r="OV49" s="2" t="s">
        <v>220</v>
      </c>
      <c r="OW49" s="2" t="s">
        <v>220</v>
      </c>
      <c r="OX49" s="2" t="s">
        <v>220</v>
      </c>
      <c r="OY49" s="4"/>
      <c r="OZ49" s="8"/>
      <c r="PA49" s="4"/>
      <c r="PB49" s="8"/>
      <c r="PC49" s="7"/>
      <c r="PD49" s="7"/>
      <c r="PE49" s="2" t="s">
        <v>277</v>
      </c>
      <c r="PF49" s="2" t="s">
        <v>217</v>
      </c>
      <c r="PG49" s="2" t="s">
        <v>220</v>
      </c>
      <c r="PH49" s="2" t="s">
        <v>220</v>
      </c>
      <c r="PI49" s="2" t="s">
        <v>232</v>
      </c>
      <c r="PJ49" s="2" t="s">
        <v>220</v>
      </c>
      <c r="PK49" s="4"/>
      <c r="PL49" s="8"/>
      <c r="PM49" s="4"/>
      <c r="PN49" s="8"/>
      <c r="PO49" s="7"/>
      <c r="PP49" s="7"/>
      <c r="PQ49" s="2" t="s">
        <v>220</v>
      </c>
      <c r="PR49" s="2" t="s">
        <v>220</v>
      </c>
      <c r="PS49" s="2" t="s">
        <v>220</v>
      </c>
      <c r="PT49" s="2" t="s">
        <v>220</v>
      </c>
      <c r="PU49" s="2" t="s">
        <v>220</v>
      </c>
      <c r="PV49" s="2" t="s">
        <v>220</v>
      </c>
      <c r="PW49" s="4">
        <v>329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</row>
    <row r="50">
      <c r="A50" s="2" t="s">
        <v>1071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1072</v>
      </c>
      <c r="G50" s="2" t="s">
        <v>1072</v>
      </c>
      <c r="H50" s="2" t="s">
        <v>1072</v>
      </c>
      <c r="I50" s="2" t="s">
        <v>1073</v>
      </c>
      <c r="J50" s="2" t="s">
        <v>215</v>
      </c>
      <c r="K50" s="2" t="s">
        <v>1074</v>
      </c>
      <c r="L50" s="3">
        <v>75.6</v>
      </c>
      <c r="M50" s="3">
        <v>79.38</v>
      </c>
      <c r="N50" s="3">
        <v>151.99</v>
      </c>
      <c r="O50" s="2" t="s">
        <v>217</v>
      </c>
      <c r="P50" s="2" t="s">
        <v>439</v>
      </c>
      <c r="Q50" s="2" t="s">
        <v>219</v>
      </c>
      <c r="R50" s="2" t="s">
        <v>220</v>
      </c>
      <c r="S50" s="2" t="s">
        <v>1075</v>
      </c>
      <c r="T50" s="2" t="s">
        <v>222</v>
      </c>
      <c r="U50" s="2" t="s">
        <v>223</v>
      </c>
      <c r="V50" s="2" t="s">
        <v>224</v>
      </c>
      <c r="W50" s="2" t="s">
        <v>225</v>
      </c>
      <c r="X50" s="2" t="s">
        <v>953</v>
      </c>
      <c r="Y50" s="2" t="s">
        <v>527</v>
      </c>
      <c r="Z50" s="4">
        <v>167</v>
      </c>
      <c r="AA50" s="4">
        <f>=ROUNDDOWN(12.8461538461538,0)</f>
      </c>
      <c r="AB50" s="5">
        <v>13</v>
      </c>
      <c r="AC50" s="2" t="s">
        <v>1076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>
        <v>23</v>
      </c>
      <c r="AQ50" s="8">
        <v>1970.32</v>
      </c>
      <c r="AR50" s="4">
        <v>13</v>
      </c>
      <c r="AS50" s="8">
        <v>1052.2</v>
      </c>
      <c r="AT50" s="7">
        <v>0.7692</v>
      </c>
      <c r="AU50" s="7">
        <v>0.8726</v>
      </c>
      <c r="AV50" s="4">
        <v>51</v>
      </c>
      <c r="AW50" s="8">
        <v>4865.49</v>
      </c>
      <c r="AX50" s="4">
        <v>39</v>
      </c>
      <c r="AY50" s="8">
        <v>3662.98</v>
      </c>
      <c r="AZ50" s="7">
        <v>0.3077</v>
      </c>
      <c r="BA50" s="7">
        <v>0.3283</v>
      </c>
      <c r="BB50" s="7">
        <v>0.405</v>
      </c>
      <c r="BC50" s="4">
        <v>51</v>
      </c>
      <c r="BD50" s="8">
        <v>4865.49</v>
      </c>
      <c r="BE50" s="4">
        <v>49</v>
      </c>
      <c r="BF50" s="8">
        <v>4523.05</v>
      </c>
      <c r="BG50" s="7">
        <v>0.0408</v>
      </c>
      <c r="BH50" s="7">
        <v>0.0757</v>
      </c>
      <c r="BI50" s="7">
        <v>1</v>
      </c>
      <c r="BJ50" s="4">
        <v>23</v>
      </c>
      <c r="BK50" s="8">
        <v>1970.32</v>
      </c>
      <c r="BL50" s="2" t="s">
        <v>1077</v>
      </c>
      <c r="BM50" s="7">
        <v>1</v>
      </c>
      <c r="BN50" s="7">
        <v>1</v>
      </c>
      <c r="BO50" s="4">
        <v>6</v>
      </c>
      <c r="BP50" s="8">
        <v>521.64</v>
      </c>
      <c r="BQ50" s="4">
        <v>1</v>
      </c>
      <c r="BR50" s="8">
        <v>86.94</v>
      </c>
      <c r="BS50" s="7">
        <v>5</v>
      </c>
      <c r="BT50" s="7">
        <v>5</v>
      </c>
      <c r="BU50" s="2" t="s">
        <v>230</v>
      </c>
      <c r="BV50" s="2" t="s">
        <v>217</v>
      </c>
      <c r="BW50" s="2" t="s">
        <v>220</v>
      </c>
      <c r="BX50" s="2" t="s">
        <v>220</v>
      </c>
      <c r="BY50" s="2" t="s">
        <v>232</v>
      </c>
      <c r="BZ50" s="2" t="s">
        <v>220</v>
      </c>
      <c r="CA50" s="4">
        <v>10</v>
      </c>
      <c r="CB50" s="8">
        <v>857.3</v>
      </c>
      <c r="CC50" s="4"/>
      <c r="CD50" s="8"/>
      <c r="CE50" s="7"/>
      <c r="CF50" s="7"/>
      <c r="CG50" s="2" t="s">
        <v>230</v>
      </c>
      <c r="CH50" s="2" t="s">
        <v>217</v>
      </c>
      <c r="CI50" s="2" t="s">
        <v>527</v>
      </c>
      <c r="CJ50" s="2" t="s">
        <v>1078</v>
      </c>
      <c r="CK50" s="2" t="s">
        <v>232</v>
      </c>
      <c r="CL50" s="2" t="s">
        <v>220</v>
      </c>
      <c r="CM50" s="4"/>
      <c r="CN50" s="8"/>
      <c r="CO50" s="4">
        <v>2</v>
      </c>
      <c r="CP50" s="8">
        <v>174.64</v>
      </c>
      <c r="CQ50" s="7">
        <v>-1</v>
      </c>
      <c r="CR50" s="7">
        <v>-1</v>
      </c>
      <c r="CS50" s="2" t="s">
        <v>230</v>
      </c>
      <c r="CT50" s="2" t="s">
        <v>217</v>
      </c>
      <c r="CU50" s="2" t="s">
        <v>767</v>
      </c>
      <c r="CV50" s="2" t="s">
        <v>1079</v>
      </c>
      <c r="CW50" s="2" t="s">
        <v>232</v>
      </c>
      <c r="CX50" s="2" t="s">
        <v>220</v>
      </c>
      <c r="CY50" s="4">
        <v>3</v>
      </c>
      <c r="CZ50" s="8">
        <v>257.19</v>
      </c>
      <c r="DA50" s="4"/>
      <c r="DB50" s="8"/>
      <c r="DC50" s="7"/>
      <c r="DD50" s="7"/>
      <c r="DE50" s="2" t="s">
        <v>230</v>
      </c>
      <c r="DF50" s="2" t="s">
        <v>217</v>
      </c>
      <c r="DG50" s="2" t="s">
        <v>527</v>
      </c>
      <c r="DH50" s="2" t="s">
        <v>1080</v>
      </c>
      <c r="DI50" s="2" t="s">
        <v>232</v>
      </c>
      <c r="DJ50" s="2" t="s">
        <v>220</v>
      </c>
      <c r="DK50" s="4"/>
      <c r="DL50" s="8"/>
      <c r="DM50" s="4">
        <v>3</v>
      </c>
      <c r="DN50" s="8">
        <v>230.2</v>
      </c>
      <c r="DO50" s="7">
        <v>-1</v>
      </c>
      <c r="DP50" s="7">
        <v>-1</v>
      </c>
      <c r="DQ50" s="2" t="s">
        <v>230</v>
      </c>
      <c r="DR50" s="2" t="s">
        <v>217</v>
      </c>
      <c r="DS50" s="2" t="s">
        <v>297</v>
      </c>
      <c r="DT50" s="2" t="s">
        <v>768</v>
      </c>
      <c r="DU50" s="2" t="s">
        <v>232</v>
      </c>
      <c r="DV50" s="2" t="s">
        <v>220</v>
      </c>
      <c r="DW50" s="4">
        <v>1</v>
      </c>
      <c r="DX50" s="8">
        <v>79.38</v>
      </c>
      <c r="DY50" s="4">
        <v>3</v>
      </c>
      <c r="DZ50" s="8">
        <v>222.26</v>
      </c>
      <c r="EA50" s="7">
        <v>-0.6667</v>
      </c>
      <c r="EB50" s="7">
        <v>-0.6429</v>
      </c>
      <c r="EC50" s="2" t="s">
        <v>230</v>
      </c>
      <c r="ED50" s="2" t="s">
        <v>217</v>
      </c>
      <c r="EE50" s="2" t="s">
        <v>527</v>
      </c>
      <c r="EF50" s="2" t="s">
        <v>342</v>
      </c>
      <c r="EG50" s="2" t="s">
        <v>232</v>
      </c>
      <c r="EH50" s="2" t="s">
        <v>220</v>
      </c>
      <c r="EI50" s="4">
        <v>2</v>
      </c>
      <c r="EJ50" s="8">
        <v>171.46</v>
      </c>
      <c r="EK50" s="4">
        <v>2</v>
      </c>
      <c r="EL50" s="8">
        <v>171.46</v>
      </c>
      <c r="EM50" s="7"/>
      <c r="EN50" s="7"/>
      <c r="EO50" s="2" t="s">
        <v>230</v>
      </c>
      <c r="EP50" s="2" t="s">
        <v>217</v>
      </c>
      <c r="EQ50" s="2" t="s">
        <v>527</v>
      </c>
      <c r="ER50" s="2" t="s">
        <v>1078</v>
      </c>
      <c r="ES50" s="2" t="s">
        <v>232</v>
      </c>
      <c r="ET50" s="2" t="s">
        <v>220</v>
      </c>
      <c r="EU50" s="4">
        <v>1</v>
      </c>
      <c r="EV50" s="8">
        <v>83.35</v>
      </c>
      <c r="EW50" s="4">
        <v>1</v>
      </c>
      <c r="EX50" s="8">
        <v>83.35</v>
      </c>
      <c r="EY50" s="7"/>
      <c r="EZ50" s="7"/>
      <c r="FA50" s="2" t="s">
        <v>230</v>
      </c>
      <c r="FB50" s="2" t="s">
        <v>217</v>
      </c>
      <c r="FC50" s="2" t="s">
        <v>244</v>
      </c>
      <c r="FD50" s="2" t="s">
        <v>665</v>
      </c>
      <c r="FE50" s="2" t="s">
        <v>232</v>
      </c>
      <c r="FF50" s="2" t="s">
        <v>220</v>
      </c>
      <c r="FG50" s="4"/>
      <c r="FH50" s="8"/>
      <c r="FI50" s="4"/>
      <c r="FJ50" s="8"/>
      <c r="FK50" s="7"/>
      <c r="FL50" s="7"/>
      <c r="FM50" s="2" t="s">
        <v>230</v>
      </c>
      <c r="FN50" s="2" t="s">
        <v>217</v>
      </c>
      <c r="FO50" s="2" t="s">
        <v>250</v>
      </c>
      <c r="FP50" s="2" t="s">
        <v>785</v>
      </c>
      <c r="FQ50" s="2" t="s">
        <v>232</v>
      </c>
      <c r="FR50" s="2" t="s">
        <v>220</v>
      </c>
      <c r="FS50" s="4"/>
      <c r="FT50" s="8"/>
      <c r="FU50" s="4"/>
      <c r="FV50" s="8"/>
      <c r="FW50" s="7"/>
      <c r="FX50" s="7"/>
      <c r="FY50" s="2" t="s">
        <v>230</v>
      </c>
      <c r="FZ50" s="2" t="s">
        <v>217</v>
      </c>
      <c r="GA50" s="2" t="s">
        <v>1081</v>
      </c>
      <c r="GB50" s="2" t="s">
        <v>620</v>
      </c>
      <c r="GC50" s="2" t="s">
        <v>232</v>
      </c>
      <c r="GD50" s="2" t="s">
        <v>220</v>
      </c>
      <c r="GE50" s="4"/>
      <c r="GF50" s="8"/>
      <c r="GG50" s="4"/>
      <c r="GH50" s="8"/>
      <c r="GI50" s="7"/>
      <c r="GJ50" s="7"/>
      <c r="GK50" s="2" t="s">
        <v>230</v>
      </c>
      <c r="GL50" s="2" t="s">
        <v>270</v>
      </c>
      <c r="GM50" s="2" t="s">
        <v>250</v>
      </c>
      <c r="GN50" s="2" t="s">
        <v>1014</v>
      </c>
      <c r="GO50" s="2" t="s">
        <v>232</v>
      </c>
      <c r="GP50" s="2" t="s">
        <v>220</v>
      </c>
      <c r="GQ50" s="4"/>
      <c r="GR50" s="8"/>
      <c r="GS50" s="4">
        <v>1</v>
      </c>
      <c r="GT50" s="8">
        <v>83.35</v>
      </c>
      <c r="GU50" s="7">
        <v>-1</v>
      </c>
      <c r="GV50" s="7">
        <v>-1</v>
      </c>
      <c r="GW50" s="2" t="s">
        <v>230</v>
      </c>
      <c r="GX50" s="2" t="s">
        <v>217</v>
      </c>
      <c r="GY50" s="2" t="s">
        <v>325</v>
      </c>
      <c r="GZ50" s="2" t="s">
        <v>1082</v>
      </c>
      <c r="HA50" s="2" t="s">
        <v>232</v>
      </c>
      <c r="HB50" s="2" t="s">
        <v>220</v>
      </c>
      <c r="HC50" s="4"/>
      <c r="HD50" s="8"/>
      <c r="HE50" s="4"/>
      <c r="HF50" s="8"/>
      <c r="HG50" s="7"/>
      <c r="HH50" s="7"/>
      <c r="HI50" s="2" t="s">
        <v>230</v>
      </c>
      <c r="HJ50" s="2" t="s">
        <v>270</v>
      </c>
      <c r="HK50" s="2" t="s">
        <v>866</v>
      </c>
      <c r="HL50" s="2" t="s">
        <v>1083</v>
      </c>
      <c r="HM50" s="2" t="s">
        <v>232</v>
      </c>
      <c r="HN50" s="2" t="s">
        <v>220</v>
      </c>
      <c r="HO50" s="4"/>
      <c r="HP50" s="8"/>
      <c r="HQ50" s="4"/>
      <c r="HR50" s="8"/>
      <c r="HS50" s="7"/>
      <c r="HT50" s="7"/>
      <c r="HU50" s="2" t="s">
        <v>230</v>
      </c>
      <c r="HV50" s="2" t="s">
        <v>217</v>
      </c>
      <c r="HW50" s="2" t="s">
        <v>885</v>
      </c>
      <c r="HX50" s="2" t="s">
        <v>220</v>
      </c>
      <c r="HY50" s="2" t="s">
        <v>232</v>
      </c>
      <c r="HZ50" s="2" t="s">
        <v>220</v>
      </c>
      <c r="IA50" s="4"/>
      <c r="IB50" s="8"/>
      <c r="IC50" s="4"/>
      <c r="ID50" s="8"/>
      <c r="IE50" s="7"/>
      <c r="IF50" s="7"/>
      <c r="IG50" s="2" t="s">
        <v>230</v>
      </c>
      <c r="IH50" s="2" t="s">
        <v>217</v>
      </c>
      <c r="II50" s="2" t="s">
        <v>527</v>
      </c>
      <c r="IJ50" s="2" t="s">
        <v>866</v>
      </c>
      <c r="IK50" s="2" t="s">
        <v>232</v>
      </c>
      <c r="IL50" s="2" t="s">
        <v>220</v>
      </c>
      <c r="IM50" s="4"/>
      <c r="IN50" s="8"/>
      <c r="IO50" s="4"/>
      <c r="IP50" s="8"/>
      <c r="IQ50" s="7"/>
      <c r="IR50" s="7"/>
      <c r="IS50" s="2" t="s">
        <v>230</v>
      </c>
      <c r="IT50" s="2" t="s">
        <v>217</v>
      </c>
      <c r="IU50" s="2" t="s">
        <v>256</v>
      </c>
      <c r="IV50" s="2" t="s">
        <v>1084</v>
      </c>
      <c r="IW50" s="2" t="s">
        <v>232</v>
      </c>
      <c r="IX50" s="2" t="s">
        <v>220</v>
      </c>
      <c r="IY50" s="4"/>
      <c r="IZ50" s="8"/>
      <c r="JA50" s="4"/>
      <c r="JB50" s="8"/>
      <c r="JC50" s="7"/>
      <c r="JD50" s="7"/>
      <c r="JE50" s="2" t="s">
        <v>254</v>
      </c>
      <c r="JF50" s="2" t="s">
        <v>217</v>
      </c>
      <c r="JG50" s="2" t="s">
        <v>220</v>
      </c>
      <c r="JH50" s="2" t="s">
        <v>220</v>
      </c>
      <c r="JI50" s="2" t="s">
        <v>232</v>
      </c>
      <c r="JJ50" s="2" t="s">
        <v>220</v>
      </c>
      <c r="JK50" s="4"/>
      <c r="JL50" s="8"/>
      <c r="JM50" s="4"/>
      <c r="JN50" s="8"/>
      <c r="JO50" s="7"/>
      <c r="JP50" s="7"/>
      <c r="JQ50" s="2" t="s">
        <v>277</v>
      </c>
      <c r="JR50" s="2" t="s">
        <v>217</v>
      </c>
      <c r="JS50" s="2" t="s">
        <v>220</v>
      </c>
      <c r="JT50" s="2" t="s">
        <v>220</v>
      </c>
      <c r="JU50" s="2" t="s">
        <v>232</v>
      </c>
      <c r="JV50" s="2" t="s">
        <v>220</v>
      </c>
      <c r="JW50" s="4"/>
      <c r="JX50" s="8"/>
      <c r="JY50" s="4"/>
      <c r="JZ50" s="8"/>
      <c r="KA50" s="7"/>
      <c r="KB50" s="7"/>
      <c r="KC50" s="2" t="s">
        <v>386</v>
      </c>
      <c r="KD50" s="2" t="s">
        <v>217</v>
      </c>
      <c r="KE50" s="2" t="s">
        <v>220</v>
      </c>
      <c r="KF50" s="2" t="s">
        <v>220</v>
      </c>
      <c r="KG50" s="2" t="s">
        <v>232</v>
      </c>
      <c r="KH50" s="2" t="s">
        <v>220</v>
      </c>
      <c r="KI50" s="4"/>
      <c r="KJ50" s="8"/>
      <c r="KK50" s="4"/>
      <c r="KL50" s="8"/>
      <c r="KM50" s="7"/>
      <c r="KN50" s="7"/>
      <c r="KO50" s="2" t="s">
        <v>277</v>
      </c>
      <c r="KP50" s="2" t="s">
        <v>217</v>
      </c>
      <c r="KQ50" s="2" t="s">
        <v>220</v>
      </c>
      <c r="KR50" s="2" t="s">
        <v>220</v>
      </c>
      <c r="KS50" s="2" t="s">
        <v>232</v>
      </c>
      <c r="KT50" s="2" t="s">
        <v>220</v>
      </c>
      <c r="KU50" s="4"/>
      <c r="KV50" s="8"/>
      <c r="KW50" s="4"/>
      <c r="KX50" s="8"/>
      <c r="KY50" s="7"/>
      <c r="KZ50" s="7"/>
      <c r="LA50" s="2" t="s">
        <v>277</v>
      </c>
      <c r="LB50" s="2" t="s">
        <v>217</v>
      </c>
      <c r="LC50" s="2" t="s">
        <v>220</v>
      </c>
      <c r="LD50" s="2" t="s">
        <v>220</v>
      </c>
      <c r="LE50" s="2" t="s">
        <v>232</v>
      </c>
      <c r="LF50" s="2" t="s">
        <v>220</v>
      </c>
      <c r="LG50" s="4"/>
      <c r="LH50" s="8"/>
      <c r="LI50" s="4"/>
      <c r="LJ50" s="8"/>
      <c r="LK50" s="7"/>
      <c r="LL50" s="7"/>
      <c r="LM50" s="2" t="s">
        <v>268</v>
      </c>
      <c r="LN50" s="2" t="s">
        <v>217</v>
      </c>
      <c r="LO50" s="2" t="s">
        <v>220</v>
      </c>
      <c r="LP50" s="2" t="s">
        <v>220</v>
      </c>
      <c r="LQ50" s="2" t="s">
        <v>232</v>
      </c>
      <c r="LR50" s="2" t="s">
        <v>220</v>
      </c>
      <c r="LS50" s="4"/>
      <c r="LT50" s="8"/>
      <c r="LU50" s="4"/>
      <c r="LV50" s="8"/>
      <c r="LW50" s="7"/>
      <c r="LX50" s="7"/>
      <c r="LY50" s="2" t="s">
        <v>230</v>
      </c>
      <c r="LZ50" s="2" t="s">
        <v>270</v>
      </c>
      <c r="MA50" s="2" t="s">
        <v>1007</v>
      </c>
      <c r="MB50" s="2" t="s">
        <v>1085</v>
      </c>
      <c r="MC50" s="2" t="s">
        <v>232</v>
      </c>
      <c r="MD50" s="2" t="s">
        <v>220</v>
      </c>
      <c r="ME50" s="4"/>
      <c r="MF50" s="8"/>
      <c r="MG50" s="4"/>
      <c r="MH50" s="8"/>
      <c r="MI50" s="7"/>
      <c r="MJ50" s="7"/>
      <c r="MK50" s="2" t="s">
        <v>230</v>
      </c>
      <c r="ML50" s="2" t="s">
        <v>270</v>
      </c>
      <c r="MM50" s="2" t="s">
        <v>421</v>
      </c>
      <c r="MN50" s="2" t="s">
        <v>220</v>
      </c>
      <c r="MO50" s="2" t="s">
        <v>232</v>
      </c>
      <c r="MP50" s="2" t="s">
        <v>220</v>
      </c>
      <c r="MQ50" s="4"/>
      <c r="MR50" s="8"/>
      <c r="MS50" s="4"/>
      <c r="MT50" s="8"/>
      <c r="MU50" s="7"/>
      <c r="MV50" s="7"/>
      <c r="MW50" s="2" t="s">
        <v>230</v>
      </c>
      <c r="MX50" s="2" t="s">
        <v>274</v>
      </c>
      <c r="MY50" s="2" t="s">
        <v>527</v>
      </c>
      <c r="MZ50" s="2" t="s">
        <v>411</v>
      </c>
      <c r="NA50" s="2" t="s">
        <v>232</v>
      </c>
      <c r="NB50" s="2" t="s">
        <v>220</v>
      </c>
      <c r="NC50" s="4"/>
      <c r="ND50" s="8"/>
      <c r="NE50" s="4"/>
      <c r="NF50" s="8"/>
      <c r="NG50" s="7"/>
      <c r="NH50" s="7"/>
      <c r="NI50" s="2" t="s">
        <v>220</v>
      </c>
      <c r="NJ50" s="2" t="s">
        <v>220</v>
      </c>
      <c r="NK50" s="2" t="s">
        <v>220</v>
      </c>
      <c r="NL50" s="2" t="s">
        <v>220</v>
      </c>
      <c r="NM50" s="2" t="s">
        <v>220</v>
      </c>
      <c r="NN50" s="2" t="s">
        <v>220</v>
      </c>
      <c r="NO50" s="4"/>
      <c r="NP50" s="8"/>
      <c r="NQ50" s="4"/>
      <c r="NR50" s="8"/>
      <c r="NS50" s="7"/>
      <c r="NT50" s="7"/>
      <c r="NU50" s="2" t="s">
        <v>277</v>
      </c>
      <c r="NV50" s="2" t="s">
        <v>217</v>
      </c>
      <c r="NW50" s="2" t="s">
        <v>220</v>
      </c>
      <c r="NX50" s="2" t="s">
        <v>220</v>
      </c>
      <c r="NY50" s="2" t="s">
        <v>232</v>
      </c>
      <c r="NZ50" s="2" t="s">
        <v>220</v>
      </c>
      <c r="OA50" s="4"/>
      <c r="OB50" s="8"/>
      <c r="OC50" s="4"/>
      <c r="OD50" s="8"/>
      <c r="OE50" s="7"/>
      <c r="OF50" s="7"/>
      <c r="OG50" s="2" t="s">
        <v>268</v>
      </c>
      <c r="OH50" s="2" t="s">
        <v>217</v>
      </c>
      <c r="OI50" s="2" t="s">
        <v>220</v>
      </c>
      <c r="OJ50" s="2" t="s">
        <v>220</v>
      </c>
      <c r="OK50" s="2" t="s">
        <v>232</v>
      </c>
      <c r="OL50" s="2" t="s">
        <v>220</v>
      </c>
      <c r="OM50" s="4"/>
      <c r="ON50" s="8"/>
      <c r="OO50" s="4"/>
      <c r="OP50" s="8"/>
      <c r="OQ50" s="7"/>
      <c r="OR50" s="7"/>
      <c r="OS50" s="2" t="s">
        <v>254</v>
      </c>
      <c r="OT50" s="2" t="s">
        <v>270</v>
      </c>
      <c r="OU50" s="2" t="s">
        <v>220</v>
      </c>
      <c r="OV50" s="2" t="s">
        <v>220</v>
      </c>
      <c r="OW50" s="2" t="s">
        <v>232</v>
      </c>
      <c r="OX50" s="2" t="s">
        <v>220</v>
      </c>
      <c r="OY50" s="4"/>
      <c r="OZ50" s="8"/>
      <c r="PA50" s="4"/>
      <c r="PB50" s="8"/>
      <c r="PC50" s="7"/>
      <c r="PD50" s="7"/>
      <c r="PE50" s="2" t="s">
        <v>220</v>
      </c>
      <c r="PF50" s="2" t="s">
        <v>220</v>
      </c>
      <c r="PG50" s="2" t="s">
        <v>220</v>
      </c>
      <c r="PH50" s="2" t="s">
        <v>220</v>
      </c>
      <c r="PI50" s="2" t="s">
        <v>220</v>
      </c>
      <c r="PJ50" s="2" t="s">
        <v>220</v>
      </c>
      <c r="PK50" s="4"/>
      <c r="PL50" s="8"/>
      <c r="PM50" s="4"/>
      <c r="PN50" s="8"/>
      <c r="PO50" s="7"/>
      <c r="PP50" s="7"/>
      <c r="PQ50" s="2" t="s">
        <v>277</v>
      </c>
      <c r="PR50" s="2" t="s">
        <v>270</v>
      </c>
      <c r="PS50" s="2" t="s">
        <v>220</v>
      </c>
      <c r="PT50" s="2" t="s">
        <v>220</v>
      </c>
      <c r="PU50" s="2" t="s">
        <v>232</v>
      </c>
      <c r="PV50" s="2" t="s">
        <v>220</v>
      </c>
      <c r="PW50" s="4">
        <v>167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>
        <v>135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>
        <v>170</v>
      </c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</row>
    <row r="51">
      <c r="A51" s="2" t="s">
        <v>1086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1072</v>
      </c>
      <c r="G51" s="2" t="s">
        <v>1072</v>
      </c>
      <c r="H51" s="2" t="s">
        <v>1072</v>
      </c>
      <c r="I51" s="2" t="s">
        <v>1073</v>
      </c>
      <c r="J51" s="2" t="s">
        <v>282</v>
      </c>
      <c r="K51" s="2" t="s">
        <v>1074</v>
      </c>
      <c r="L51" s="3">
        <v>91.8</v>
      </c>
      <c r="M51" s="3">
        <v>96.39</v>
      </c>
      <c r="N51" s="3">
        <v>183.99</v>
      </c>
      <c r="O51" s="2" t="s">
        <v>217</v>
      </c>
      <c r="P51" s="2" t="s">
        <v>439</v>
      </c>
      <c r="Q51" s="2" t="s">
        <v>219</v>
      </c>
      <c r="R51" s="2" t="s">
        <v>220</v>
      </c>
      <c r="S51" s="2" t="s">
        <v>1075</v>
      </c>
      <c r="T51" s="2" t="s">
        <v>222</v>
      </c>
      <c r="U51" s="2" t="s">
        <v>223</v>
      </c>
      <c r="V51" s="2" t="s">
        <v>224</v>
      </c>
      <c r="W51" s="2" t="s">
        <v>225</v>
      </c>
      <c r="X51" s="2" t="s">
        <v>953</v>
      </c>
      <c r="Y51" s="2" t="s">
        <v>527</v>
      </c>
      <c r="Z51" s="4">
        <v>253</v>
      </c>
      <c r="AA51" s="4">
        <f>=ROUNDDOWN(16.8666666666667,0)</f>
      </c>
      <c r="AB51" s="5">
        <v>15</v>
      </c>
      <c r="AC51" s="2" t="s">
        <v>1076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>
        <v>28</v>
      </c>
      <c r="AQ51" s="8">
        <v>2895.17</v>
      </c>
      <c r="AR51" s="4">
        <v>26</v>
      </c>
      <c r="AS51" s="8">
        <v>2610.78</v>
      </c>
      <c r="AT51" s="7">
        <v>0.0769</v>
      </c>
      <c r="AU51" s="7">
        <v>0.1089</v>
      </c>
      <c r="AV51" s="4" t="s">
        <v>220</v>
      </c>
      <c r="AW51" s="8" t="s">
        <v>220</v>
      </c>
      <c r="AX51" s="4" t="s">
        <v>220</v>
      </c>
      <c r="AY51" s="8" t="s">
        <v>220</v>
      </c>
      <c r="AZ51" s="7" t="s">
        <v>220</v>
      </c>
      <c r="BA51" s="7" t="s">
        <v>220</v>
      </c>
      <c r="BB51" s="7">
        <v>0.595</v>
      </c>
      <c r="BC51" s="4" t="s">
        <v>220</v>
      </c>
      <c r="BD51" s="8" t="s">
        <v>220</v>
      </c>
      <c r="BE51" s="4" t="s">
        <v>220</v>
      </c>
      <c r="BF51" s="8" t="s">
        <v>220</v>
      </c>
      <c r="BG51" s="7" t="s">
        <v>220</v>
      </c>
      <c r="BH51" s="7" t="s">
        <v>220</v>
      </c>
      <c r="BI51" s="7" t="s">
        <v>220</v>
      </c>
      <c r="BJ51" s="4">
        <v>28</v>
      </c>
      <c r="BK51" s="8">
        <v>2895.17</v>
      </c>
      <c r="BL51" s="2" t="s">
        <v>1087</v>
      </c>
      <c r="BM51" s="7">
        <v>1</v>
      </c>
      <c r="BN51" s="7">
        <v>1</v>
      </c>
      <c r="BO51" s="4">
        <v>5</v>
      </c>
      <c r="BP51" s="8">
        <v>527.85</v>
      </c>
      <c r="BQ51" s="4">
        <v>3</v>
      </c>
      <c r="BR51" s="8">
        <v>316.71</v>
      </c>
      <c r="BS51" s="7">
        <v>0.6667</v>
      </c>
      <c r="BT51" s="7">
        <v>0.6667</v>
      </c>
      <c r="BU51" s="2" t="s">
        <v>230</v>
      </c>
      <c r="BV51" s="2" t="s">
        <v>217</v>
      </c>
      <c r="BW51" s="2" t="s">
        <v>220</v>
      </c>
      <c r="BX51" s="2" t="s">
        <v>220</v>
      </c>
      <c r="BY51" s="2" t="s">
        <v>232</v>
      </c>
      <c r="BZ51" s="2" t="s">
        <v>220</v>
      </c>
      <c r="CA51" s="4">
        <v>9</v>
      </c>
      <c r="CB51" s="8">
        <v>936.9</v>
      </c>
      <c r="CC51" s="4">
        <v>5</v>
      </c>
      <c r="CD51" s="8">
        <v>520.5</v>
      </c>
      <c r="CE51" s="7">
        <v>0.8</v>
      </c>
      <c r="CF51" s="7">
        <v>0.8</v>
      </c>
      <c r="CG51" s="2" t="s">
        <v>230</v>
      </c>
      <c r="CH51" s="2" t="s">
        <v>217</v>
      </c>
      <c r="CI51" s="2" t="s">
        <v>527</v>
      </c>
      <c r="CJ51" s="2" t="s">
        <v>1078</v>
      </c>
      <c r="CK51" s="2" t="s">
        <v>232</v>
      </c>
      <c r="CL51" s="2" t="s">
        <v>220</v>
      </c>
      <c r="CM51" s="4">
        <v>1</v>
      </c>
      <c r="CN51" s="8">
        <v>106.03</v>
      </c>
      <c r="CO51" s="4">
        <v>4</v>
      </c>
      <c r="CP51" s="8">
        <v>424.12</v>
      </c>
      <c r="CQ51" s="7">
        <v>-0.75</v>
      </c>
      <c r="CR51" s="7">
        <v>-0.75</v>
      </c>
      <c r="CS51" s="2" t="s">
        <v>230</v>
      </c>
      <c r="CT51" s="2" t="s">
        <v>217</v>
      </c>
      <c r="CU51" s="2" t="s">
        <v>767</v>
      </c>
      <c r="CV51" s="2" t="s">
        <v>1079</v>
      </c>
      <c r="CW51" s="2" t="s">
        <v>232</v>
      </c>
      <c r="CX51" s="2" t="s">
        <v>220</v>
      </c>
      <c r="CY51" s="4">
        <v>4</v>
      </c>
      <c r="CZ51" s="8">
        <v>416.4</v>
      </c>
      <c r="DA51" s="4">
        <v>4</v>
      </c>
      <c r="DB51" s="8">
        <v>416.4</v>
      </c>
      <c r="DC51" s="7"/>
      <c r="DD51" s="7"/>
      <c r="DE51" s="2" t="s">
        <v>230</v>
      </c>
      <c r="DF51" s="2" t="s">
        <v>217</v>
      </c>
      <c r="DG51" s="2" t="s">
        <v>527</v>
      </c>
      <c r="DH51" s="2" t="s">
        <v>1088</v>
      </c>
      <c r="DI51" s="2" t="s">
        <v>232</v>
      </c>
      <c r="DJ51" s="2" t="s">
        <v>220</v>
      </c>
      <c r="DK51" s="4">
        <v>2</v>
      </c>
      <c r="DL51" s="8">
        <v>213.02</v>
      </c>
      <c r="DM51" s="4">
        <v>5</v>
      </c>
      <c r="DN51" s="8">
        <v>433.75</v>
      </c>
      <c r="DO51" s="7">
        <v>-0.6</v>
      </c>
      <c r="DP51" s="7">
        <v>-0.5089</v>
      </c>
      <c r="DQ51" s="2" t="s">
        <v>230</v>
      </c>
      <c r="DR51" s="2" t="s">
        <v>217</v>
      </c>
      <c r="DS51" s="2" t="s">
        <v>297</v>
      </c>
      <c r="DT51" s="2" t="s">
        <v>1089</v>
      </c>
      <c r="DU51" s="2" t="s">
        <v>232</v>
      </c>
      <c r="DV51" s="2" t="s">
        <v>220</v>
      </c>
      <c r="DW51" s="4">
        <v>3</v>
      </c>
      <c r="DX51" s="8">
        <v>289.17</v>
      </c>
      <c r="DY51" s="4"/>
      <c r="DZ51" s="8"/>
      <c r="EA51" s="7"/>
      <c r="EB51" s="7"/>
      <c r="EC51" s="2" t="s">
        <v>230</v>
      </c>
      <c r="ED51" s="2" t="s">
        <v>217</v>
      </c>
      <c r="EE51" s="2" t="s">
        <v>527</v>
      </c>
      <c r="EF51" s="2" t="s">
        <v>426</v>
      </c>
      <c r="EG51" s="2" t="s">
        <v>232</v>
      </c>
      <c r="EH51" s="2" t="s">
        <v>220</v>
      </c>
      <c r="EI51" s="4">
        <v>2</v>
      </c>
      <c r="EJ51" s="8">
        <v>208.2</v>
      </c>
      <c r="EK51" s="4">
        <v>1</v>
      </c>
      <c r="EL51" s="8">
        <v>104.1</v>
      </c>
      <c r="EM51" s="7">
        <v>1</v>
      </c>
      <c r="EN51" s="7">
        <v>1</v>
      </c>
      <c r="EO51" s="2" t="s">
        <v>230</v>
      </c>
      <c r="EP51" s="2" t="s">
        <v>217</v>
      </c>
      <c r="EQ51" s="2" t="s">
        <v>527</v>
      </c>
      <c r="ER51" s="2" t="s">
        <v>1090</v>
      </c>
      <c r="ES51" s="2" t="s">
        <v>232</v>
      </c>
      <c r="ET51" s="2" t="s">
        <v>220</v>
      </c>
      <c r="EU51" s="4">
        <v>1</v>
      </c>
      <c r="EV51" s="8">
        <v>101.21</v>
      </c>
      <c r="EW51" s="4"/>
      <c r="EX51" s="8"/>
      <c r="EY51" s="7"/>
      <c r="EZ51" s="7"/>
      <c r="FA51" s="2" t="s">
        <v>230</v>
      </c>
      <c r="FB51" s="2" t="s">
        <v>217</v>
      </c>
      <c r="FC51" s="2" t="s">
        <v>244</v>
      </c>
      <c r="FD51" s="2" t="s">
        <v>1091</v>
      </c>
      <c r="FE51" s="2" t="s">
        <v>232</v>
      </c>
      <c r="FF51" s="2" t="s">
        <v>220</v>
      </c>
      <c r="FG51" s="4"/>
      <c r="FH51" s="8"/>
      <c r="FI51" s="4">
        <v>1</v>
      </c>
      <c r="FJ51" s="8">
        <v>101.21</v>
      </c>
      <c r="FK51" s="7">
        <v>-1</v>
      </c>
      <c r="FL51" s="7">
        <v>-1</v>
      </c>
      <c r="FM51" s="2" t="s">
        <v>230</v>
      </c>
      <c r="FN51" s="2" t="s">
        <v>217</v>
      </c>
      <c r="FO51" s="2" t="s">
        <v>250</v>
      </c>
      <c r="FP51" s="2" t="s">
        <v>785</v>
      </c>
      <c r="FQ51" s="2" t="s">
        <v>232</v>
      </c>
      <c r="FR51" s="2" t="s">
        <v>220</v>
      </c>
      <c r="FS51" s="4"/>
      <c r="FT51" s="8"/>
      <c r="FU51" s="4"/>
      <c r="FV51" s="8"/>
      <c r="FW51" s="7"/>
      <c r="FX51" s="7"/>
      <c r="FY51" s="2" t="s">
        <v>230</v>
      </c>
      <c r="FZ51" s="2" t="s">
        <v>217</v>
      </c>
      <c r="GA51" s="2" t="s">
        <v>1081</v>
      </c>
      <c r="GB51" s="2" t="s">
        <v>1092</v>
      </c>
      <c r="GC51" s="2" t="s">
        <v>232</v>
      </c>
      <c r="GD51" s="2" t="s">
        <v>220</v>
      </c>
      <c r="GE51" s="4">
        <v>1</v>
      </c>
      <c r="GF51" s="8">
        <v>96.39</v>
      </c>
      <c r="GG51" s="4">
        <v>2</v>
      </c>
      <c r="GH51" s="8">
        <v>192.78</v>
      </c>
      <c r="GI51" s="7">
        <v>-0.5</v>
      </c>
      <c r="GJ51" s="7">
        <v>-0.5</v>
      </c>
      <c r="GK51" s="2" t="s">
        <v>230</v>
      </c>
      <c r="GL51" s="2" t="s">
        <v>217</v>
      </c>
      <c r="GM51" s="2" t="s">
        <v>250</v>
      </c>
      <c r="GN51" s="2" t="s">
        <v>348</v>
      </c>
      <c r="GO51" s="2" t="s">
        <v>232</v>
      </c>
      <c r="GP51" s="2" t="s">
        <v>220</v>
      </c>
      <c r="GQ51" s="4"/>
      <c r="GR51" s="8"/>
      <c r="GS51" s="4">
        <v>1</v>
      </c>
      <c r="GT51" s="8">
        <v>101.21</v>
      </c>
      <c r="GU51" s="7">
        <v>-1</v>
      </c>
      <c r="GV51" s="7">
        <v>-1</v>
      </c>
      <c r="GW51" s="2" t="s">
        <v>230</v>
      </c>
      <c r="GX51" s="2" t="s">
        <v>217</v>
      </c>
      <c r="GY51" s="2" t="s">
        <v>325</v>
      </c>
      <c r="GZ51" s="2" t="s">
        <v>644</v>
      </c>
      <c r="HA51" s="2" t="s">
        <v>232</v>
      </c>
      <c r="HB51" s="2" t="s">
        <v>220</v>
      </c>
      <c r="HC51" s="4"/>
      <c r="HD51" s="8"/>
      <c r="HE51" s="4"/>
      <c r="HF51" s="8"/>
      <c r="HG51" s="7"/>
      <c r="HH51" s="7"/>
      <c r="HI51" s="2" t="s">
        <v>230</v>
      </c>
      <c r="HJ51" s="2" t="s">
        <v>270</v>
      </c>
      <c r="HK51" s="2" t="s">
        <v>866</v>
      </c>
      <c r="HL51" s="2" t="s">
        <v>1093</v>
      </c>
      <c r="HM51" s="2" t="s">
        <v>232</v>
      </c>
      <c r="HN51" s="2" t="s">
        <v>220</v>
      </c>
      <c r="HO51" s="4"/>
      <c r="HP51" s="8"/>
      <c r="HQ51" s="4"/>
      <c r="HR51" s="8"/>
      <c r="HS51" s="7"/>
      <c r="HT51" s="7"/>
      <c r="HU51" s="2" t="s">
        <v>230</v>
      </c>
      <c r="HV51" s="2" t="s">
        <v>217</v>
      </c>
      <c r="HW51" s="2" t="s">
        <v>885</v>
      </c>
      <c r="HX51" s="2" t="s">
        <v>220</v>
      </c>
      <c r="HY51" s="2" t="s">
        <v>232</v>
      </c>
      <c r="HZ51" s="2" t="s">
        <v>220</v>
      </c>
      <c r="IA51" s="4"/>
      <c r="IB51" s="8"/>
      <c r="IC51" s="4"/>
      <c r="ID51" s="8"/>
      <c r="IE51" s="7"/>
      <c r="IF51" s="7"/>
      <c r="IG51" s="2" t="s">
        <v>230</v>
      </c>
      <c r="IH51" s="2" t="s">
        <v>217</v>
      </c>
      <c r="II51" s="2" t="s">
        <v>527</v>
      </c>
      <c r="IJ51" s="2" t="s">
        <v>1094</v>
      </c>
      <c r="IK51" s="2" t="s">
        <v>232</v>
      </c>
      <c r="IL51" s="2" t="s">
        <v>220</v>
      </c>
      <c r="IM51" s="4"/>
      <c r="IN51" s="8"/>
      <c r="IO51" s="4"/>
      <c r="IP51" s="8"/>
      <c r="IQ51" s="7"/>
      <c r="IR51" s="7"/>
      <c r="IS51" s="2" t="s">
        <v>230</v>
      </c>
      <c r="IT51" s="2" t="s">
        <v>217</v>
      </c>
      <c r="IU51" s="2" t="s">
        <v>256</v>
      </c>
      <c r="IV51" s="2" t="s">
        <v>698</v>
      </c>
      <c r="IW51" s="2" t="s">
        <v>232</v>
      </c>
      <c r="IX51" s="2" t="s">
        <v>220</v>
      </c>
      <c r="IY51" s="4"/>
      <c r="IZ51" s="8"/>
      <c r="JA51" s="4"/>
      <c r="JB51" s="8"/>
      <c r="JC51" s="7"/>
      <c r="JD51" s="7"/>
      <c r="JE51" s="2" t="s">
        <v>254</v>
      </c>
      <c r="JF51" s="2" t="s">
        <v>217</v>
      </c>
      <c r="JG51" s="2" t="s">
        <v>220</v>
      </c>
      <c r="JH51" s="2" t="s">
        <v>220</v>
      </c>
      <c r="JI51" s="2" t="s">
        <v>232</v>
      </c>
      <c r="JJ51" s="2" t="s">
        <v>220</v>
      </c>
      <c r="JK51" s="4"/>
      <c r="JL51" s="8"/>
      <c r="JM51" s="4"/>
      <c r="JN51" s="8"/>
      <c r="JO51" s="7"/>
      <c r="JP51" s="7"/>
      <c r="JQ51" s="2" t="s">
        <v>277</v>
      </c>
      <c r="JR51" s="2" t="s">
        <v>217</v>
      </c>
      <c r="JS51" s="2" t="s">
        <v>220</v>
      </c>
      <c r="JT51" s="2" t="s">
        <v>220</v>
      </c>
      <c r="JU51" s="2" t="s">
        <v>232</v>
      </c>
      <c r="JV51" s="2" t="s">
        <v>220</v>
      </c>
      <c r="JW51" s="4"/>
      <c r="JX51" s="8"/>
      <c r="JY51" s="4"/>
      <c r="JZ51" s="8"/>
      <c r="KA51" s="7"/>
      <c r="KB51" s="7"/>
      <c r="KC51" s="2" t="s">
        <v>386</v>
      </c>
      <c r="KD51" s="2" t="s">
        <v>217</v>
      </c>
      <c r="KE51" s="2" t="s">
        <v>220</v>
      </c>
      <c r="KF51" s="2" t="s">
        <v>220</v>
      </c>
      <c r="KG51" s="2" t="s">
        <v>232</v>
      </c>
      <c r="KH51" s="2" t="s">
        <v>220</v>
      </c>
      <c r="KI51" s="4"/>
      <c r="KJ51" s="8"/>
      <c r="KK51" s="4"/>
      <c r="KL51" s="8"/>
      <c r="KM51" s="7"/>
      <c r="KN51" s="7"/>
      <c r="KO51" s="2" t="s">
        <v>277</v>
      </c>
      <c r="KP51" s="2" t="s">
        <v>217</v>
      </c>
      <c r="KQ51" s="2" t="s">
        <v>220</v>
      </c>
      <c r="KR51" s="2" t="s">
        <v>220</v>
      </c>
      <c r="KS51" s="2" t="s">
        <v>232</v>
      </c>
      <c r="KT51" s="2" t="s">
        <v>220</v>
      </c>
      <c r="KU51" s="4"/>
      <c r="KV51" s="8"/>
      <c r="KW51" s="4"/>
      <c r="KX51" s="8"/>
      <c r="KY51" s="7"/>
      <c r="KZ51" s="7"/>
      <c r="LA51" s="2" t="s">
        <v>277</v>
      </c>
      <c r="LB51" s="2" t="s">
        <v>217</v>
      </c>
      <c r="LC51" s="2" t="s">
        <v>220</v>
      </c>
      <c r="LD51" s="2" t="s">
        <v>220</v>
      </c>
      <c r="LE51" s="2" t="s">
        <v>232</v>
      </c>
      <c r="LF51" s="2" t="s">
        <v>220</v>
      </c>
      <c r="LG51" s="4"/>
      <c r="LH51" s="8"/>
      <c r="LI51" s="4"/>
      <c r="LJ51" s="8"/>
      <c r="LK51" s="7"/>
      <c r="LL51" s="7"/>
      <c r="LM51" s="2" t="s">
        <v>268</v>
      </c>
      <c r="LN51" s="2" t="s">
        <v>217</v>
      </c>
      <c r="LO51" s="2" t="s">
        <v>220</v>
      </c>
      <c r="LP51" s="2" t="s">
        <v>220</v>
      </c>
      <c r="LQ51" s="2" t="s">
        <v>232</v>
      </c>
      <c r="LR51" s="2" t="s">
        <v>220</v>
      </c>
      <c r="LS51" s="4"/>
      <c r="LT51" s="8"/>
      <c r="LU51" s="4"/>
      <c r="LV51" s="8"/>
      <c r="LW51" s="7"/>
      <c r="LX51" s="7"/>
      <c r="LY51" s="2" t="s">
        <v>230</v>
      </c>
      <c r="LZ51" s="2" t="s">
        <v>270</v>
      </c>
      <c r="MA51" s="2" t="s">
        <v>1007</v>
      </c>
      <c r="MB51" s="2" t="s">
        <v>1095</v>
      </c>
      <c r="MC51" s="2" t="s">
        <v>232</v>
      </c>
      <c r="MD51" s="2" t="s">
        <v>220</v>
      </c>
      <c r="ME51" s="4"/>
      <c r="MF51" s="8"/>
      <c r="MG51" s="4"/>
      <c r="MH51" s="8"/>
      <c r="MI51" s="7"/>
      <c r="MJ51" s="7"/>
      <c r="MK51" s="2" t="s">
        <v>230</v>
      </c>
      <c r="ML51" s="2" t="s">
        <v>270</v>
      </c>
      <c r="MM51" s="2" t="s">
        <v>421</v>
      </c>
      <c r="MN51" s="2" t="s">
        <v>220</v>
      </c>
      <c r="MO51" s="2" t="s">
        <v>232</v>
      </c>
      <c r="MP51" s="2" t="s">
        <v>220</v>
      </c>
      <c r="MQ51" s="4"/>
      <c r="MR51" s="8"/>
      <c r="MS51" s="4"/>
      <c r="MT51" s="8"/>
      <c r="MU51" s="7"/>
      <c r="MV51" s="7"/>
      <c r="MW51" s="2" t="s">
        <v>230</v>
      </c>
      <c r="MX51" s="2" t="s">
        <v>274</v>
      </c>
      <c r="MY51" s="2" t="s">
        <v>527</v>
      </c>
      <c r="MZ51" s="2" t="s">
        <v>1096</v>
      </c>
      <c r="NA51" s="2" t="s">
        <v>232</v>
      </c>
      <c r="NB51" s="2" t="s">
        <v>220</v>
      </c>
      <c r="NC51" s="4"/>
      <c r="ND51" s="8"/>
      <c r="NE51" s="4"/>
      <c r="NF51" s="8"/>
      <c r="NG51" s="7"/>
      <c r="NH51" s="7"/>
      <c r="NI51" s="2" t="s">
        <v>220</v>
      </c>
      <c r="NJ51" s="2" t="s">
        <v>220</v>
      </c>
      <c r="NK51" s="2" t="s">
        <v>220</v>
      </c>
      <c r="NL51" s="2" t="s">
        <v>220</v>
      </c>
      <c r="NM51" s="2" t="s">
        <v>220</v>
      </c>
      <c r="NN51" s="2" t="s">
        <v>220</v>
      </c>
      <c r="NO51" s="4"/>
      <c r="NP51" s="8"/>
      <c r="NQ51" s="4"/>
      <c r="NR51" s="8"/>
      <c r="NS51" s="7"/>
      <c r="NT51" s="7"/>
      <c r="NU51" s="2" t="s">
        <v>277</v>
      </c>
      <c r="NV51" s="2" t="s">
        <v>217</v>
      </c>
      <c r="NW51" s="2" t="s">
        <v>220</v>
      </c>
      <c r="NX51" s="2" t="s">
        <v>220</v>
      </c>
      <c r="NY51" s="2" t="s">
        <v>232</v>
      </c>
      <c r="NZ51" s="2" t="s">
        <v>220</v>
      </c>
      <c r="OA51" s="4"/>
      <c r="OB51" s="8"/>
      <c r="OC51" s="4"/>
      <c r="OD51" s="8"/>
      <c r="OE51" s="7"/>
      <c r="OF51" s="7"/>
      <c r="OG51" s="2" t="s">
        <v>268</v>
      </c>
      <c r="OH51" s="2" t="s">
        <v>217</v>
      </c>
      <c r="OI51" s="2" t="s">
        <v>220</v>
      </c>
      <c r="OJ51" s="2" t="s">
        <v>220</v>
      </c>
      <c r="OK51" s="2" t="s">
        <v>232</v>
      </c>
      <c r="OL51" s="2" t="s">
        <v>220</v>
      </c>
      <c r="OM51" s="4"/>
      <c r="ON51" s="8"/>
      <c r="OO51" s="4"/>
      <c r="OP51" s="8"/>
      <c r="OQ51" s="7"/>
      <c r="OR51" s="7"/>
      <c r="OS51" s="2" t="s">
        <v>254</v>
      </c>
      <c r="OT51" s="2" t="s">
        <v>270</v>
      </c>
      <c r="OU51" s="2" t="s">
        <v>220</v>
      </c>
      <c r="OV51" s="2" t="s">
        <v>220</v>
      </c>
      <c r="OW51" s="2" t="s">
        <v>232</v>
      </c>
      <c r="OX51" s="2" t="s">
        <v>220</v>
      </c>
      <c r="OY51" s="4"/>
      <c r="OZ51" s="8"/>
      <c r="PA51" s="4"/>
      <c r="PB51" s="8"/>
      <c r="PC51" s="7"/>
      <c r="PD51" s="7"/>
      <c r="PE51" s="2" t="s">
        <v>220</v>
      </c>
      <c r="PF51" s="2" t="s">
        <v>220</v>
      </c>
      <c r="PG51" s="2" t="s">
        <v>220</v>
      </c>
      <c r="PH51" s="2" t="s">
        <v>220</v>
      </c>
      <c r="PI51" s="2" t="s">
        <v>220</v>
      </c>
      <c r="PJ51" s="2" t="s">
        <v>220</v>
      </c>
      <c r="PK51" s="4"/>
      <c r="PL51" s="8"/>
      <c r="PM51" s="4"/>
      <c r="PN51" s="8"/>
      <c r="PO51" s="7"/>
      <c r="PP51" s="7"/>
      <c r="PQ51" s="2" t="s">
        <v>277</v>
      </c>
      <c r="PR51" s="2" t="s">
        <v>270</v>
      </c>
      <c r="PS51" s="2" t="s">
        <v>220</v>
      </c>
      <c r="PT51" s="2" t="s">
        <v>220</v>
      </c>
      <c r="PU51" s="2" t="s">
        <v>232</v>
      </c>
      <c r="PV51" s="2" t="s">
        <v>220</v>
      </c>
      <c r="PW51" s="4">
        <v>253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>
        <v>185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>
        <v>110</v>
      </c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</row>
    <row r="52">
      <c r="A52" s="2" t="s">
        <v>1097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1072</v>
      </c>
      <c r="G52" s="2" t="s">
        <v>1072</v>
      </c>
      <c r="H52" s="2" t="s">
        <v>1072</v>
      </c>
      <c r="I52" s="2" t="s">
        <v>1098</v>
      </c>
      <c r="J52" s="2" t="s">
        <v>282</v>
      </c>
      <c r="K52" s="2" t="s">
        <v>404</v>
      </c>
      <c r="L52" s="3">
        <v>85</v>
      </c>
      <c r="M52" s="3">
        <v>89.24</v>
      </c>
      <c r="N52" s="3">
        <v>169.99</v>
      </c>
      <c r="O52" s="2" t="s">
        <v>1099</v>
      </c>
      <c r="P52" s="2" t="s">
        <v>538</v>
      </c>
      <c r="Q52" s="2" t="s">
        <v>219</v>
      </c>
      <c r="R52" s="2" t="s">
        <v>220</v>
      </c>
      <c r="S52" s="2" t="s">
        <v>1100</v>
      </c>
      <c r="T52" s="2" t="s">
        <v>222</v>
      </c>
      <c r="U52" s="2" t="s">
        <v>223</v>
      </c>
      <c r="V52" s="2" t="s">
        <v>224</v>
      </c>
      <c r="W52" s="2" t="s">
        <v>225</v>
      </c>
      <c r="X52" s="2" t="s">
        <v>845</v>
      </c>
      <c r="Y52" s="2" t="s">
        <v>1101</v>
      </c>
      <c r="Z52" s="4"/>
      <c r="AA52" s="4">
        <f>=ROUNDDOWN({0},0)</f>
      </c>
      <c r="AB52" s="5"/>
      <c r="AC52" s="2" t="s">
        <v>220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/>
      <c r="AQ52" s="8"/>
      <c r="AR52" s="4">
        <v>3</v>
      </c>
      <c r="AS52" s="8">
        <v>244.76</v>
      </c>
      <c r="AT52" s="7">
        <v>-1</v>
      </c>
      <c r="AU52" s="7">
        <v>-1</v>
      </c>
      <c r="AV52" s="4"/>
      <c r="AW52" s="8"/>
      <c r="AX52" s="4">
        <v>3</v>
      </c>
      <c r="AY52" s="8">
        <v>244.76</v>
      </c>
      <c r="AZ52" s="7">
        <v>-1</v>
      </c>
      <c r="BA52" s="7">
        <v>-1</v>
      </c>
      <c r="BB52" s="7"/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/>
      <c r="BJ52" s="4"/>
      <c r="BK52" s="8"/>
      <c r="BL52" s="2" t="s">
        <v>1102</v>
      </c>
      <c r="BM52" s="7"/>
      <c r="BN52" s="7"/>
      <c r="BO52" s="4"/>
      <c r="BP52" s="8"/>
      <c r="BQ52" s="4"/>
      <c r="BR52" s="8"/>
      <c r="BS52" s="7"/>
      <c r="BT52" s="7"/>
      <c r="BU52" s="2" t="s">
        <v>254</v>
      </c>
      <c r="BV52" s="2" t="s">
        <v>270</v>
      </c>
      <c r="BW52" s="2" t="s">
        <v>220</v>
      </c>
      <c r="BX52" s="2" t="s">
        <v>220</v>
      </c>
      <c r="BY52" s="2" t="s">
        <v>232</v>
      </c>
      <c r="BZ52" s="2" t="s">
        <v>220</v>
      </c>
      <c r="CA52" s="4"/>
      <c r="CB52" s="8"/>
      <c r="CC52" s="4">
        <v>1</v>
      </c>
      <c r="CD52" s="8">
        <v>48.19</v>
      </c>
      <c r="CE52" s="7">
        <v>-1</v>
      </c>
      <c r="CF52" s="7">
        <v>-1</v>
      </c>
      <c r="CG52" s="2" t="s">
        <v>230</v>
      </c>
      <c r="CH52" s="2" t="s">
        <v>270</v>
      </c>
      <c r="CI52" s="2" t="s">
        <v>1103</v>
      </c>
      <c r="CJ52" s="2" t="s">
        <v>320</v>
      </c>
      <c r="CK52" s="2" t="s">
        <v>232</v>
      </c>
      <c r="CL52" s="2" t="s">
        <v>220</v>
      </c>
      <c r="CM52" s="4"/>
      <c r="CN52" s="8"/>
      <c r="CO52" s="4"/>
      <c r="CP52" s="8"/>
      <c r="CQ52" s="7"/>
      <c r="CR52" s="7"/>
      <c r="CS52" s="2" t="s">
        <v>230</v>
      </c>
      <c r="CT52" s="2" t="s">
        <v>270</v>
      </c>
      <c r="CU52" s="2" t="s">
        <v>545</v>
      </c>
      <c r="CV52" s="2" t="s">
        <v>1058</v>
      </c>
      <c r="CW52" s="2" t="s">
        <v>269</v>
      </c>
      <c r="CX52" s="2" t="s">
        <v>220</v>
      </c>
      <c r="CY52" s="4"/>
      <c r="CZ52" s="8"/>
      <c r="DA52" s="4"/>
      <c r="DB52" s="8"/>
      <c r="DC52" s="7"/>
      <c r="DD52" s="7"/>
      <c r="DE52" s="2" t="s">
        <v>230</v>
      </c>
      <c r="DF52" s="2" t="s">
        <v>270</v>
      </c>
      <c r="DG52" s="2" t="s">
        <v>468</v>
      </c>
      <c r="DH52" s="2" t="s">
        <v>1095</v>
      </c>
      <c r="DI52" s="2" t="s">
        <v>232</v>
      </c>
      <c r="DJ52" s="2" t="s">
        <v>220</v>
      </c>
      <c r="DK52" s="4"/>
      <c r="DL52" s="8"/>
      <c r="DM52" s="4"/>
      <c r="DN52" s="8"/>
      <c r="DO52" s="7"/>
      <c r="DP52" s="7"/>
      <c r="DQ52" s="2" t="s">
        <v>230</v>
      </c>
      <c r="DR52" s="2" t="s">
        <v>270</v>
      </c>
      <c r="DS52" s="2" t="s">
        <v>1104</v>
      </c>
      <c r="DT52" s="2" t="s">
        <v>1105</v>
      </c>
      <c r="DU52" s="2" t="s">
        <v>232</v>
      </c>
      <c r="DV52" s="2" t="s">
        <v>220</v>
      </c>
      <c r="DW52" s="4"/>
      <c r="DX52" s="8"/>
      <c r="DY52" s="4"/>
      <c r="DZ52" s="8"/>
      <c r="EA52" s="7"/>
      <c r="EB52" s="7"/>
      <c r="EC52" s="2" t="s">
        <v>230</v>
      </c>
      <c r="ED52" s="2" t="s">
        <v>270</v>
      </c>
      <c r="EE52" s="2" t="s">
        <v>244</v>
      </c>
      <c r="EF52" s="2" t="s">
        <v>1106</v>
      </c>
      <c r="EG52" s="2" t="s">
        <v>269</v>
      </c>
      <c r="EH52" s="2" t="s">
        <v>220</v>
      </c>
      <c r="EI52" s="4"/>
      <c r="EJ52" s="8"/>
      <c r="EK52" s="4">
        <v>1</v>
      </c>
      <c r="EL52" s="8">
        <v>95.36</v>
      </c>
      <c r="EM52" s="7">
        <v>-1</v>
      </c>
      <c r="EN52" s="7">
        <v>-1</v>
      </c>
      <c r="EO52" s="2" t="s">
        <v>230</v>
      </c>
      <c r="EP52" s="2" t="s">
        <v>270</v>
      </c>
      <c r="EQ52" s="2" t="s">
        <v>1107</v>
      </c>
      <c r="ER52" s="2" t="s">
        <v>1108</v>
      </c>
      <c r="ES52" s="2" t="s">
        <v>232</v>
      </c>
      <c r="ET52" s="2" t="s">
        <v>220</v>
      </c>
      <c r="EU52" s="4"/>
      <c r="EV52" s="8"/>
      <c r="EW52" s="4">
        <v>1</v>
      </c>
      <c r="EX52" s="8">
        <v>101.21</v>
      </c>
      <c r="EY52" s="7">
        <v>-1</v>
      </c>
      <c r="EZ52" s="7">
        <v>-1</v>
      </c>
      <c r="FA52" s="2" t="s">
        <v>230</v>
      </c>
      <c r="FB52" s="2" t="s">
        <v>270</v>
      </c>
      <c r="FC52" s="2" t="s">
        <v>645</v>
      </c>
      <c r="FD52" s="2" t="s">
        <v>1109</v>
      </c>
      <c r="FE52" s="2" t="s">
        <v>232</v>
      </c>
      <c r="FF52" s="2" t="s">
        <v>220</v>
      </c>
      <c r="FG52" s="4"/>
      <c r="FH52" s="8"/>
      <c r="FI52" s="4"/>
      <c r="FJ52" s="8"/>
      <c r="FK52" s="7"/>
      <c r="FL52" s="7"/>
      <c r="FM52" s="2" t="s">
        <v>254</v>
      </c>
      <c r="FN52" s="2" t="s">
        <v>270</v>
      </c>
      <c r="FO52" s="2" t="s">
        <v>220</v>
      </c>
      <c r="FP52" s="2" t="s">
        <v>220</v>
      </c>
      <c r="FQ52" s="2" t="s">
        <v>232</v>
      </c>
      <c r="FR52" s="2" t="s">
        <v>220</v>
      </c>
      <c r="FS52" s="4"/>
      <c r="FT52" s="8"/>
      <c r="FU52" s="4"/>
      <c r="FV52" s="8"/>
      <c r="FW52" s="7"/>
      <c r="FX52" s="7"/>
      <c r="FY52" s="2" t="s">
        <v>230</v>
      </c>
      <c r="FZ52" s="2" t="s">
        <v>270</v>
      </c>
      <c r="GA52" s="2" t="s">
        <v>910</v>
      </c>
      <c r="GB52" s="2" t="s">
        <v>1110</v>
      </c>
      <c r="GC52" s="2" t="s">
        <v>232</v>
      </c>
      <c r="GD52" s="2" t="s">
        <v>220</v>
      </c>
      <c r="GE52" s="4"/>
      <c r="GF52" s="8"/>
      <c r="GG52" s="4"/>
      <c r="GH52" s="8"/>
      <c r="GI52" s="7"/>
      <c r="GJ52" s="7"/>
      <c r="GK52" s="2" t="s">
        <v>277</v>
      </c>
      <c r="GL52" s="2" t="s">
        <v>270</v>
      </c>
      <c r="GM52" s="2" t="s">
        <v>220</v>
      </c>
      <c r="GN52" s="2" t="s">
        <v>220</v>
      </c>
      <c r="GO52" s="2" t="s">
        <v>232</v>
      </c>
      <c r="GP52" s="2" t="s">
        <v>220</v>
      </c>
      <c r="GQ52" s="4"/>
      <c r="GR52" s="8"/>
      <c r="GS52" s="4"/>
      <c r="GT52" s="8"/>
      <c r="GU52" s="7"/>
      <c r="GV52" s="7"/>
      <c r="GW52" s="2" t="s">
        <v>277</v>
      </c>
      <c r="GX52" s="2" t="s">
        <v>270</v>
      </c>
      <c r="GY52" s="2" t="s">
        <v>220</v>
      </c>
      <c r="GZ52" s="2" t="s">
        <v>220</v>
      </c>
      <c r="HA52" s="2" t="s">
        <v>232</v>
      </c>
      <c r="HB52" s="2" t="s">
        <v>220</v>
      </c>
      <c r="HC52" s="4"/>
      <c r="HD52" s="8"/>
      <c r="HE52" s="4"/>
      <c r="HF52" s="8"/>
      <c r="HG52" s="7"/>
      <c r="HH52" s="7"/>
      <c r="HI52" s="2" t="s">
        <v>277</v>
      </c>
      <c r="HJ52" s="2" t="s">
        <v>270</v>
      </c>
      <c r="HK52" s="2" t="s">
        <v>220</v>
      </c>
      <c r="HL52" s="2" t="s">
        <v>220</v>
      </c>
      <c r="HM52" s="2" t="s">
        <v>232</v>
      </c>
      <c r="HN52" s="2" t="s">
        <v>220</v>
      </c>
      <c r="HO52" s="4"/>
      <c r="HP52" s="8"/>
      <c r="HQ52" s="4"/>
      <c r="HR52" s="8"/>
      <c r="HS52" s="7"/>
      <c r="HT52" s="7"/>
      <c r="HU52" s="2" t="s">
        <v>230</v>
      </c>
      <c r="HV52" s="2" t="s">
        <v>270</v>
      </c>
      <c r="HW52" s="2" t="s">
        <v>465</v>
      </c>
      <c r="HX52" s="2" t="s">
        <v>220</v>
      </c>
      <c r="HY52" s="2" t="s">
        <v>232</v>
      </c>
      <c r="HZ52" s="2" t="s">
        <v>220</v>
      </c>
      <c r="IA52" s="4"/>
      <c r="IB52" s="8"/>
      <c r="IC52" s="4"/>
      <c r="ID52" s="8"/>
      <c r="IE52" s="7"/>
      <c r="IF52" s="7"/>
      <c r="IG52" s="2" t="s">
        <v>230</v>
      </c>
      <c r="IH52" s="2" t="s">
        <v>270</v>
      </c>
      <c r="II52" s="2" t="s">
        <v>528</v>
      </c>
      <c r="IJ52" s="2" t="s">
        <v>513</v>
      </c>
      <c r="IK52" s="2" t="s">
        <v>232</v>
      </c>
      <c r="IL52" s="2" t="s">
        <v>220</v>
      </c>
      <c r="IM52" s="4"/>
      <c r="IN52" s="8"/>
      <c r="IO52" s="4"/>
      <c r="IP52" s="8"/>
      <c r="IQ52" s="7"/>
      <c r="IR52" s="7"/>
      <c r="IS52" s="2" t="s">
        <v>277</v>
      </c>
      <c r="IT52" s="2" t="s">
        <v>270</v>
      </c>
      <c r="IU52" s="2" t="s">
        <v>220</v>
      </c>
      <c r="IV52" s="2" t="s">
        <v>220</v>
      </c>
      <c r="IW52" s="2" t="s">
        <v>232</v>
      </c>
      <c r="IX52" s="2" t="s">
        <v>220</v>
      </c>
      <c r="IY52" s="4"/>
      <c r="IZ52" s="8"/>
      <c r="JA52" s="4"/>
      <c r="JB52" s="8"/>
      <c r="JC52" s="7"/>
      <c r="JD52" s="7"/>
      <c r="JE52" s="2" t="s">
        <v>254</v>
      </c>
      <c r="JF52" s="2" t="s">
        <v>270</v>
      </c>
      <c r="JG52" s="2" t="s">
        <v>220</v>
      </c>
      <c r="JH52" s="2" t="s">
        <v>220</v>
      </c>
      <c r="JI52" s="2" t="s">
        <v>232</v>
      </c>
      <c r="JJ52" s="2" t="s">
        <v>220</v>
      </c>
      <c r="JK52" s="4"/>
      <c r="JL52" s="8"/>
      <c r="JM52" s="4"/>
      <c r="JN52" s="8"/>
      <c r="JO52" s="7"/>
      <c r="JP52" s="7"/>
      <c r="JQ52" s="2" t="s">
        <v>277</v>
      </c>
      <c r="JR52" s="2" t="s">
        <v>270</v>
      </c>
      <c r="JS52" s="2" t="s">
        <v>220</v>
      </c>
      <c r="JT52" s="2" t="s">
        <v>220</v>
      </c>
      <c r="JU52" s="2" t="s">
        <v>232</v>
      </c>
      <c r="JV52" s="2" t="s">
        <v>220</v>
      </c>
      <c r="JW52" s="4"/>
      <c r="JX52" s="8"/>
      <c r="JY52" s="4"/>
      <c r="JZ52" s="8"/>
      <c r="KA52" s="7"/>
      <c r="KB52" s="7"/>
      <c r="KC52" s="2" t="s">
        <v>277</v>
      </c>
      <c r="KD52" s="2" t="s">
        <v>270</v>
      </c>
      <c r="KE52" s="2" t="s">
        <v>220</v>
      </c>
      <c r="KF52" s="2" t="s">
        <v>220</v>
      </c>
      <c r="KG52" s="2" t="s">
        <v>232</v>
      </c>
      <c r="KH52" s="2" t="s">
        <v>220</v>
      </c>
      <c r="KI52" s="4"/>
      <c r="KJ52" s="8"/>
      <c r="KK52" s="4"/>
      <c r="KL52" s="8"/>
      <c r="KM52" s="7"/>
      <c r="KN52" s="7"/>
      <c r="KO52" s="2" t="s">
        <v>277</v>
      </c>
      <c r="KP52" s="2" t="s">
        <v>270</v>
      </c>
      <c r="KQ52" s="2" t="s">
        <v>220</v>
      </c>
      <c r="KR52" s="2" t="s">
        <v>220</v>
      </c>
      <c r="KS52" s="2" t="s">
        <v>232</v>
      </c>
      <c r="KT52" s="2" t="s">
        <v>220</v>
      </c>
      <c r="KU52" s="4"/>
      <c r="KV52" s="8"/>
      <c r="KW52" s="4"/>
      <c r="KX52" s="8"/>
      <c r="KY52" s="7"/>
      <c r="KZ52" s="7"/>
      <c r="LA52" s="2" t="s">
        <v>277</v>
      </c>
      <c r="LB52" s="2" t="s">
        <v>270</v>
      </c>
      <c r="LC52" s="2" t="s">
        <v>220</v>
      </c>
      <c r="LD52" s="2" t="s">
        <v>220</v>
      </c>
      <c r="LE52" s="2" t="s">
        <v>232</v>
      </c>
      <c r="LF52" s="2" t="s">
        <v>220</v>
      </c>
      <c r="LG52" s="4"/>
      <c r="LH52" s="8"/>
      <c r="LI52" s="4"/>
      <c r="LJ52" s="8"/>
      <c r="LK52" s="7"/>
      <c r="LL52" s="7"/>
      <c r="LM52" s="2" t="s">
        <v>268</v>
      </c>
      <c r="LN52" s="2" t="s">
        <v>270</v>
      </c>
      <c r="LO52" s="2" t="s">
        <v>220</v>
      </c>
      <c r="LP52" s="2" t="s">
        <v>220</v>
      </c>
      <c r="LQ52" s="2" t="s">
        <v>232</v>
      </c>
      <c r="LR52" s="2" t="s">
        <v>220</v>
      </c>
      <c r="LS52" s="4"/>
      <c r="LT52" s="8"/>
      <c r="LU52" s="4"/>
      <c r="LV52" s="8"/>
      <c r="LW52" s="7"/>
      <c r="LX52" s="7"/>
      <c r="LY52" s="2" t="s">
        <v>230</v>
      </c>
      <c r="LZ52" s="2" t="s">
        <v>270</v>
      </c>
      <c r="MA52" s="2" t="s">
        <v>1042</v>
      </c>
      <c r="MB52" s="2" t="s">
        <v>1111</v>
      </c>
      <c r="MC52" s="2" t="s">
        <v>232</v>
      </c>
      <c r="MD52" s="2" t="s">
        <v>220</v>
      </c>
      <c r="ME52" s="4"/>
      <c r="MF52" s="8"/>
      <c r="MG52" s="4"/>
      <c r="MH52" s="8"/>
      <c r="MI52" s="7"/>
      <c r="MJ52" s="7"/>
      <c r="MK52" s="2" t="s">
        <v>277</v>
      </c>
      <c r="ML52" s="2" t="s">
        <v>270</v>
      </c>
      <c r="MM52" s="2" t="s">
        <v>220</v>
      </c>
      <c r="MN52" s="2" t="s">
        <v>220</v>
      </c>
      <c r="MO52" s="2" t="s">
        <v>232</v>
      </c>
      <c r="MP52" s="2" t="s">
        <v>220</v>
      </c>
      <c r="MQ52" s="4"/>
      <c r="MR52" s="8"/>
      <c r="MS52" s="4"/>
      <c r="MT52" s="8"/>
      <c r="MU52" s="7"/>
      <c r="MV52" s="7"/>
      <c r="MW52" s="2" t="s">
        <v>230</v>
      </c>
      <c r="MX52" s="2" t="s">
        <v>274</v>
      </c>
      <c r="MY52" s="2" t="s">
        <v>1112</v>
      </c>
      <c r="MZ52" s="2" t="s">
        <v>1113</v>
      </c>
      <c r="NA52" s="2" t="s">
        <v>232</v>
      </c>
      <c r="NB52" s="2" t="s">
        <v>220</v>
      </c>
      <c r="NC52" s="4"/>
      <c r="ND52" s="8"/>
      <c r="NE52" s="4"/>
      <c r="NF52" s="8"/>
      <c r="NG52" s="7"/>
      <c r="NH52" s="7"/>
      <c r="NI52" s="2" t="s">
        <v>277</v>
      </c>
      <c r="NJ52" s="2" t="s">
        <v>270</v>
      </c>
      <c r="NK52" s="2" t="s">
        <v>220</v>
      </c>
      <c r="NL52" s="2" t="s">
        <v>220</v>
      </c>
      <c r="NM52" s="2" t="s">
        <v>232</v>
      </c>
      <c r="NN52" s="2" t="s">
        <v>220</v>
      </c>
      <c r="NO52" s="4"/>
      <c r="NP52" s="8"/>
      <c r="NQ52" s="4"/>
      <c r="NR52" s="8"/>
      <c r="NS52" s="7"/>
      <c r="NT52" s="7"/>
      <c r="NU52" s="2" t="s">
        <v>277</v>
      </c>
      <c r="NV52" s="2" t="s">
        <v>270</v>
      </c>
      <c r="NW52" s="2" t="s">
        <v>220</v>
      </c>
      <c r="NX52" s="2" t="s">
        <v>220</v>
      </c>
      <c r="NY52" s="2" t="s">
        <v>232</v>
      </c>
      <c r="NZ52" s="2" t="s">
        <v>220</v>
      </c>
      <c r="OA52" s="4"/>
      <c r="OB52" s="8"/>
      <c r="OC52" s="4"/>
      <c r="OD52" s="8"/>
      <c r="OE52" s="7"/>
      <c r="OF52" s="7"/>
      <c r="OG52" s="2" t="s">
        <v>268</v>
      </c>
      <c r="OH52" s="2" t="s">
        <v>270</v>
      </c>
      <c r="OI52" s="2" t="s">
        <v>220</v>
      </c>
      <c r="OJ52" s="2" t="s">
        <v>220</v>
      </c>
      <c r="OK52" s="2" t="s">
        <v>232</v>
      </c>
      <c r="OL52" s="2" t="s">
        <v>220</v>
      </c>
      <c r="OM52" s="4"/>
      <c r="ON52" s="8"/>
      <c r="OO52" s="4"/>
      <c r="OP52" s="8"/>
      <c r="OQ52" s="7"/>
      <c r="OR52" s="7"/>
      <c r="OS52" s="2" t="s">
        <v>277</v>
      </c>
      <c r="OT52" s="2" t="s">
        <v>270</v>
      </c>
      <c r="OU52" s="2" t="s">
        <v>220</v>
      </c>
      <c r="OV52" s="2" t="s">
        <v>220</v>
      </c>
      <c r="OW52" s="2" t="s">
        <v>232</v>
      </c>
      <c r="OX52" s="2" t="s">
        <v>220</v>
      </c>
      <c r="OY52" s="4"/>
      <c r="OZ52" s="8"/>
      <c r="PA52" s="4"/>
      <c r="PB52" s="8"/>
      <c r="PC52" s="7"/>
      <c r="PD52" s="7"/>
      <c r="PE52" s="2" t="s">
        <v>220</v>
      </c>
      <c r="PF52" s="2" t="s">
        <v>220</v>
      </c>
      <c r="PG52" s="2" t="s">
        <v>220</v>
      </c>
      <c r="PH52" s="2" t="s">
        <v>220</v>
      </c>
      <c r="PI52" s="2" t="s">
        <v>220</v>
      </c>
      <c r="PJ52" s="2" t="s">
        <v>220</v>
      </c>
      <c r="PK52" s="4"/>
      <c r="PL52" s="8"/>
      <c r="PM52" s="4"/>
      <c r="PN52" s="8"/>
      <c r="PO52" s="7"/>
      <c r="PP52" s="7"/>
      <c r="PQ52" s="2" t="s">
        <v>277</v>
      </c>
      <c r="PR52" s="2" t="s">
        <v>270</v>
      </c>
      <c r="PS52" s="2" t="s">
        <v>220</v>
      </c>
      <c r="PT52" s="2" t="s">
        <v>220</v>
      </c>
      <c r="PU52" s="2" t="s">
        <v>232</v>
      </c>
      <c r="PV52" s="2" t="s">
        <v>220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</row>
    <row r="53">
      <c r="A53" s="2" t="s">
        <v>1114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1072</v>
      </c>
      <c r="G53" s="2" t="s">
        <v>1072</v>
      </c>
      <c r="H53" s="2" t="s">
        <v>1072</v>
      </c>
      <c r="I53" s="2" t="s">
        <v>1098</v>
      </c>
      <c r="J53" s="2" t="s">
        <v>215</v>
      </c>
      <c r="K53" s="2" t="s">
        <v>304</v>
      </c>
      <c r="L53" s="3">
        <v>75.6</v>
      </c>
      <c r="M53" s="3">
        <v>79.38</v>
      </c>
      <c r="N53" s="3">
        <v>151.99</v>
      </c>
      <c r="O53" s="2" t="s">
        <v>1099</v>
      </c>
      <c r="P53" s="2" t="s">
        <v>1115</v>
      </c>
      <c r="Q53" s="2" t="s">
        <v>219</v>
      </c>
      <c r="R53" s="2" t="s">
        <v>220</v>
      </c>
      <c r="S53" s="2" t="s">
        <v>1116</v>
      </c>
      <c r="T53" s="2" t="s">
        <v>222</v>
      </c>
      <c r="U53" s="2" t="s">
        <v>223</v>
      </c>
      <c r="V53" s="2" t="s">
        <v>224</v>
      </c>
      <c r="W53" s="2" t="s">
        <v>225</v>
      </c>
      <c r="X53" s="2" t="s">
        <v>953</v>
      </c>
      <c r="Y53" s="2" t="s">
        <v>1117</v>
      </c>
      <c r="Z53" s="4"/>
      <c r="AA53" s="4">
        <f>=ROUNDDOWN({0},0)</f>
      </c>
      <c r="AB53" s="5">
        <v>6</v>
      </c>
      <c r="AC53" s="2" t="s">
        <v>220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/>
      <c r="AQ53" s="8"/>
      <c r="AR53" s="4">
        <v>5</v>
      </c>
      <c r="AS53" s="8">
        <v>405.64</v>
      </c>
      <c r="AT53" s="7">
        <v>-1</v>
      </c>
      <c r="AU53" s="7">
        <v>-1</v>
      </c>
      <c r="AV53" s="4" t="s">
        <v>220</v>
      </c>
      <c r="AW53" s="8" t="s">
        <v>220</v>
      </c>
      <c r="AX53" s="4">
        <v>7</v>
      </c>
      <c r="AY53" s="8">
        <v>615.31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 t="s">
        <v>220</v>
      </c>
      <c r="BJ53" s="4"/>
      <c r="BK53" s="8"/>
      <c r="BL53" s="2" t="s">
        <v>1118</v>
      </c>
      <c r="BM53" s="7"/>
      <c r="BN53" s="7"/>
      <c r="BO53" s="4"/>
      <c r="BP53" s="8"/>
      <c r="BQ53" s="4"/>
      <c r="BR53" s="8"/>
      <c r="BS53" s="7"/>
      <c r="BT53" s="7"/>
      <c r="BU53" s="2" t="s">
        <v>230</v>
      </c>
      <c r="BV53" s="2" t="s">
        <v>270</v>
      </c>
      <c r="BW53" s="2" t="s">
        <v>220</v>
      </c>
      <c r="BX53" s="2" t="s">
        <v>220</v>
      </c>
      <c r="BY53" s="2" t="s">
        <v>232</v>
      </c>
      <c r="BZ53" s="2" t="s">
        <v>220</v>
      </c>
      <c r="CA53" s="4"/>
      <c r="CB53" s="8"/>
      <c r="CC53" s="4">
        <v>1</v>
      </c>
      <c r="CD53" s="8">
        <v>85.73</v>
      </c>
      <c r="CE53" s="7">
        <v>-1</v>
      </c>
      <c r="CF53" s="7">
        <v>-1</v>
      </c>
      <c r="CG53" s="2" t="s">
        <v>230</v>
      </c>
      <c r="CH53" s="2" t="s">
        <v>270</v>
      </c>
      <c r="CI53" s="2" t="s">
        <v>1103</v>
      </c>
      <c r="CJ53" s="2" t="s">
        <v>905</v>
      </c>
      <c r="CK53" s="2" t="s">
        <v>232</v>
      </c>
      <c r="CL53" s="2" t="s">
        <v>220</v>
      </c>
      <c r="CM53" s="4"/>
      <c r="CN53" s="8"/>
      <c r="CO53" s="4">
        <v>2</v>
      </c>
      <c r="CP53" s="8">
        <v>174.64</v>
      </c>
      <c r="CQ53" s="7">
        <v>-1</v>
      </c>
      <c r="CR53" s="7">
        <v>-1</v>
      </c>
      <c r="CS53" s="2" t="s">
        <v>230</v>
      </c>
      <c r="CT53" s="2" t="s">
        <v>270</v>
      </c>
      <c r="CU53" s="2" t="s">
        <v>1064</v>
      </c>
      <c r="CV53" s="2" t="s">
        <v>1119</v>
      </c>
      <c r="CW53" s="2" t="s">
        <v>232</v>
      </c>
      <c r="CX53" s="2" t="s">
        <v>220</v>
      </c>
      <c r="CY53" s="4"/>
      <c r="CZ53" s="8"/>
      <c r="DA53" s="4">
        <v>1</v>
      </c>
      <c r="DB53" s="8">
        <v>85.73</v>
      </c>
      <c r="DC53" s="7">
        <v>-1</v>
      </c>
      <c r="DD53" s="7">
        <v>-1</v>
      </c>
      <c r="DE53" s="2" t="s">
        <v>230</v>
      </c>
      <c r="DF53" s="2" t="s">
        <v>270</v>
      </c>
      <c r="DG53" s="2" t="s">
        <v>468</v>
      </c>
      <c r="DH53" s="2" t="s">
        <v>1120</v>
      </c>
      <c r="DI53" s="2" t="s">
        <v>232</v>
      </c>
      <c r="DJ53" s="2" t="s">
        <v>220</v>
      </c>
      <c r="DK53" s="4"/>
      <c r="DL53" s="8"/>
      <c r="DM53" s="4"/>
      <c r="DN53" s="8"/>
      <c r="DO53" s="7"/>
      <c r="DP53" s="7"/>
      <c r="DQ53" s="2" t="s">
        <v>230</v>
      </c>
      <c r="DR53" s="2" t="s">
        <v>270</v>
      </c>
      <c r="DS53" s="2" t="s">
        <v>1120</v>
      </c>
      <c r="DT53" s="2" t="s">
        <v>267</v>
      </c>
      <c r="DU53" s="2" t="s">
        <v>232</v>
      </c>
      <c r="DV53" s="2" t="s">
        <v>220</v>
      </c>
      <c r="DW53" s="4"/>
      <c r="DX53" s="8"/>
      <c r="DY53" s="4">
        <v>1</v>
      </c>
      <c r="DZ53" s="8">
        <v>59.54</v>
      </c>
      <c r="EA53" s="7">
        <v>-1</v>
      </c>
      <c r="EB53" s="7">
        <v>-1</v>
      </c>
      <c r="EC53" s="2" t="s">
        <v>230</v>
      </c>
      <c r="ED53" s="2" t="s">
        <v>270</v>
      </c>
      <c r="EE53" s="2" t="s">
        <v>244</v>
      </c>
      <c r="EF53" s="2" t="s">
        <v>905</v>
      </c>
      <c r="EG53" s="2" t="s">
        <v>269</v>
      </c>
      <c r="EH53" s="2" t="s">
        <v>220</v>
      </c>
      <c r="EI53" s="4"/>
      <c r="EJ53" s="8"/>
      <c r="EK53" s="4"/>
      <c r="EL53" s="8"/>
      <c r="EM53" s="7"/>
      <c r="EN53" s="7"/>
      <c r="EO53" s="2" t="s">
        <v>230</v>
      </c>
      <c r="EP53" s="2" t="s">
        <v>270</v>
      </c>
      <c r="EQ53" s="2" t="s">
        <v>1107</v>
      </c>
      <c r="ER53" s="2" t="s">
        <v>1121</v>
      </c>
      <c r="ES53" s="2" t="s">
        <v>232</v>
      </c>
      <c r="ET53" s="2" t="s">
        <v>220</v>
      </c>
      <c r="EU53" s="4"/>
      <c r="EV53" s="8"/>
      <c r="EW53" s="4"/>
      <c r="EX53" s="8"/>
      <c r="EY53" s="7"/>
      <c r="EZ53" s="7"/>
      <c r="FA53" s="2" t="s">
        <v>230</v>
      </c>
      <c r="FB53" s="2" t="s">
        <v>270</v>
      </c>
      <c r="FC53" s="2" t="s">
        <v>645</v>
      </c>
      <c r="FD53" s="2" t="s">
        <v>1122</v>
      </c>
      <c r="FE53" s="2" t="s">
        <v>232</v>
      </c>
      <c r="FF53" s="2" t="s">
        <v>220</v>
      </c>
      <c r="FG53" s="4"/>
      <c r="FH53" s="8"/>
      <c r="FI53" s="4"/>
      <c r="FJ53" s="8"/>
      <c r="FK53" s="7"/>
      <c r="FL53" s="7"/>
      <c r="FM53" s="2" t="s">
        <v>230</v>
      </c>
      <c r="FN53" s="2" t="s">
        <v>270</v>
      </c>
      <c r="FO53" s="2" t="s">
        <v>1064</v>
      </c>
      <c r="FP53" s="2" t="s">
        <v>220</v>
      </c>
      <c r="FQ53" s="2" t="s">
        <v>232</v>
      </c>
      <c r="FR53" s="2" t="s">
        <v>220</v>
      </c>
      <c r="FS53" s="4"/>
      <c r="FT53" s="8"/>
      <c r="FU53" s="4"/>
      <c r="FV53" s="8"/>
      <c r="FW53" s="7"/>
      <c r="FX53" s="7"/>
      <c r="FY53" s="2" t="s">
        <v>230</v>
      </c>
      <c r="FZ53" s="2" t="s">
        <v>270</v>
      </c>
      <c r="GA53" s="2" t="s">
        <v>910</v>
      </c>
      <c r="GB53" s="2" t="s">
        <v>1109</v>
      </c>
      <c r="GC53" s="2" t="s">
        <v>232</v>
      </c>
      <c r="GD53" s="2" t="s">
        <v>220</v>
      </c>
      <c r="GE53" s="4"/>
      <c r="GF53" s="8"/>
      <c r="GG53" s="4"/>
      <c r="GH53" s="8"/>
      <c r="GI53" s="7"/>
      <c r="GJ53" s="7"/>
      <c r="GK53" s="2" t="s">
        <v>277</v>
      </c>
      <c r="GL53" s="2" t="s">
        <v>270</v>
      </c>
      <c r="GM53" s="2" t="s">
        <v>220</v>
      </c>
      <c r="GN53" s="2" t="s">
        <v>220</v>
      </c>
      <c r="GO53" s="2" t="s">
        <v>232</v>
      </c>
      <c r="GP53" s="2" t="s">
        <v>220</v>
      </c>
      <c r="GQ53" s="4"/>
      <c r="GR53" s="8"/>
      <c r="GS53" s="4"/>
      <c r="GT53" s="8"/>
      <c r="GU53" s="7"/>
      <c r="GV53" s="7"/>
      <c r="GW53" s="2" t="s">
        <v>230</v>
      </c>
      <c r="GX53" s="2" t="s">
        <v>270</v>
      </c>
      <c r="GY53" s="2" t="s">
        <v>1064</v>
      </c>
      <c r="GZ53" s="2" t="s">
        <v>1123</v>
      </c>
      <c r="HA53" s="2" t="s">
        <v>232</v>
      </c>
      <c r="HB53" s="2" t="s">
        <v>220</v>
      </c>
      <c r="HC53" s="4"/>
      <c r="HD53" s="8"/>
      <c r="HE53" s="4"/>
      <c r="HF53" s="8"/>
      <c r="HG53" s="7"/>
      <c r="HH53" s="7"/>
      <c r="HI53" s="2" t="s">
        <v>277</v>
      </c>
      <c r="HJ53" s="2" t="s">
        <v>270</v>
      </c>
      <c r="HK53" s="2" t="s">
        <v>220</v>
      </c>
      <c r="HL53" s="2" t="s">
        <v>220</v>
      </c>
      <c r="HM53" s="2" t="s">
        <v>232</v>
      </c>
      <c r="HN53" s="2" t="s">
        <v>220</v>
      </c>
      <c r="HO53" s="4"/>
      <c r="HP53" s="8"/>
      <c r="HQ53" s="4"/>
      <c r="HR53" s="8"/>
      <c r="HS53" s="7"/>
      <c r="HT53" s="7"/>
      <c r="HU53" s="2" t="s">
        <v>230</v>
      </c>
      <c r="HV53" s="2" t="s">
        <v>270</v>
      </c>
      <c r="HW53" s="2" t="s">
        <v>885</v>
      </c>
      <c r="HX53" s="2" t="s">
        <v>220</v>
      </c>
      <c r="HY53" s="2" t="s">
        <v>232</v>
      </c>
      <c r="HZ53" s="2" t="s">
        <v>220</v>
      </c>
      <c r="IA53" s="4"/>
      <c r="IB53" s="8"/>
      <c r="IC53" s="4"/>
      <c r="ID53" s="8"/>
      <c r="IE53" s="7"/>
      <c r="IF53" s="7"/>
      <c r="IG53" s="2" t="s">
        <v>230</v>
      </c>
      <c r="IH53" s="2" t="s">
        <v>270</v>
      </c>
      <c r="II53" s="2" t="s">
        <v>1117</v>
      </c>
      <c r="IJ53" s="2" t="s">
        <v>892</v>
      </c>
      <c r="IK53" s="2" t="s">
        <v>232</v>
      </c>
      <c r="IL53" s="2" t="s">
        <v>220</v>
      </c>
      <c r="IM53" s="4"/>
      <c r="IN53" s="8"/>
      <c r="IO53" s="4"/>
      <c r="IP53" s="8"/>
      <c r="IQ53" s="7"/>
      <c r="IR53" s="7"/>
      <c r="IS53" s="2" t="s">
        <v>277</v>
      </c>
      <c r="IT53" s="2" t="s">
        <v>270</v>
      </c>
      <c r="IU53" s="2" t="s">
        <v>220</v>
      </c>
      <c r="IV53" s="2" t="s">
        <v>220</v>
      </c>
      <c r="IW53" s="2" t="s">
        <v>232</v>
      </c>
      <c r="IX53" s="2" t="s">
        <v>220</v>
      </c>
      <c r="IY53" s="4"/>
      <c r="IZ53" s="8"/>
      <c r="JA53" s="4"/>
      <c r="JB53" s="8"/>
      <c r="JC53" s="7"/>
      <c r="JD53" s="7"/>
      <c r="JE53" s="2" t="s">
        <v>254</v>
      </c>
      <c r="JF53" s="2" t="s">
        <v>270</v>
      </c>
      <c r="JG53" s="2" t="s">
        <v>220</v>
      </c>
      <c r="JH53" s="2" t="s">
        <v>220</v>
      </c>
      <c r="JI53" s="2" t="s">
        <v>232</v>
      </c>
      <c r="JJ53" s="2" t="s">
        <v>220</v>
      </c>
      <c r="JK53" s="4"/>
      <c r="JL53" s="8"/>
      <c r="JM53" s="4"/>
      <c r="JN53" s="8"/>
      <c r="JO53" s="7"/>
      <c r="JP53" s="7"/>
      <c r="JQ53" s="2" t="s">
        <v>230</v>
      </c>
      <c r="JR53" s="2" t="s">
        <v>270</v>
      </c>
      <c r="JS53" s="2" t="s">
        <v>573</v>
      </c>
      <c r="JT53" s="2" t="s">
        <v>220</v>
      </c>
      <c r="JU53" s="2" t="s">
        <v>232</v>
      </c>
      <c r="JV53" s="2" t="s">
        <v>220</v>
      </c>
      <c r="JW53" s="4"/>
      <c r="JX53" s="8"/>
      <c r="JY53" s="4"/>
      <c r="JZ53" s="8"/>
      <c r="KA53" s="7"/>
      <c r="KB53" s="7"/>
      <c r="KC53" s="2" t="s">
        <v>277</v>
      </c>
      <c r="KD53" s="2" t="s">
        <v>270</v>
      </c>
      <c r="KE53" s="2" t="s">
        <v>220</v>
      </c>
      <c r="KF53" s="2" t="s">
        <v>220</v>
      </c>
      <c r="KG53" s="2" t="s">
        <v>232</v>
      </c>
      <c r="KH53" s="2" t="s">
        <v>220</v>
      </c>
      <c r="KI53" s="4"/>
      <c r="KJ53" s="8"/>
      <c r="KK53" s="4"/>
      <c r="KL53" s="8"/>
      <c r="KM53" s="7"/>
      <c r="KN53" s="7"/>
      <c r="KO53" s="2" t="s">
        <v>277</v>
      </c>
      <c r="KP53" s="2" t="s">
        <v>270</v>
      </c>
      <c r="KQ53" s="2" t="s">
        <v>220</v>
      </c>
      <c r="KR53" s="2" t="s">
        <v>220</v>
      </c>
      <c r="KS53" s="2" t="s">
        <v>232</v>
      </c>
      <c r="KT53" s="2" t="s">
        <v>220</v>
      </c>
      <c r="KU53" s="4"/>
      <c r="KV53" s="8"/>
      <c r="KW53" s="4"/>
      <c r="KX53" s="8"/>
      <c r="KY53" s="7"/>
      <c r="KZ53" s="7"/>
      <c r="LA53" s="2" t="s">
        <v>277</v>
      </c>
      <c r="LB53" s="2" t="s">
        <v>270</v>
      </c>
      <c r="LC53" s="2" t="s">
        <v>220</v>
      </c>
      <c r="LD53" s="2" t="s">
        <v>220</v>
      </c>
      <c r="LE53" s="2" t="s">
        <v>232</v>
      </c>
      <c r="LF53" s="2" t="s">
        <v>220</v>
      </c>
      <c r="LG53" s="4"/>
      <c r="LH53" s="8"/>
      <c r="LI53" s="4"/>
      <c r="LJ53" s="8"/>
      <c r="LK53" s="7"/>
      <c r="LL53" s="7"/>
      <c r="LM53" s="2" t="s">
        <v>268</v>
      </c>
      <c r="LN53" s="2" t="s">
        <v>270</v>
      </c>
      <c r="LO53" s="2" t="s">
        <v>220</v>
      </c>
      <c r="LP53" s="2" t="s">
        <v>220</v>
      </c>
      <c r="LQ53" s="2" t="s">
        <v>232</v>
      </c>
      <c r="LR53" s="2" t="s">
        <v>220</v>
      </c>
      <c r="LS53" s="4"/>
      <c r="LT53" s="8"/>
      <c r="LU53" s="4"/>
      <c r="LV53" s="8"/>
      <c r="LW53" s="7"/>
      <c r="LX53" s="7"/>
      <c r="LY53" s="2" t="s">
        <v>230</v>
      </c>
      <c r="LZ53" s="2" t="s">
        <v>270</v>
      </c>
      <c r="MA53" s="2" t="s">
        <v>1042</v>
      </c>
      <c r="MB53" s="2" t="s">
        <v>1124</v>
      </c>
      <c r="MC53" s="2" t="s">
        <v>232</v>
      </c>
      <c r="MD53" s="2" t="s">
        <v>220</v>
      </c>
      <c r="ME53" s="4"/>
      <c r="MF53" s="8"/>
      <c r="MG53" s="4"/>
      <c r="MH53" s="8"/>
      <c r="MI53" s="7"/>
      <c r="MJ53" s="7"/>
      <c r="MK53" s="2" t="s">
        <v>277</v>
      </c>
      <c r="ML53" s="2" t="s">
        <v>270</v>
      </c>
      <c r="MM53" s="2" t="s">
        <v>220</v>
      </c>
      <c r="MN53" s="2" t="s">
        <v>220</v>
      </c>
      <c r="MO53" s="2" t="s">
        <v>232</v>
      </c>
      <c r="MP53" s="2" t="s">
        <v>220</v>
      </c>
      <c r="MQ53" s="4"/>
      <c r="MR53" s="8"/>
      <c r="MS53" s="4"/>
      <c r="MT53" s="8"/>
      <c r="MU53" s="7"/>
      <c r="MV53" s="7"/>
      <c r="MW53" s="2" t="s">
        <v>230</v>
      </c>
      <c r="MX53" s="2" t="s">
        <v>270</v>
      </c>
      <c r="MY53" s="2" t="s">
        <v>267</v>
      </c>
      <c r="MZ53" s="2" t="s">
        <v>1019</v>
      </c>
      <c r="NA53" s="2" t="s">
        <v>232</v>
      </c>
      <c r="NB53" s="2" t="s">
        <v>220</v>
      </c>
      <c r="NC53" s="4"/>
      <c r="ND53" s="8"/>
      <c r="NE53" s="4"/>
      <c r="NF53" s="8"/>
      <c r="NG53" s="7"/>
      <c r="NH53" s="7"/>
      <c r="NI53" s="2" t="s">
        <v>277</v>
      </c>
      <c r="NJ53" s="2" t="s">
        <v>270</v>
      </c>
      <c r="NK53" s="2" t="s">
        <v>220</v>
      </c>
      <c r="NL53" s="2" t="s">
        <v>220</v>
      </c>
      <c r="NM53" s="2" t="s">
        <v>232</v>
      </c>
      <c r="NN53" s="2" t="s">
        <v>220</v>
      </c>
      <c r="NO53" s="4"/>
      <c r="NP53" s="8"/>
      <c r="NQ53" s="4"/>
      <c r="NR53" s="8"/>
      <c r="NS53" s="7"/>
      <c r="NT53" s="7"/>
      <c r="NU53" s="2" t="s">
        <v>277</v>
      </c>
      <c r="NV53" s="2" t="s">
        <v>270</v>
      </c>
      <c r="NW53" s="2" t="s">
        <v>220</v>
      </c>
      <c r="NX53" s="2" t="s">
        <v>220</v>
      </c>
      <c r="NY53" s="2" t="s">
        <v>232</v>
      </c>
      <c r="NZ53" s="2" t="s">
        <v>220</v>
      </c>
      <c r="OA53" s="4"/>
      <c r="OB53" s="8"/>
      <c r="OC53" s="4"/>
      <c r="OD53" s="8"/>
      <c r="OE53" s="7"/>
      <c r="OF53" s="7"/>
      <c r="OG53" s="2" t="s">
        <v>268</v>
      </c>
      <c r="OH53" s="2" t="s">
        <v>270</v>
      </c>
      <c r="OI53" s="2" t="s">
        <v>220</v>
      </c>
      <c r="OJ53" s="2" t="s">
        <v>220</v>
      </c>
      <c r="OK53" s="2" t="s">
        <v>232</v>
      </c>
      <c r="OL53" s="2" t="s">
        <v>220</v>
      </c>
      <c r="OM53" s="4"/>
      <c r="ON53" s="8"/>
      <c r="OO53" s="4"/>
      <c r="OP53" s="8"/>
      <c r="OQ53" s="7"/>
      <c r="OR53" s="7"/>
      <c r="OS53" s="2" t="s">
        <v>277</v>
      </c>
      <c r="OT53" s="2" t="s">
        <v>270</v>
      </c>
      <c r="OU53" s="2" t="s">
        <v>220</v>
      </c>
      <c r="OV53" s="2" t="s">
        <v>220</v>
      </c>
      <c r="OW53" s="2" t="s">
        <v>232</v>
      </c>
      <c r="OX53" s="2" t="s">
        <v>220</v>
      </c>
      <c r="OY53" s="4"/>
      <c r="OZ53" s="8"/>
      <c r="PA53" s="4"/>
      <c r="PB53" s="8"/>
      <c r="PC53" s="7"/>
      <c r="PD53" s="7"/>
      <c r="PE53" s="2" t="s">
        <v>277</v>
      </c>
      <c r="PF53" s="2" t="s">
        <v>270</v>
      </c>
      <c r="PG53" s="2" t="s">
        <v>220</v>
      </c>
      <c r="PH53" s="2" t="s">
        <v>220</v>
      </c>
      <c r="PI53" s="2" t="s">
        <v>232</v>
      </c>
      <c r="PJ53" s="2" t="s">
        <v>220</v>
      </c>
      <c r="PK53" s="4"/>
      <c r="PL53" s="8"/>
      <c r="PM53" s="4"/>
      <c r="PN53" s="8"/>
      <c r="PO53" s="7"/>
      <c r="PP53" s="7"/>
      <c r="PQ53" s="2" t="s">
        <v>277</v>
      </c>
      <c r="PR53" s="2" t="s">
        <v>270</v>
      </c>
      <c r="PS53" s="2" t="s">
        <v>220</v>
      </c>
      <c r="PT53" s="2" t="s">
        <v>220</v>
      </c>
      <c r="PU53" s="2" t="s">
        <v>232</v>
      </c>
      <c r="PV53" s="2" t="s">
        <v>220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</row>
    <row r="54">
      <c r="A54" s="2" t="s">
        <v>1125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1072</v>
      </c>
      <c r="G54" s="2" t="s">
        <v>1072</v>
      </c>
      <c r="H54" s="2" t="s">
        <v>1072</v>
      </c>
      <c r="I54" s="2" t="s">
        <v>1098</v>
      </c>
      <c r="J54" s="2" t="s">
        <v>282</v>
      </c>
      <c r="K54" s="2" t="s">
        <v>304</v>
      </c>
      <c r="L54" s="3">
        <v>91.8</v>
      </c>
      <c r="M54" s="3">
        <v>96.39</v>
      </c>
      <c r="N54" s="3">
        <v>183.99</v>
      </c>
      <c r="O54" s="2" t="s">
        <v>537</v>
      </c>
      <c r="P54" s="2" t="s">
        <v>1115</v>
      </c>
      <c r="Q54" s="2" t="s">
        <v>219</v>
      </c>
      <c r="R54" s="2" t="s">
        <v>220</v>
      </c>
      <c r="S54" s="2" t="s">
        <v>1116</v>
      </c>
      <c r="T54" s="2" t="s">
        <v>222</v>
      </c>
      <c r="U54" s="2" t="s">
        <v>223</v>
      </c>
      <c r="V54" s="2" t="s">
        <v>224</v>
      </c>
      <c r="W54" s="2" t="s">
        <v>225</v>
      </c>
      <c r="X54" s="2" t="s">
        <v>953</v>
      </c>
      <c r="Y54" s="2" t="s">
        <v>1117</v>
      </c>
      <c r="Z54" s="4"/>
      <c r="AA54" s="4">
        <f>=ROUNDDOWN({0},0)</f>
      </c>
      <c r="AB54" s="5">
        <v>6</v>
      </c>
      <c r="AC54" s="2" t="s">
        <v>220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/>
      <c r="AQ54" s="8"/>
      <c r="AR54" s="4">
        <v>2</v>
      </c>
      <c r="AS54" s="8">
        <v>209.67</v>
      </c>
      <c r="AT54" s="7">
        <v>-1</v>
      </c>
      <c r="AU54" s="7">
        <v>-1</v>
      </c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/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 t="s">
        <v>220</v>
      </c>
      <c r="BJ54" s="4"/>
      <c r="BK54" s="8"/>
      <c r="BL54" s="2" t="s">
        <v>1126</v>
      </c>
      <c r="BM54" s="7"/>
      <c r="BN54" s="7"/>
      <c r="BO54" s="4"/>
      <c r="BP54" s="8"/>
      <c r="BQ54" s="4">
        <v>1</v>
      </c>
      <c r="BR54" s="8">
        <v>105.57</v>
      </c>
      <c r="BS54" s="7">
        <v>-1</v>
      </c>
      <c r="BT54" s="7">
        <v>-1</v>
      </c>
      <c r="BU54" s="2" t="s">
        <v>230</v>
      </c>
      <c r="BV54" s="2" t="s">
        <v>270</v>
      </c>
      <c r="BW54" s="2" t="s">
        <v>220</v>
      </c>
      <c r="BX54" s="2" t="s">
        <v>220</v>
      </c>
      <c r="BY54" s="2" t="s">
        <v>232</v>
      </c>
      <c r="BZ54" s="2" t="s">
        <v>220</v>
      </c>
      <c r="CA54" s="4"/>
      <c r="CB54" s="8"/>
      <c r="CC54" s="4">
        <v>1</v>
      </c>
      <c r="CD54" s="8">
        <v>104.1</v>
      </c>
      <c r="CE54" s="7">
        <v>-1</v>
      </c>
      <c r="CF54" s="7">
        <v>-1</v>
      </c>
      <c r="CG54" s="2" t="s">
        <v>230</v>
      </c>
      <c r="CH54" s="2" t="s">
        <v>270</v>
      </c>
      <c r="CI54" s="2" t="s">
        <v>1103</v>
      </c>
      <c r="CJ54" s="2" t="s">
        <v>1009</v>
      </c>
      <c r="CK54" s="2" t="s">
        <v>232</v>
      </c>
      <c r="CL54" s="2" t="s">
        <v>220</v>
      </c>
      <c r="CM54" s="4"/>
      <c r="CN54" s="8"/>
      <c r="CO54" s="4"/>
      <c r="CP54" s="8"/>
      <c r="CQ54" s="7"/>
      <c r="CR54" s="7"/>
      <c r="CS54" s="2" t="s">
        <v>230</v>
      </c>
      <c r="CT54" s="2" t="s">
        <v>270</v>
      </c>
      <c r="CU54" s="2" t="s">
        <v>1127</v>
      </c>
      <c r="CV54" s="2" t="s">
        <v>1128</v>
      </c>
      <c r="CW54" s="2" t="s">
        <v>232</v>
      </c>
      <c r="CX54" s="2" t="s">
        <v>220</v>
      </c>
      <c r="CY54" s="4"/>
      <c r="CZ54" s="8"/>
      <c r="DA54" s="4"/>
      <c r="DB54" s="8"/>
      <c r="DC54" s="7"/>
      <c r="DD54" s="7"/>
      <c r="DE54" s="2" t="s">
        <v>230</v>
      </c>
      <c r="DF54" s="2" t="s">
        <v>270</v>
      </c>
      <c r="DG54" s="2" t="s">
        <v>468</v>
      </c>
      <c r="DH54" s="2" t="s">
        <v>1129</v>
      </c>
      <c r="DI54" s="2" t="s">
        <v>232</v>
      </c>
      <c r="DJ54" s="2" t="s">
        <v>220</v>
      </c>
      <c r="DK54" s="4"/>
      <c r="DL54" s="8"/>
      <c r="DM54" s="4"/>
      <c r="DN54" s="8"/>
      <c r="DO54" s="7"/>
      <c r="DP54" s="7"/>
      <c r="DQ54" s="2" t="s">
        <v>230</v>
      </c>
      <c r="DR54" s="2" t="s">
        <v>270</v>
      </c>
      <c r="DS54" s="2" t="s">
        <v>1120</v>
      </c>
      <c r="DT54" s="2" t="s">
        <v>1130</v>
      </c>
      <c r="DU54" s="2" t="s">
        <v>232</v>
      </c>
      <c r="DV54" s="2" t="s">
        <v>220</v>
      </c>
      <c r="DW54" s="4"/>
      <c r="DX54" s="8"/>
      <c r="DY54" s="4"/>
      <c r="DZ54" s="8"/>
      <c r="EA54" s="7"/>
      <c r="EB54" s="7"/>
      <c r="EC54" s="2" t="s">
        <v>230</v>
      </c>
      <c r="ED54" s="2" t="s">
        <v>270</v>
      </c>
      <c r="EE54" s="2" t="s">
        <v>244</v>
      </c>
      <c r="EF54" s="2" t="s">
        <v>1131</v>
      </c>
      <c r="EG54" s="2" t="s">
        <v>232</v>
      </c>
      <c r="EH54" s="2" t="s">
        <v>220</v>
      </c>
      <c r="EI54" s="4"/>
      <c r="EJ54" s="8"/>
      <c r="EK54" s="4"/>
      <c r="EL54" s="8"/>
      <c r="EM54" s="7"/>
      <c r="EN54" s="7"/>
      <c r="EO54" s="2" t="s">
        <v>230</v>
      </c>
      <c r="EP54" s="2" t="s">
        <v>270</v>
      </c>
      <c r="EQ54" s="2" t="s">
        <v>1107</v>
      </c>
      <c r="ER54" s="2" t="s">
        <v>1132</v>
      </c>
      <c r="ES54" s="2" t="s">
        <v>232</v>
      </c>
      <c r="ET54" s="2" t="s">
        <v>220</v>
      </c>
      <c r="EU54" s="4"/>
      <c r="EV54" s="8"/>
      <c r="EW54" s="4"/>
      <c r="EX54" s="8"/>
      <c r="EY54" s="7"/>
      <c r="EZ54" s="7"/>
      <c r="FA54" s="2" t="s">
        <v>230</v>
      </c>
      <c r="FB54" s="2" t="s">
        <v>270</v>
      </c>
      <c r="FC54" s="2" t="s">
        <v>645</v>
      </c>
      <c r="FD54" s="2" t="s">
        <v>922</v>
      </c>
      <c r="FE54" s="2" t="s">
        <v>232</v>
      </c>
      <c r="FF54" s="2" t="s">
        <v>220</v>
      </c>
      <c r="FG54" s="4"/>
      <c r="FH54" s="8"/>
      <c r="FI54" s="4"/>
      <c r="FJ54" s="8"/>
      <c r="FK54" s="7"/>
      <c r="FL54" s="7"/>
      <c r="FM54" s="2" t="s">
        <v>230</v>
      </c>
      <c r="FN54" s="2" t="s">
        <v>270</v>
      </c>
      <c r="FO54" s="2" t="s">
        <v>1127</v>
      </c>
      <c r="FP54" s="2" t="s">
        <v>1133</v>
      </c>
      <c r="FQ54" s="2" t="s">
        <v>232</v>
      </c>
      <c r="FR54" s="2" t="s">
        <v>220</v>
      </c>
      <c r="FS54" s="4"/>
      <c r="FT54" s="8"/>
      <c r="FU54" s="4"/>
      <c r="FV54" s="8"/>
      <c r="FW54" s="7"/>
      <c r="FX54" s="7"/>
      <c r="FY54" s="2" t="s">
        <v>230</v>
      </c>
      <c r="FZ54" s="2" t="s">
        <v>270</v>
      </c>
      <c r="GA54" s="2" t="s">
        <v>910</v>
      </c>
      <c r="GB54" s="2" t="s">
        <v>991</v>
      </c>
      <c r="GC54" s="2" t="s">
        <v>232</v>
      </c>
      <c r="GD54" s="2" t="s">
        <v>220</v>
      </c>
      <c r="GE54" s="4"/>
      <c r="GF54" s="8"/>
      <c r="GG54" s="4"/>
      <c r="GH54" s="8"/>
      <c r="GI54" s="7"/>
      <c r="GJ54" s="7"/>
      <c r="GK54" s="2" t="s">
        <v>277</v>
      </c>
      <c r="GL54" s="2" t="s">
        <v>270</v>
      </c>
      <c r="GM54" s="2" t="s">
        <v>220</v>
      </c>
      <c r="GN54" s="2" t="s">
        <v>220</v>
      </c>
      <c r="GO54" s="2" t="s">
        <v>232</v>
      </c>
      <c r="GP54" s="2" t="s">
        <v>220</v>
      </c>
      <c r="GQ54" s="4"/>
      <c r="GR54" s="8"/>
      <c r="GS54" s="4"/>
      <c r="GT54" s="8"/>
      <c r="GU54" s="7"/>
      <c r="GV54" s="7"/>
      <c r="GW54" s="2" t="s">
        <v>230</v>
      </c>
      <c r="GX54" s="2" t="s">
        <v>270</v>
      </c>
      <c r="GY54" s="2" t="s">
        <v>1127</v>
      </c>
      <c r="GZ54" s="2" t="s">
        <v>397</v>
      </c>
      <c r="HA54" s="2" t="s">
        <v>232</v>
      </c>
      <c r="HB54" s="2" t="s">
        <v>220</v>
      </c>
      <c r="HC54" s="4"/>
      <c r="HD54" s="8"/>
      <c r="HE54" s="4"/>
      <c r="HF54" s="8"/>
      <c r="HG54" s="7"/>
      <c r="HH54" s="7"/>
      <c r="HI54" s="2" t="s">
        <v>277</v>
      </c>
      <c r="HJ54" s="2" t="s">
        <v>270</v>
      </c>
      <c r="HK54" s="2" t="s">
        <v>220</v>
      </c>
      <c r="HL54" s="2" t="s">
        <v>220</v>
      </c>
      <c r="HM54" s="2" t="s">
        <v>232</v>
      </c>
      <c r="HN54" s="2" t="s">
        <v>220</v>
      </c>
      <c r="HO54" s="4"/>
      <c r="HP54" s="8"/>
      <c r="HQ54" s="4"/>
      <c r="HR54" s="8"/>
      <c r="HS54" s="7"/>
      <c r="HT54" s="7"/>
      <c r="HU54" s="2" t="s">
        <v>230</v>
      </c>
      <c r="HV54" s="2" t="s">
        <v>270</v>
      </c>
      <c r="HW54" s="2" t="s">
        <v>885</v>
      </c>
      <c r="HX54" s="2" t="s">
        <v>220</v>
      </c>
      <c r="HY54" s="2" t="s">
        <v>232</v>
      </c>
      <c r="HZ54" s="2" t="s">
        <v>220</v>
      </c>
      <c r="IA54" s="4"/>
      <c r="IB54" s="8"/>
      <c r="IC54" s="4"/>
      <c r="ID54" s="8"/>
      <c r="IE54" s="7"/>
      <c r="IF54" s="7"/>
      <c r="IG54" s="2" t="s">
        <v>230</v>
      </c>
      <c r="IH54" s="2" t="s">
        <v>270</v>
      </c>
      <c r="II54" s="2" t="s">
        <v>1117</v>
      </c>
      <c r="IJ54" s="2" t="s">
        <v>220</v>
      </c>
      <c r="IK54" s="2" t="s">
        <v>232</v>
      </c>
      <c r="IL54" s="2" t="s">
        <v>220</v>
      </c>
      <c r="IM54" s="4"/>
      <c r="IN54" s="8"/>
      <c r="IO54" s="4"/>
      <c r="IP54" s="8"/>
      <c r="IQ54" s="7"/>
      <c r="IR54" s="7"/>
      <c r="IS54" s="2" t="s">
        <v>277</v>
      </c>
      <c r="IT54" s="2" t="s">
        <v>270</v>
      </c>
      <c r="IU54" s="2" t="s">
        <v>220</v>
      </c>
      <c r="IV54" s="2" t="s">
        <v>220</v>
      </c>
      <c r="IW54" s="2" t="s">
        <v>232</v>
      </c>
      <c r="IX54" s="2" t="s">
        <v>220</v>
      </c>
      <c r="IY54" s="4"/>
      <c r="IZ54" s="8"/>
      <c r="JA54" s="4"/>
      <c r="JB54" s="8"/>
      <c r="JC54" s="7"/>
      <c r="JD54" s="7"/>
      <c r="JE54" s="2" t="s">
        <v>254</v>
      </c>
      <c r="JF54" s="2" t="s">
        <v>270</v>
      </c>
      <c r="JG54" s="2" t="s">
        <v>220</v>
      </c>
      <c r="JH54" s="2" t="s">
        <v>220</v>
      </c>
      <c r="JI54" s="2" t="s">
        <v>232</v>
      </c>
      <c r="JJ54" s="2" t="s">
        <v>220</v>
      </c>
      <c r="JK54" s="4"/>
      <c r="JL54" s="8"/>
      <c r="JM54" s="4"/>
      <c r="JN54" s="8"/>
      <c r="JO54" s="7"/>
      <c r="JP54" s="7"/>
      <c r="JQ54" s="2" t="s">
        <v>230</v>
      </c>
      <c r="JR54" s="2" t="s">
        <v>270</v>
      </c>
      <c r="JS54" s="2" t="s">
        <v>1127</v>
      </c>
      <c r="JT54" s="2" t="s">
        <v>220</v>
      </c>
      <c r="JU54" s="2" t="s">
        <v>232</v>
      </c>
      <c r="JV54" s="2" t="s">
        <v>220</v>
      </c>
      <c r="JW54" s="4"/>
      <c r="JX54" s="8"/>
      <c r="JY54" s="4"/>
      <c r="JZ54" s="8"/>
      <c r="KA54" s="7"/>
      <c r="KB54" s="7"/>
      <c r="KC54" s="2" t="s">
        <v>277</v>
      </c>
      <c r="KD54" s="2" t="s">
        <v>270</v>
      </c>
      <c r="KE54" s="2" t="s">
        <v>220</v>
      </c>
      <c r="KF54" s="2" t="s">
        <v>220</v>
      </c>
      <c r="KG54" s="2" t="s">
        <v>232</v>
      </c>
      <c r="KH54" s="2" t="s">
        <v>220</v>
      </c>
      <c r="KI54" s="4"/>
      <c r="KJ54" s="8"/>
      <c r="KK54" s="4"/>
      <c r="KL54" s="8"/>
      <c r="KM54" s="7"/>
      <c r="KN54" s="7"/>
      <c r="KO54" s="2" t="s">
        <v>277</v>
      </c>
      <c r="KP54" s="2" t="s">
        <v>270</v>
      </c>
      <c r="KQ54" s="2" t="s">
        <v>220</v>
      </c>
      <c r="KR54" s="2" t="s">
        <v>220</v>
      </c>
      <c r="KS54" s="2" t="s">
        <v>232</v>
      </c>
      <c r="KT54" s="2" t="s">
        <v>220</v>
      </c>
      <c r="KU54" s="4"/>
      <c r="KV54" s="8"/>
      <c r="KW54" s="4"/>
      <c r="KX54" s="8"/>
      <c r="KY54" s="7"/>
      <c r="KZ54" s="7"/>
      <c r="LA54" s="2" t="s">
        <v>277</v>
      </c>
      <c r="LB54" s="2" t="s">
        <v>270</v>
      </c>
      <c r="LC54" s="2" t="s">
        <v>220</v>
      </c>
      <c r="LD54" s="2" t="s">
        <v>220</v>
      </c>
      <c r="LE54" s="2" t="s">
        <v>232</v>
      </c>
      <c r="LF54" s="2" t="s">
        <v>220</v>
      </c>
      <c r="LG54" s="4"/>
      <c r="LH54" s="8"/>
      <c r="LI54" s="4"/>
      <c r="LJ54" s="8"/>
      <c r="LK54" s="7"/>
      <c r="LL54" s="7"/>
      <c r="LM54" s="2" t="s">
        <v>268</v>
      </c>
      <c r="LN54" s="2" t="s">
        <v>270</v>
      </c>
      <c r="LO54" s="2" t="s">
        <v>220</v>
      </c>
      <c r="LP54" s="2" t="s">
        <v>220</v>
      </c>
      <c r="LQ54" s="2" t="s">
        <v>232</v>
      </c>
      <c r="LR54" s="2" t="s">
        <v>220</v>
      </c>
      <c r="LS54" s="4"/>
      <c r="LT54" s="8"/>
      <c r="LU54" s="4"/>
      <c r="LV54" s="8"/>
      <c r="LW54" s="7"/>
      <c r="LX54" s="7"/>
      <c r="LY54" s="2" t="s">
        <v>230</v>
      </c>
      <c r="LZ54" s="2" t="s">
        <v>270</v>
      </c>
      <c r="MA54" s="2" t="s">
        <v>1042</v>
      </c>
      <c r="MB54" s="2" t="s">
        <v>1134</v>
      </c>
      <c r="MC54" s="2" t="s">
        <v>232</v>
      </c>
      <c r="MD54" s="2" t="s">
        <v>220</v>
      </c>
      <c r="ME54" s="4"/>
      <c r="MF54" s="8"/>
      <c r="MG54" s="4"/>
      <c r="MH54" s="8"/>
      <c r="MI54" s="7"/>
      <c r="MJ54" s="7"/>
      <c r="MK54" s="2" t="s">
        <v>277</v>
      </c>
      <c r="ML54" s="2" t="s">
        <v>270</v>
      </c>
      <c r="MM54" s="2" t="s">
        <v>220</v>
      </c>
      <c r="MN54" s="2" t="s">
        <v>220</v>
      </c>
      <c r="MO54" s="2" t="s">
        <v>232</v>
      </c>
      <c r="MP54" s="2" t="s">
        <v>220</v>
      </c>
      <c r="MQ54" s="4"/>
      <c r="MR54" s="8"/>
      <c r="MS54" s="4"/>
      <c r="MT54" s="8"/>
      <c r="MU54" s="7"/>
      <c r="MV54" s="7"/>
      <c r="MW54" s="2" t="s">
        <v>230</v>
      </c>
      <c r="MX54" s="2" t="s">
        <v>270</v>
      </c>
      <c r="MY54" s="2" t="s">
        <v>267</v>
      </c>
      <c r="MZ54" s="2" t="s">
        <v>784</v>
      </c>
      <c r="NA54" s="2" t="s">
        <v>232</v>
      </c>
      <c r="NB54" s="2" t="s">
        <v>220</v>
      </c>
      <c r="NC54" s="4"/>
      <c r="ND54" s="8"/>
      <c r="NE54" s="4"/>
      <c r="NF54" s="8"/>
      <c r="NG54" s="7"/>
      <c r="NH54" s="7"/>
      <c r="NI54" s="2" t="s">
        <v>277</v>
      </c>
      <c r="NJ54" s="2" t="s">
        <v>270</v>
      </c>
      <c r="NK54" s="2" t="s">
        <v>220</v>
      </c>
      <c r="NL54" s="2" t="s">
        <v>220</v>
      </c>
      <c r="NM54" s="2" t="s">
        <v>232</v>
      </c>
      <c r="NN54" s="2" t="s">
        <v>220</v>
      </c>
      <c r="NO54" s="4"/>
      <c r="NP54" s="8"/>
      <c r="NQ54" s="4"/>
      <c r="NR54" s="8"/>
      <c r="NS54" s="7"/>
      <c r="NT54" s="7"/>
      <c r="NU54" s="2" t="s">
        <v>277</v>
      </c>
      <c r="NV54" s="2" t="s">
        <v>270</v>
      </c>
      <c r="NW54" s="2" t="s">
        <v>220</v>
      </c>
      <c r="NX54" s="2" t="s">
        <v>220</v>
      </c>
      <c r="NY54" s="2" t="s">
        <v>232</v>
      </c>
      <c r="NZ54" s="2" t="s">
        <v>220</v>
      </c>
      <c r="OA54" s="4"/>
      <c r="OB54" s="8"/>
      <c r="OC54" s="4"/>
      <c r="OD54" s="8"/>
      <c r="OE54" s="7"/>
      <c r="OF54" s="7"/>
      <c r="OG54" s="2" t="s">
        <v>268</v>
      </c>
      <c r="OH54" s="2" t="s">
        <v>270</v>
      </c>
      <c r="OI54" s="2" t="s">
        <v>220</v>
      </c>
      <c r="OJ54" s="2" t="s">
        <v>220</v>
      </c>
      <c r="OK54" s="2" t="s">
        <v>232</v>
      </c>
      <c r="OL54" s="2" t="s">
        <v>220</v>
      </c>
      <c r="OM54" s="4"/>
      <c r="ON54" s="8"/>
      <c r="OO54" s="4"/>
      <c r="OP54" s="8"/>
      <c r="OQ54" s="7"/>
      <c r="OR54" s="7"/>
      <c r="OS54" s="2" t="s">
        <v>277</v>
      </c>
      <c r="OT54" s="2" t="s">
        <v>270</v>
      </c>
      <c r="OU54" s="2" t="s">
        <v>220</v>
      </c>
      <c r="OV54" s="2" t="s">
        <v>220</v>
      </c>
      <c r="OW54" s="2" t="s">
        <v>232</v>
      </c>
      <c r="OX54" s="2" t="s">
        <v>220</v>
      </c>
      <c r="OY54" s="4"/>
      <c r="OZ54" s="8"/>
      <c r="PA54" s="4"/>
      <c r="PB54" s="8"/>
      <c r="PC54" s="7"/>
      <c r="PD54" s="7"/>
      <c r="PE54" s="2" t="s">
        <v>277</v>
      </c>
      <c r="PF54" s="2" t="s">
        <v>270</v>
      </c>
      <c r="PG54" s="2" t="s">
        <v>220</v>
      </c>
      <c r="PH54" s="2" t="s">
        <v>220</v>
      </c>
      <c r="PI54" s="2" t="s">
        <v>232</v>
      </c>
      <c r="PJ54" s="2" t="s">
        <v>220</v>
      </c>
      <c r="PK54" s="4"/>
      <c r="PL54" s="8"/>
      <c r="PM54" s="4"/>
      <c r="PN54" s="8"/>
      <c r="PO54" s="7"/>
      <c r="PP54" s="7"/>
      <c r="PQ54" s="2" t="s">
        <v>277</v>
      </c>
      <c r="PR54" s="2" t="s">
        <v>270</v>
      </c>
      <c r="PS54" s="2" t="s">
        <v>220</v>
      </c>
      <c r="PT54" s="2" t="s">
        <v>220</v>
      </c>
      <c r="PU54" s="2" t="s">
        <v>232</v>
      </c>
      <c r="PV54" s="2" t="s">
        <v>220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</row>
    <row r="55">
      <c r="A55" s="2" t="s">
        <v>1135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1136</v>
      </c>
      <c r="G55" s="2" t="s">
        <v>1136</v>
      </c>
      <c r="H55" s="2" t="s">
        <v>1136</v>
      </c>
      <c r="I55" s="2" t="s">
        <v>1030</v>
      </c>
      <c r="J55" s="2" t="s">
        <v>215</v>
      </c>
      <c r="K55" s="2" t="s">
        <v>672</v>
      </c>
      <c r="L55" s="3">
        <v>75.6</v>
      </c>
      <c r="M55" s="3">
        <v>79.38</v>
      </c>
      <c r="N55" s="3">
        <v>151.99</v>
      </c>
      <c r="O55" s="2" t="s">
        <v>217</v>
      </c>
      <c r="P55" s="2" t="s">
        <v>439</v>
      </c>
      <c r="Q55" s="2" t="s">
        <v>219</v>
      </c>
      <c r="R55" s="2" t="s">
        <v>220</v>
      </c>
      <c r="S55" s="2" t="s">
        <v>1137</v>
      </c>
      <c r="T55" s="2" t="s">
        <v>222</v>
      </c>
      <c r="U55" s="2" t="s">
        <v>223</v>
      </c>
      <c r="V55" s="2" t="s">
        <v>441</v>
      </c>
      <c r="W55" s="2" t="s">
        <v>953</v>
      </c>
      <c r="X55" s="2" t="s">
        <v>225</v>
      </c>
      <c r="Y55" s="2" t="s">
        <v>266</v>
      </c>
      <c r="Z55" s="4">
        <v>335</v>
      </c>
      <c r="AA55" s="4">
        <f>=ROUNDDOWN(22.3333333333333,0)</f>
      </c>
      <c r="AB55" s="5">
        <v>15</v>
      </c>
      <c r="AC55" s="2" t="s">
        <v>846</v>
      </c>
      <c r="AD55" s="4">
        <v>229</v>
      </c>
      <c r="AE55" s="4">
        <v>309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>
        <v>23</v>
      </c>
      <c r="AQ55" s="8">
        <v>1942.46</v>
      </c>
      <c r="AR55" s="4">
        <v>35</v>
      </c>
      <c r="AS55" s="8">
        <v>2842.58</v>
      </c>
      <c r="AT55" s="7">
        <v>-0.3429</v>
      </c>
      <c r="AU55" s="7">
        <v>-0.3167</v>
      </c>
      <c r="AV55" s="4">
        <v>42</v>
      </c>
      <c r="AW55" s="8">
        <v>3860.7</v>
      </c>
      <c r="AX55" s="4">
        <v>65</v>
      </c>
      <c r="AY55" s="8">
        <v>5799.81</v>
      </c>
      <c r="AZ55" s="7">
        <v>-0.3538</v>
      </c>
      <c r="BA55" s="7">
        <v>-0.3343</v>
      </c>
      <c r="BB55" s="7">
        <v>0.5031</v>
      </c>
      <c r="BC55" s="4">
        <v>42</v>
      </c>
      <c r="BD55" s="8">
        <v>3860.7</v>
      </c>
      <c r="BE55" s="4">
        <v>65</v>
      </c>
      <c r="BF55" s="8">
        <v>5799.81</v>
      </c>
      <c r="BG55" s="7">
        <v>-0.3538</v>
      </c>
      <c r="BH55" s="7">
        <v>-0.3343</v>
      </c>
      <c r="BI55" s="7">
        <v>1</v>
      </c>
      <c r="BJ55" s="4">
        <v>23</v>
      </c>
      <c r="BK55" s="8">
        <v>1942.46</v>
      </c>
      <c r="BL55" s="2" t="s">
        <v>1138</v>
      </c>
      <c r="BM55" s="7">
        <v>1</v>
      </c>
      <c r="BN55" s="7">
        <v>1</v>
      </c>
      <c r="BO55" s="4">
        <v>2</v>
      </c>
      <c r="BP55" s="8">
        <v>173.88</v>
      </c>
      <c r="BQ55" s="4"/>
      <c r="BR55" s="8"/>
      <c r="BS55" s="7"/>
      <c r="BT55" s="7"/>
      <c r="BU55" s="2" t="s">
        <v>230</v>
      </c>
      <c r="BV55" s="2" t="s">
        <v>217</v>
      </c>
      <c r="BW55" s="2" t="s">
        <v>220</v>
      </c>
      <c r="BX55" s="2" t="s">
        <v>1035</v>
      </c>
      <c r="BY55" s="2" t="s">
        <v>232</v>
      </c>
      <c r="BZ55" s="2" t="s">
        <v>220</v>
      </c>
      <c r="CA55" s="4">
        <v>8</v>
      </c>
      <c r="CB55" s="8">
        <v>685.84</v>
      </c>
      <c r="CC55" s="4">
        <v>4</v>
      </c>
      <c r="CD55" s="8">
        <v>342.92</v>
      </c>
      <c r="CE55" s="7">
        <v>1</v>
      </c>
      <c r="CF55" s="7">
        <v>1</v>
      </c>
      <c r="CG55" s="2" t="s">
        <v>230</v>
      </c>
      <c r="CH55" s="2" t="s">
        <v>217</v>
      </c>
      <c r="CI55" s="2" t="s">
        <v>767</v>
      </c>
      <c r="CJ55" s="2" t="s">
        <v>783</v>
      </c>
      <c r="CK55" s="2" t="s">
        <v>232</v>
      </c>
      <c r="CL55" s="2" t="s">
        <v>220</v>
      </c>
      <c r="CM55" s="4">
        <v>2</v>
      </c>
      <c r="CN55" s="8">
        <v>174.64</v>
      </c>
      <c r="CO55" s="4">
        <v>3</v>
      </c>
      <c r="CP55" s="8">
        <v>261.96</v>
      </c>
      <c r="CQ55" s="7">
        <v>-0.3333</v>
      </c>
      <c r="CR55" s="7">
        <v>-0.3333</v>
      </c>
      <c r="CS55" s="2" t="s">
        <v>230</v>
      </c>
      <c r="CT55" s="2" t="s">
        <v>217</v>
      </c>
      <c r="CU55" s="2" t="s">
        <v>1112</v>
      </c>
      <c r="CV55" s="2" t="s">
        <v>1139</v>
      </c>
      <c r="CW55" s="2" t="s">
        <v>232</v>
      </c>
      <c r="CX55" s="2" t="s">
        <v>220</v>
      </c>
      <c r="CY55" s="4">
        <v>2</v>
      </c>
      <c r="CZ55" s="8">
        <v>171.46</v>
      </c>
      <c r="DA55" s="4">
        <v>1</v>
      </c>
      <c r="DB55" s="8">
        <v>85.73</v>
      </c>
      <c r="DC55" s="7">
        <v>1</v>
      </c>
      <c r="DD55" s="7">
        <v>1</v>
      </c>
      <c r="DE55" s="2" t="s">
        <v>230</v>
      </c>
      <c r="DF55" s="2" t="s">
        <v>217</v>
      </c>
      <c r="DG55" s="2" t="s">
        <v>769</v>
      </c>
      <c r="DH55" s="2" t="s">
        <v>1140</v>
      </c>
      <c r="DI55" s="2" t="s">
        <v>232</v>
      </c>
      <c r="DJ55" s="2" t="s">
        <v>220</v>
      </c>
      <c r="DK55" s="4">
        <v>2</v>
      </c>
      <c r="DL55" s="8">
        <v>179.4</v>
      </c>
      <c r="DM55" s="4">
        <v>2</v>
      </c>
      <c r="DN55" s="8">
        <v>169.08</v>
      </c>
      <c r="DO55" s="7"/>
      <c r="DP55" s="7">
        <v>0.061</v>
      </c>
      <c r="DQ55" s="2" t="s">
        <v>230</v>
      </c>
      <c r="DR55" s="2" t="s">
        <v>217</v>
      </c>
      <c r="DS55" s="2" t="s">
        <v>860</v>
      </c>
      <c r="DT55" s="2" t="s">
        <v>1037</v>
      </c>
      <c r="DU55" s="2" t="s">
        <v>232</v>
      </c>
      <c r="DV55" s="2" t="s">
        <v>220</v>
      </c>
      <c r="DW55" s="4">
        <v>3</v>
      </c>
      <c r="DX55" s="8">
        <v>214.32</v>
      </c>
      <c r="DY55" s="4">
        <v>13</v>
      </c>
      <c r="DZ55" s="8">
        <v>952.54</v>
      </c>
      <c r="EA55" s="7">
        <v>-0.7692</v>
      </c>
      <c r="EB55" s="7">
        <v>-0.775</v>
      </c>
      <c r="EC55" s="2" t="s">
        <v>230</v>
      </c>
      <c r="ED55" s="2" t="s">
        <v>217</v>
      </c>
      <c r="EE55" s="2" t="s">
        <v>776</v>
      </c>
      <c r="EF55" s="2" t="s">
        <v>1141</v>
      </c>
      <c r="EG55" s="2" t="s">
        <v>232</v>
      </c>
      <c r="EH55" s="2" t="s">
        <v>220</v>
      </c>
      <c r="EI55" s="4">
        <v>4</v>
      </c>
      <c r="EJ55" s="8">
        <v>342.92</v>
      </c>
      <c r="EK55" s="4">
        <v>11</v>
      </c>
      <c r="EL55" s="8">
        <v>943.03</v>
      </c>
      <c r="EM55" s="7">
        <v>-0.6364</v>
      </c>
      <c r="EN55" s="7">
        <v>-0.6364</v>
      </c>
      <c r="EO55" s="2" t="s">
        <v>230</v>
      </c>
      <c r="EP55" s="2" t="s">
        <v>217</v>
      </c>
      <c r="EQ55" s="2" t="s">
        <v>1010</v>
      </c>
      <c r="ER55" s="2" t="s">
        <v>1142</v>
      </c>
      <c r="ES55" s="2" t="s">
        <v>232</v>
      </c>
      <c r="ET55" s="2" t="s">
        <v>220</v>
      </c>
      <c r="EU55" s="4"/>
      <c r="EV55" s="8"/>
      <c r="EW55" s="4"/>
      <c r="EX55" s="8"/>
      <c r="EY55" s="7"/>
      <c r="EZ55" s="7"/>
      <c r="FA55" s="2" t="s">
        <v>230</v>
      </c>
      <c r="FB55" s="2" t="s">
        <v>217</v>
      </c>
      <c r="FC55" s="2" t="s">
        <v>804</v>
      </c>
      <c r="FD55" s="2" t="s">
        <v>991</v>
      </c>
      <c r="FE55" s="2" t="s">
        <v>232</v>
      </c>
      <c r="FF55" s="2" t="s">
        <v>220</v>
      </c>
      <c r="FG55" s="4"/>
      <c r="FH55" s="8"/>
      <c r="FI55" s="4"/>
      <c r="FJ55" s="8"/>
      <c r="FK55" s="7"/>
      <c r="FL55" s="7"/>
      <c r="FM55" s="2" t="s">
        <v>230</v>
      </c>
      <c r="FN55" s="2" t="s">
        <v>217</v>
      </c>
      <c r="FO55" s="2" t="s">
        <v>250</v>
      </c>
      <c r="FP55" s="2" t="s">
        <v>1019</v>
      </c>
      <c r="FQ55" s="2" t="s">
        <v>232</v>
      </c>
      <c r="FR55" s="2" t="s">
        <v>220</v>
      </c>
      <c r="FS55" s="4"/>
      <c r="FT55" s="8"/>
      <c r="FU55" s="4"/>
      <c r="FV55" s="8"/>
      <c r="FW55" s="7"/>
      <c r="FX55" s="7"/>
      <c r="FY55" s="2" t="s">
        <v>416</v>
      </c>
      <c r="FZ55" s="2" t="s">
        <v>217</v>
      </c>
      <c r="GA55" s="2" t="s">
        <v>220</v>
      </c>
      <c r="GB55" s="2" t="s">
        <v>220</v>
      </c>
      <c r="GC55" s="2" t="s">
        <v>232</v>
      </c>
      <c r="GD55" s="2" t="s">
        <v>220</v>
      </c>
      <c r="GE55" s="4"/>
      <c r="GF55" s="8"/>
      <c r="GG55" s="4"/>
      <c r="GH55" s="8"/>
      <c r="GI55" s="7"/>
      <c r="GJ55" s="7"/>
      <c r="GK55" s="2" t="s">
        <v>230</v>
      </c>
      <c r="GL55" s="2" t="s">
        <v>217</v>
      </c>
      <c r="GM55" s="2" t="s">
        <v>380</v>
      </c>
      <c r="GN55" s="2" t="s">
        <v>220</v>
      </c>
      <c r="GO55" s="2" t="s">
        <v>232</v>
      </c>
      <c r="GP55" s="2" t="s">
        <v>220</v>
      </c>
      <c r="GQ55" s="4"/>
      <c r="GR55" s="8"/>
      <c r="GS55" s="4"/>
      <c r="GT55" s="8"/>
      <c r="GU55" s="7"/>
      <c r="GV55" s="7"/>
      <c r="GW55" s="2" t="s">
        <v>230</v>
      </c>
      <c r="GX55" s="2" t="s">
        <v>217</v>
      </c>
      <c r="GY55" s="2" t="s">
        <v>325</v>
      </c>
      <c r="GZ55" s="2" t="s">
        <v>622</v>
      </c>
      <c r="HA55" s="2" t="s">
        <v>232</v>
      </c>
      <c r="HB55" s="2" t="s">
        <v>220</v>
      </c>
      <c r="HC55" s="4"/>
      <c r="HD55" s="8"/>
      <c r="HE55" s="4"/>
      <c r="HF55" s="8"/>
      <c r="HG55" s="7"/>
      <c r="HH55" s="7"/>
      <c r="HI55" s="2" t="s">
        <v>254</v>
      </c>
      <c r="HJ55" s="2" t="s">
        <v>217</v>
      </c>
      <c r="HK55" s="2" t="s">
        <v>220</v>
      </c>
      <c r="HL55" s="2" t="s">
        <v>220</v>
      </c>
      <c r="HM55" s="2" t="s">
        <v>232</v>
      </c>
      <c r="HN55" s="2" t="s">
        <v>220</v>
      </c>
      <c r="HO55" s="4"/>
      <c r="HP55" s="8"/>
      <c r="HQ55" s="4"/>
      <c r="HR55" s="8"/>
      <c r="HS55" s="7"/>
      <c r="HT55" s="7"/>
      <c r="HU55" s="2" t="s">
        <v>230</v>
      </c>
      <c r="HV55" s="2" t="s">
        <v>217</v>
      </c>
      <c r="HW55" s="2" t="s">
        <v>885</v>
      </c>
      <c r="HX55" s="2" t="s">
        <v>824</v>
      </c>
      <c r="HY55" s="2" t="s">
        <v>232</v>
      </c>
      <c r="HZ55" s="2" t="s">
        <v>220</v>
      </c>
      <c r="IA55" s="4"/>
      <c r="IB55" s="8"/>
      <c r="IC55" s="4"/>
      <c r="ID55" s="8"/>
      <c r="IE55" s="7"/>
      <c r="IF55" s="7"/>
      <c r="IG55" s="2" t="s">
        <v>230</v>
      </c>
      <c r="IH55" s="2" t="s">
        <v>217</v>
      </c>
      <c r="II55" s="2" t="s">
        <v>767</v>
      </c>
      <c r="IJ55" s="2" t="s">
        <v>1143</v>
      </c>
      <c r="IK55" s="2" t="s">
        <v>232</v>
      </c>
      <c r="IL55" s="2" t="s">
        <v>220</v>
      </c>
      <c r="IM55" s="4"/>
      <c r="IN55" s="8"/>
      <c r="IO55" s="4"/>
      <c r="IP55" s="8"/>
      <c r="IQ55" s="7"/>
      <c r="IR55" s="7"/>
      <c r="IS55" s="2" t="s">
        <v>277</v>
      </c>
      <c r="IT55" s="2" t="s">
        <v>217</v>
      </c>
      <c r="IU55" s="2" t="s">
        <v>220</v>
      </c>
      <c r="IV55" s="2" t="s">
        <v>220</v>
      </c>
      <c r="IW55" s="2" t="s">
        <v>232</v>
      </c>
      <c r="IX55" s="2" t="s">
        <v>220</v>
      </c>
      <c r="IY55" s="4"/>
      <c r="IZ55" s="8"/>
      <c r="JA55" s="4">
        <v>1</v>
      </c>
      <c r="JB55" s="8">
        <v>87.32</v>
      </c>
      <c r="JC55" s="7">
        <v>-1</v>
      </c>
      <c r="JD55" s="7">
        <v>-1</v>
      </c>
      <c r="JE55" s="2" t="s">
        <v>230</v>
      </c>
      <c r="JF55" s="2" t="s">
        <v>217</v>
      </c>
      <c r="JG55" s="2" t="s">
        <v>329</v>
      </c>
      <c r="JH55" s="2" t="s">
        <v>931</v>
      </c>
      <c r="JI55" s="2" t="s">
        <v>232</v>
      </c>
      <c r="JJ55" s="2" t="s">
        <v>220</v>
      </c>
      <c r="JK55" s="4"/>
      <c r="JL55" s="8"/>
      <c r="JM55" s="4"/>
      <c r="JN55" s="8"/>
      <c r="JO55" s="7"/>
      <c r="JP55" s="7"/>
      <c r="JQ55" s="2" t="s">
        <v>277</v>
      </c>
      <c r="JR55" s="2" t="s">
        <v>217</v>
      </c>
      <c r="JS55" s="2" t="s">
        <v>220</v>
      </c>
      <c r="JT55" s="2" t="s">
        <v>220</v>
      </c>
      <c r="JU55" s="2" t="s">
        <v>232</v>
      </c>
      <c r="JV55" s="2" t="s">
        <v>220</v>
      </c>
      <c r="JW55" s="4"/>
      <c r="JX55" s="8"/>
      <c r="JY55" s="4"/>
      <c r="JZ55" s="8"/>
      <c r="KA55" s="7"/>
      <c r="KB55" s="7"/>
      <c r="KC55" s="2" t="s">
        <v>386</v>
      </c>
      <c r="KD55" s="2" t="s">
        <v>217</v>
      </c>
      <c r="KE55" s="2" t="s">
        <v>220</v>
      </c>
      <c r="KF55" s="2" t="s">
        <v>220</v>
      </c>
      <c r="KG55" s="2" t="s">
        <v>232</v>
      </c>
      <c r="KH55" s="2" t="s">
        <v>220</v>
      </c>
      <c r="KI55" s="4"/>
      <c r="KJ55" s="8"/>
      <c r="KK55" s="4"/>
      <c r="KL55" s="8"/>
      <c r="KM55" s="7"/>
      <c r="KN55" s="7"/>
      <c r="KO55" s="2" t="s">
        <v>277</v>
      </c>
      <c r="KP55" s="2" t="s">
        <v>217</v>
      </c>
      <c r="KQ55" s="2" t="s">
        <v>220</v>
      </c>
      <c r="KR55" s="2" t="s">
        <v>220</v>
      </c>
      <c r="KS55" s="2" t="s">
        <v>232</v>
      </c>
      <c r="KT55" s="2" t="s">
        <v>220</v>
      </c>
      <c r="KU55" s="4"/>
      <c r="KV55" s="8"/>
      <c r="KW55" s="4"/>
      <c r="KX55" s="8"/>
      <c r="KY55" s="7"/>
      <c r="KZ55" s="7"/>
      <c r="LA55" s="2" t="s">
        <v>277</v>
      </c>
      <c r="LB55" s="2" t="s">
        <v>217</v>
      </c>
      <c r="LC55" s="2" t="s">
        <v>220</v>
      </c>
      <c r="LD55" s="2" t="s">
        <v>220</v>
      </c>
      <c r="LE55" s="2" t="s">
        <v>232</v>
      </c>
      <c r="LF55" s="2" t="s">
        <v>220</v>
      </c>
      <c r="LG55" s="4"/>
      <c r="LH55" s="8"/>
      <c r="LI55" s="4"/>
      <c r="LJ55" s="8"/>
      <c r="LK55" s="7"/>
      <c r="LL55" s="7"/>
      <c r="LM55" s="2" t="s">
        <v>268</v>
      </c>
      <c r="LN55" s="2" t="s">
        <v>217</v>
      </c>
      <c r="LO55" s="2" t="s">
        <v>220</v>
      </c>
      <c r="LP55" s="2" t="s">
        <v>220</v>
      </c>
      <c r="LQ55" s="2" t="s">
        <v>232</v>
      </c>
      <c r="LR55" s="2" t="s">
        <v>220</v>
      </c>
      <c r="LS55" s="4"/>
      <c r="LT55" s="8"/>
      <c r="LU55" s="4"/>
      <c r="LV55" s="8"/>
      <c r="LW55" s="7"/>
      <c r="LX55" s="7"/>
      <c r="LY55" s="2" t="s">
        <v>230</v>
      </c>
      <c r="LZ55" s="2" t="s">
        <v>270</v>
      </c>
      <c r="MA55" s="2" t="s">
        <v>1112</v>
      </c>
      <c r="MB55" s="2" t="s">
        <v>1144</v>
      </c>
      <c r="MC55" s="2" t="s">
        <v>232</v>
      </c>
      <c r="MD55" s="2" t="s">
        <v>220</v>
      </c>
      <c r="ME55" s="4"/>
      <c r="MF55" s="8"/>
      <c r="MG55" s="4"/>
      <c r="MH55" s="8"/>
      <c r="MI55" s="7"/>
      <c r="MJ55" s="7"/>
      <c r="MK55" s="2" t="s">
        <v>230</v>
      </c>
      <c r="ML55" s="2" t="s">
        <v>270</v>
      </c>
      <c r="MM55" s="2" t="s">
        <v>421</v>
      </c>
      <c r="MN55" s="2" t="s">
        <v>220</v>
      </c>
      <c r="MO55" s="2" t="s">
        <v>232</v>
      </c>
      <c r="MP55" s="2" t="s">
        <v>220</v>
      </c>
      <c r="MQ55" s="4"/>
      <c r="MR55" s="8"/>
      <c r="MS55" s="4"/>
      <c r="MT55" s="8"/>
      <c r="MU55" s="7"/>
      <c r="MV55" s="7"/>
      <c r="MW55" s="2" t="s">
        <v>230</v>
      </c>
      <c r="MX55" s="2" t="s">
        <v>274</v>
      </c>
      <c r="MY55" s="2" t="s">
        <v>1145</v>
      </c>
      <c r="MZ55" s="2" t="s">
        <v>334</v>
      </c>
      <c r="NA55" s="2" t="s">
        <v>232</v>
      </c>
      <c r="NB55" s="2" t="s">
        <v>220</v>
      </c>
      <c r="NC55" s="4"/>
      <c r="ND55" s="8"/>
      <c r="NE55" s="4"/>
      <c r="NF55" s="8"/>
      <c r="NG55" s="7"/>
      <c r="NH55" s="7"/>
      <c r="NI55" s="2" t="s">
        <v>220</v>
      </c>
      <c r="NJ55" s="2" t="s">
        <v>220</v>
      </c>
      <c r="NK55" s="2" t="s">
        <v>220</v>
      </c>
      <c r="NL55" s="2" t="s">
        <v>220</v>
      </c>
      <c r="NM55" s="2" t="s">
        <v>220</v>
      </c>
      <c r="NN55" s="2" t="s">
        <v>220</v>
      </c>
      <c r="NO55" s="4"/>
      <c r="NP55" s="8"/>
      <c r="NQ55" s="4"/>
      <c r="NR55" s="8"/>
      <c r="NS55" s="7"/>
      <c r="NT55" s="7"/>
      <c r="NU55" s="2" t="s">
        <v>277</v>
      </c>
      <c r="NV55" s="2" t="s">
        <v>217</v>
      </c>
      <c r="NW55" s="2" t="s">
        <v>220</v>
      </c>
      <c r="NX55" s="2" t="s">
        <v>220</v>
      </c>
      <c r="NY55" s="2" t="s">
        <v>232</v>
      </c>
      <c r="NZ55" s="2" t="s">
        <v>220</v>
      </c>
      <c r="OA55" s="4"/>
      <c r="OB55" s="8"/>
      <c r="OC55" s="4"/>
      <c r="OD55" s="8"/>
      <c r="OE55" s="7"/>
      <c r="OF55" s="7"/>
      <c r="OG55" s="2" t="s">
        <v>268</v>
      </c>
      <c r="OH55" s="2" t="s">
        <v>217</v>
      </c>
      <c r="OI55" s="2" t="s">
        <v>220</v>
      </c>
      <c r="OJ55" s="2" t="s">
        <v>220</v>
      </c>
      <c r="OK55" s="2" t="s">
        <v>232</v>
      </c>
      <c r="OL55" s="2" t="s">
        <v>220</v>
      </c>
      <c r="OM55" s="4"/>
      <c r="ON55" s="8"/>
      <c r="OO55" s="4"/>
      <c r="OP55" s="8"/>
      <c r="OQ55" s="7"/>
      <c r="OR55" s="7"/>
      <c r="OS55" s="2" t="s">
        <v>277</v>
      </c>
      <c r="OT55" s="2" t="s">
        <v>270</v>
      </c>
      <c r="OU55" s="2" t="s">
        <v>220</v>
      </c>
      <c r="OV55" s="2" t="s">
        <v>220</v>
      </c>
      <c r="OW55" s="2" t="s">
        <v>232</v>
      </c>
      <c r="OX55" s="2" t="s">
        <v>220</v>
      </c>
      <c r="OY55" s="4"/>
      <c r="OZ55" s="8"/>
      <c r="PA55" s="4"/>
      <c r="PB55" s="8"/>
      <c r="PC55" s="7"/>
      <c r="PD55" s="7"/>
      <c r="PE55" s="2" t="s">
        <v>277</v>
      </c>
      <c r="PF55" s="2" t="s">
        <v>217</v>
      </c>
      <c r="PG55" s="2" t="s">
        <v>220</v>
      </c>
      <c r="PH55" s="2" t="s">
        <v>220</v>
      </c>
      <c r="PI55" s="2" t="s">
        <v>232</v>
      </c>
      <c r="PJ55" s="2" t="s">
        <v>220</v>
      </c>
      <c r="PK55" s="4"/>
      <c r="PL55" s="8"/>
      <c r="PM55" s="4"/>
      <c r="PN55" s="8"/>
      <c r="PO55" s="7"/>
      <c r="PP55" s="7"/>
      <c r="PQ55" s="2" t="s">
        <v>277</v>
      </c>
      <c r="PR55" s="2" t="s">
        <v>270</v>
      </c>
      <c r="PS55" s="2" t="s">
        <v>220</v>
      </c>
      <c r="PT55" s="2" t="s">
        <v>220</v>
      </c>
      <c r="PU55" s="2" t="s">
        <v>232</v>
      </c>
      <c r="PV55" s="2" t="s">
        <v>220</v>
      </c>
      <c r="PW55" s="4">
        <v>334</v>
      </c>
      <c r="PX55" s="4"/>
      <c r="PY55" s="4"/>
      <c r="PZ55" s="4"/>
      <c r="QA55" s="4">
        <v>1</v>
      </c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>
        <v>229</v>
      </c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>
        <v>80</v>
      </c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</row>
    <row r="56">
      <c r="A56" s="2" t="s">
        <v>1146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1136</v>
      </c>
      <c r="G56" s="2" t="s">
        <v>1136</v>
      </c>
      <c r="H56" s="2" t="s">
        <v>1136</v>
      </c>
      <c r="I56" s="2" t="s">
        <v>1030</v>
      </c>
      <c r="J56" s="2" t="s">
        <v>282</v>
      </c>
      <c r="K56" s="2" t="s">
        <v>672</v>
      </c>
      <c r="L56" s="3">
        <v>91.8</v>
      </c>
      <c r="M56" s="3">
        <v>96.39</v>
      </c>
      <c r="N56" s="3">
        <v>183.99</v>
      </c>
      <c r="O56" s="2" t="s">
        <v>217</v>
      </c>
      <c r="P56" s="2" t="s">
        <v>439</v>
      </c>
      <c r="Q56" s="2" t="s">
        <v>219</v>
      </c>
      <c r="R56" s="2" t="s">
        <v>220</v>
      </c>
      <c r="S56" s="2" t="s">
        <v>1137</v>
      </c>
      <c r="T56" s="2" t="s">
        <v>222</v>
      </c>
      <c r="U56" s="2" t="s">
        <v>223</v>
      </c>
      <c r="V56" s="2" t="s">
        <v>441</v>
      </c>
      <c r="W56" s="2" t="s">
        <v>953</v>
      </c>
      <c r="X56" s="2" t="s">
        <v>225</v>
      </c>
      <c r="Y56" s="2" t="s">
        <v>266</v>
      </c>
      <c r="Z56" s="4">
        <v>256</v>
      </c>
      <c r="AA56" s="4">
        <f>=ROUNDDOWN(16,0)</f>
      </c>
      <c r="AB56" s="5">
        <v>16</v>
      </c>
      <c r="AC56" s="2" t="s">
        <v>846</v>
      </c>
      <c r="AD56" s="4">
        <v>149</v>
      </c>
      <c r="AE56" s="4">
        <v>259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>
        <v>19</v>
      </c>
      <c r="AQ56" s="8">
        <v>1918.24</v>
      </c>
      <c r="AR56" s="4">
        <v>30</v>
      </c>
      <c r="AS56" s="8">
        <v>2957.23</v>
      </c>
      <c r="AT56" s="7">
        <v>-0.3667</v>
      </c>
      <c r="AU56" s="7">
        <v>-0.3513</v>
      </c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>
        <v>0.4969</v>
      </c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 t="s">
        <v>220</v>
      </c>
      <c r="BJ56" s="4">
        <v>19</v>
      </c>
      <c r="BK56" s="8">
        <v>1918.24</v>
      </c>
      <c r="BL56" s="2" t="s">
        <v>1147</v>
      </c>
      <c r="BM56" s="7">
        <v>1</v>
      </c>
      <c r="BN56" s="7">
        <v>1</v>
      </c>
      <c r="BO56" s="4">
        <v>4</v>
      </c>
      <c r="BP56" s="8">
        <v>422.28</v>
      </c>
      <c r="BQ56" s="4"/>
      <c r="BR56" s="8"/>
      <c r="BS56" s="7"/>
      <c r="BT56" s="7"/>
      <c r="BU56" s="2" t="s">
        <v>230</v>
      </c>
      <c r="BV56" s="2" t="s">
        <v>217</v>
      </c>
      <c r="BW56" s="2" t="s">
        <v>220</v>
      </c>
      <c r="BX56" s="2" t="s">
        <v>1148</v>
      </c>
      <c r="BY56" s="2" t="s">
        <v>232</v>
      </c>
      <c r="BZ56" s="2" t="s">
        <v>220</v>
      </c>
      <c r="CA56" s="4">
        <v>2</v>
      </c>
      <c r="CB56" s="8">
        <v>208.2</v>
      </c>
      <c r="CC56" s="4">
        <v>4</v>
      </c>
      <c r="CD56" s="8">
        <v>416.4</v>
      </c>
      <c r="CE56" s="7">
        <v>-0.5</v>
      </c>
      <c r="CF56" s="7">
        <v>-0.5</v>
      </c>
      <c r="CG56" s="2" t="s">
        <v>230</v>
      </c>
      <c r="CH56" s="2" t="s">
        <v>217</v>
      </c>
      <c r="CI56" s="2" t="s">
        <v>767</v>
      </c>
      <c r="CJ56" s="2" t="s">
        <v>1089</v>
      </c>
      <c r="CK56" s="2" t="s">
        <v>232</v>
      </c>
      <c r="CL56" s="2" t="s">
        <v>220</v>
      </c>
      <c r="CM56" s="4">
        <v>1</v>
      </c>
      <c r="CN56" s="8">
        <v>106.03</v>
      </c>
      <c r="CO56" s="4">
        <v>4</v>
      </c>
      <c r="CP56" s="8">
        <v>424.12</v>
      </c>
      <c r="CQ56" s="7">
        <v>-0.75</v>
      </c>
      <c r="CR56" s="7">
        <v>-0.75</v>
      </c>
      <c r="CS56" s="2" t="s">
        <v>230</v>
      </c>
      <c r="CT56" s="2" t="s">
        <v>217</v>
      </c>
      <c r="CU56" s="2" t="s">
        <v>1112</v>
      </c>
      <c r="CV56" s="2" t="s">
        <v>914</v>
      </c>
      <c r="CW56" s="2" t="s">
        <v>232</v>
      </c>
      <c r="CX56" s="2" t="s">
        <v>220</v>
      </c>
      <c r="CY56" s="4">
        <v>4</v>
      </c>
      <c r="CZ56" s="8">
        <v>416.4</v>
      </c>
      <c r="DA56" s="4">
        <v>1</v>
      </c>
      <c r="DB56" s="8">
        <v>104.1</v>
      </c>
      <c r="DC56" s="7">
        <v>3</v>
      </c>
      <c r="DD56" s="7">
        <v>3</v>
      </c>
      <c r="DE56" s="2" t="s">
        <v>230</v>
      </c>
      <c r="DF56" s="2" t="s">
        <v>217</v>
      </c>
      <c r="DG56" s="2" t="s">
        <v>769</v>
      </c>
      <c r="DH56" s="2" t="s">
        <v>1140</v>
      </c>
      <c r="DI56" s="2" t="s">
        <v>232</v>
      </c>
      <c r="DJ56" s="2" t="s">
        <v>220</v>
      </c>
      <c r="DK56" s="4">
        <v>2</v>
      </c>
      <c r="DL56" s="8">
        <v>192.78</v>
      </c>
      <c r="DM56" s="4">
        <v>5</v>
      </c>
      <c r="DN56" s="8">
        <v>481.95</v>
      </c>
      <c r="DO56" s="7">
        <v>-0.6</v>
      </c>
      <c r="DP56" s="7">
        <v>-0.6</v>
      </c>
      <c r="DQ56" s="2" t="s">
        <v>230</v>
      </c>
      <c r="DR56" s="2" t="s">
        <v>217</v>
      </c>
      <c r="DS56" s="2" t="s">
        <v>860</v>
      </c>
      <c r="DT56" s="2" t="s">
        <v>1142</v>
      </c>
      <c r="DU56" s="2" t="s">
        <v>232</v>
      </c>
      <c r="DV56" s="2" t="s">
        <v>220</v>
      </c>
      <c r="DW56" s="4">
        <v>3</v>
      </c>
      <c r="DX56" s="8">
        <v>260.25</v>
      </c>
      <c r="DY56" s="4">
        <v>10</v>
      </c>
      <c r="DZ56" s="8">
        <v>906.06</v>
      </c>
      <c r="EA56" s="7">
        <v>-0.7</v>
      </c>
      <c r="EB56" s="7">
        <v>-0.7128</v>
      </c>
      <c r="EC56" s="2" t="s">
        <v>230</v>
      </c>
      <c r="ED56" s="2" t="s">
        <v>217</v>
      </c>
      <c r="EE56" s="2" t="s">
        <v>776</v>
      </c>
      <c r="EF56" s="2" t="s">
        <v>325</v>
      </c>
      <c r="EG56" s="2" t="s">
        <v>232</v>
      </c>
      <c r="EH56" s="2" t="s">
        <v>220</v>
      </c>
      <c r="EI56" s="4">
        <v>3</v>
      </c>
      <c r="EJ56" s="8">
        <v>312.3</v>
      </c>
      <c r="EK56" s="4">
        <v>6</v>
      </c>
      <c r="EL56" s="8">
        <v>624.6</v>
      </c>
      <c r="EM56" s="7">
        <v>-0.5</v>
      </c>
      <c r="EN56" s="7">
        <v>-0.5</v>
      </c>
      <c r="EO56" s="2" t="s">
        <v>230</v>
      </c>
      <c r="EP56" s="2" t="s">
        <v>217</v>
      </c>
      <c r="EQ56" s="2" t="s">
        <v>1010</v>
      </c>
      <c r="ER56" s="2" t="s">
        <v>1011</v>
      </c>
      <c r="ES56" s="2" t="s">
        <v>232</v>
      </c>
      <c r="ET56" s="2" t="s">
        <v>220</v>
      </c>
      <c r="EU56" s="4"/>
      <c r="EV56" s="8"/>
      <c r="EW56" s="4"/>
      <c r="EX56" s="8"/>
      <c r="EY56" s="7"/>
      <c r="EZ56" s="7"/>
      <c r="FA56" s="2" t="s">
        <v>230</v>
      </c>
      <c r="FB56" s="2" t="s">
        <v>217</v>
      </c>
      <c r="FC56" s="2" t="s">
        <v>814</v>
      </c>
      <c r="FD56" s="2" t="s">
        <v>1149</v>
      </c>
      <c r="FE56" s="2" t="s">
        <v>232</v>
      </c>
      <c r="FF56" s="2" t="s">
        <v>220</v>
      </c>
      <c r="FG56" s="4"/>
      <c r="FH56" s="8"/>
      <c r="FI56" s="4"/>
      <c r="FJ56" s="8"/>
      <c r="FK56" s="7"/>
      <c r="FL56" s="7"/>
      <c r="FM56" s="2" t="s">
        <v>230</v>
      </c>
      <c r="FN56" s="2" t="s">
        <v>217</v>
      </c>
      <c r="FO56" s="2" t="s">
        <v>250</v>
      </c>
      <c r="FP56" s="2" t="s">
        <v>1019</v>
      </c>
      <c r="FQ56" s="2" t="s">
        <v>232</v>
      </c>
      <c r="FR56" s="2" t="s">
        <v>220</v>
      </c>
      <c r="FS56" s="4"/>
      <c r="FT56" s="8"/>
      <c r="FU56" s="4"/>
      <c r="FV56" s="8"/>
      <c r="FW56" s="7"/>
      <c r="FX56" s="7"/>
      <c r="FY56" s="2" t="s">
        <v>416</v>
      </c>
      <c r="FZ56" s="2" t="s">
        <v>217</v>
      </c>
      <c r="GA56" s="2" t="s">
        <v>220</v>
      </c>
      <c r="GB56" s="2" t="s">
        <v>220</v>
      </c>
      <c r="GC56" s="2" t="s">
        <v>232</v>
      </c>
      <c r="GD56" s="2" t="s">
        <v>220</v>
      </c>
      <c r="GE56" s="4"/>
      <c r="GF56" s="8"/>
      <c r="GG56" s="4"/>
      <c r="GH56" s="8"/>
      <c r="GI56" s="7"/>
      <c r="GJ56" s="7"/>
      <c r="GK56" s="2" t="s">
        <v>230</v>
      </c>
      <c r="GL56" s="2" t="s">
        <v>217</v>
      </c>
      <c r="GM56" s="2" t="s">
        <v>380</v>
      </c>
      <c r="GN56" s="2" t="s">
        <v>220</v>
      </c>
      <c r="GO56" s="2" t="s">
        <v>232</v>
      </c>
      <c r="GP56" s="2" t="s">
        <v>220</v>
      </c>
      <c r="GQ56" s="4"/>
      <c r="GR56" s="8"/>
      <c r="GS56" s="4"/>
      <c r="GT56" s="8"/>
      <c r="GU56" s="7"/>
      <c r="GV56" s="7"/>
      <c r="GW56" s="2" t="s">
        <v>230</v>
      </c>
      <c r="GX56" s="2" t="s">
        <v>270</v>
      </c>
      <c r="GY56" s="2" t="s">
        <v>325</v>
      </c>
      <c r="GZ56" s="2" t="s">
        <v>1150</v>
      </c>
      <c r="HA56" s="2" t="s">
        <v>232</v>
      </c>
      <c r="HB56" s="2" t="s">
        <v>220</v>
      </c>
      <c r="HC56" s="4"/>
      <c r="HD56" s="8"/>
      <c r="HE56" s="4"/>
      <c r="HF56" s="8"/>
      <c r="HG56" s="7"/>
      <c r="HH56" s="7"/>
      <c r="HI56" s="2" t="s">
        <v>254</v>
      </c>
      <c r="HJ56" s="2" t="s">
        <v>217</v>
      </c>
      <c r="HK56" s="2" t="s">
        <v>220</v>
      </c>
      <c r="HL56" s="2" t="s">
        <v>220</v>
      </c>
      <c r="HM56" s="2" t="s">
        <v>232</v>
      </c>
      <c r="HN56" s="2" t="s">
        <v>220</v>
      </c>
      <c r="HO56" s="4"/>
      <c r="HP56" s="8"/>
      <c r="HQ56" s="4"/>
      <c r="HR56" s="8"/>
      <c r="HS56" s="7"/>
      <c r="HT56" s="7"/>
      <c r="HU56" s="2" t="s">
        <v>230</v>
      </c>
      <c r="HV56" s="2" t="s">
        <v>217</v>
      </c>
      <c r="HW56" s="2" t="s">
        <v>885</v>
      </c>
      <c r="HX56" s="2" t="s">
        <v>946</v>
      </c>
      <c r="HY56" s="2" t="s">
        <v>232</v>
      </c>
      <c r="HZ56" s="2" t="s">
        <v>220</v>
      </c>
      <c r="IA56" s="4"/>
      <c r="IB56" s="8"/>
      <c r="IC56" s="4"/>
      <c r="ID56" s="8"/>
      <c r="IE56" s="7"/>
      <c r="IF56" s="7"/>
      <c r="IG56" s="2" t="s">
        <v>230</v>
      </c>
      <c r="IH56" s="2" t="s">
        <v>217</v>
      </c>
      <c r="II56" s="2" t="s">
        <v>767</v>
      </c>
      <c r="IJ56" s="2" t="s">
        <v>1053</v>
      </c>
      <c r="IK56" s="2" t="s">
        <v>232</v>
      </c>
      <c r="IL56" s="2" t="s">
        <v>220</v>
      </c>
      <c r="IM56" s="4"/>
      <c r="IN56" s="8"/>
      <c r="IO56" s="4"/>
      <c r="IP56" s="8"/>
      <c r="IQ56" s="7"/>
      <c r="IR56" s="7"/>
      <c r="IS56" s="2" t="s">
        <v>277</v>
      </c>
      <c r="IT56" s="2" t="s">
        <v>217</v>
      </c>
      <c r="IU56" s="2" t="s">
        <v>220</v>
      </c>
      <c r="IV56" s="2" t="s">
        <v>220</v>
      </c>
      <c r="IW56" s="2" t="s">
        <v>232</v>
      </c>
      <c r="IX56" s="2" t="s">
        <v>220</v>
      </c>
      <c r="IY56" s="4"/>
      <c r="IZ56" s="8"/>
      <c r="JA56" s="4"/>
      <c r="JB56" s="8"/>
      <c r="JC56" s="7"/>
      <c r="JD56" s="7"/>
      <c r="JE56" s="2" t="s">
        <v>230</v>
      </c>
      <c r="JF56" s="2" t="s">
        <v>217</v>
      </c>
      <c r="JG56" s="2" t="s">
        <v>329</v>
      </c>
      <c r="JH56" s="2" t="s">
        <v>365</v>
      </c>
      <c r="JI56" s="2" t="s">
        <v>232</v>
      </c>
      <c r="JJ56" s="2" t="s">
        <v>220</v>
      </c>
      <c r="JK56" s="4"/>
      <c r="JL56" s="8"/>
      <c r="JM56" s="4"/>
      <c r="JN56" s="8"/>
      <c r="JO56" s="7"/>
      <c r="JP56" s="7"/>
      <c r="JQ56" s="2" t="s">
        <v>277</v>
      </c>
      <c r="JR56" s="2" t="s">
        <v>217</v>
      </c>
      <c r="JS56" s="2" t="s">
        <v>220</v>
      </c>
      <c r="JT56" s="2" t="s">
        <v>220</v>
      </c>
      <c r="JU56" s="2" t="s">
        <v>232</v>
      </c>
      <c r="JV56" s="2" t="s">
        <v>220</v>
      </c>
      <c r="JW56" s="4"/>
      <c r="JX56" s="8"/>
      <c r="JY56" s="4"/>
      <c r="JZ56" s="8"/>
      <c r="KA56" s="7"/>
      <c r="KB56" s="7"/>
      <c r="KC56" s="2" t="s">
        <v>386</v>
      </c>
      <c r="KD56" s="2" t="s">
        <v>217</v>
      </c>
      <c r="KE56" s="2" t="s">
        <v>220</v>
      </c>
      <c r="KF56" s="2" t="s">
        <v>220</v>
      </c>
      <c r="KG56" s="2" t="s">
        <v>232</v>
      </c>
      <c r="KH56" s="2" t="s">
        <v>220</v>
      </c>
      <c r="KI56" s="4"/>
      <c r="KJ56" s="8"/>
      <c r="KK56" s="4"/>
      <c r="KL56" s="8"/>
      <c r="KM56" s="7"/>
      <c r="KN56" s="7"/>
      <c r="KO56" s="2" t="s">
        <v>277</v>
      </c>
      <c r="KP56" s="2" t="s">
        <v>217</v>
      </c>
      <c r="KQ56" s="2" t="s">
        <v>220</v>
      </c>
      <c r="KR56" s="2" t="s">
        <v>220</v>
      </c>
      <c r="KS56" s="2" t="s">
        <v>232</v>
      </c>
      <c r="KT56" s="2" t="s">
        <v>220</v>
      </c>
      <c r="KU56" s="4"/>
      <c r="KV56" s="8"/>
      <c r="KW56" s="4"/>
      <c r="KX56" s="8"/>
      <c r="KY56" s="7"/>
      <c r="KZ56" s="7"/>
      <c r="LA56" s="2" t="s">
        <v>277</v>
      </c>
      <c r="LB56" s="2" t="s">
        <v>217</v>
      </c>
      <c r="LC56" s="2" t="s">
        <v>220</v>
      </c>
      <c r="LD56" s="2" t="s">
        <v>220</v>
      </c>
      <c r="LE56" s="2" t="s">
        <v>232</v>
      </c>
      <c r="LF56" s="2" t="s">
        <v>220</v>
      </c>
      <c r="LG56" s="4"/>
      <c r="LH56" s="8"/>
      <c r="LI56" s="4"/>
      <c r="LJ56" s="8"/>
      <c r="LK56" s="7"/>
      <c r="LL56" s="7"/>
      <c r="LM56" s="2" t="s">
        <v>268</v>
      </c>
      <c r="LN56" s="2" t="s">
        <v>217</v>
      </c>
      <c r="LO56" s="2" t="s">
        <v>220</v>
      </c>
      <c r="LP56" s="2" t="s">
        <v>220</v>
      </c>
      <c r="LQ56" s="2" t="s">
        <v>232</v>
      </c>
      <c r="LR56" s="2" t="s">
        <v>220</v>
      </c>
      <c r="LS56" s="4"/>
      <c r="LT56" s="8"/>
      <c r="LU56" s="4"/>
      <c r="LV56" s="8"/>
      <c r="LW56" s="7"/>
      <c r="LX56" s="7"/>
      <c r="LY56" s="2" t="s">
        <v>230</v>
      </c>
      <c r="LZ56" s="2" t="s">
        <v>270</v>
      </c>
      <c r="MA56" s="2" t="s">
        <v>1112</v>
      </c>
      <c r="MB56" s="2" t="s">
        <v>1151</v>
      </c>
      <c r="MC56" s="2" t="s">
        <v>232</v>
      </c>
      <c r="MD56" s="2" t="s">
        <v>220</v>
      </c>
      <c r="ME56" s="4"/>
      <c r="MF56" s="8"/>
      <c r="MG56" s="4"/>
      <c r="MH56" s="8"/>
      <c r="MI56" s="7"/>
      <c r="MJ56" s="7"/>
      <c r="MK56" s="2" t="s">
        <v>230</v>
      </c>
      <c r="ML56" s="2" t="s">
        <v>270</v>
      </c>
      <c r="MM56" s="2" t="s">
        <v>421</v>
      </c>
      <c r="MN56" s="2" t="s">
        <v>220</v>
      </c>
      <c r="MO56" s="2" t="s">
        <v>232</v>
      </c>
      <c r="MP56" s="2" t="s">
        <v>220</v>
      </c>
      <c r="MQ56" s="4"/>
      <c r="MR56" s="8"/>
      <c r="MS56" s="4"/>
      <c r="MT56" s="8"/>
      <c r="MU56" s="7"/>
      <c r="MV56" s="7"/>
      <c r="MW56" s="2" t="s">
        <v>230</v>
      </c>
      <c r="MX56" s="2" t="s">
        <v>274</v>
      </c>
      <c r="MY56" s="2" t="s">
        <v>767</v>
      </c>
      <c r="MZ56" s="2" t="s">
        <v>334</v>
      </c>
      <c r="NA56" s="2" t="s">
        <v>232</v>
      </c>
      <c r="NB56" s="2" t="s">
        <v>220</v>
      </c>
      <c r="NC56" s="4"/>
      <c r="ND56" s="8"/>
      <c r="NE56" s="4"/>
      <c r="NF56" s="8"/>
      <c r="NG56" s="7"/>
      <c r="NH56" s="7"/>
      <c r="NI56" s="2" t="s">
        <v>220</v>
      </c>
      <c r="NJ56" s="2" t="s">
        <v>220</v>
      </c>
      <c r="NK56" s="2" t="s">
        <v>220</v>
      </c>
      <c r="NL56" s="2" t="s">
        <v>220</v>
      </c>
      <c r="NM56" s="2" t="s">
        <v>220</v>
      </c>
      <c r="NN56" s="2" t="s">
        <v>220</v>
      </c>
      <c r="NO56" s="4"/>
      <c r="NP56" s="8"/>
      <c r="NQ56" s="4"/>
      <c r="NR56" s="8"/>
      <c r="NS56" s="7"/>
      <c r="NT56" s="7"/>
      <c r="NU56" s="2" t="s">
        <v>277</v>
      </c>
      <c r="NV56" s="2" t="s">
        <v>217</v>
      </c>
      <c r="NW56" s="2" t="s">
        <v>220</v>
      </c>
      <c r="NX56" s="2" t="s">
        <v>220</v>
      </c>
      <c r="NY56" s="2" t="s">
        <v>232</v>
      </c>
      <c r="NZ56" s="2" t="s">
        <v>220</v>
      </c>
      <c r="OA56" s="4"/>
      <c r="OB56" s="8"/>
      <c r="OC56" s="4"/>
      <c r="OD56" s="8"/>
      <c r="OE56" s="7"/>
      <c r="OF56" s="7"/>
      <c r="OG56" s="2" t="s">
        <v>268</v>
      </c>
      <c r="OH56" s="2" t="s">
        <v>217</v>
      </c>
      <c r="OI56" s="2" t="s">
        <v>220</v>
      </c>
      <c r="OJ56" s="2" t="s">
        <v>220</v>
      </c>
      <c r="OK56" s="2" t="s">
        <v>232</v>
      </c>
      <c r="OL56" s="2" t="s">
        <v>220</v>
      </c>
      <c r="OM56" s="4"/>
      <c r="ON56" s="8"/>
      <c r="OO56" s="4"/>
      <c r="OP56" s="8"/>
      <c r="OQ56" s="7"/>
      <c r="OR56" s="7"/>
      <c r="OS56" s="2" t="s">
        <v>277</v>
      </c>
      <c r="OT56" s="2" t="s">
        <v>270</v>
      </c>
      <c r="OU56" s="2" t="s">
        <v>220</v>
      </c>
      <c r="OV56" s="2" t="s">
        <v>220</v>
      </c>
      <c r="OW56" s="2" t="s">
        <v>232</v>
      </c>
      <c r="OX56" s="2" t="s">
        <v>220</v>
      </c>
      <c r="OY56" s="4"/>
      <c r="OZ56" s="8"/>
      <c r="PA56" s="4"/>
      <c r="PB56" s="8"/>
      <c r="PC56" s="7"/>
      <c r="PD56" s="7"/>
      <c r="PE56" s="2" t="s">
        <v>277</v>
      </c>
      <c r="PF56" s="2" t="s">
        <v>217</v>
      </c>
      <c r="PG56" s="2" t="s">
        <v>220</v>
      </c>
      <c r="PH56" s="2" t="s">
        <v>220</v>
      </c>
      <c r="PI56" s="2" t="s">
        <v>232</v>
      </c>
      <c r="PJ56" s="2" t="s">
        <v>220</v>
      </c>
      <c r="PK56" s="4"/>
      <c r="PL56" s="8"/>
      <c r="PM56" s="4"/>
      <c r="PN56" s="8"/>
      <c r="PO56" s="7"/>
      <c r="PP56" s="7"/>
      <c r="PQ56" s="2" t="s">
        <v>277</v>
      </c>
      <c r="PR56" s="2" t="s">
        <v>270</v>
      </c>
      <c r="PS56" s="2" t="s">
        <v>220</v>
      </c>
      <c r="PT56" s="2" t="s">
        <v>220</v>
      </c>
      <c r="PU56" s="2" t="s">
        <v>232</v>
      </c>
      <c r="PV56" s="2" t="s">
        <v>220</v>
      </c>
      <c r="PW56" s="4">
        <v>129</v>
      </c>
      <c r="PX56" s="4"/>
      <c r="PY56" s="4"/>
      <c r="PZ56" s="4"/>
      <c r="QA56" s="4">
        <v>127</v>
      </c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>
        <v>149</v>
      </c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>
        <v>110</v>
      </c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</row>
    <row r="57">
      <c r="A57" s="2" t="s">
        <v>1152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1153</v>
      </c>
      <c r="G57" s="2" t="s">
        <v>1153</v>
      </c>
      <c r="H57" s="2" t="s">
        <v>1153</v>
      </c>
      <c r="I57" s="2" t="s">
        <v>1154</v>
      </c>
      <c r="J57" s="2" t="s">
        <v>215</v>
      </c>
      <c r="K57" s="2" t="s">
        <v>404</v>
      </c>
      <c r="L57" s="3">
        <v>62.49</v>
      </c>
      <c r="M57" s="3">
        <v>65.62</v>
      </c>
      <c r="N57" s="3">
        <v>124.99</v>
      </c>
      <c r="O57" s="2" t="s">
        <v>217</v>
      </c>
      <c r="P57" s="2" t="s">
        <v>673</v>
      </c>
      <c r="Q57" s="2" t="s">
        <v>219</v>
      </c>
      <c r="R57" s="2" t="s">
        <v>220</v>
      </c>
      <c r="S57" s="2" t="s">
        <v>1155</v>
      </c>
      <c r="T57" s="2" t="s">
        <v>222</v>
      </c>
      <c r="U57" s="2" t="s">
        <v>223</v>
      </c>
      <c r="V57" s="2" t="s">
        <v>441</v>
      </c>
      <c r="W57" s="2" t="s">
        <v>954</v>
      </c>
      <c r="X57" s="2" t="s">
        <v>845</v>
      </c>
      <c r="Y57" s="2" t="s">
        <v>1156</v>
      </c>
      <c r="Z57" s="4">
        <v>299</v>
      </c>
      <c r="AA57" s="4">
        <f>=ROUNDDOWN(23,0)</f>
      </c>
      <c r="AB57" s="5">
        <v>13</v>
      </c>
      <c r="AC57" s="2" t="s">
        <v>1157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>
        <v>19</v>
      </c>
      <c r="AQ57" s="8">
        <v>1285.56</v>
      </c>
      <c r="AR57" s="4">
        <v>26</v>
      </c>
      <c r="AS57" s="8">
        <v>1702.1</v>
      </c>
      <c r="AT57" s="7">
        <v>-0.2692</v>
      </c>
      <c r="AU57" s="7">
        <v>-0.2447</v>
      </c>
      <c r="AV57" s="4">
        <v>34</v>
      </c>
      <c r="AW57" s="8">
        <v>2551.85</v>
      </c>
      <c r="AX57" s="4">
        <v>36</v>
      </c>
      <c r="AY57" s="8">
        <v>2520.7</v>
      </c>
      <c r="AZ57" s="7">
        <v>-0.0556</v>
      </c>
      <c r="BA57" s="7">
        <v>0.0124</v>
      </c>
      <c r="BB57" s="7">
        <v>0.5038</v>
      </c>
      <c r="BC57" s="4">
        <v>50</v>
      </c>
      <c r="BD57" s="8">
        <v>3739.47</v>
      </c>
      <c r="BE57" s="4">
        <v>54</v>
      </c>
      <c r="BF57" s="8">
        <v>3823.03</v>
      </c>
      <c r="BG57" s="7">
        <v>-0.0741</v>
      </c>
      <c r="BH57" s="7">
        <v>-0.0219</v>
      </c>
      <c r="BI57" s="7">
        <v>0.6824</v>
      </c>
      <c r="BJ57" s="4">
        <v>19</v>
      </c>
      <c r="BK57" s="8">
        <v>1285.56</v>
      </c>
      <c r="BL57" s="2" t="s">
        <v>1158</v>
      </c>
      <c r="BM57" s="7">
        <v>1</v>
      </c>
      <c r="BN57" s="7">
        <v>1</v>
      </c>
      <c r="BO57" s="4">
        <v>4</v>
      </c>
      <c r="BP57" s="8">
        <v>287.52</v>
      </c>
      <c r="BQ57" s="4"/>
      <c r="BR57" s="8"/>
      <c r="BS57" s="7"/>
      <c r="BT57" s="7"/>
      <c r="BU57" s="2" t="s">
        <v>230</v>
      </c>
      <c r="BV57" s="2" t="s">
        <v>217</v>
      </c>
      <c r="BW57" s="2" t="s">
        <v>220</v>
      </c>
      <c r="BX57" s="2" t="s">
        <v>1159</v>
      </c>
      <c r="BY57" s="2" t="s">
        <v>232</v>
      </c>
      <c r="BZ57" s="2" t="s">
        <v>220</v>
      </c>
      <c r="CA57" s="4">
        <v>6</v>
      </c>
      <c r="CB57" s="8">
        <v>413.04</v>
      </c>
      <c r="CC57" s="4">
        <v>4</v>
      </c>
      <c r="CD57" s="8">
        <v>275.36</v>
      </c>
      <c r="CE57" s="7">
        <v>0.5</v>
      </c>
      <c r="CF57" s="7">
        <v>0.5</v>
      </c>
      <c r="CG57" s="2" t="s">
        <v>230</v>
      </c>
      <c r="CH57" s="2" t="s">
        <v>217</v>
      </c>
      <c r="CI57" s="2" t="s">
        <v>466</v>
      </c>
      <c r="CJ57" s="2" t="s">
        <v>1160</v>
      </c>
      <c r="CK57" s="2" t="s">
        <v>232</v>
      </c>
      <c r="CL57" s="2" t="s">
        <v>220</v>
      </c>
      <c r="CM57" s="4">
        <v>2</v>
      </c>
      <c r="CN57" s="8">
        <v>132.48</v>
      </c>
      <c r="CO57" s="4">
        <v>12</v>
      </c>
      <c r="CP57" s="8">
        <v>794.88</v>
      </c>
      <c r="CQ57" s="7">
        <v>-0.8333</v>
      </c>
      <c r="CR57" s="7">
        <v>-0.8333</v>
      </c>
      <c r="CS57" s="2" t="s">
        <v>230</v>
      </c>
      <c r="CT57" s="2" t="s">
        <v>217</v>
      </c>
      <c r="CU57" s="2" t="s">
        <v>1161</v>
      </c>
      <c r="CV57" s="2" t="s">
        <v>677</v>
      </c>
      <c r="CW57" s="2" t="s">
        <v>232</v>
      </c>
      <c r="CX57" s="2" t="s">
        <v>220</v>
      </c>
      <c r="CY57" s="4"/>
      <c r="CZ57" s="8"/>
      <c r="DA57" s="4">
        <v>3</v>
      </c>
      <c r="DB57" s="8">
        <v>180.45</v>
      </c>
      <c r="DC57" s="7">
        <v>-1</v>
      </c>
      <c r="DD57" s="7">
        <v>-1</v>
      </c>
      <c r="DE57" s="2" t="s">
        <v>230</v>
      </c>
      <c r="DF57" s="2" t="s">
        <v>217</v>
      </c>
      <c r="DG57" s="2" t="s">
        <v>960</v>
      </c>
      <c r="DH57" s="2" t="s">
        <v>1162</v>
      </c>
      <c r="DI57" s="2" t="s">
        <v>232</v>
      </c>
      <c r="DJ57" s="2" t="s">
        <v>220</v>
      </c>
      <c r="DK57" s="4">
        <v>1</v>
      </c>
      <c r="DL57" s="8">
        <v>68.57</v>
      </c>
      <c r="DM57" s="4">
        <v>2</v>
      </c>
      <c r="DN57" s="8">
        <v>131.23</v>
      </c>
      <c r="DO57" s="7">
        <v>-0.5</v>
      </c>
      <c r="DP57" s="7">
        <v>-0.4775</v>
      </c>
      <c r="DQ57" s="2" t="s">
        <v>230</v>
      </c>
      <c r="DR57" s="2" t="s">
        <v>217</v>
      </c>
      <c r="DS57" s="2" t="s">
        <v>466</v>
      </c>
      <c r="DT57" s="2" t="s">
        <v>278</v>
      </c>
      <c r="DU57" s="2" t="s">
        <v>232</v>
      </c>
      <c r="DV57" s="2" t="s">
        <v>220</v>
      </c>
      <c r="DW57" s="4">
        <v>4</v>
      </c>
      <c r="DX57" s="8">
        <v>252.76</v>
      </c>
      <c r="DY57" s="4">
        <v>1</v>
      </c>
      <c r="DZ57" s="8">
        <v>58.33</v>
      </c>
      <c r="EA57" s="7">
        <v>3</v>
      </c>
      <c r="EB57" s="7">
        <v>3.3333</v>
      </c>
      <c r="EC57" s="2" t="s">
        <v>230</v>
      </c>
      <c r="ED57" s="2" t="s">
        <v>217</v>
      </c>
      <c r="EE57" s="2" t="s">
        <v>1163</v>
      </c>
      <c r="EF57" s="2" t="s">
        <v>479</v>
      </c>
      <c r="EG57" s="2" t="s">
        <v>232</v>
      </c>
      <c r="EH57" s="2" t="s">
        <v>220</v>
      </c>
      <c r="EI57" s="4">
        <v>1</v>
      </c>
      <c r="EJ57" s="8">
        <v>65.57</v>
      </c>
      <c r="EK57" s="4">
        <v>2</v>
      </c>
      <c r="EL57" s="8">
        <v>131.14</v>
      </c>
      <c r="EM57" s="7">
        <v>-0.5</v>
      </c>
      <c r="EN57" s="7">
        <v>-0.5</v>
      </c>
      <c r="EO57" s="2" t="s">
        <v>230</v>
      </c>
      <c r="EP57" s="2" t="s">
        <v>217</v>
      </c>
      <c r="EQ57" s="2" t="s">
        <v>977</v>
      </c>
      <c r="ER57" s="2" t="s">
        <v>1164</v>
      </c>
      <c r="ES57" s="2" t="s">
        <v>232</v>
      </c>
      <c r="ET57" s="2" t="s">
        <v>220</v>
      </c>
      <c r="EU57" s="4"/>
      <c r="EV57" s="8"/>
      <c r="EW57" s="4">
        <v>1</v>
      </c>
      <c r="EX57" s="8">
        <v>65.09</v>
      </c>
      <c r="EY57" s="7">
        <v>-1</v>
      </c>
      <c r="EZ57" s="7">
        <v>-1</v>
      </c>
      <c r="FA57" s="2" t="s">
        <v>230</v>
      </c>
      <c r="FB57" s="2" t="s">
        <v>217</v>
      </c>
      <c r="FC57" s="2" t="s">
        <v>965</v>
      </c>
      <c r="FD57" s="2" t="s">
        <v>258</v>
      </c>
      <c r="FE57" s="2" t="s">
        <v>232</v>
      </c>
      <c r="FF57" s="2" t="s">
        <v>220</v>
      </c>
      <c r="FG57" s="4"/>
      <c r="FH57" s="8"/>
      <c r="FI57" s="4"/>
      <c r="FJ57" s="8"/>
      <c r="FK57" s="7"/>
      <c r="FL57" s="7"/>
      <c r="FM57" s="2" t="s">
        <v>230</v>
      </c>
      <c r="FN57" s="2" t="s">
        <v>217</v>
      </c>
      <c r="FO57" s="2" t="s">
        <v>458</v>
      </c>
      <c r="FP57" s="2" t="s">
        <v>741</v>
      </c>
      <c r="FQ57" s="2" t="s">
        <v>232</v>
      </c>
      <c r="FR57" s="2" t="s">
        <v>220</v>
      </c>
      <c r="FS57" s="4"/>
      <c r="FT57" s="8"/>
      <c r="FU57" s="4"/>
      <c r="FV57" s="8"/>
      <c r="FW57" s="7"/>
      <c r="FX57" s="7"/>
      <c r="FY57" s="2" t="s">
        <v>230</v>
      </c>
      <c r="FZ57" s="2" t="s">
        <v>217</v>
      </c>
      <c r="GA57" s="2" t="s">
        <v>460</v>
      </c>
      <c r="GB57" s="2" t="s">
        <v>667</v>
      </c>
      <c r="GC57" s="2" t="s">
        <v>232</v>
      </c>
      <c r="GD57" s="2" t="s">
        <v>220</v>
      </c>
      <c r="GE57" s="4"/>
      <c r="GF57" s="8"/>
      <c r="GG57" s="4"/>
      <c r="GH57" s="8"/>
      <c r="GI57" s="7"/>
      <c r="GJ57" s="7"/>
      <c r="GK57" s="2" t="s">
        <v>230</v>
      </c>
      <c r="GL57" s="2" t="s">
        <v>217</v>
      </c>
      <c r="GM57" s="2" t="s">
        <v>250</v>
      </c>
      <c r="GN57" s="2" t="s">
        <v>869</v>
      </c>
      <c r="GO57" s="2" t="s">
        <v>232</v>
      </c>
      <c r="GP57" s="2" t="s">
        <v>220</v>
      </c>
      <c r="GQ57" s="4"/>
      <c r="GR57" s="8"/>
      <c r="GS57" s="4"/>
      <c r="GT57" s="8"/>
      <c r="GU57" s="7"/>
      <c r="GV57" s="7"/>
      <c r="GW57" s="2" t="s">
        <v>230</v>
      </c>
      <c r="GX57" s="2" t="s">
        <v>217</v>
      </c>
      <c r="GY57" s="2" t="s">
        <v>252</v>
      </c>
      <c r="GZ57" s="2" t="s">
        <v>290</v>
      </c>
      <c r="HA57" s="2" t="s">
        <v>232</v>
      </c>
      <c r="HB57" s="2" t="s">
        <v>220</v>
      </c>
      <c r="HC57" s="4"/>
      <c r="HD57" s="8"/>
      <c r="HE57" s="4"/>
      <c r="HF57" s="8"/>
      <c r="HG57" s="7"/>
      <c r="HH57" s="7"/>
      <c r="HI57" s="2" t="s">
        <v>254</v>
      </c>
      <c r="HJ57" s="2" t="s">
        <v>217</v>
      </c>
      <c r="HK57" s="2" t="s">
        <v>220</v>
      </c>
      <c r="HL57" s="2" t="s">
        <v>220</v>
      </c>
      <c r="HM57" s="2" t="s">
        <v>232</v>
      </c>
      <c r="HN57" s="2" t="s">
        <v>220</v>
      </c>
      <c r="HO57" s="4"/>
      <c r="HP57" s="8"/>
      <c r="HQ57" s="4"/>
      <c r="HR57" s="8"/>
      <c r="HS57" s="7"/>
      <c r="HT57" s="7"/>
      <c r="HU57" s="2" t="s">
        <v>254</v>
      </c>
      <c r="HV57" s="2" t="s">
        <v>217</v>
      </c>
      <c r="HW57" s="2" t="s">
        <v>220</v>
      </c>
      <c r="HX57" s="2" t="s">
        <v>220</v>
      </c>
      <c r="HY57" s="2" t="s">
        <v>232</v>
      </c>
      <c r="HZ57" s="2" t="s">
        <v>220</v>
      </c>
      <c r="IA57" s="4"/>
      <c r="IB57" s="8"/>
      <c r="IC57" s="4"/>
      <c r="ID57" s="8"/>
      <c r="IE57" s="7"/>
      <c r="IF57" s="7"/>
      <c r="IG57" s="2" t="s">
        <v>230</v>
      </c>
      <c r="IH57" s="2" t="s">
        <v>217</v>
      </c>
      <c r="II57" s="2" t="s">
        <v>466</v>
      </c>
      <c r="IJ57" s="2" t="s">
        <v>971</v>
      </c>
      <c r="IK57" s="2" t="s">
        <v>232</v>
      </c>
      <c r="IL57" s="2" t="s">
        <v>220</v>
      </c>
      <c r="IM57" s="4"/>
      <c r="IN57" s="8"/>
      <c r="IO57" s="4"/>
      <c r="IP57" s="8"/>
      <c r="IQ57" s="7"/>
      <c r="IR57" s="7"/>
      <c r="IS57" s="2" t="s">
        <v>277</v>
      </c>
      <c r="IT57" s="2" t="s">
        <v>217</v>
      </c>
      <c r="IU57" s="2" t="s">
        <v>220</v>
      </c>
      <c r="IV57" s="2" t="s">
        <v>220</v>
      </c>
      <c r="IW57" s="2" t="s">
        <v>232</v>
      </c>
      <c r="IX57" s="2" t="s">
        <v>220</v>
      </c>
      <c r="IY57" s="4"/>
      <c r="IZ57" s="8"/>
      <c r="JA57" s="4"/>
      <c r="JB57" s="8"/>
      <c r="JC57" s="7"/>
      <c r="JD57" s="7"/>
      <c r="JE57" s="2" t="s">
        <v>254</v>
      </c>
      <c r="JF57" s="2" t="s">
        <v>217</v>
      </c>
      <c r="JG57" s="2" t="s">
        <v>220</v>
      </c>
      <c r="JH57" s="2" t="s">
        <v>220</v>
      </c>
      <c r="JI57" s="2" t="s">
        <v>232</v>
      </c>
      <c r="JJ57" s="2" t="s">
        <v>220</v>
      </c>
      <c r="JK57" s="4"/>
      <c r="JL57" s="8"/>
      <c r="JM57" s="4"/>
      <c r="JN57" s="8"/>
      <c r="JO57" s="7"/>
      <c r="JP57" s="7"/>
      <c r="JQ57" s="2" t="s">
        <v>230</v>
      </c>
      <c r="JR57" s="2" t="s">
        <v>217</v>
      </c>
      <c r="JS57" s="2" t="s">
        <v>967</v>
      </c>
      <c r="JT57" s="2" t="s">
        <v>1165</v>
      </c>
      <c r="JU57" s="2" t="s">
        <v>232</v>
      </c>
      <c r="JV57" s="2" t="s">
        <v>220</v>
      </c>
      <c r="JW57" s="4">
        <v>1</v>
      </c>
      <c r="JX57" s="8">
        <v>65.62</v>
      </c>
      <c r="JY57" s="4">
        <v>1</v>
      </c>
      <c r="JZ57" s="8">
        <v>65.62</v>
      </c>
      <c r="KA57" s="7"/>
      <c r="KB57" s="7"/>
      <c r="KC57" s="2" t="s">
        <v>230</v>
      </c>
      <c r="KD57" s="2" t="s">
        <v>217</v>
      </c>
      <c r="KE57" s="2" t="s">
        <v>663</v>
      </c>
      <c r="KF57" s="2" t="s">
        <v>917</v>
      </c>
      <c r="KG57" s="2" t="s">
        <v>232</v>
      </c>
      <c r="KH57" s="2" t="s">
        <v>220</v>
      </c>
      <c r="KI57" s="4"/>
      <c r="KJ57" s="8"/>
      <c r="KK57" s="4"/>
      <c r="KL57" s="8"/>
      <c r="KM57" s="7"/>
      <c r="KN57" s="7"/>
      <c r="KO57" s="2" t="s">
        <v>277</v>
      </c>
      <c r="KP57" s="2" t="s">
        <v>217</v>
      </c>
      <c r="KQ57" s="2" t="s">
        <v>220</v>
      </c>
      <c r="KR57" s="2" t="s">
        <v>220</v>
      </c>
      <c r="KS57" s="2" t="s">
        <v>232</v>
      </c>
      <c r="KT57" s="2" t="s">
        <v>220</v>
      </c>
      <c r="KU57" s="4"/>
      <c r="KV57" s="8"/>
      <c r="KW57" s="4"/>
      <c r="KX57" s="8"/>
      <c r="KY57" s="7"/>
      <c r="KZ57" s="7"/>
      <c r="LA57" s="2" t="s">
        <v>230</v>
      </c>
      <c r="LB57" s="2" t="s">
        <v>217</v>
      </c>
      <c r="LC57" s="2" t="s">
        <v>297</v>
      </c>
      <c r="LD57" s="2" t="s">
        <v>1021</v>
      </c>
      <c r="LE57" s="2" t="s">
        <v>232</v>
      </c>
      <c r="LF57" s="2" t="s">
        <v>220</v>
      </c>
      <c r="LG57" s="4"/>
      <c r="LH57" s="8"/>
      <c r="LI57" s="4"/>
      <c r="LJ57" s="8"/>
      <c r="LK57" s="7"/>
      <c r="LL57" s="7"/>
      <c r="LM57" s="2" t="s">
        <v>277</v>
      </c>
      <c r="LN57" s="2" t="s">
        <v>217</v>
      </c>
      <c r="LO57" s="2" t="s">
        <v>220</v>
      </c>
      <c r="LP57" s="2" t="s">
        <v>220</v>
      </c>
      <c r="LQ57" s="2" t="s">
        <v>232</v>
      </c>
      <c r="LR57" s="2" t="s">
        <v>220</v>
      </c>
      <c r="LS57" s="4"/>
      <c r="LT57" s="8"/>
      <c r="LU57" s="4"/>
      <c r="LV57" s="8"/>
      <c r="LW57" s="7"/>
      <c r="LX57" s="7"/>
      <c r="LY57" s="2" t="s">
        <v>230</v>
      </c>
      <c r="LZ57" s="2" t="s">
        <v>270</v>
      </c>
      <c r="MA57" s="2" t="s">
        <v>1166</v>
      </c>
      <c r="MB57" s="2" t="s">
        <v>1167</v>
      </c>
      <c r="MC57" s="2" t="s">
        <v>232</v>
      </c>
      <c r="MD57" s="2" t="s">
        <v>220</v>
      </c>
      <c r="ME57" s="4"/>
      <c r="MF57" s="8"/>
      <c r="MG57" s="4"/>
      <c r="MH57" s="8"/>
      <c r="MI57" s="7"/>
      <c r="MJ57" s="7"/>
      <c r="MK57" s="2" t="s">
        <v>230</v>
      </c>
      <c r="ML57" s="2" t="s">
        <v>270</v>
      </c>
      <c r="MM57" s="2" t="s">
        <v>520</v>
      </c>
      <c r="MN57" s="2" t="s">
        <v>1168</v>
      </c>
      <c r="MO57" s="2" t="s">
        <v>232</v>
      </c>
      <c r="MP57" s="2" t="s">
        <v>220</v>
      </c>
      <c r="MQ57" s="4"/>
      <c r="MR57" s="8"/>
      <c r="MS57" s="4"/>
      <c r="MT57" s="8"/>
      <c r="MU57" s="7"/>
      <c r="MV57" s="7"/>
      <c r="MW57" s="2" t="s">
        <v>230</v>
      </c>
      <c r="MX57" s="2" t="s">
        <v>274</v>
      </c>
      <c r="MY57" s="2" t="s">
        <v>1169</v>
      </c>
      <c r="MZ57" s="2" t="s">
        <v>1170</v>
      </c>
      <c r="NA57" s="2" t="s">
        <v>232</v>
      </c>
      <c r="NB57" s="2" t="s">
        <v>220</v>
      </c>
      <c r="NC57" s="4"/>
      <c r="ND57" s="8"/>
      <c r="NE57" s="4"/>
      <c r="NF57" s="8"/>
      <c r="NG57" s="7"/>
      <c r="NH57" s="7"/>
      <c r="NI57" s="2" t="s">
        <v>220</v>
      </c>
      <c r="NJ57" s="2" t="s">
        <v>220</v>
      </c>
      <c r="NK57" s="2" t="s">
        <v>220</v>
      </c>
      <c r="NL57" s="2" t="s">
        <v>220</v>
      </c>
      <c r="NM57" s="2" t="s">
        <v>220</v>
      </c>
      <c r="NN57" s="2" t="s">
        <v>220</v>
      </c>
      <c r="NO57" s="4"/>
      <c r="NP57" s="8"/>
      <c r="NQ57" s="4"/>
      <c r="NR57" s="8"/>
      <c r="NS57" s="7"/>
      <c r="NT57" s="7"/>
      <c r="NU57" s="2" t="s">
        <v>277</v>
      </c>
      <c r="NV57" s="2" t="s">
        <v>217</v>
      </c>
      <c r="NW57" s="2" t="s">
        <v>220</v>
      </c>
      <c r="NX57" s="2" t="s">
        <v>220</v>
      </c>
      <c r="NY57" s="2" t="s">
        <v>232</v>
      </c>
      <c r="NZ57" s="2" t="s">
        <v>220</v>
      </c>
      <c r="OA57" s="4"/>
      <c r="OB57" s="8"/>
      <c r="OC57" s="4"/>
      <c r="OD57" s="8"/>
      <c r="OE57" s="7"/>
      <c r="OF57" s="7"/>
      <c r="OG57" s="2" t="s">
        <v>268</v>
      </c>
      <c r="OH57" s="2" t="s">
        <v>217</v>
      </c>
      <c r="OI57" s="2" t="s">
        <v>220</v>
      </c>
      <c r="OJ57" s="2" t="s">
        <v>220</v>
      </c>
      <c r="OK57" s="2" t="s">
        <v>232</v>
      </c>
      <c r="OL57" s="2" t="s">
        <v>220</v>
      </c>
      <c r="OM57" s="4"/>
      <c r="ON57" s="8"/>
      <c r="OO57" s="4"/>
      <c r="OP57" s="8"/>
      <c r="OQ57" s="7"/>
      <c r="OR57" s="7"/>
      <c r="OS57" s="2" t="s">
        <v>230</v>
      </c>
      <c r="OT57" s="2" t="s">
        <v>270</v>
      </c>
      <c r="OU57" s="2" t="s">
        <v>977</v>
      </c>
      <c r="OV57" s="2" t="s">
        <v>220</v>
      </c>
      <c r="OW57" s="2" t="s">
        <v>232</v>
      </c>
      <c r="OX57" s="2" t="s">
        <v>220</v>
      </c>
      <c r="OY57" s="4"/>
      <c r="OZ57" s="8"/>
      <c r="PA57" s="4"/>
      <c r="PB57" s="8"/>
      <c r="PC57" s="7"/>
      <c r="PD57" s="7"/>
      <c r="PE57" s="2" t="s">
        <v>277</v>
      </c>
      <c r="PF57" s="2" t="s">
        <v>217</v>
      </c>
      <c r="PG57" s="2" t="s">
        <v>220</v>
      </c>
      <c r="PH57" s="2" t="s">
        <v>220</v>
      </c>
      <c r="PI57" s="2" t="s">
        <v>232</v>
      </c>
      <c r="PJ57" s="2" t="s">
        <v>220</v>
      </c>
      <c r="PK57" s="4"/>
      <c r="PL57" s="8"/>
      <c r="PM57" s="4"/>
      <c r="PN57" s="8"/>
      <c r="PO57" s="7"/>
      <c r="PP57" s="7"/>
      <c r="PQ57" s="2" t="s">
        <v>230</v>
      </c>
      <c r="PR57" s="2" t="s">
        <v>270</v>
      </c>
      <c r="PS57" s="2" t="s">
        <v>472</v>
      </c>
      <c r="PT57" s="2" t="s">
        <v>473</v>
      </c>
      <c r="PU57" s="2" t="s">
        <v>232</v>
      </c>
      <c r="PV57" s="2" t="s">
        <v>220</v>
      </c>
      <c r="PW57" s="4">
        <v>299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>
        <v>180</v>
      </c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>
        <v>160</v>
      </c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>
        <v>170</v>
      </c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</row>
    <row r="58">
      <c r="A58" s="2" t="s">
        <v>1171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1153</v>
      </c>
      <c r="G58" s="2" t="s">
        <v>1153</v>
      </c>
      <c r="H58" s="2" t="s">
        <v>1153</v>
      </c>
      <c r="I58" s="2" t="s">
        <v>1154</v>
      </c>
      <c r="J58" s="2" t="s">
        <v>282</v>
      </c>
      <c r="K58" s="2" t="s">
        <v>404</v>
      </c>
      <c r="L58" s="3">
        <v>77.5</v>
      </c>
      <c r="M58" s="3">
        <v>81.37</v>
      </c>
      <c r="N58" s="3">
        <v>154.99</v>
      </c>
      <c r="O58" s="2" t="s">
        <v>217</v>
      </c>
      <c r="P58" s="2" t="s">
        <v>673</v>
      </c>
      <c r="Q58" s="2" t="s">
        <v>219</v>
      </c>
      <c r="R58" s="2" t="s">
        <v>220</v>
      </c>
      <c r="S58" s="2" t="s">
        <v>1155</v>
      </c>
      <c r="T58" s="2" t="s">
        <v>222</v>
      </c>
      <c r="U58" s="2" t="s">
        <v>223</v>
      </c>
      <c r="V58" s="2" t="s">
        <v>441</v>
      </c>
      <c r="W58" s="2" t="s">
        <v>954</v>
      </c>
      <c r="X58" s="2" t="s">
        <v>845</v>
      </c>
      <c r="Y58" s="2" t="s">
        <v>1156</v>
      </c>
      <c r="Z58" s="4">
        <v>139</v>
      </c>
      <c r="AA58" s="4">
        <f>=ROUNDDOWN(17.375,0)</f>
      </c>
      <c r="AB58" s="5">
        <v>8</v>
      </c>
      <c r="AC58" s="2" t="s">
        <v>1157</v>
      </c>
      <c r="AD58" s="4">
        <v>86</v>
      </c>
      <c r="AE58" s="4">
        <v>226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>
        <v>15</v>
      </c>
      <c r="AQ58" s="8">
        <v>1266.29</v>
      </c>
      <c r="AR58" s="4">
        <v>10</v>
      </c>
      <c r="AS58" s="8">
        <v>818.6</v>
      </c>
      <c r="AT58" s="7">
        <v>0.5</v>
      </c>
      <c r="AU58" s="7">
        <v>0.5469</v>
      </c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>
        <v>0.4962</v>
      </c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 t="s">
        <v>220</v>
      </c>
      <c r="BJ58" s="4">
        <v>16</v>
      </c>
      <c r="BK58" s="8">
        <v>1355.28</v>
      </c>
      <c r="BL58" s="2" t="s">
        <v>1172</v>
      </c>
      <c r="BM58" s="7">
        <v>0.9375</v>
      </c>
      <c r="BN58" s="7">
        <v>0.9343</v>
      </c>
      <c r="BO58" s="4">
        <v>2</v>
      </c>
      <c r="BP58" s="8">
        <v>178.24</v>
      </c>
      <c r="BQ58" s="4"/>
      <c r="BR58" s="8"/>
      <c r="BS58" s="7"/>
      <c r="BT58" s="7"/>
      <c r="BU58" s="2" t="s">
        <v>230</v>
      </c>
      <c r="BV58" s="2" t="s">
        <v>217</v>
      </c>
      <c r="BW58" s="2" t="s">
        <v>220</v>
      </c>
      <c r="BX58" s="2" t="s">
        <v>1173</v>
      </c>
      <c r="BY58" s="2" t="s">
        <v>232</v>
      </c>
      <c r="BZ58" s="2" t="s">
        <v>220</v>
      </c>
      <c r="CA58" s="4">
        <v>5</v>
      </c>
      <c r="CB58" s="8">
        <v>438.1</v>
      </c>
      <c r="CC58" s="4">
        <v>1</v>
      </c>
      <c r="CD58" s="8">
        <v>87.62</v>
      </c>
      <c r="CE58" s="7">
        <v>4</v>
      </c>
      <c r="CF58" s="7">
        <v>4</v>
      </c>
      <c r="CG58" s="2" t="s">
        <v>230</v>
      </c>
      <c r="CH58" s="2" t="s">
        <v>217</v>
      </c>
      <c r="CI58" s="2" t="s">
        <v>466</v>
      </c>
      <c r="CJ58" s="2" t="s">
        <v>659</v>
      </c>
      <c r="CK58" s="2" t="s">
        <v>232</v>
      </c>
      <c r="CL58" s="2" t="s">
        <v>220</v>
      </c>
      <c r="CM58" s="4">
        <v>4</v>
      </c>
      <c r="CN58" s="8">
        <v>328.56</v>
      </c>
      <c r="CO58" s="4">
        <v>5</v>
      </c>
      <c r="CP58" s="8">
        <v>410.7</v>
      </c>
      <c r="CQ58" s="7">
        <v>-0.2</v>
      </c>
      <c r="CR58" s="7">
        <v>-0.2</v>
      </c>
      <c r="CS58" s="2" t="s">
        <v>230</v>
      </c>
      <c r="CT58" s="2" t="s">
        <v>217</v>
      </c>
      <c r="CU58" s="2" t="s">
        <v>1161</v>
      </c>
      <c r="CV58" s="2" t="s">
        <v>1174</v>
      </c>
      <c r="CW58" s="2" t="s">
        <v>232</v>
      </c>
      <c r="CX58" s="2" t="s">
        <v>220</v>
      </c>
      <c r="CY58" s="4">
        <v>1</v>
      </c>
      <c r="CZ58" s="8">
        <v>76.56</v>
      </c>
      <c r="DA58" s="4">
        <v>1</v>
      </c>
      <c r="DB58" s="8">
        <v>76.56</v>
      </c>
      <c r="DC58" s="7"/>
      <c r="DD58" s="7"/>
      <c r="DE58" s="2" t="s">
        <v>230</v>
      </c>
      <c r="DF58" s="2" t="s">
        <v>217</v>
      </c>
      <c r="DG58" s="2" t="s">
        <v>960</v>
      </c>
      <c r="DH58" s="2" t="s">
        <v>971</v>
      </c>
      <c r="DI58" s="2" t="s">
        <v>232</v>
      </c>
      <c r="DJ58" s="2" t="s">
        <v>220</v>
      </c>
      <c r="DK58" s="4"/>
      <c r="DL58" s="8"/>
      <c r="DM58" s="4"/>
      <c r="DN58" s="8"/>
      <c r="DO58" s="7"/>
      <c r="DP58" s="7"/>
      <c r="DQ58" s="2" t="s">
        <v>230</v>
      </c>
      <c r="DR58" s="2" t="s">
        <v>217</v>
      </c>
      <c r="DS58" s="2" t="s">
        <v>466</v>
      </c>
      <c r="DT58" s="2" t="s">
        <v>638</v>
      </c>
      <c r="DU58" s="2" t="s">
        <v>232</v>
      </c>
      <c r="DV58" s="2" t="s">
        <v>220</v>
      </c>
      <c r="DW58" s="4">
        <v>1</v>
      </c>
      <c r="DX58" s="8">
        <v>82.48</v>
      </c>
      <c r="DY58" s="4"/>
      <c r="DZ58" s="8"/>
      <c r="EA58" s="7"/>
      <c r="EB58" s="7"/>
      <c r="EC58" s="2" t="s">
        <v>230</v>
      </c>
      <c r="ED58" s="2" t="s">
        <v>217</v>
      </c>
      <c r="EE58" s="2" t="s">
        <v>1163</v>
      </c>
      <c r="EF58" s="2" t="s">
        <v>1175</v>
      </c>
      <c r="EG58" s="2" t="s">
        <v>232</v>
      </c>
      <c r="EH58" s="2" t="s">
        <v>220</v>
      </c>
      <c r="EI58" s="4">
        <v>1</v>
      </c>
      <c r="EJ58" s="8">
        <v>83.44</v>
      </c>
      <c r="EK58" s="4">
        <v>1</v>
      </c>
      <c r="EL58" s="8">
        <v>83.44</v>
      </c>
      <c r="EM58" s="7"/>
      <c r="EN58" s="7"/>
      <c r="EO58" s="2" t="s">
        <v>230</v>
      </c>
      <c r="EP58" s="2" t="s">
        <v>217</v>
      </c>
      <c r="EQ58" s="2" t="s">
        <v>962</v>
      </c>
      <c r="ER58" s="2" t="s">
        <v>1176</v>
      </c>
      <c r="ES58" s="2" t="s">
        <v>232</v>
      </c>
      <c r="ET58" s="2" t="s">
        <v>220</v>
      </c>
      <c r="EU58" s="4"/>
      <c r="EV58" s="8"/>
      <c r="EW58" s="4"/>
      <c r="EX58" s="8"/>
      <c r="EY58" s="7"/>
      <c r="EZ58" s="7"/>
      <c r="FA58" s="2" t="s">
        <v>230</v>
      </c>
      <c r="FB58" s="2" t="s">
        <v>217</v>
      </c>
      <c r="FC58" s="2" t="s">
        <v>965</v>
      </c>
      <c r="FD58" s="2" t="s">
        <v>971</v>
      </c>
      <c r="FE58" s="2" t="s">
        <v>232</v>
      </c>
      <c r="FF58" s="2" t="s">
        <v>220</v>
      </c>
      <c r="FG58" s="4"/>
      <c r="FH58" s="8"/>
      <c r="FI58" s="4"/>
      <c r="FJ58" s="8"/>
      <c r="FK58" s="7"/>
      <c r="FL58" s="7"/>
      <c r="FM58" s="2" t="s">
        <v>230</v>
      </c>
      <c r="FN58" s="2" t="s">
        <v>217</v>
      </c>
      <c r="FO58" s="2" t="s">
        <v>458</v>
      </c>
      <c r="FP58" s="2" t="s">
        <v>414</v>
      </c>
      <c r="FQ58" s="2" t="s">
        <v>232</v>
      </c>
      <c r="FR58" s="2" t="s">
        <v>220</v>
      </c>
      <c r="FS58" s="4"/>
      <c r="FT58" s="8"/>
      <c r="FU58" s="4"/>
      <c r="FV58" s="8"/>
      <c r="FW58" s="7"/>
      <c r="FX58" s="7"/>
      <c r="FY58" s="2" t="s">
        <v>230</v>
      </c>
      <c r="FZ58" s="2" t="s">
        <v>217</v>
      </c>
      <c r="GA58" s="2" t="s">
        <v>460</v>
      </c>
      <c r="GB58" s="2" t="s">
        <v>767</v>
      </c>
      <c r="GC58" s="2" t="s">
        <v>232</v>
      </c>
      <c r="GD58" s="2" t="s">
        <v>220</v>
      </c>
      <c r="GE58" s="4"/>
      <c r="GF58" s="8"/>
      <c r="GG58" s="4"/>
      <c r="GH58" s="8"/>
      <c r="GI58" s="7"/>
      <c r="GJ58" s="7"/>
      <c r="GK58" s="2" t="s">
        <v>230</v>
      </c>
      <c r="GL58" s="2" t="s">
        <v>217</v>
      </c>
      <c r="GM58" s="2" t="s">
        <v>250</v>
      </c>
      <c r="GN58" s="2" t="s">
        <v>909</v>
      </c>
      <c r="GO58" s="2" t="s">
        <v>232</v>
      </c>
      <c r="GP58" s="2" t="s">
        <v>220</v>
      </c>
      <c r="GQ58" s="4">
        <v>1</v>
      </c>
      <c r="GR58" s="8">
        <v>78.91</v>
      </c>
      <c r="GS58" s="4">
        <v>1</v>
      </c>
      <c r="GT58" s="8">
        <v>78.91</v>
      </c>
      <c r="GU58" s="7"/>
      <c r="GV58" s="7"/>
      <c r="GW58" s="2" t="s">
        <v>230</v>
      </c>
      <c r="GX58" s="2" t="s">
        <v>217</v>
      </c>
      <c r="GY58" s="2" t="s">
        <v>252</v>
      </c>
      <c r="GZ58" s="2" t="s">
        <v>1177</v>
      </c>
      <c r="HA58" s="2" t="s">
        <v>232</v>
      </c>
      <c r="HB58" s="2" t="s">
        <v>220</v>
      </c>
      <c r="HC58" s="4"/>
      <c r="HD58" s="8"/>
      <c r="HE58" s="4"/>
      <c r="HF58" s="8"/>
      <c r="HG58" s="7"/>
      <c r="HH58" s="7"/>
      <c r="HI58" s="2" t="s">
        <v>254</v>
      </c>
      <c r="HJ58" s="2" t="s">
        <v>217</v>
      </c>
      <c r="HK58" s="2" t="s">
        <v>220</v>
      </c>
      <c r="HL58" s="2" t="s">
        <v>220</v>
      </c>
      <c r="HM58" s="2" t="s">
        <v>232</v>
      </c>
      <c r="HN58" s="2" t="s">
        <v>220</v>
      </c>
      <c r="HO58" s="4"/>
      <c r="HP58" s="8"/>
      <c r="HQ58" s="4"/>
      <c r="HR58" s="8"/>
      <c r="HS58" s="7"/>
      <c r="HT58" s="7"/>
      <c r="HU58" s="2" t="s">
        <v>254</v>
      </c>
      <c r="HV58" s="2" t="s">
        <v>217</v>
      </c>
      <c r="HW58" s="2" t="s">
        <v>220</v>
      </c>
      <c r="HX58" s="2" t="s">
        <v>220</v>
      </c>
      <c r="HY58" s="2" t="s">
        <v>232</v>
      </c>
      <c r="HZ58" s="2" t="s">
        <v>220</v>
      </c>
      <c r="IA58" s="4"/>
      <c r="IB58" s="8"/>
      <c r="IC58" s="4"/>
      <c r="ID58" s="8"/>
      <c r="IE58" s="7"/>
      <c r="IF58" s="7"/>
      <c r="IG58" s="2" t="s">
        <v>230</v>
      </c>
      <c r="IH58" s="2" t="s">
        <v>217</v>
      </c>
      <c r="II58" s="2" t="s">
        <v>466</v>
      </c>
      <c r="IJ58" s="2" t="s">
        <v>1178</v>
      </c>
      <c r="IK58" s="2" t="s">
        <v>232</v>
      </c>
      <c r="IL58" s="2" t="s">
        <v>220</v>
      </c>
      <c r="IM58" s="4"/>
      <c r="IN58" s="8"/>
      <c r="IO58" s="4"/>
      <c r="IP58" s="8"/>
      <c r="IQ58" s="7"/>
      <c r="IR58" s="7"/>
      <c r="IS58" s="2" t="s">
        <v>277</v>
      </c>
      <c r="IT58" s="2" t="s">
        <v>217</v>
      </c>
      <c r="IU58" s="2" t="s">
        <v>220</v>
      </c>
      <c r="IV58" s="2" t="s">
        <v>220</v>
      </c>
      <c r="IW58" s="2" t="s">
        <v>232</v>
      </c>
      <c r="IX58" s="2" t="s">
        <v>220</v>
      </c>
      <c r="IY58" s="4"/>
      <c r="IZ58" s="8"/>
      <c r="JA58" s="4"/>
      <c r="JB58" s="8"/>
      <c r="JC58" s="7"/>
      <c r="JD58" s="7"/>
      <c r="JE58" s="2" t="s">
        <v>254</v>
      </c>
      <c r="JF58" s="2" t="s">
        <v>217</v>
      </c>
      <c r="JG58" s="2" t="s">
        <v>220</v>
      </c>
      <c r="JH58" s="2" t="s">
        <v>220</v>
      </c>
      <c r="JI58" s="2" t="s">
        <v>232</v>
      </c>
      <c r="JJ58" s="2" t="s">
        <v>220</v>
      </c>
      <c r="JK58" s="4"/>
      <c r="JL58" s="8"/>
      <c r="JM58" s="4"/>
      <c r="JN58" s="8"/>
      <c r="JO58" s="7"/>
      <c r="JP58" s="7"/>
      <c r="JQ58" s="2" t="s">
        <v>230</v>
      </c>
      <c r="JR58" s="2" t="s">
        <v>217</v>
      </c>
      <c r="JS58" s="2" t="s">
        <v>967</v>
      </c>
      <c r="JT58" s="2" t="s">
        <v>699</v>
      </c>
      <c r="JU58" s="2" t="s">
        <v>232</v>
      </c>
      <c r="JV58" s="2" t="s">
        <v>220</v>
      </c>
      <c r="JW58" s="4"/>
      <c r="JX58" s="8"/>
      <c r="JY58" s="4">
        <v>1</v>
      </c>
      <c r="JZ58" s="8">
        <v>81.37</v>
      </c>
      <c r="KA58" s="7">
        <v>-1</v>
      </c>
      <c r="KB58" s="7">
        <v>-1</v>
      </c>
      <c r="KC58" s="2" t="s">
        <v>230</v>
      </c>
      <c r="KD58" s="2" t="s">
        <v>217</v>
      </c>
      <c r="KE58" s="2" t="s">
        <v>663</v>
      </c>
      <c r="KF58" s="2" t="s">
        <v>1179</v>
      </c>
      <c r="KG58" s="2" t="s">
        <v>232</v>
      </c>
      <c r="KH58" s="2" t="s">
        <v>220</v>
      </c>
      <c r="KI58" s="4"/>
      <c r="KJ58" s="8"/>
      <c r="KK58" s="4"/>
      <c r="KL58" s="8"/>
      <c r="KM58" s="7"/>
      <c r="KN58" s="7"/>
      <c r="KO58" s="2" t="s">
        <v>277</v>
      </c>
      <c r="KP58" s="2" t="s">
        <v>217</v>
      </c>
      <c r="KQ58" s="2" t="s">
        <v>220</v>
      </c>
      <c r="KR58" s="2" t="s">
        <v>220</v>
      </c>
      <c r="KS58" s="2" t="s">
        <v>232</v>
      </c>
      <c r="KT58" s="2" t="s">
        <v>220</v>
      </c>
      <c r="KU58" s="4"/>
      <c r="KV58" s="8"/>
      <c r="KW58" s="4"/>
      <c r="KX58" s="8"/>
      <c r="KY58" s="7"/>
      <c r="KZ58" s="7"/>
      <c r="LA58" s="2" t="s">
        <v>230</v>
      </c>
      <c r="LB58" s="2" t="s">
        <v>217</v>
      </c>
      <c r="LC58" s="2" t="s">
        <v>297</v>
      </c>
      <c r="LD58" s="2" t="s">
        <v>1180</v>
      </c>
      <c r="LE58" s="2" t="s">
        <v>232</v>
      </c>
      <c r="LF58" s="2" t="s">
        <v>220</v>
      </c>
      <c r="LG58" s="4"/>
      <c r="LH58" s="8"/>
      <c r="LI58" s="4"/>
      <c r="LJ58" s="8"/>
      <c r="LK58" s="7"/>
      <c r="LL58" s="7"/>
      <c r="LM58" s="2" t="s">
        <v>277</v>
      </c>
      <c r="LN58" s="2" t="s">
        <v>217</v>
      </c>
      <c r="LO58" s="2" t="s">
        <v>220</v>
      </c>
      <c r="LP58" s="2" t="s">
        <v>220</v>
      </c>
      <c r="LQ58" s="2" t="s">
        <v>232</v>
      </c>
      <c r="LR58" s="2" t="s">
        <v>220</v>
      </c>
      <c r="LS58" s="4"/>
      <c r="LT58" s="8"/>
      <c r="LU58" s="4"/>
      <c r="LV58" s="8"/>
      <c r="LW58" s="7"/>
      <c r="LX58" s="7"/>
      <c r="LY58" s="2" t="s">
        <v>230</v>
      </c>
      <c r="LZ58" s="2" t="s">
        <v>270</v>
      </c>
      <c r="MA58" s="2" t="s">
        <v>1166</v>
      </c>
      <c r="MB58" s="2" t="s">
        <v>980</v>
      </c>
      <c r="MC58" s="2" t="s">
        <v>232</v>
      </c>
      <c r="MD58" s="2" t="s">
        <v>220</v>
      </c>
      <c r="ME58" s="4"/>
      <c r="MF58" s="8"/>
      <c r="MG58" s="4"/>
      <c r="MH58" s="8"/>
      <c r="MI58" s="7"/>
      <c r="MJ58" s="7"/>
      <c r="MK58" s="2" t="s">
        <v>230</v>
      </c>
      <c r="ML58" s="2" t="s">
        <v>270</v>
      </c>
      <c r="MM58" s="2" t="s">
        <v>520</v>
      </c>
      <c r="MN58" s="2" t="s">
        <v>803</v>
      </c>
      <c r="MO58" s="2" t="s">
        <v>232</v>
      </c>
      <c r="MP58" s="2" t="s">
        <v>220</v>
      </c>
      <c r="MQ58" s="4"/>
      <c r="MR58" s="8"/>
      <c r="MS58" s="4"/>
      <c r="MT58" s="8"/>
      <c r="MU58" s="7"/>
      <c r="MV58" s="7"/>
      <c r="MW58" s="2" t="s">
        <v>230</v>
      </c>
      <c r="MX58" s="2" t="s">
        <v>274</v>
      </c>
      <c r="MY58" s="2" t="s">
        <v>1169</v>
      </c>
      <c r="MZ58" s="2" t="s">
        <v>1181</v>
      </c>
      <c r="NA58" s="2" t="s">
        <v>232</v>
      </c>
      <c r="NB58" s="2" t="s">
        <v>220</v>
      </c>
      <c r="NC58" s="4"/>
      <c r="ND58" s="8"/>
      <c r="NE58" s="4"/>
      <c r="NF58" s="8"/>
      <c r="NG58" s="7"/>
      <c r="NH58" s="7"/>
      <c r="NI58" s="2" t="s">
        <v>220</v>
      </c>
      <c r="NJ58" s="2" t="s">
        <v>220</v>
      </c>
      <c r="NK58" s="2" t="s">
        <v>220</v>
      </c>
      <c r="NL58" s="2" t="s">
        <v>220</v>
      </c>
      <c r="NM58" s="2" t="s">
        <v>220</v>
      </c>
      <c r="NN58" s="2" t="s">
        <v>220</v>
      </c>
      <c r="NO58" s="4"/>
      <c r="NP58" s="8"/>
      <c r="NQ58" s="4"/>
      <c r="NR58" s="8"/>
      <c r="NS58" s="7"/>
      <c r="NT58" s="7"/>
      <c r="NU58" s="2" t="s">
        <v>277</v>
      </c>
      <c r="NV58" s="2" t="s">
        <v>217</v>
      </c>
      <c r="NW58" s="2" t="s">
        <v>220</v>
      </c>
      <c r="NX58" s="2" t="s">
        <v>220</v>
      </c>
      <c r="NY58" s="2" t="s">
        <v>232</v>
      </c>
      <c r="NZ58" s="2" t="s">
        <v>220</v>
      </c>
      <c r="OA58" s="4"/>
      <c r="OB58" s="8"/>
      <c r="OC58" s="4"/>
      <c r="OD58" s="8"/>
      <c r="OE58" s="7"/>
      <c r="OF58" s="7"/>
      <c r="OG58" s="2" t="s">
        <v>268</v>
      </c>
      <c r="OH58" s="2" t="s">
        <v>217</v>
      </c>
      <c r="OI58" s="2" t="s">
        <v>220</v>
      </c>
      <c r="OJ58" s="2" t="s">
        <v>220</v>
      </c>
      <c r="OK58" s="2" t="s">
        <v>232</v>
      </c>
      <c r="OL58" s="2" t="s">
        <v>220</v>
      </c>
      <c r="OM58" s="4"/>
      <c r="ON58" s="8"/>
      <c r="OO58" s="4"/>
      <c r="OP58" s="8"/>
      <c r="OQ58" s="7"/>
      <c r="OR58" s="7"/>
      <c r="OS58" s="2" t="s">
        <v>230</v>
      </c>
      <c r="OT58" s="2" t="s">
        <v>270</v>
      </c>
      <c r="OU58" s="2" t="s">
        <v>471</v>
      </c>
      <c r="OV58" s="2" t="s">
        <v>220</v>
      </c>
      <c r="OW58" s="2" t="s">
        <v>232</v>
      </c>
      <c r="OX58" s="2" t="s">
        <v>220</v>
      </c>
      <c r="OY58" s="4"/>
      <c r="OZ58" s="8"/>
      <c r="PA58" s="4"/>
      <c r="PB58" s="8"/>
      <c r="PC58" s="7"/>
      <c r="PD58" s="7"/>
      <c r="PE58" s="2" t="s">
        <v>277</v>
      </c>
      <c r="PF58" s="2" t="s">
        <v>217</v>
      </c>
      <c r="PG58" s="2" t="s">
        <v>220</v>
      </c>
      <c r="PH58" s="2" t="s">
        <v>220</v>
      </c>
      <c r="PI58" s="2" t="s">
        <v>232</v>
      </c>
      <c r="PJ58" s="2" t="s">
        <v>220</v>
      </c>
      <c r="PK58" s="4"/>
      <c r="PL58" s="8"/>
      <c r="PM58" s="4"/>
      <c r="PN58" s="8"/>
      <c r="PO58" s="7"/>
      <c r="PP58" s="7"/>
      <c r="PQ58" s="2" t="s">
        <v>230</v>
      </c>
      <c r="PR58" s="2" t="s">
        <v>270</v>
      </c>
      <c r="PS58" s="2" t="s">
        <v>472</v>
      </c>
      <c r="PT58" s="2" t="s">
        <v>1182</v>
      </c>
      <c r="PU58" s="2" t="s">
        <v>232</v>
      </c>
      <c r="PV58" s="2" t="s">
        <v>220</v>
      </c>
      <c r="PW58" s="4">
        <v>139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>
        <v>86</v>
      </c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>
        <v>50</v>
      </c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>
        <v>90</v>
      </c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</row>
    <row r="59">
      <c r="A59" s="2" t="s">
        <v>1183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1153</v>
      </c>
      <c r="G59" s="2" t="s">
        <v>1153</v>
      </c>
      <c r="H59" s="2" t="s">
        <v>1153</v>
      </c>
      <c r="I59" s="2" t="s">
        <v>1154</v>
      </c>
      <c r="J59" s="2" t="s">
        <v>215</v>
      </c>
      <c r="K59" s="2" t="s">
        <v>626</v>
      </c>
      <c r="L59" s="3">
        <v>62.49</v>
      </c>
      <c r="M59" s="3">
        <v>65.62</v>
      </c>
      <c r="N59" s="3">
        <v>124.99</v>
      </c>
      <c r="O59" s="2" t="s">
        <v>217</v>
      </c>
      <c r="P59" s="2" t="s">
        <v>405</v>
      </c>
      <c r="Q59" s="2" t="s">
        <v>219</v>
      </c>
      <c r="R59" s="2" t="s">
        <v>220</v>
      </c>
      <c r="S59" s="2" t="s">
        <v>1184</v>
      </c>
      <c r="T59" s="2" t="s">
        <v>222</v>
      </c>
      <c r="U59" s="2" t="s">
        <v>223</v>
      </c>
      <c r="V59" s="2" t="s">
        <v>441</v>
      </c>
      <c r="W59" s="2" t="s">
        <v>954</v>
      </c>
      <c r="X59" s="2" t="s">
        <v>845</v>
      </c>
      <c r="Y59" s="2" t="s">
        <v>1185</v>
      </c>
      <c r="Z59" s="4">
        <v>82</v>
      </c>
      <c r="AA59" s="4">
        <f>=ROUNDDOWN(16.4,0)</f>
      </c>
      <c r="AB59" s="5">
        <v>5</v>
      </c>
      <c r="AC59" s="2" t="s">
        <v>1186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>
        <v>7</v>
      </c>
      <c r="AQ59" s="8">
        <v>447.71</v>
      </c>
      <c r="AR59" s="4">
        <v>8</v>
      </c>
      <c r="AS59" s="8">
        <v>541.59</v>
      </c>
      <c r="AT59" s="7">
        <v>-0.125</v>
      </c>
      <c r="AU59" s="7">
        <v>-0.1733</v>
      </c>
      <c r="AV59" s="4">
        <v>16</v>
      </c>
      <c r="AW59" s="8">
        <v>1187.62</v>
      </c>
      <c r="AX59" s="4">
        <v>18</v>
      </c>
      <c r="AY59" s="8">
        <v>1302.33</v>
      </c>
      <c r="AZ59" s="7">
        <v>-0.1111</v>
      </c>
      <c r="BA59" s="7">
        <v>-0.0881</v>
      </c>
      <c r="BB59" s="7">
        <v>0.377</v>
      </c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>
        <v>0.3176</v>
      </c>
      <c r="BJ59" s="4">
        <v>7</v>
      </c>
      <c r="BK59" s="8">
        <v>447.71</v>
      </c>
      <c r="BL59" s="2" t="s">
        <v>1187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1188</v>
      </c>
      <c r="BV59" s="2" t="s">
        <v>270</v>
      </c>
      <c r="BW59" s="2" t="s">
        <v>220</v>
      </c>
      <c r="BX59" s="2" t="s">
        <v>249</v>
      </c>
      <c r="BY59" s="2" t="s">
        <v>232</v>
      </c>
      <c r="BZ59" s="2" t="s">
        <v>220</v>
      </c>
      <c r="CA59" s="4">
        <v>1</v>
      </c>
      <c r="CB59" s="8">
        <v>68.84</v>
      </c>
      <c r="CC59" s="4">
        <v>1</v>
      </c>
      <c r="CD59" s="8">
        <v>68.84</v>
      </c>
      <c r="CE59" s="7"/>
      <c r="CF59" s="7"/>
      <c r="CG59" s="2" t="s">
        <v>230</v>
      </c>
      <c r="CH59" s="2" t="s">
        <v>217</v>
      </c>
      <c r="CI59" s="2" t="s">
        <v>1189</v>
      </c>
      <c r="CJ59" s="2" t="s">
        <v>1190</v>
      </c>
      <c r="CK59" s="2" t="s">
        <v>232</v>
      </c>
      <c r="CL59" s="2" t="s">
        <v>220</v>
      </c>
      <c r="CM59" s="4"/>
      <c r="CN59" s="8"/>
      <c r="CO59" s="4">
        <v>4</v>
      </c>
      <c r="CP59" s="8">
        <v>264.96</v>
      </c>
      <c r="CQ59" s="7">
        <v>-1</v>
      </c>
      <c r="CR59" s="7">
        <v>-1</v>
      </c>
      <c r="CS59" s="2" t="s">
        <v>230</v>
      </c>
      <c r="CT59" s="2" t="s">
        <v>217</v>
      </c>
      <c r="CU59" s="2" t="s">
        <v>714</v>
      </c>
      <c r="CV59" s="2" t="s">
        <v>746</v>
      </c>
      <c r="CW59" s="2" t="s">
        <v>232</v>
      </c>
      <c r="CX59" s="2" t="s">
        <v>220</v>
      </c>
      <c r="CY59" s="4">
        <v>1</v>
      </c>
      <c r="CZ59" s="8">
        <v>60.15</v>
      </c>
      <c r="DA59" s="4">
        <v>2</v>
      </c>
      <c r="DB59" s="8">
        <v>120.3</v>
      </c>
      <c r="DC59" s="7">
        <v>-0.5</v>
      </c>
      <c r="DD59" s="7">
        <v>-0.5</v>
      </c>
      <c r="DE59" s="2" t="s">
        <v>230</v>
      </c>
      <c r="DF59" s="2" t="s">
        <v>217</v>
      </c>
      <c r="DG59" s="2" t="s">
        <v>1191</v>
      </c>
      <c r="DH59" s="2" t="s">
        <v>1192</v>
      </c>
      <c r="DI59" s="2" t="s">
        <v>232</v>
      </c>
      <c r="DJ59" s="2" t="s">
        <v>220</v>
      </c>
      <c r="DK59" s="4">
        <v>1</v>
      </c>
      <c r="DL59" s="8">
        <v>65.62</v>
      </c>
      <c r="DM59" s="4">
        <v>1</v>
      </c>
      <c r="DN59" s="8">
        <v>87.49</v>
      </c>
      <c r="DO59" s="7"/>
      <c r="DP59" s="7">
        <v>-0.25</v>
      </c>
      <c r="DQ59" s="2" t="s">
        <v>230</v>
      </c>
      <c r="DR59" s="2" t="s">
        <v>217</v>
      </c>
      <c r="DS59" s="2" t="s">
        <v>1193</v>
      </c>
      <c r="DT59" s="2" t="s">
        <v>1194</v>
      </c>
      <c r="DU59" s="2" t="s">
        <v>232</v>
      </c>
      <c r="DV59" s="2" t="s">
        <v>220</v>
      </c>
      <c r="DW59" s="4">
        <v>2</v>
      </c>
      <c r="DX59" s="8">
        <v>116.66</v>
      </c>
      <c r="DY59" s="4"/>
      <c r="DZ59" s="8"/>
      <c r="EA59" s="7"/>
      <c r="EB59" s="7"/>
      <c r="EC59" s="2" t="s">
        <v>230</v>
      </c>
      <c r="ED59" s="2" t="s">
        <v>217</v>
      </c>
      <c r="EE59" s="2" t="s">
        <v>1195</v>
      </c>
      <c r="EF59" s="2" t="s">
        <v>1190</v>
      </c>
      <c r="EG59" s="2" t="s">
        <v>232</v>
      </c>
      <c r="EH59" s="2" t="s">
        <v>220</v>
      </c>
      <c r="EI59" s="4">
        <v>1</v>
      </c>
      <c r="EJ59" s="8">
        <v>65.57</v>
      </c>
      <c r="EK59" s="4"/>
      <c r="EL59" s="8"/>
      <c r="EM59" s="7"/>
      <c r="EN59" s="7"/>
      <c r="EO59" s="2" t="s">
        <v>230</v>
      </c>
      <c r="EP59" s="2" t="s">
        <v>217</v>
      </c>
      <c r="EQ59" s="2" t="s">
        <v>722</v>
      </c>
      <c r="ER59" s="2" t="s">
        <v>1196</v>
      </c>
      <c r="ES59" s="2" t="s">
        <v>232</v>
      </c>
      <c r="ET59" s="2" t="s">
        <v>220</v>
      </c>
      <c r="EU59" s="4"/>
      <c r="EV59" s="8"/>
      <c r="EW59" s="4"/>
      <c r="EX59" s="8"/>
      <c r="EY59" s="7"/>
      <c r="EZ59" s="7"/>
      <c r="FA59" s="2" t="s">
        <v>230</v>
      </c>
      <c r="FB59" s="2" t="s">
        <v>217</v>
      </c>
      <c r="FC59" s="2" t="s">
        <v>1197</v>
      </c>
      <c r="FD59" s="2" t="s">
        <v>750</v>
      </c>
      <c r="FE59" s="2" t="s">
        <v>232</v>
      </c>
      <c r="FF59" s="2" t="s">
        <v>220</v>
      </c>
      <c r="FG59" s="4"/>
      <c r="FH59" s="8"/>
      <c r="FI59" s="4"/>
      <c r="FJ59" s="8"/>
      <c r="FK59" s="7"/>
      <c r="FL59" s="7"/>
      <c r="FM59" s="2" t="s">
        <v>230</v>
      </c>
      <c r="FN59" s="2" t="s">
        <v>217</v>
      </c>
      <c r="FO59" s="2" t="s">
        <v>714</v>
      </c>
      <c r="FP59" s="2" t="s">
        <v>1198</v>
      </c>
      <c r="FQ59" s="2" t="s">
        <v>232</v>
      </c>
      <c r="FR59" s="2" t="s">
        <v>220</v>
      </c>
      <c r="FS59" s="4"/>
      <c r="FT59" s="8"/>
      <c r="FU59" s="4"/>
      <c r="FV59" s="8"/>
      <c r="FW59" s="7"/>
      <c r="FX59" s="7"/>
      <c r="FY59" s="2" t="s">
        <v>416</v>
      </c>
      <c r="FZ59" s="2" t="s">
        <v>217</v>
      </c>
      <c r="GA59" s="2" t="s">
        <v>220</v>
      </c>
      <c r="GB59" s="2" t="s">
        <v>220</v>
      </c>
      <c r="GC59" s="2" t="s">
        <v>232</v>
      </c>
      <c r="GD59" s="2" t="s">
        <v>220</v>
      </c>
      <c r="GE59" s="4"/>
      <c r="GF59" s="8"/>
      <c r="GG59" s="4"/>
      <c r="GH59" s="8"/>
      <c r="GI59" s="7"/>
      <c r="GJ59" s="7"/>
      <c r="GK59" s="2" t="s">
        <v>230</v>
      </c>
      <c r="GL59" s="2" t="s">
        <v>217</v>
      </c>
      <c r="GM59" s="2" t="s">
        <v>250</v>
      </c>
      <c r="GN59" s="2" t="s">
        <v>1199</v>
      </c>
      <c r="GO59" s="2" t="s">
        <v>232</v>
      </c>
      <c r="GP59" s="2" t="s">
        <v>220</v>
      </c>
      <c r="GQ59" s="4"/>
      <c r="GR59" s="8"/>
      <c r="GS59" s="4"/>
      <c r="GT59" s="8"/>
      <c r="GU59" s="7"/>
      <c r="GV59" s="7"/>
      <c r="GW59" s="2" t="s">
        <v>230</v>
      </c>
      <c r="GX59" s="2" t="s">
        <v>270</v>
      </c>
      <c r="GY59" s="2" t="s">
        <v>325</v>
      </c>
      <c r="GZ59" s="2" t="s">
        <v>298</v>
      </c>
      <c r="HA59" s="2" t="s">
        <v>232</v>
      </c>
      <c r="HB59" s="2" t="s">
        <v>220</v>
      </c>
      <c r="HC59" s="4"/>
      <c r="HD59" s="8"/>
      <c r="HE59" s="4"/>
      <c r="HF59" s="8"/>
      <c r="HG59" s="7"/>
      <c r="HH59" s="7"/>
      <c r="HI59" s="2" t="s">
        <v>254</v>
      </c>
      <c r="HJ59" s="2" t="s">
        <v>217</v>
      </c>
      <c r="HK59" s="2" t="s">
        <v>220</v>
      </c>
      <c r="HL59" s="2" t="s">
        <v>220</v>
      </c>
      <c r="HM59" s="2" t="s">
        <v>232</v>
      </c>
      <c r="HN59" s="2" t="s">
        <v>220</v>
      </c>
      <c r="HO59" s="4"/>
      <c r="HP59" s="8"/>
      <c r="HQ59" s="4"/>
      <c r="HR59" s="8"/>
      <c r="HS59" s="7"/>
      <c r="HT59" s="7"/>
      <c r="HU59" s="2" t="s">
        <v>254</v>
      </c>
      <c r="HV59" s="2" t="s">
        <v>217</v>
      </c>
      <c r="HW59" s="2" t="s">
        <v>220</v>
      </c>
      <c r="HX59" s="2" t="s">
        <v>220</v>
      </c>
      <c r="HY59" s="2" t="s">
        <v>232</v>
      </c>
      <c r="HZ59" s="2" t="s">
        <v>220</v>
      </c>
      <c r="IA59" s="4"/>
      <c r="IB59" s="8"/>
      <c r="IC59" s="4"/>
      <c r="ID59" s="8"/>
      <c r="IE59" s="7"/>
      <c r="IF59" s="7"/>
      <c r="IG59" s="2" t="s">
        <v>230</v>
      </c>
      <c r="IH59" s="2" t="s">
        <v>217</v>
      </c>
      <c r="II59" s="2" t="s">
        <v>1185</v>
      </c>
      <c r="IJ59" s="2" t="s">
        <v>1200</v>
      </c>
      <c r="IK59" s="2" t="s">
        <v>232</v>
      </c>
      <c r="IL59" s="2" t="s">
        <v>220</v>
      </c>
      <c r="IM59" s="4"/>
      <c r="IN59" s="8"/>
      <c r="IO59" s="4"/>
      <c r="IP59" s="8"/>
      <c r="IQ59" s="7"/>
      <c r="IR59" s="7"/>
      <c r="IS59" s="2" t="s">
        <v>277</v>
      </c>
      <c r="IT59" s="2" t="s">
        <v>217</v>
      </c>
      <c r="IU59" s="2" t="s">
        <v>220</v>
      </c>
      <c r="IV59" s="2" t="s">
        <v>220</v>
      </c>
      <c r="IW59" s="2" t="s">
        <v>232</v>
      </c>
      <c r="IX59" s="2" t="s">
        <v>220</v>
      </c>
      <c r="IY59" s="4"/>
      <c r="IZ59" s="8"/>
      <c r="JA59" s="4"/>
      <c r="JB59" s="8"/>
      <c r="JC59" s="7"/>
      <c r="JD59" s="7"/>
      <c r="JE59" s="2" t="s">
        <v>254</v>
      </c>
      <c r="JF59" s="2" t="s">
        <v>217</v>
      </c>
      <c r="JG59" s="2" t="s">
        <v>220</v>
      </c>
      <c r="JH59" s="2" t="s">
        <v>220</v>
      </c>
      <c r="JI59" s="2" t="s">
        <v>232</v>
      </c>
      <c r="JJ59" s="2" t="s">
        <v>220</v>
      </c>
      <c r="JK59" s="4"/>
      <c r="JL59" s="8"/>
      <c r="JM59" s="4"/>
      <c r="JN59" s="8"/>
      <c r="JO59" s="7"/>
      <c r="JP59" s="7"/>
      <c r="JQ59" s="2" t="s">
        <v>230</v>
      </c>
      <c r="JR59" s="2" t="s">
        <v>217</v>
      </c>
      <c r="JS59" s="2" t="s">
        <v>734</v>
      </c>
      <c r="JT59" s="2" t="s">
        <v>727</v>
      </c>
      <c r="JU59" s="2" t="s">
        <v>232</v>
      </c>
      <c r="JV59" s="2" t="s">
        <v>220</v>
      </c>
      <c r="JW59" s="4"/>
      <c r="JX59" s="8"/>
      <c r="JY59" s="4"/>
      <c r="JZ59" s="8"/>
      <c r="KA59" s="7"/>
      <c r="KB59" s="7"/>
      <c r="KC59" s="2" t="s">
        <v>230</v>
      </c>
      <c r="KD59" s="2" t="s">
        <v>217</v>
      </c>
      <c r="KE59" s="2" t="s">
        <v>663</v>
      </c>
      <c r="KF59" s="2" t="s">
        <v>902</v>
      </c>
      <c r="KG59" s="2" t="s">
        <v>232</v>
      </c>
      <c r="KH59" s="2" t="s">
        <v>220</v>
      </c>
      <c r="KI59" s="4"/>
      <c r="KJ59" s="8"/>
      <c r="KK59" s="4"/>
      <c r="KL59" s="8"/>
      <c r="KM59" s="7"/>
      <c r="KN59" s="7"/>
      <c r="KO59" s="2" t="s">
        <v>277</v>
      </c>
      <c r="KP59" s="2" t="s">
        <v>217</v>
      </c>
      <c r="KQ59" s="2" t="s">
        <v>220</v>
      </c>
      <c r="KR59" s="2" t="s">
        <v>220</v>
      </c>
      <c r="KS59" s="2" t="s">
        <v>232</v>
      </c>
      <c r="KT59" s="2" t="s">
        <v>220</v>
      </c>
      <c r="KU59" s="4">
        <v>1</v>
      </c>
      <c r="KV59" s="8">
        <v>70.87</v>
      </c>
      <c r="KW59" s="4"/>
      <c r="KX59" s="8"/>
      <c r="KY59" s="7"/>
      <c r="KZ59" s="7"/>
      <c r="LA59" s="2" t="s">
        <v>230</v>
      </c>
      <c r="LB59" s="2" t="s">
        <v>217</v>
      </c>
      <c r="LC59" s="2" t="s">
        <v>297</v>
      </c>
      <c r="LD59" s="2" t="s">
        <v>838</v>
      </c>
      <c r="LE59" s="2" t="s">
        <v>232</v>
      </c>
      <c r="LF59" s="2" t="s">
        <v>220</v>
      </c>
      <c r="LG59" s="4"/>
      <c r="LH59" s="8"/>
      <c r="LI59" s="4"/>
      <c r="LJ59" s="8"/>
      <c r="LK59" s="7"/>
      <c r="LL59" s="7"/>
      <c r="LM59" s="2" t="s">
        <v>268</v>
      </c>
      <c r="LN59" s="2" t="s">
        <v>217</v>
      </c>
      <c r="LO59" s="2" t="s">
        <v>220</v>
      </c>
      <c r="LP59" s="2" t="s">
        <v>220</v>
      </c>
      <c r="LQ59" s="2" t="s">
        <v>232</v>
      </c>
      <c r="LR59" s="2" t="s">
        <v>220</v>
      </c>
      <c r="LS59" s="4"/>
      <c r="LT59" s="8"/>
      <c r="LU59" s="4"/>
      <c r="LV59" s="8"/>
      <c r="LW59" s="7"/>
      <c r="LX59" s="7"/>
      <c r="LY59" s="2" t="s">
        <v>230</v>
      </c>
      <c r="LZ59" s="2" t="s">
        <v>270</v>
      </c>
      <c r="MA59" s="2" t="s">
        <v>739</v>
      </c>
      <c r="MB59" s="2" t="s">
        <v>1201</v>
      </c>
      <c r="MC59" s="2" t="s">
        <v>232</v>
      </c>
      <c r="MD59" s="2" t="s">
        <v>220</v>
      </c>
      <c r="ME59" s="4"/>
      <c r="MF59" s="8"/>
      <c r="MG59" s="4"/>
      <c r="MH59" s="8"/>
      <c r="MI59" s="7"/>
      <c r="MJ59" s="7"/>
      <c r="MK59" s="2" t="s">
        <v>230</v>
      </c>
      <c r="ML59" s="2" t="s">
        <v>270</v>
      </c>
      <c r="MM59" s="2" t="s">
        <v>520</v>
      </c>
      <c r="MN59" s="2" t="s">
        <v>220</v>
      </c>
      <c r="MO59" s="2" t="s">
        <v>232</v>
      </c>
      <c r="MP59" s="2" t="s">
        <v>220</v>
      </c>
      <c r="MQ59" s="4"/>
      <c r="MR59" s="8"/>
      <c r="MS59" s="4"/>
      <c r="MT59" s="8"/>
      <c r="MU59" s="7"/>
      <c r="MV59" s="7"/>
      <c r="MW59" s="2" t="s">
        <v>230</v>
      </c>
      <c r="MX59" s="2" t="s">
        <v>274</v>
      </c>
      <c r="MY59" s="2" t="s">
        <v>1194</v>
      </c>
      <c r="MZ59" s="2" t="s">
        <v>433</v>
      </c>
      <c r="NA59" s="2" t="s">
        <v>232</v>
      </c>
      <c r="NB59" s="2" t="s">
        <v>220</v>
      </c>
      <c r="NC59" s="4"/>
      <c r="ND59" s="8"/>
      <c r="NE59" s="4"/>
      <c r="NF59" s="8"/>
      <c r="NG59" s="7"/>
      <c r="NH59" s="7"/>
      <c r="NI59" s="2" t="s">
        <v>220</v>
      </c>
      <c r="NJ59" s="2" t="s">
        <v>220</v>
      </c>
      <c r="NK59" s="2" t="s">
        <v>220</v>
      </c>
      <c r="NL59" s="2" t="s">
        <v>220</v>
      </c>
      <c r="NM59" s="2" t="s">
        <v>220</v>
      </c>
      <c r="NN59" s="2" t="s">
        <v>220</v>
      </c>
      <c r="NO59" s="4"/>
      <c r="NP59" s="8"/>
      <c r="NQ59" s="4"/>
      <c r="NR59" s="8"/>
      <c r="NS59" s="7"/>
      <c r="NT59" s="7"/>
      <c r="NU59" s="2" t="s">
        <v>277</v>
      </c>
      <c r="NV59" s="2" t="s">
        <v>217</v>
      </c>
      <c r="NW59" s="2" t="s">
        <v>220</v>
      </c>
      <c r="NX59" s="2" t="s">
        <v>220</v>
      </c>
      <c r="NY59" s="2" t="s">
        <v>232</v>
      </c>
      <c r="NZ59" s="2" t="s">
        <v>220</v>
      </c>
      <c r="OA59" s="4"/>
      <c r="OB59" s="8"/>
      <c r="OC59" s="4"/>
      <c r="OD59" s="8"/>
      <c r="OE59" s="7"/>
      <c r="OF59" s="7"/>
      <c r="OG59" s="2" t="s">
        <v>268</v>
      </c>
      <c r="OH59" s="2" t="s">
        <v>217</v>
      </c>
      <c r="OI59" s="2" t="s">
        <v>220</v>
      </c>
      <c r="OJ59" s="2" t="s">
        <v>220</v>
      </c>
      <c r="OK59" s="2" t="s">
        <v>232</v>
      </c>
      <c r="OL59" s="2" t="s">
        <v>220</v>
      </c>
      <c r="OM59" s="4"/>
      <c r="ON59" s="8"/>
      <c r="OO59" s="4"/>
      <c r="OP59" s="8"/>
      <c r="OQ59" s="7"/>
      <c r="OR59" s="7"/>
      <c r="OS59" s="2" t="s">
        <v>254</v>
      </c>
      <c r="OT59" s="2" t="s">
        <v>270</v>
      </c>
      <c r="OU59" s="2" t="s">
        <v>220</v>
      </c>
      <c r="OV59" s="2" t="s">
        <v>220</v>
      </c>
      <c r="OW59" s="2" t="s">
        <v>232</v>
      </c>
      <c r="OX59" s="2" t="s">
        <v>220</v>
      </c>
      <c r="OY59" s="4"/>
      <c r="OZ59" s="8"/>
      <c r="PA59" s="4"/>
      <c r="PB59" s="8"/>
      <c r="PC59" s="7"/>
      <c r="PD59" s="7"/>
      <c r="PE59" s="2" t="s">
        <v>277</v>
      </c>
      <c r="PF59" s="2" t="s">
        <v>217</v>
      </c>
      <c r="PG59" s="2" t="s">
        <v>220</v>
      </c>
      <c r="PH59" s="2" t="s">
        <v>220</v>
      </c>
      <c r="PI59" s="2" t="s">
        <v>232</v>
      </c>
      <c r="PJ59" s="2" t="s">
        <v>220</v>
      </c>
      <c r="PK59" s="4"/>
      <c r="PL59" s="8"/>
      <c r="PM59" s="4"/>
      <c r="PN59" s="8"/>
      <c r="PO59" s="7"/>
      <c r="PP59" s="7"/>
      <c r="PQ59" s="2" t="s">
        <v>254</v>
      </c>
      <c r="PR59" s="2" t="s">
        <v>270</v>
      </c>
      <c r="PS59" s="2" t="s">
        <v>220</v>
      </c>
      <c r="PT59" s="2" t="s">
        <v>220</v>
      </c>
      <c r="PU59" s="2" t="s">
        <v>232</v>
      </c>
      <c r="PV59" s="2" t="s">
        <v>220</v>
      </c>
      <c r="PW59" s="4">
        <v>81</v>
      </c>
      <c r="PX59" s="4">
        <v>1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>
        <v>140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</row>
    <row r="60">
      <c r="A60" s="2" t="s">
        <v>1202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1153</v>
      </c>
      <c r="G60" s="2" t="s">
        <v>1153</v>
      </c>
      <c r="H60" s="2" t="s">
        <v>1153</v>
      </c>
      <c r="I60" s="2" t="s">
        <v>1154</v>
      </c>
      <c r="J60" s="2" t="s">
        <v>282</v>
      </c>
      <c r="K60" s="2" t="s">
        <v>626</v>
      </c>
      <c r="L60" s="3">
        <v>77.5</v>
      </c>
      <c r="M60" s="3">
        <v>81.37</v>
      </c>
      <c r="N60" s="3">
        <v>154.99</v>
      </c>
      <c r="O60" s="2" t="s">
        <v>217</v>
      </c>
      <c r="P60" s="2" t="s">
        <v>405</v>
      </c>
      <c r="Q60" s="2" t="s">
        <v>219</v>
      </c>
      <c r="R60" s="2" t="s">
        <v>220</v>
      </c>
      <c r="S60" s="2" t="s">
        <v>1184</v>
      </c>
      <c r="T60" s="2" t="s">
        <v>222</v>
      </c>
      <c r="U60" s="2" t="s">
        <v>223</v>
      </c>
      <c r="V60" s="2" t="s">
        <v>441</v>
      </c>
      <c r="W60" s="2" t="s">
        <v>954</v>
      </c>
      <c r="X60" s="2" t="s">
        <v>845</v>
      </c>
      <c r="Y60" s="2" t="s">
        <v>1203</v>
      </c>
      <c r="Z60" s="4">
        <v>58</v>
      </c>
      <c r="AA60" s="4">
        <f>=ROUNDDOWN(11.6,0)</f>
      </c>
      <c r="AB60" s="5">
        <v>5</v>
      </c>
      <c r="AC60" s="2" t="s">
        <v>1186</v>
      </c>
      <c r="AD60" s="4">
        <v>65</v>
      </c>
      <c r="AE60" s="4">
        <v>135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>
        <v>9</v>
      </c>
      <c r="AQ60" s="8">
        <v>739.91</v>
      </c>
      <c r="AR60" s="4">
        <v>10</v>
      </c>
      <c r="AS60" s="8">
        <v>760.74</v>
      </c>
      <c r="AT60" s="7">
        <v>-0.1</v>
      </c>
      <c r="AU60" s="7">
        <v>-0.0274</v>
      </c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>
        <v>0.623</v>
      </c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 t="s">
        <v>220</v>
      </c>
      <c r="BJ60" s="4">
        <v>9</v>
      </c>
      <c r="BK60" s="8">
        <v>739.91</v>
      </c>
      <c r="BL60" s="2" t="s">
        <v>1204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1188</v>
      </c>
      <c r="BV60" s="2" t="s">
        <v>270</v>
      </c>
      <c r="BW60" s="2" t="s">
        <v>220</v>
      </c>
      <c r="BX60" s="2" t="s">
        <v>667</v>
      </c>
      <c r="BY60" s="2" t="s">
        <v>232</v>
      </c>
      <c r="BZ60" s="2" t="s">
        <v>220</v>
      </c>
      <c r="CA60" s="4">
        <v>2</v>
      </c>
      <c r="CB60" s="8">
        <v>175.24</v>
      </c>
      <c r="CC60" s="4">
        <v>1</v>
      </c>
      <c r="CD60" s="8">
        <v>87.62</v>
      </c>
      <c r="CE60" s="7">
        <v>1</v>
      </c>
      <c r="CF60" s="7">
        <v>1</v>
      </c>
      <c r="CG60" s="2" t="s">
        <v>230</v>
      </c>
      <c r="CH60" s="2" t="s">
        <v>217</v>
      </c>
      <c r="CI60" s="2" t="s">
        <v>1189</v>
      </c>
      <c r="CJ60" s="2" t="s">
        <v>1205</v>
      </c>
      <c r="CK60" s="2" t="s">
        <v>232</v>
      </c>
      <c r="CL60" s="2" t="s">
        <v>220</v>
      </c>
      <c r="CM60" s="4"/>
      <c r="CN60" s="8"/>
      <c r="CO60" s="4">
        <v>2</v>
      </c>
      <c r="CP60" s="8">
        <v>164.28</v>
      </c>
      <c r="CQ60" s="7">
        <v>-1</v>
      </c>
      <c r="CR60" s="7">
        <v>-1</v>
      </c>
      <c r="CS60" s="2" t="s">
        <v>230</v>
      </c>
      <c r="CT60" s="2" t="s">
        <v>217</v>
      </c>
      <c r="CU60" s="2" t="s">
        <v>714</v>
      </c>
      <c r="CV60" s="2" t="s">
        <v>1206</v>
      </c>
      <c r="CW60" s="2" t="s">
        <v>232</v>
      </c>
      <c r="CX60" s="2" t="s">
        <v>220</v>
      </c>
      <c r="CY60" s="4">
        <v>1</v>
      </c>
      <c r="CZ60" s="8">
        <v>76.56</v>
      </c>
      <c r="DA60" s="4">
        <v>1</v>
      </c>
      <c r="DB60" s="8">
        <v>76.56</v>
      </c>
      <c r="DC60" s="7"/>
      <c r="DD60" s="7"/>
      <c r="DE60" s="2" t="s">
        <v>230</v>
      </c>
      <c r="DF60" s="2" t="s">
        <v>217</v>
      </c>
      <c r="DG60" s="2" t="s">
        <v>1191</v>
      </c>
      <c r="DH60" s="2" t="s">
        <v>1192</v>
      </c>
      <c r="DI60" s="2" t="s">
        <v>232</v>
      </c>
      <c r="DJ60" s="2" t="s">
        <v>220</v>
      </c>
      <c r="DK60" s="4"/>
      <c r="DL60" s="8"/>
      <c r="DM60" s="4">
        <v>1</v>
      </c>
      <c r="DN60" s="8">
        <v>81.37</v>
      </c>
      <c r="DO60" s="7">
        <v>-1</v>
      </c>
      <c r="DP60" s="7">
        <v>-1</v>
      </c>
      <c r="DQ60" s="2" t="s">
        <v>230</v>
      </c>
      <c r="DR60" s="2" t="s">
        <v>217</v>
      </c>
      <c r="DS60" s="2" t="s">
        <v>1193</v>
      </c>
      <c r="DT60" s="2" t="s">
        <v>746</v>
      </c>
      <c r="DU60" s="2" t="s">
        <v>232</v>
      </c>
      <c r="DV60" s="2" t="s">
        <v>220</v>
      </c>
      <c r="DW60" s="4">
        <v>3</v>
      </c>
      <c r="DX60" s="8">
        <v>247.44</v>
      </c>
      <c r="DY60" s="4">
        <v>4</v>
      </c>
      <c r="DZ60" s="8">
        <v>268.06</v>
      </c>
      <c r="EA60" s="7">
        <v>-0.25</v>
      </c>
      <c r="EB60" s="7">
        <v>-0.0769</v>
      </c>
      <c r="EC60" s="2" t="s">
        <v>230</v>
      </c>
      <c r="ED60" s="2" t="s">
        <v>217</v>
      </c>
      <c r="EE60" s="2" t="s">
        <v>1195</v>
      </c>
      <c r="EF60" s="2" t="s">
        <v>276</v>
      </c>
      <c r="EG60" s="2" t="s">
        <v>232</v>
      </c>
      <c r="EH60" s="2" t="s">
        <v>220</v>
      </c>
      <c r="EI60" s="4"/>
      <c r="EJ60" s="8"/>
      <c r="EK60" s="4"/>
      <c r="EL60" s="8"/>
      <c r="EM60" s="7"/>
      <c r="EN60" s="7"/>
      <c r="EO60" s="2" t="s">
        <v>230</v>
      </c>
      <c r="EP60" s="2" t="s">
        <v>217</v>
      </c>
      <c r="EQ60" s="2" t="s">
        <v>722</v>
      </c>
      <c r="ER60" s="2" t="s">
        <v>731</v>
      </c>
      <c r="ES60" s="2" t="s">
        <v>232</v>
      </c>
      <c r="ET60" s="2" t="s">
        <v>220</v>
      </c>
      <c r="EU60" s="4">
        <v>1</v>
      </c>
      <c r="EV60" s="8">
        <v>82.85</v>
      </c>
      <c r="EW60" s="4"/>
      <c r="EX60" s="8"/>
      <c r="EY60" s="7"/>
      <c r="EZ60" s="7"/>
      <c r="FA60" s="2" t="s">
        <v>230</v>
      </c>
      <c r="FB60" s="2" t="s">
        <v>217</v>
      </c>
      <c r="FC60" s="2" t="s">
        <v>1197</v>
      </c>
      <c r="FD60" s="2" t="s">
        <v>1207</v>
      </c>
      <c r="FE60" s="2" t="s">
        <v>232</v>
      </c>
      <c r="FF60" s="2" t="s">
        <v>220</v>
      </c>
      <c r="FG60" s="4">
        <v>2</v>
      </c>
      <c r="FH60" s="8">
        <v>157.82</v>
      </c>
      <c r="FI60" s="4"/>
      <c r="FJ60" s="8"/>
      <c r="FK60" s="7"/>
      <c r="FL60" s="7"/>
      <c r="FM60" s="2" t="s">
        <v>230</v>
      </c>
      <c r="FN60" s="2" t="s">
        <v>217</v>
      </c>
      <c r="FO60" s="2" t="s">
        <v>714</v>
      </c>
      <c r="FP60" s="2" t="s">
        <v>1208</v>
      </c>
      <c r="FQ60" s="2" t="s">
        <v>232</v>
      </c>
      <c r="FR60" s="2" t="s">
        <v>220</v>
      </c>
      <c r="FS60" s="4"/>
      <c r="FT60" s="8"/>
      <c r="FU60" s="4"/>
      <c r="FV60" s="8"/>
      <c r="FW60" s="7"/>
      <c r="FX60" s="7"/>
      <c r="FY60" s="2" t="s">
        <v>416</v>
      </c>
      <c r="FZ60" s="2" t="s">
        <v>217</v>
      </c>
      <c r="GA60" s="2" t="s">
        <v>220</v>
      </c>
      <c r="GB60" s="2" t="s">
        <v>220</v>
      </c>
      <c r="GC60" s="2" t="s">
        <v>232</v>
      </c>
      <c r="GD60" s="2" t="s">
        <v>220</v>
      </c>
      <c r="GE60" s="4"/>
      <c r="GF60" s="8"/>
      <c r="GG60" s="4"/>
      <c r="GH60" s="8"/>
      <c r="GI60" s="7"/>
      <c r="GJ60" s="7"/>
      <c r="GK60" s="2" t="s">
        <v>230</v>
      </c>
      <c r="GL60" s="2" t="s">
        <v>217</v>
      </c>
      <c r="GM60" s="2" t="s">
        <v>250</v>
      </c>
      <c r="GN60" s="2" t="s">
        <v>660</v>
      </c>
      <c r="GO60" s="2" t="s">
        <v>232</v>
      </c>
      <c r="GP60" s="2" t="s">
        <v>220</v>
      </c>
      <c r="GQ60" s="4"/>
      <c r="GR60" s="8"/>
      <c r="GS60" s="4">
        <v>1</v>
      </c>
      <c r="GT60" s="8">
        <v>82.85</v>
      </c>
      <c r="GU60" s="7">
        <v>-1</v>
      </c>
      <c r="GV60" s="7">
        <v>-1</v>
      </c>
      <c r="GW60" s="2" t="s">
        <v>230</v>
      </c>
      <c r="GX60" s="2" t="s">
        <v>217</v>
      </c>
      <c r="GY60" s="2" t="s">
        <v>325</v>
      </c>
      <c r="GZ60" s="2" t="s">
        <v>1011</v>
      </c>
      <c r="HA60" s="2" t="s">
        <v>232</v>
      </c>
      <c r="HB60" s="2" t="s">
        <v>220</v>
      </c>
      <c r="HC60" s="4"/>
      <c r="HD60" s="8"/>
      <c r="HE60" s="4"/>
      <c r="HF60" s="8"/>
      <c r="HG60" s="7"/>
      <c r="HH60" s="7"/>
      <c r="HI60" s="2" t="s">
        <v>254</v>
      </c>
      <c r="HJ60" s="2" t="s">
        <v>217</v>
      </c>
      <c r="HK60" s="2" t="s">
        <v>220</v>
      </c>
      <c r="HL60" s="2" t="s">
        <v>220</v>
      </c>
      <c r="HM60" s="2" t="s">
        <v>232</v>
      </c>
      <c r="HN60" s="2" t="s">
        <v>220</v>
      </c>
      <c r="HO60" s="4"/>
      <c r="HP60" s="8"/>
      <c r="HQ60" s="4"/>
      <c r="HR60" s="8"/>
      <c r="HS60" s="7"/>
      <c r="HT60" s="7"/>
      <c r="HU60" s="2" t="s">
        <v>254</v>
      </c>
      <c r="HV60" s="2" t="s">
        <v>217</v>
      </c>
      <c r="HW60" s="2" t="s">
        <v>220</v>
      </c>
      <c r="HX60" s="2" t="s">
        <v>220</v>
      </c>
      <c r="HY60" s="2" t="s">
        <v>232</v>
      </c>
      <c r="HZ60" s="2" t="s">
        <v>220</v>
      </c>
      <c r="IA60" s="4"/>
      <c r="IB60" s="8"/>
      <c r="IC60" s="4"/>
      <c r="ID60" s="8"/>
      <c r="IE60" s="7"/>
      <c r="IF60" s="7"/>
      <c r="IG60" s="2" t="s">
        <v>230</v>
      </c>
      <c r="IH60" s="2" t="s">
        <v>217</v>
      </c>
      <c r="II60" s="2" t="s">
        <v>1209</v>
      </c>
      <c r="IJ60" s="2" t="s">
        <v>752</v>
      </c>
      <c r="IK60" s="2" t="s">
        <v>232</v>
      </c>
      <c r="IL60" s="2" t="s">
        <v>220</v>
      </c>
      <c r="IM60" s="4"/>
      <c r="IN60" s="8"/>
      <c r="IO60" s="4"/>
      <c r="IP60" s="8"/>
      <c r="IQ60" s="7"/>
      <c r="IR60" s="7"/>
      <c r="IS60" s="2" t="s">
        <v>277</v>
      </c>
      <c r="IT60" s="2" t="s">
        <v>217</v>
      </c>
      <c r="IU60" s="2" t="s">
        <v>220</v>
      </c>
      <c r="IV60" s="2" t="s">
        <v>220</v>
      </c>
      <c r="IW60" s="2" t="s">
        <v>232</v>
      </c>
      <c r="IX60" s="2" t="s">
        <v>220</v>
      </c>
      <c r="IY60" s="4"/>
      <c r="IZ60" s="8"/>
      <c r="JA60" s="4"/>
      <c r="JB60" s="8"/>
      <c r="JC60" s="7"/>
      <c r="JD60" s="7"/>
      <c r="JE60" s="2" t="s">
        <v>254</v>
      </c>
      <c r="JF60" s="2" t="s">
        <v>217</v>
      </c>
      <c r="JG60" s="2" t="s">
        <v>220</v>
      </c>
      <c r="JH60" s="2" t="s">
        <v>220</v>
      </c>
      <c r="JI60" s="2" t="s">
        <v>232</v>
      </c>
      <c r="JJ60" s="2" t="s">
        <v>220</v>
      </c>
      <c r="JK60" s="4"/>
      <c r="JL60" s="8"/>
      <c r="JM60" s="4"/>
      <c r="JN60" s="8"/>
      <c r="JO60" s="7"/>
      <c r="JP60" s="7"/>
      <c r="JQ60" s="2" t="s">
        <v>230</v>
      </c>
      <c r="JR60" s="2" t="s">
        <v>217</v>
      </c>
      <c r="JS60" s="2" t="s">
        <v>734</v>
      </c>
      <c r="JT60" s="2" t="s">
        <v>1210</v>
      </c>
      <c r="JU60" s="2" t="s">
        <v>232</v>
      </c>
      <c r="JV60" s="2" t="s">
        <v>220</v>
      </c>
      <c r="JW60" s="4"/>
      <c r="JX60" s="8"/>
      <c r="JY60" s="4"/>
      <c r="JZ60" s="8"/>
      <c r="KA60" s="7"/>
      <c r="KB60" s="7"/>
      <c r="KC60" s="2" t="s">
        <v>230</v>
      </c>
      <c r="KD60" s="2" t="s">
        <v>217</v>
      </c>
      <c r="KE60" s="2" t="s">
        <v>663</v>
      </c>
      <c r="KF60" s="2" t="s">
        <v>1211</v>
      </c>
      <c r="KG60" s="2" t="s">
        <v>232</v>
      </c>
      <c r="KH60" s="2" t="s">
        <v>220</v>
      </c>
      <c r="KI60" s="4"/>
      <c r="KJ60" s="8"/>
      <c r="KK60" s="4"/>
      <c r="KL60" s="8"/>
      <c r="KM60" s="7"/>
      <c r="KN60" s="7"/>
      <c r="KO60" s="2" t="s">
        <v>277</v>
      </c>
      <c r="KP60" s="2" t="s">
        <v>217</v>
      </c>
      <c r="KQ60" s="2" t="s">
        <v>220</v>
      </c>
      <c r="KR60" s="2" t="s">
        <v>220</v>
      </c>
      <c r="KS60" s="2" t="s">
        <v>232</v>
      </c>
      <c r="KT60" s="2" t="s">
        <v>220</v>
      </c>
      <c r="KU60" s="4"/>
      <c r="KV60" s="8"/>
      <c r="KW60" s="4"/>
      <c r="KX60" s="8"/>
      <c r="KY60" s="7"/>
      <c r="KZ60" s="7"/>
      <c r="LA60" s="2" t="s">
        <v>230</v>
      </c>
      <c r="LB60" s="2" t="s">
        <v>217</v>
      </c>
      <c r="LC60" s="2" t="s">
        <v>297</v>
      </c>
      <c r="LD60" s="2" t="s">
        <v>1124</v>
      </c>
      <c r="LE60" s="2" t="s">
        <v>232</v>
      </c>
      <c r="LF60" s="2" t="s">
        <v>220</v>
      </c>
      <c r="LG60" s="4"/>
      <c r="LH60" s="8"/>
      <c r="LI60" s="4"/>
      <c r="LJ60" s="8"/>
      <c r="LK60" s="7"/>
      <c r="LL60" s="7"/>
      <c r="LM60" s="2" t="s">
        <v>268</v>
      </c>
      <c r="LN60" s="2" t="s">
        <v>217</v>
      </c>
      <c r="LO60" s="2" t="s">
        <v>220</v>
      </c>
      <c r="LP60" s="2" t="s">
        <v>220</v>
      </c>
      <c r="LQ60" s="2" t="s">
        <v>232</v>
      </c>
      <c r="LR60" s="2" t="s">
        <v>220</v>
      </c>
      <c r="LS60" s="4"/>
      <c r="LT60" s="8"/>
      <c r="LU60" s="4"/>
      <c r="LV60" s="8"/>
      <c r="LW60" s="7"/>
      <c r="LX60" s="7"/>
      <c r="LY60" s="2" t="s">
        <v>230</v>
      </c>
      <c r="LZ60" s="2" t="s">
        <v>270</v>
      </c>
      <c r="MA60" s="2" t="s">
        <v>739</v>
      </c>
      <c r="MB60" s="2" t="s">
        <v>740</v>
      </c>
      <c r="MC60" s="2" t="s">
        <v>232</v>
      </c>
      <c r="MD60" s="2" t="s">
        <v>220</v>
      </c>
      <c r="ME60" s="4"/>
      <c r="MF60" s="8"/>
      <c r="MG60" s="4"/>
      <c r="MH60" s="8"/>
      <c r="MI60" s="7"/>
      <c r="MJ60" s="7"/>
      <c r="MK60" s="2" t="s">
        <v>230</v>
      </c>
      <c r="ML60" s="2" t="s">
        <v>270</v>
      </c>
      <c r="MM60" s="2" t="s">
        <v>520</v>
      </c>
      <c r="MN60" s="2" t="s">
        <v>220</v>
      </c>
      <c r="MO60" s="2" t="s">
        <v>232</v>
      </c>
      <c r="MP60" s="2" t="s">
        <v>220</v>
      </c>
      <c r="MQ60" s="4"/>
      <c r="MR60" s="8"/>
      <c r="MS60" s="4"/>
      <c r="MT60" s="8"/>
      <c r="MU60" s="7"/>
      <c r="MV60" s="7"/>
      <c r="MW60" s="2" t="s">
        <v>230</v>
      </c>
      <c r="MX60" s="2" t="s">
        <v>274</v>
      </c>
      <c r="MY60" s="2" t="s">
        <v>1194</v>
      </c>
      <c r="MZ60" s="2" t="s">
        <v>772</v>
      </c>
      <c r="NA60" s="2" t="s">
        <v>232</v>
      </c>
      <c r="NB60" s="2" t="s">
        <v>220</v>
      </c>
      <c r="NC60" s="4"/>
      <c r="ND60" s="8"/>
      <c r="NE60" s="4"/>
      <c r="NF60" s="8"/>
      <c r="NG60" s="7"/>
      <c r="NH60" s="7"/>
      <c r="NI60" s="2" t="s">
        <v>220</v>
      </c>
      <c r="NJ60" s="2" t="s">
        <v>220</v>
      </c>
      <c r="NK60" s="2" t="s">
        <v>220</v>
      </c>
      <c r="NL60" s="2" t="s">
        <v>220</v>
      </c>
      <c r="NM60" s="2" t="s">
        <v>220</v>
      </c>
      <c r="NN60" s="2" t="s">
        <v>220</v>
      </c>
      <c r="NO60" s="4"/>
      <c r="NP60" s="8"/>
      <c r="NQ60" s="4"/>
      <c r="NR60" s="8"/>
      <c r="NS60" s="7"/>
      <c r="NT60" s="7"/>
      <c r="NU60" s="2" t="s">
        <v>277</v>
      </c>
      <c r="NV60" s="2" t="s">
        <v>217</v>
      </c>
      <c r="NW60" s="2" t="s">
        <v>220</v>
      </c>
      <c r="NX60" s="2" t="s">
        <v>220</v>
      </c>
      <c r="NY60" s="2" t="s">
        <v>232</v>
      </c>
      <c r="NZ60" s="2" t="s">
        <v>220</v>
      </c>
      <c r="OA60" s="4"/>
      <c r="OB60" s="8"/>
      <c r="OC60" s="4"/>
      <c r="OD60" s="8"/>
      <c r="OE60" s="7"/>
      <c r="OF60" s="7"/>
      <c r="OG60" s="2" t="s">
        <v>268</v>
      </c>
      <c r="OH60" s="2" t="s">
        <v>217</v>
      </c>
      <c r="OI60" s="2" t="s">
        <v>220</v>
      </c>
      <c r="OJ60" s="2" t="s">
        <v>220</v>
      </c>
      <c r="OK60" s="2" t="s">
        <v>232</v>
      </c>
      <c r="OL60" s="2" t="s">
        <v>220</v>
      </c>
      <c r="OM60" s="4"/>
      <c r="ON60" s="8"/>
      <c r="OO60" s="4"/>
      <c r="OP60" s="8"/>
      <c r="OQ60" s="7"/>
      <c r="OR60" s="7"/>
      <c r="OS60" s="2" t="s">
        <v>254</v>
      </c>
      <c r="OT60" s="2" t="s">
        <v>270</v>
      </c>
      <c r="OU60" s="2" t="s">
        <v>220</v>
      </c>
      <c r="OV60" s="2" t="s">
        <v>220</v>
      </c>
      <c r="OW60" s="2" t="s">
        <v>232</v>
      </c>
      <c r="OX60" s="2" t="s">
        <v>220</v>
      </c>
      <c r="OY60" s="4"/>
      <c r="OZ60" s="8"/>
      <c r="PA60" s="4"/>
      <c r="PB60" s="8"/>
      <c r="PC60" s="7"/>
      <c r="PD60" s="7"/>
      <c r="PE60" s="2" t="s">
        <v>277</v>
      </c>
      <c r="PF60" s="2" t="s">
        <v>217</v>
      </c>
      <c r="PG60" s="2" t="s">
        <v>220</v>
      </c>
      <c r="PH60" s="2" t="s">
        <v>220</v>
      </c>
      <c r="PI60" s="2" t="s">
        <v>232</v>
      </c>
      <c r="PJ60" s="2" t="s">
        <v>220</v>
      </c>
      <c r="PK60" s="4"/>
      <c r="PL60" s="8"/>
      <c r="PM60" s="4"/>
      <c r="PN60" s="8"/>
      <c r="PO60" s="7"/>
      <c r="PP60" s="7"/>
      <c r="PQ60" s="2" t="s">
        <v>254</v>
      </c>
      <c r="PR60" s="2" t="s">
        <v>270</v>
      </c>
      <c r="PS60" s="2" t="s">
        <v>220</v>
      </c>
      <c r="PT60" s="2" t="s">
        <v>220</v>
      </c>
      <c r="PU60" s="2" t="s">
        <v>232</v>
      </c>
      <c r="PV60" s="2" t="s">
        <v>220</v>
      </c>
      <c r="PW60" s="4">
        <v>58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>
        <v>65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>
        <v>70</v>
      </c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</row>
    <row r="61">
      <c r="A61" s="2" t="s">
        <v>1212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1213</v>
      </c>
      <c r="G61" s="2" t="s">
        <v>1213</v>
      </c>
      <c r="H61" s="2" t="s">
        <v>1213</v>
      </c>
      <c r="I61" s="2" t="s">
        <v>1214</v>
      </c>
      <c r="J61" s="2" t="s">
        <v>215</v>
      </c>
      <c r="K61" s="2" t="s">
        <v>1215</v>
      </c>
      <c r="L61" s="3">
        <v>65</v>
      </c>
      <c r="M61" s="3">
        <v>68.25</v>
      </c>
      <c r="N61" s="3">
        <v>129.99</v>
      </c>
      <c r="O61" s="2" t="s">
        <v>217</v>
      </c>
      <c r="P61" s="2" t="s">
        <v>405</v>
      </c>
      <c r="Q61" s="2" t="s">
        <v>219</v>
      </c>
      <c r="R61" s="2" t="s">
        <v>220</v>
      </c>
      <c r="S61" s="2" t="s">
        <v>1216</v>
      </c>
      <c r="T61" s="2" t="s">
        <v>222</v>
      </c>
      <c r="U61" s="2" t="s">
        <v>223</v>
      </c>
      <c r="V61" s="2" t="s">
        <v>1217</v>
      </c>
      <c r="W61" s="2" t="s">
        <v>763</v>
      </c>
      <c r="X61" s="2" t="s">
        <v>845</v>
      </c>
      <c r="Y61" s="2" t="s">
        <v>1218</v>
      </c>
      <c r="Z61" s="4">
        <v>98</v>
      </c>
      <c r="AA61" s="4">
        <f>=ROUNDDOWN(14,0)</f>
      </c>
      <c r="AB61" s="5">
        <v>7</v>
      </c>
      <c r="AC61" s="2" t="s">
        <v>928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>
        <v>20</v>
      </c>
      <c r="AQ61" s="8">
        <v>1485.91</v>
      </c>
      <c r="AR61" s="4"/>
      <c r="AS61" s="8"/>
      <c r="AT61" s="7"/>
      <c r="AU61" s="7"/>
      <c r="AV61" s="4">
        <v>35</v>
      </c>
      <c r="AW61" s="8">
        <v>2852.31</v>
      </c>
      <c r="AX61" s="4" t="s">
        <v>220</v>
      </c>
      <c r="AY61" s="8" t="s">
        <v>220</v>
      </c>
      <c r="AZ61" s="7" t="s">
        <v>220</v>
      </c>
      <c r="BA61" s="7" t="s">
        <v>220</v>
      </c>
      <c r="BB61" s="7">
        <v>0.5209</v>
      </c>
      <c r="BC61" s="4">
        <v>35</v>
      </c>
      <c r="BD61" s="8">
        <v>2852.31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>
        <v>1</v>
      </c>
      <c r="BJ61" s="4">
        <v>20</v>
      </c>
      <c r="BK61" s="8">
        <v>1485.91</v>
      </c>
      <c r="BL61" s="2" t="s">
        <v>1219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254</v>
      </c>
      <c r="BV61" s="2" t="s">
        <v>217</v>
      </c>
      <c r="BW61" s="2" t="s">
        <v>220</v>
      </c>
      <c r="BX61" s="2" t="s">
        <v>220</v>
      </c>
      <c r="BY61" s="2" t="s">
        <v>232</v>
      </c>
      <c r="BZ61" s="2" t="s">
        <v>220</v>
      </c>
      <c r="CA61" s="4">
        <v>6</v>
      </c>
      <c r="CB61" s="8">
        <v>442.26</v>
      </c>
      <c r="CC61" s="4"/>
      <c r="CD61" s="8"/>
      <c r="CE61" s="7"/>
      <c r="CF61" s="7"/>
      <c r="CG61" s="2" t="s">
        <v>230</v>
      </c>
      <c r="CH61" s="2" t="s">
        <v>217</v>
      </c>
      <c r="CI61" s="2" t="s">
        <v>829</v>
      </c>
      <c r="CJ61" s="2" t="s">
        <v>1220</v>
      </c>
      <c r="CK61" s="2" t="s">
        <v>232</v>
      </c>
      <c r="CL61" s="2" t="s">
        <v>220</v>
      </c>
      <c r="CM61" s="4"/>
      <c r="CN61" s="8"/>
      <c r="CO61" s="4"/>
      <c r="CP61" s="8"/>
      <c r="CQ61" s="7"/>
      <c r="CR61" s="7"/>
      <c r="CS61" s="2" t="s">
        <v>825</v>
      </c>
      <c r="CT61" s="2" t="s">
        <v>217</v>
      </c>
      <c r="CU61" s="2" t="s">
        <v>220</v>
      </c>
      <c r="CV61" s="2" t="s">
        <v>220</v>
      </c>
      <c r="CW61" s="2" t="s">
        <v>232</v>
      </c>
      <c r="CX61" s="2" t="s">
        <v>220</v>
      </c>
      <c r="CY61" s="4">
        <v>4</v>
      </c>
      <c r="CZ61" s="8">
        <v>294.84</v>
      </c>
      <c r="DA61" s="4"/>
      <c r="DB61" s="8"/>
      <c r="DC61" s="7"/>
      <c r="DD61" s="7"/>
      <c r="DE61" s="2" t="s">
        <v>230</v>
      </c>
      <c r="DF61" s="2" t="s">
        <v>217</v>
      </c>
      <c r="DG61" s="2" t="s">
        <v>1221</v>
      </c>
      <c r="DH61" s="2" t="s">
        <v>1222</v>
      </c>
      <c r="DI61" s="2" t="s">
        <v>232</v>
      </c>
      <c r="DJ61" s="2" t="s">
        <v>220</v>
      </c>
      <c r="DK61" s="4">
        <v>3</v>
      </c>
      <c r="DL61" s="8">
        <v>253.32</v>
      </c>
      <c r="DM61" s="4"/>
      <c r="DN61" s="8"/>
      <c r="DO61" s="7"/>
      <c r="DP61" s="7"/>
      <c r="DQ61" s="2" t="s">
        <v>230</v>
      </c>
      <c r="DR61" s="2" t="s">
        <v>217</v>
      </c>
      <c r="DS61" s="2" t="s">
        <v>1221</v>
      </c>
      <c r="DT61" s="2" t="s">
        <v>387</v>
      </c>
      <c r="DU61" s="2" t="s">
        <v>232</v>
      </c>
      <c r="DV61" s="2" t="s">
        <v>220</v>
      </c>
      <c r="DW61" s="4">
        <v>3</v>
      </c>
      <c r="DX61" s="8">
        <v>204.75</v>
      </c>
      <c r="DY61" s="4"/>
      <c r="DZ61" s="8"/>
      <c r="EA61" s="7"/>
      <c r="EB61" s="7"/>
      <c r="EC61" s="2" t="s">
        <v>230</v>
      </c>
      <c r="ED61" s="2" t="s">
        <v>217</v>
      </c>
      <c r="EE61" s="2" t="s">
        <v>829</v>
      </c>
      <c r="EF61" s="2" t="s">
        <v>381</v>
      </c>
      <c r="EG61" s="2" t="s">
        <v>232</v>
      </c>
      <c r="EH61" s="2" t="s">
        <v>220</v>
      </c>
      <c r="EI61" s="4">
        <v>2</v>
      </c>
      <c r="EJ61" s="8">
        <v>147.42</v>
      </c>
      <c r="EK61" s="4"/>
      <c r="EL61" s="8"/>
      <c r="EM61" s="7"/>
      <c r="EN61" s="7"/>
      <c r="EO61" s="2" t="s">
        <v>230</v>
      </c>
      <c r="EP61" s="2" t="s">
        <v>217</v>
      </c>
      <c r="EQ61" s="2" t="s">
        <v>830</v>
      </c>
      <c r="ER61" s="2" t="s">
        <v>291</v>
      </c>
      <c r="ES61" s="2" t="s">
        <v>232</v>
      </c>
      <c r="ET61" s="2" t="s">
        <v>220</v>
      </c>
      <c r="EU61" s="4">
        <v>2</v>
      </c>
      <c r="EV61" s="8">
        <v>143.32</v>
      </c>
      <c r="EW61" s="4"/>
      <c r="EX61" s="8"/>
      <c r="EY61" s="7"/>
      <c r="EZ61" s="7"/>
      <c r="FA61" s="2" t="s">
        <v>230</v>
      </c>
      <c r="FB61" s="2" t="s">
        <v>217</v>
      </c>
      <c r="FC61" s="2" t="s">
        <v>1221</v>
      </c>
      <c r="FD61" s="2" t="s">
        <v>1223</v>
      </c>
      <c r="FE61" s="2" t="s">
        <v>232</v>
      </c>
      <c r="FF61" s="2" t="s">
        <v>220</v>
      </c>
      <c r="FG61" s="4"/>
      <c r="FH61" s="8"/>
      <c r="FI61" s="4"/>
      <c r="FJ61" s="8"/>
      <c r="FK61" s="7"/>
      <c r="FL61" s="7"/>
      <c r="FM61" s="2" t="s">
        <v>254</v>
      </c>
      <c r="FN61" s="2" t="s">
        <v>217</v>
      </c>
      <c r="FO61" s="2" t="s">
        <v>220</v>
      </c>
      <c r="FP61" s="2" t="s">
        <v>220</v>
      </c>
      <c r="FQ61" s="2" t="s">
        <v>232</v>
      </c>
      <c r="FR61" s="2" t="s">
        <v>220</v>
      </c>
      <c r="FS61" s="4"/>
      <c r="FT61" s="8"/>
      <c r="FU61" s="4"/>
      <c r="FV61" s="8"/>
      <c r="FW61" s="7"/>
      <c r="FX61" s="7"/>
      <c r="FY61" s="2" t="s">
        <v>230</v>
      </c>
      <c r="FZ61" s="2" t="s">
        <v>217</v>
      </c>
      <c r="GA61" s="2" t="s">
        <v>1221</v>
      </c>
      <c r="GB61" s="2" t="s">
        <v>220</v>
      </c>
      <c r="GC61" s="2" t="s">
        <v>232</v>
      </c>
      <c r="GD61" s="2" t="s">
        <v>220</v>
      </c>
      <c r="GE61" s="4"/>
      <c r="GF61" s="8"/>
      <c r="GG61" s="4"/>
      <c r="GH61" s="8"/>
      <c r="GI61" s="7"/>
      <c r="GJ61" s="7"/>
      <c r="GK61" s="2" t="s">
        <v>277</v>
      </c>
      <c r="GL61" s="2" t="s">
        <v>217</v>
      </c>
      <c r="GM61" s="2" t="s">
        <v>220</v>
      </c>
      <c r="GN61" s="2" t="s">
        <v>220</v>
      </c>
      <c r="GO61" s="2" t="s">
        <v>232</v>
      </c>
      <c r="GP61" s="2" t="s">
        <v>220</v>
      </c>
      <c r="GQ61" s="4"/>
      <c r="GR61" s="8"/>
      <c r="GS61" s="4"/>
      <c r="GT61" s="8"/>
      <c r="GU61" s="7"/>
      <c r="GV61" s="7"/>
      <c r="GW61" s="2" t="s">
        <v>277</v>
      </c>
      <c r="GX61" s="2" t="s">
        <v>217</v>
      </c>
      <c r="GY61" s="2" t="s">
        <v>220</v>
      </c>
      <c r="GZ61" s="2" t="s">
        <v>220</v>
      </c>
      <c r="HA61" s="2" t="s">
        <v>232</v>
      </c>
      <c r="HB61" s="2" t="s">
        <v>220</v>
      </c>
      <c r="HC61" s="4"/>
      <c r="HD61" s="8"/>
      <c r="HE61" s="4"/>
      <c r="HF61" s="8"/>
      <c r="HG61" s="7"/>
      <c r="HH61" s="7"/>
      <c r="HI61" s="2" t="s">
        <v>254</v>
      </c>
      <c r="HJ61" s="2" t="s">
        <v>217</v>
      </c>
      <c r="HK61" s="2" t="s">
        <v>220</v>
      </c>
      <c r="HL61" s="2" t="s">
        <v>220</v>
      </c>
      <c r="HM61" s="2" t="s">
        <v>232</v>
      </c>
      <c r="HN61" s="2" t="s">
        <v>220</v>
      </c>
      <c r="HO61" s="4"/>
      <c r="HP61" s="8"/>
      <c r="HQ61" s="4"/>
      <c r="HR61" s="8"/>
      <c r="HS61" s="7"/>
      <c r="HT61" s="7"/>
      <c r="HU61" s="2" t="s">
        <v>254</v>
      </c>
      <c r="HV61" s="2" t="s">
        <v>217</v>
      </c>
      <c r="HW61" s="2" t="s">
        <v>220</v>
      </c>
      <c r="HX61" s="2" t="s">
        <v>220</v>
      </c>
      <c r="HY61" s="2" t="s">
        <v>232</v>
      </c>
      <c r="HZ61" s="2" t="s">
        <v>220</v>
      </c>
      <c r="IA61" s="4"/>
      <c r="IB61" s="8"/>
      <c r="IC61" s="4"/>
      <c r="ID61" s="8"/>
      <c r="IE61" s="7"/>
      <c r="IF61" s="7"/>
      <c r="IG61" s="2" t="s">
        <v>230</v>
      </c>
      <c r="IH61" s="2" t="s">
        <v>217</v>
      </c>
      <c r="II61" s="2" t="s">
        <v>1221</v>
      </c>
      <c r="IJ61" s="2" t="s">
        <v>220</v>
      </c>
      <c r="IK61" s="2" t="s">
        <v>232</v>
      </c>
      <c r="IL61" s="2" t="s">
        <v>220</v>
      </c>
      <c r="IM61" s="4"/>
      <c r="IN61" s="8"/>
      <c r="IO61" s="4"/>
      <c r="IP61" s="8"/>
      <c r="IQ61" s="7"/>
      <c r="IR61" s="7"/>
      <c r="IS61" s="2" t="s">
        <v>277</v>
      </c>
      <c r="IT61" s="2" t="s">
        <v>217</v>
      </c>
      <c r="IU61" s="2" t="s">
        <v>220</v>
      </c>
      <c r="IV61" s="2" t="s">
        <v>220</v>
      </c>
      <c r="IW61" s="2" t="s">
        <v>232</v>
      </c>
      <c r="IX61" s="2" t="s">
        <v>220</v>
      </c>
      <c r="IY61" s="4"/>
      <c r="IZ61" s="8"/>
      <c r="JA61" s="4"/>
      <c r="JB61" s="8"/>
      <c r="JC61" s="7"/>
      <c r="JD61" s="7"/>
      <c r="JE61" s="2" t="s">
        <v>254</v>
      </c>
      <c r="JF61" s="2" t="s">
        <v>217</v>
      </c>
      <c r="JG61" s="2" t="s">
        <v>220</v>
      </c>
      <c r="JH61" s="2" t="s">
        <v>220</v>
      </c>
      <c r="JI61" s="2" t="s">
        <v>232</v>
      </c>
      <c r="JJ61" s="2" t="s">
        <v>220</v>
      </c>
      <c r="JK61" s="4"/>
      <c r="JL61" s="8"/>
      <c r="JM61" s="4"/>
      <c r="JN61" s="8"/>
      <c r="JO61" s="7"/>
      <c r="JP61" s="7"/>
      <c r="JQ61" s="2" t="s">
        <v>277</v>
      </c>
      <c r="JR61" s="2" t="s">
        <v>217</v>
      </c>
      <c r="JS61" s="2" t="s">
        <v>220</v>
      </c>
      <c r="JT61" s="2" t="s">
        <v>220</v>
      </c>
      <c r="JU61" s="2" t="s">
        <v>232</v>
      </c>
      <c r="JV61" s="2" t="s">
        <v>220</v>
      </c>
      <c r="JW61" s="4"/>
      <c r="JX61" s="8"/>
      <c r="JY61" s="4"/>
      <c r="JZ61" s="8"/>
      <c r="KA61" s="7"/>
      <c r="KB61" s="7"/>
      <c r="KC61" s="2" t="s">
        <v>832</v>
      </c>
      <c r="KD61" s="2" t="s">
        <v>217</v>
      </c>
      <c r="KE61" s="2" t="s">
        <v>220</v>
      </c>
      <c r="KF61" s="2" t="s">
        <v>220</v>
      </c>
      <c r="KG61" s="2" t="s">
        <v>232</v>
      </c>
      <c r="KH61" s="2" t="s">
        <v>220</v>
      </c>
      <c r="KI61" s="4"/>
      <c r="KJ61" s="8"/>
      <c r="KK61" s="4"/>
      <c r="KL61" s="8"/>
      <c r="KM61" s="7"/>
      <c r="KN61" s="7"/>
      <c r="KO61" s="2" t="s">
        <v>277</v>
      </c>
      <c r="KP61" s="2" t="s">
        <v>217</v>
      </c>
      <c r="KQ61" s="2" t="s">
        <v>220</v>
      </c>
      <c r="KR61" s="2" t="s">
        <v>220</v>
      </c>
      <c r="KS61" s="2" t="s">
        <v>232</v>
      </c>
      <c r="KT61" s="2" t="s">
        <v>220</v>
      </c>
      <c r="KU61" s="4"/>
      <c r="KV61" s="8"/>
      <c r="KW61" s="4"/>
      <c r="KX61" s="8"/>
      <c r="KY61" s="7"/>
      <c r="KZ61" s="7"/>
      <c r="LA61" s="2" t="s">
        <v>277</v>
      </c>
      <c r="LB61" s="2" t="s">
        <v>217</v>
      </c>
      <c r="LC61" s="2" t="s">
        <v>220</v>
      </c>
      <c r="LD61" s="2" t="s">
        <v>220</v>
      </c>
      <c r="LE61" s="2" t="s">
        <v>232</v>
      </c>
      <c r="LF61" s="2" t="s">
        <v>220</v>
      </c>
      <c r="LG61" s="4"/>
      <c r="LH61" s="8"/>
      <c r="LI61" s="4"/>
      <c r="LJ61" s="8"/>
      <c r="LK61" s="7"/>
      <c r="LL61" s="7"/>
      <c r="LM61" s="2" t="s">
        <v>268</v>
      </c>
      <c r="LN61" s="2" t="s">
        <v>217</v>
      </c>
      <c r="LO61" s="2" t="s">
        <v>220</v>
      </c>
      <c r="LP61" s="2" t="s">
        <v>220</v>
      </c>
      <c r="LQ61" s="2" t="s">
        <v>232</v>
      </c>
      <c r="LR61" s="2" t="s">
        <v>269</v>
      </c>
      <c r="LS61" s="4"/>
      <c r="LT61" s="8"/>
      <c r="LU61" s="4"/>
      <c r="LV61" s="8"/>
      <c r="LW61" s="7"/>
      <c r="LX61" s="7"/>
      <c r="LY61" s="2" t="s">
        <v>277</v>
      </c>
      <c r="LZ61" s="2" t="s">
        <v>217</v>
      </c>
      <c r="MA61" s="2" t="s">
        <v>220</v>
      </c>
      <c r="MB61" s="2" t="s">
        <v>220</v>
      </c>
      <c r="MC61" s="2" t="s">
        <v>232</v>
      </c>
      <c r="MD61" s="2" t="s">
        <v>220</v>
      </c>
      <c r="ME61" s="4"/>
      <c r="MF61" s="8"/>
      <c r="MG61" s="4"/>
      <c r="MH61" s="8"/>
      <c r="MI61" s="7"/>
      <c r="MJ61" s="7"/>
      <c r="MK61" s="2" t="s">
        <v>277</v>
      </c>
      <c r="ML61" s="2" t="s">
        <v>217</v>
      </c>
      <c r="MM61" s="2" t="s">
        <v>220</v>
      </c>
      <c r="MN61" s="2" t="s">
        <v>220</v>
      </c>
      <c r="MO61" s="2" t="s">
        <v>232</v>
      </c>
      <c r="MP61" s="2" t="s">
        <v>220</v>
      </c>
      <c r="MQ61" s="4"/>
      <c r="MR61" s="8"/>
      <c r="MS61" s="4"/>
      <c r="MT61" s="8"/>
      <c r="MU61" s="7"/>
      <c r="MV61" s="7"/>
      <c r="MW61" s="2" t="s">
        <v>220</v>
      </c>
      <c r="MX61" s="2" t="s">
        <v>220</v>
      </c>
      <c r="MY61" s="2" t="s">
        <v>220</v>
      </c>
      <c r="MZ61" s="2" t="s">
        <v>220</v>
      </c>
      <c r="NA61" s="2" t="s">
        <v>220</v>
      </c>
      <c r="NB61" s="2" t="s">
        <v>220</v>
      </c>
      <c r="NC61" s="4"/>
      <c r="ND61" s="8"/>
      <c r="NE61" s="4"/>
      <c r="NF61" s="8"/>
      <c r="NG61" s="7"/>
      <c r="NH61" s="7"/>
      <c r="NI61" s="2" t="s">
        <v>277</v>
      </c>
      <c r="NJ61" s="2" t="s">
        <v>217</v>
      </c>
      <c r="NK61" s="2" t="s">
        <v>220</v>
      </c>
      <c r="NL61" s="2" t="s">
        <v>220</v>
      </c>
      <c r="NM61" s="2" t="s">
        <v>232</v>
      </c>
      <c r="NN61" s="2" t="s">
        <v>220</v>
      </c>
      <c r="NO61" s="4"/>
      <c r="NP61" s="8"/>
      <c r="NQ61" s="4"/>
      <c r="NR61" s="8"/>
      <c r="NS61" s="7"/>
      <c r="NT61" s="7"/>
      <c r="NU61" s="2" t="s">
        <v>277</v>
      </c>
      <c r="NV61" s="2" t="s">
        <v>217</v>
      </c>
      <c r="NW61" s="2" t="s">
        <v>220</v>
      </c>
      <c r="NX61" s="2" t="s">
        <v>220</v>
      </c>
      <c r="NY61" s="2" t="s">
        <v>232</v>
      </c>
      <c r="NZ61" s="2" t="s">
        <v>220</v>
      </c>
      <c r="OA61" s="4"/>
      <c r="OB61" s="8"/>
      <c r="OC61" s="4"/>
      <c r="OD61" s="8"/>
      <c r="OE61" s="7"/>
      <c r="OF61" s="7"/>
      <c r="OG61" s="2" t="s">
        <v>220</v>
      </c>
      <c r="OH61" s="2" t="s">
        <v>220</v>
      </c>
      <c r="OI61" s="2" t="s">
        <v>220</v>
      </c>
      <c r="OJ61" s="2" t="s">
        <v>220</v>
      </c>
      <c r="OK61" s="2" t="s">
        <v>220</v>
      </c>
      <c r="OL61" s="2" t="s">
        <v>220</v>
      </c>
      <c r="OM61" s="4"/>
      <c r="ON61" s="8"/>
      <c r="OO61" s="4"/>
      <c r="OP61" s="8"/>
      <c r="OQ61" s="7"/>
      <c r="OR61" s="7"/>
      <c r="OS61" s="2" t="s">
        <v>220</v>
      </c>
      <c r="OT61" s="2" t="s">
        <v>220</v>
      </c>
      <c r="OU61" s="2" t="s">
        <v>220</v>
      </c>
      <c r="OV61" s="2" t="s">
        <v>220</v>
      </c>
      <c r="OW61" s="2" t="s">
        <v>220</v>
      </c>
      <c r="OX61" s="2" t="s">
        <v>220</v>
      </c>
      <c r="OY61" s="4"/>
      <c r="OZ61" s="8"/>
      <c r="PA61" s="4"/>
      <c r="PB61" s="8"/>
      <c r="PC61" s="7"/>
      <c r="PD61" s="7"/>
      <c r="PE61" s="2" t="s">
        <v>277</v>
      </c>
      <c r="PF61" s="2" t="s">
        <v>217</v>
      </c>
      <c r="PG61" s="2" t="s">
        <v>220</v>
      </c>
      <c r="PH61" s="2" t="s">
        <v>220</v>
      </c>
      <c r="PI61" s="2" t="s">
        <v>232</v>
      </c>
      <c r="PJ61" s="2" t="s">
        <v>220</v>
      </c>
      <c r="PK61" s="4"/>
      <c r="PL61" s="8"/>
      <c r="PM61" s="4"/>
      <c r="PN61" s="8"/>
      <c r="PO61" s="7"/>
      <c r="PP61" s="7"/>
      <c r="PQ61" s="2" t="s">
        <v>220</v>
      </c>
      <c r="PR61" s="2" t="s">
        <v>220</v>
      </c>
      <c r="PS61" s="2" t="s">
        <v>220</v>
      </c>
      <c r="PT61" s="2" t="s">
        <v>220</v>
      </c>
      <c r="PU61" s="2" t="s">
        <v>220</v>
      </c>
      <c r="PV61" s="2" t="s">
        <v>220</v>
      </c>
      <c r="PW61" s="4">
        <v>98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>
        <v>125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>
        <v>200</v>
      </c>
      <c r="TC61" s="4"/>
      <c r="TD61" s="4"/>
      <c r="TE61" s="4"/>
      <c r="TF61" s="4"/>
      <c r="TG61" s="4"/>
      <c r="TH61" s="4"/>
    </row>
    <row r="62">
      <c r="A62" s="2" t="s">
        <v>1224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1213</v>
      </c>
      <c r="G62" s="2" t="s">
        <v>1213</v>
      </c>
      <c r="H62" s="2" t="s">
        <v>1213</v>
      </c>
      <c r="I62" s="2" t="s">
        <v>1214</v>
      </c>
      <c r="J62" s="2" t="s">
        <v>282</v>
      </c>
      <c r="K62" s="2" t="s">
        <v>1215</v>
      </c>
      <c r="L62" s="3">
        <v>80</v>
      </c>
      <c r="M62" s="3">
        <v>84</v>
      </c>
      <c r="N62" s="3">
        <v>159.99</v>
      </c>
      <c r="O62" s="2" t="s">
        <v>217</v>
      </c>
      <c r="P62" s="2" t="s">
        <v>405</v>
      </c>
      <c r="Q62" s="2" t="s">
        <v>219</v>
      </c>
      <c r="R62" s="2" t="s">
        <v>220</v>
      </c>
      <c r="S62" s="2" t="s">
        <v>1216</v>
      </c>
      <c r="T62" s="2" t="s">
        <v>222</v>
      </c>
      <c r="U62" s="2" t="s">
        <v>223</v>
      </c>
      <c r="V62" s="2" t="s">
        <v>1217</v>
      </c>
      <c r="W62" s="2" t="s">
        <v>763</v>
      </c>
      <c r="X62" s="2" t="s">
        <v>845</v>
      </c>
      <c r="Y62" s="2" t="s">
        <v>1218</v>
      </c>
      <c r="Z62" s="4">
        <v>255</v>
      </c>
      <c r="AA62" s="4">
        <f>=ROUNDDOWN(36.4285714285714,0)</f>
      </c>
      <c r="AB62" s="5">
        <v>7</v>
      </c>
      <c r="AC62" s="2" t="s">
        <v>1003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>
        <v>15</v>
      </c>
      <c r="AQ62" s="8">
        <v>1366.4</v>
      </c>
      <c r="AR62" s="4"/>
      <c r="AS62" s="8"/>
      <c r="AT62" s="7"/>
      <c r="AU62" s="7"/>
      <c r="AV62" s="4" t="s">
        <v>220</v>
      </c>
      <c r="AW62" s="8" t="s">
        <v>220</v>
      </c>
      <c r="AX62" s="4" t="s">
        <v>220</v>
      </c>
      <c r="AY62" s="8" t="s">
        <v>220</v>
      </c>
      <c r="AZ62" s="7" t="s">
        <v>220</v>
      </c>
      <c r="BA62" s="7" t="s">
        <v>220</v>
      </c>
      <c r="BB62" s="7">
        <v>0.4791</v>
      </c>
      <c r="BC62" s="4" t="s">
        <v>220</v>
      </c>
      <c r="BD62" s="8" t="s">
        <v>220</v>
      </c>
      <c r="BE62" s="4" t="s">
        <v>220</v>
      </c>
      <c r="BF62" s="8" t="s">
        <v>220</v>
      </c>
      <c r="BG62" s="7" t="s">
        <v>220</v>
      </c>
      <c r="BH62" s="7" t="s">
        <v>220</v>
      </c>
      <c r="BI62" s="7" t="s">
        <v>220</v>
      </c>
      <c r="BJ62" s="4">
        <v>15</v>
      </c>
      <c r="BK62" s="8">
        <v>1366.4</v>
      </c>
      <c r="BL62" s="2" t="s">
        <v>1225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254</v>
      </c>
      <c r="BV62" s="2" t="s">
        <v>217</v>
      </c>
      <c r="BW62" s="2" t="s">
        <v>220</v>
      </c>
      <c r="BX62" s="2" t="s">
        <v>220</v>
      </c>
      <c r="BY62" s="2" t="s">
        <v>232</v>
      </c>
      <c r="BZ62" s="2" t="s">
        <v>220</v>
      </c>
      <c r="CA62" s="4">
        <v>5</v>
      </c>
      <c r="CB62" s="8">
        <v>453.6</v>
      </c>
      <c r="CC62" s="4"/>
      <c r="CD62" s="8"/>
      <c r="CE62" s="7"/>
      <c r="CF62" s="7"/>
      <c r="CG62" s="2" t="s">
        <v>230</v>
      </c>
      <c r="CH62" s="2" t="s">
        <v>217</v>
      </c>
      <c r="CI62" s="2" t="s">
        <v>829</v>
      </c>
      <c r="CJ62" s="2" t="s">
        <v>417</v>
      </c>
      <c r="CK62" s="2" t="s">
        <v>232</v>
      </c>
      <c r="CL62" s="2" t="s">
        <v>220</v>
      </c>
      <c r="CM62" s="4"/>
      <c r="CN62" s="8"/>
      <c r="CO62" s="4"/>
      <c r="CP62" s="8"/>
      <c r="CQ62" s="7"/>
      <c r="CR62" s="7"/>
      <c r="CS62" s="2" t="s">
        <v>825</v>
      </c>
      <c r="CT62" s="2" t="s">
        <v>217</v>
      </c>
      <c r="CU62" s="2" t="s">
        <v>220</v>
      </c>
      <c r="CV62" s="2" t="s">
        <v>220</v>
      </c>
      <c r="CW62" s="2" t="s">
        <v>232</v>
      </c>
      <c r="CX62" s="2" t="s">
        <v>220</v>
      </c>
      <c r="CY62" s="4">
        <v>3</v>
      </c>
      <c r="CZ62" s="8">
        <v>272.16</v>
      </c>
      <c r="DA62" s="4"/>
      <c r="DB62" s="8"/>
      <c r="DC62" s="7"/>
      <c r="DD62" s="7"/>
      <c r="DE62" s="2" t="s">
        <v>230</v>
      </c>
      <c r="DF62" s="2" t="s">
        <v>217</v>
      </c>
      <c r="DG62" s="2" t="s">
        <v>1221</v>
      </c>
      <c r="DH62" s="2" t="s">
        <v>1226</v>
      </c>
      <c r="DI62" s="2" t="s">
        <v>232</v>
      </c>
      <c r="DJ62" s="2" t="s">
        <v>220</v>
      </c>
      <c r="DK62" s="4">
        <v>4</v>
      </c>
      <c r="DL62" s="8">
        <v>392</v>
      </c>
      <c r="DM62" s="4"/>
      <c r="DN62" s="8"/>
      <c r="DO62" s="7"/>
      <c r="DP62" s="7"/>
      <c r="DQ62" s="2" t="s">
        <v>230</v>
      </c>
      <c r="DR62" s="2" t="s">
        <v>217</v>
      </c>
      <c r="DS62" s="2" t="s">
        <v>1221</v>
      </c>
      <c r="DT62" s="2" t="s">
        <v>1218</v>
      </c>
      <c r="DU62" s="2" t="s">
        <v>232</v>
      </c>
      <c r="DV62" s="2" t="s">
        <v>220</v>
      </c>
      <c r="DW62" s="4">
        <v>1</v>
      </c>
      <c r="DX62" s="8">
        <v>67.2</v>
      </c>
      <c r="DY62" s="4"/>
      <c r="DZ62" s="8"/>
      <c r="EA62" s="7"/>
      <c r="EB62" s="7"/>
      <c r="EC62" s="2" t="s">
        <v>230</v>
      </c>
      <c r="ED62" s="2" t="s">
        <v>217</v>
      </c>
      <c r="EE62" s="2" t="s">
        <v>829</v>
      </c>
      <c r="EF62" s="2" t="s">
        <v>1227</v>
      </c>
      <c r="EG62" s="2" t="s">
        <v>232</v>
      </c>
      <c r="EH62" s="2" t="s">
        <v>220</v>
      </c>
      <c r="EI62" s="4">
        <v>1</v>
      </c>
      <c r="EJ62" s="8">
        <v>90.72</v>
      </c>
      <c r="EK62" s="4"/>
      <c r="EL62" s="8"/>
      <c r="EM62" s="7"/>
      <c r="EN62" s="7"/>
      <c r="EO62" s="2" t="s">
        <v>230</v>
      </c>
      <c r="EP62" s="2" t="s">
        <v>217</v>
      </c>
      <c r="EQ62" s="2" t="s">
        <v>830</v>
      </c>
      <c r="ER62" s="2" t="s">
        <v>1228</v>
      </c>
      <c r="ES62" s="2" t="s">
        <v>232</v>
      </c>
      <c r="ET62" s="2" t="s">
        <v>220</v>
      </c>
      <c r="EU62" s="4"/>
      <c r="EV62" s="8"/>
      <c r="EW62" s="4"/>
      <c r="EX62" s="8"/>
      <c r="EY62" s="7"/>
      <c r="EZ62" s="7"/>
      <c r="FA62" s="2" t="s">
        <v>230</v>
      </c>
      <c r="FB62" s="2" t="s">
        <v>217</v>
      </c>
      <c r="FC62" s="2" t="s">
        <v>1221</v>
      </c>
      <c r="FD62" s="2" t="s">
        <v>1229</v>
      </c>
      <c r="FE62" s="2" t="s">
        <v>232</v>
      </c>
      <c r="FF62" s="2" t="s">
        <v>220</v>
      </c>
      <c r="FG62" s="4"/>
      <c r="FH62" s="8"/>
      <c r="FI62" s="4"/>
      <c r="FJ62" s="8"/>
      <c r="FK62" s="7"/>
      <c r="FL62" s="7"/>
      <c r="FM62" s="2" t="s">
        <v>254</v>
      </c>
      <c r="FN62" s="2" t="s">
        <v>217</v>
      </c>
      <c r="FO62" s="2" t="s">
        <v>220</v>
      </c>
      <c r="FP62" s="2" t="s">
        <v>220</v>
      </c>
      <c r="FQ62" s="2" t="s">
        <v>232</v>
      </c>
      <c r="FR62" s="2" t="s">
        <v>220</v>
      </c>
      <c r="FS62" s="4">
        <v>1</v>
      </c>
      <c r="FT62" s="8">
        <v>90.72</v>
      </c>
      <c r="FU62" s="4"/>
      <c r="FV62" s="8"/>
      <c r="FW62" s="7"/>
      <c r="FX62" s="7"/>
      <c r="FY62" s="2" t="s">
        <v>230</v>
      </c>
      <c r="FZ62" s="2" t="s">
        <v>217</v>
      </c>
      <c r="GA62" s="2" t="s">
        <v>1221</v>
      </c>
      <c r="GB62" s="2" t="s">
        <v>1228</v>
      </c>
      <c r="GC62" s="2" t="s">
        <v>232</v>
      </c>
      <c r="GD62" s="2" t="s">
        <v>220</v>
      </c>
      <c r="GE62" s="4"/>
      <c r="GF62" s="8"/>
      <c r="GG62" s="4"/>
      <c r="GH62" s="8"/>
      <c r="GI62" s="7"/>
      <c r="GJ62" s="7"/>
      <c r="GK62" s="2" t="s">
        <v>277</v>
      </c>
      <c r="GL62" s="2" t="s">
        <v>217</v>
      </c>
      <c r="GM62" s="2" t="s">
        <v>220</v>
      </c>
      <c r="GN62" s="2" t="s">
        <v>220</v>
      </c>
      <c r="GO62" s="2" t="s">
        <v>232</v>
      </c>
      <c r="GP62" s="2" t="s">
        <v>220</v>
      </c>
      <c r="GQ62" s="4"/>
      <c r="GR62" s="8"/>
      <c r="GS62" s="4"/>
      <c r="GT62" s="8"/>
      <c r="GU62" s="7"/>
      <c r="GV62" s="7"/>
      <c r="GW62" s="2" t="s">
        <v>277</v>
      </c>
      <c r="GX62" s="2" t="s">
        <v>217</v>
      </c>
      <c r="GY62" s="2" t="s">
        <v>220</v>
      </c>
      <c r="GZ62" s="2" t="s">
        <v>220</v>
      </c>
      <c r="HA62" s="2" t="s">
        <v>232</v>
      </c>
      <c r="HB62" s="2" t="s">
        <v>220</v>
      </c>
      <c r="HC62" s="4"/>
      <c r="HD62" s="8"/>
      <c r="HE62" s="4"/>
      <c r="HF62" s="8"/>
      <c r="HG62" s="7"/>
      <c r="HH62" s="7"/>
      <c r="HI62" s="2" t="s">
        <v>254</v>
      </c>
      <c r="HJ62" s="2" t="s">
        <v>217</v>
      </c>
      <c r="HK62" s="2" t="s">
        <v>220</v>
      </c>
      <c r="HL62" s="2" t="s">
        <v>220</v>
      </c>
      <c r="HM62" s="2" t="s">
        <v>232</v>
      </c>
      <c r="HN62" s="2" t="s">
        <v>220</v>
      </c>
      <c r="HO62" s="4"/>
      <c r="HP62" s="8"/>
      <c r="HQ62" s="4"/>
      <c r="HR62" s="8"/>
      <c r="HS62" s="7"/>
      <c r="HT62" s="7"/>
      <c r="HU62" s="2" t="s">
        <v>254</v>
      </c>
      <c r="HV62" s="2" t="s">
        <v>217</v>
      </c>
      <c r="HW62" s="2" t="s">
        <v>220</v>
      </c>
      <c r="HX62" s="2" t="s">
        <v>220</v>
      </c>
      <c r="HY62" s="2" t="s">
        <v>232</v>
      </c>
      <c r="HZ62" s="2" t="s">
        <v>220</v>
      </c>
      <c r="IA62" s="4"/>
      <c r="IB62" s="8"/>
      <c r="IC62" s="4"/>
      <c r="ID62" s="8"/>
      <c r="IE62" s="7"/>
      <c r="IF62" s="7"/>
      <c r="IG62" s="2" t="s">
        <v>230</v>
      </c>
      <c r="IH62" s="2" t="s">
        <v>217</v>
      </c>
      <c r="II62" s="2" t="s">
        <v>1221</v>
      </c>
      <c r="IJ62" s="2" t="s">
        <v>220</v>
      </c>
      <c r="IK62" s="2" t="s">
        <v>232</v>
      </c>
      <c r="IL62" s="2" t="s">
        <v>220</v>
      </c>
      <c r="IM62" s="4"/>
      <c r="IN62" s="8"/>
      <c r="IO62" s="4"/>
      <c r="IP62" s="8"/>
      <c r="IQ62" s="7"/>
      <c r="IR62" s="7"/>
      <c r="IS62" s="2" t="s">
        <v>277</v>
      </c>
      <c r="IT62" s="2" t="s">
        <v>217</v>
      </c>
      <c r="IU62" s="2" t="s">
        <v>220</v>
      </c>
      <c r="IV62" s="2" t="s">
        <v>220</v>
      </c>
      <c r="IW62" s="2" t="s">
        <v>232</v>
      </c>
      <c r="IX62" s="2" t="s">
        <v>220</v>
      </c>
      <c r="IY62" s="4"/>
      <c r="IZ62" s="8"/>
      <c r="JA62" s="4"/>
      <c r="JB62" s="8"/>
      <c r="JC62" s="7"/>
      <c r="JD62" s="7"/>
      <c r="JE62" s="2" t="s">
        <v>254</v>
      </c>
      <c r="JF62" s="2" t="s">
        <v>217</v>
      </c>
      <c r="JG62" s="2" t="s">
        <v>220</v>
      </c>
      <c r="JH62" s="2" t="s">
        <v>220</v>
      </c>
      <c r="JI62" s="2" t="s">
        <v>232</v>
      </c>
      <c r="JJ62" s="2" t="s">
        <v>220</v>
      </c>
      <c r="JK62" s="4"/>
      <c r="JL62" s="8"/>
      <c r="JM62" s="4"/>
      <c r="JN62" s="8"/>
      <c r="JO62" s="7"/>
      <c r="JP62" s="7"/>
      <c r="JQ62" s="2" t="s">
        <v>277</v>
      </c>
      <c r="JR62" s="2" t="s">
        <v>217</v>
      </c>
      <c r="JS62" s="2" t="s">
        <v>220</v>
      </c>
      <c r="JT62" s="2" t="s">
        <v>220</v>
      </c>
      <c r="JU62" s="2" t="s">
        <v>232</v>
      </c>
      <c r="JV62" s="2" t="s">
        <v>220</v>
      </c>
      <c r="JW62" s="4"/>
      <c r="JX62" s="8"/>
      <c r="JY62" s="4"/>
      <c r="JZ62" s="8"/>
      <c r="KA62" s="7"/>
      <c r="KB62" s="7"/>
      <c r="KC62" s="2" t="s">
        <v>832</v>
      </c>
      <c r="KD62" s="2" t="s">
        <v>217</v>
      </c>
      <c r="KE62" s="2" t="s">
        <v>220</v>
      </c>
      <c r="KF62" s="2" t="s">
        <v>220</v>
      </c>
      <c r="KG62" s="2" t="s">
        <v>232</v>
      </c>
      <c r="KH62" s="2" t="s">
        <v>220</v>
      </c>
      <c r="KI62" s="4"/>
      <c r="KJ62" s="8"/>
      <c r="KK62" s="4"/>
      <c r="KL62" s="8"/>
      <c r="KM62" s="7"/>
      <c r="KN62" s="7"/>
      <c r="KO62" s="2" t="s">
        <v>277</v>
      </c>
      <c r="KP62" s="2" t="s">
        <v>217</v>
      </c>
      <c r="KQ62" s="2" t="s">
        <v>220</v>
      </c>
      <c r="KR62" s="2" t="s">
        <v>220</v>
      </c>
      <c r="KS62" s="2" t="s">
        <v>232</v>
      </c>
      <c r="KT62" s="2" t="s">
        <v>220</v>
      </c>
      <c r="KU62" s="4"/>
      <c r="KV62" s="8"/>
      <c r="KW62" s="4"/>
      <c r="KX62" s="8"/>
      <c r="KY62" s="7"/>
      <c r="KZ62" s="7"/>
      <c r="LA62" s="2" t="s">
        <v>277</v>
      </c>
      <c r="LB62" s="2" t="s">
        <v>217</v>
      </c>
      <c r="LC62" s="2" t="s">
        <v>220</v>
      </c>
      <c r="LD62" s="2" t="s">
        <v>220</v>
      </c>
      <c r="LE62" s="2" t="s">
        <v>232</v>
      </c>
      <c r="LF62" s="2" t="s">
        <v>220</v>
      </c>
      <c r="LG62" s="4"/>
      <c r="LH62" s="8"/>
      <c r="LI62" s="4"/>
      <c r="LJ62" s="8"/>
      <c r="LK62" s="7"/>
      <c r="LL62" s="7"/>
      <c r="LM62" s="2" t="s">
        <v>268</v>
      </c>
      <c r="LN62" s="2" t="s">
        <v>217</v>
      </c>
      <c r="LO62" s="2" t="s">
        <v>220</v>
      </c>
      <c r="LP62" s="2" t="s">
        <v>220</v>
      </c>
      <c r="LQ62" s="2" t="s">
        <v>232</v>
      </c>
      <c r="LR62" s="2" t="s">
        <v>269</v>
      </c>
      <c r="LS62" s="4"/>
      <c r="LT62" s="8"/>
      <c r="LU62" s="4"/>
      <c r="LV62" s="8"/>
      <c r="LW62" s="7"/>
      <c r="LX62" s="7"/>
      <c r="LY62" s="2" t="s">
        <v>277</v>
      </c>
      <c r="LZ62" s="2" t="s">
        <v>217</v>
      </c>
      <c r="MA62" s="2" t="s">
        <v>220</v>
      </c>
      <c r="MB62" s="2" t="s">
        <v>220</v>
      </c>
      <c r="MC62" s="2" t="s">
        <v>232</v>
      </c>
      <c r="MD62" s="2" t="s">
        <v>220</v>
      </c>
      <c r="ME62" s="4"/>
      <c r="MF62" s="8"/>
      <c r="MG62" s="4"/>
      <c r="MH62" s="8"/>
      <c r="MI62" s="7"/>
      <c r="MJ62" s="7"/>
      <c r="MK62" s="2" t="s">
        <v>277</v>
      </c>
      <c r="ML62" s="2" t="s">
        <v>217</v>
      </c>
      <c r="MM62" s="2" t="s">
        <v>220</v>
      </c>
      <c r="MN62" s="2" t="s">
        <v>220</v>
      </c>
      <c r="MO62" s="2" t="s">
        <v>232</v>
      </c>
      <c r="MP62" s="2" t="s">
        <v>220</v>
      </c>
      <c r="MQ62" s="4"/>
      <c r="MR62" s="8"/>
      <c r="MS62" s="4"/>
      <c r="MT62" s="8"/>
      <c r="MU62" s="7"/>
      <c r="MV62" s="7"/>
      <c r="MW62" s="2" t="s">
        <v>220</v>
      </c>
      <c r="MX62" s="2" t="s">
        <v>220</v>
      </c>
      <c r="MY62" s="2" t="s">
        <v>220</v>
      </c>
      <c r="MZ62" s="2" t="s">
        <v>220</v>
      </c>
      <c r="NA62" s="2" t="s">
        <v>220</v>
      </c>
      <c r="NB62" s="2" t="s">
        <v>220</v>
      </c>
      <c r="NC62" s="4"/>
      <c r="ND62" s="8"/>
      <c r="NE62" s="4"/>
      <c r="NF62" s="8"/>
      <c r="NG62" s="7"/>
      <c r="NH62" s="7"/>
      <c r="NI62" s="2" t="s">
        <v>277</v>
      </c>
      <c r="NJ62" s="2" t="s">
        <v>217</v>
      </c>
      <c r="NK62" s="2" t="s">
        <v>220</v>
      </c>
      <c r="NL62" s="2" t="s">
        <v>220</v>
      </c>
      <c r="NM62" s="2" t="s">
        <v>232</v>
      </c>
      <c r="NN62" s="2" t="s">
        <v>220</v>
      </c>
      <c r="NO62" s="4"/>
      <c r="NP62" s="8"/>
      <c r="NQ62" s="4"/>
      <c r="NR62" s="8"/>
      <c r="NS62" s="7"/>
      <c r="NT62" s="7"/>
      <c r="NU62" s="2" t="s">
        <v>277</v>
      </c>
      <c r="NV62" s="2" t="s">
        <v>217</v>
      </c>
      <c r="NW62" s="2" t="s">
        <v>220</v>
      </c>
      <c r="NX62" s="2" t="s">
        <v>220</v>
      </c>
      <c r="NY62" s="2" t="s">
        <v>232</v>
      </c>
      <c r="NZ62" s="2" t="s">
        <v>220</v>
      </c>
      <c r="OA62" s="4"/>
      <c r="OB62" s="8"/>
      <c r="OC62" s="4"/>
      <c r="OD62" s="8"/>
      <c r="OE62" s="7"/>
      <c r="OF62" s="7"/>
      <c r="OG62" s="2" t="s">
        <v>220</v>
      </c>
      <c r="OH62" s="2" t="s">
        <v>220</v>
      </c>
      <c r="OI62" s="2" t="s">
        <v>220</v>
      </c>
      <c r="OJ62" s="2" t="s">
        <v>220</v>
      </c>
      <c r="OK62" s="2" t="s">
        <v>220</v>
      </c>
      <c r="OL62" s="2" t="s">
        <v>220</v>
      </c>
      <c r="OM62" s="4"/>
      <c r="ON62" s="8"/>
      <c r="OO62" s="4"/>
      <c r="OP62" s="8"/>
      <c r="OQ62" s="7"/>
      <c r="OR62" s="7"/>
      <c r="OS62" s="2" t="s">
        <v>220</v>
      </c>
      <c r="OT62" s="2" t="s">
        <v>220</v>
      </c>
      <c r="OU62" s="2" t="s">
        <v>220</v>
      </c>
      <c r="OV62" s="2" t="s">
        <v>220</v>
      </c>
      <c r="OW62" s="2" t="s">
        <v>220</v>
      </c>
      <c r="OX62" s="2" t="s">
        <v>220</v>
      </c>
      <c r="OY62" s="4"/>
      <c r="OZ62" s="8"/>
      <c r="PA62" s="4"/>
      <c r="PB62" s="8"/>
      <c r="PC62" s="7"/>
      <c r="PD62" s="7"/>
      <c r="PE62" s="2" t="s">
        <v>277</v>
      </c>
      <c r="PF62" s="2" t="s">
        <v>217</v>
      </c>
      <c r="PG62" s="2" t="s">
        <v>220</v>
      </c>
      <c r="PH62" s="2" t="s">
        <v>220</v>
      </c>
      <c r="PI62" s="2" t="s">
        <v>232</v>
      </c>
      <c r="PJ62" s="2" t="s">
        <v>220</v>
      </c>
      <c r="PK62" s="4"/>
      <c r="PL62" s="8"/>
      <c r="PM62" s="4"/>
      <c r="PN62" s="8"/>
      <c r="PO62" s="7"/>
      <c r="PP62" s="7"/>
      <c r="PQ62" s="2" t="s">
        <v>220</v>
      </c>
      <c r="PR62" s="2" t="s">
        <v>220</v>
      </c>
      <c r="PS62" s="2" t="s">
        <v>220</v>
      </c>
      <c r="PT62" s="2" t="s">
        <v>220</v>
      </c>
      <c r="PU62" s="2" t="s">
        <v>220</v>
      </c>
      <c r="PV62" s="2" t="s">
        <v>220</v>
      </c>
      <c r="PW62" s="4">
        <v>255</v>
      </c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>
        <v>180</v>
      </c>
      <c r="TC62" s="4"/>
      <c r="TD62" s="4"/>
      <c r="TE62" s="4"/>
      <c r="TF62" s="4"/>
      <c r="TG62" s="4"/>
      <c r="TH62" s="4"/>
    </row>
    <row r="63">
      <c r="A63" s="2" t="s">
        <v>1230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1231</v>
      </c>
      <c r="G63" s="2" t="s">
        <v>1231</v>
      </c>
      <c r="H63" s="2" t="s">
        <v>1231</v>
      </c>
      <c r="I63" s="2" t="s">
        <v>1232</v>
      </c>
      <c r="J63" s="2" t="s">
        <v>215</v>
      </c>
      <c r="K63" s="2" t="s">
        <v>304</v>
      </c>
      <c r="L63" s="3">
        <v>70.52</v>
      </c>
      <c r="M63" s="3">
        <v>74.05</v>
      </c>
      <c r="N63" s="3">
        <v>149.99</v>
      </c>
      <c r="O63" s="2" t="s">
        <v>537</v>
      </c>
      <c r="P63" s="2" t="s">
        <v>538</v>
      </c>
      <c r="Q63" s="2" t="s">
        <v>219</v>
      </c>
      <c r="R63" s="2" t="s">
        <v>220</v>
      </c>
      <c r="S63" s="2" t="s">
        <v>1233</v>
      </c>
      <c r="T63" s="2" t="s">
        <v>222</v>
      </c>
      <c r="U63" s="2" t="s">
        <v>223</v>
      </c>
      <c r="V63" s="2" t="s">
        <v>953</v>
      </c>
      <c r="W63" s="2" t="s">
        <v>225</v>
      </c>
      <c r="X63" s="2" t="s">
        <v>1234</v>
      </c>
      <c r="Y63" s="2" t="s">
        <v>1235</v>
      </c>
      <c r="Z63" s="4">
        <v>69</v>
      </c>
      <c r="AA63" s="4">
        <f>=ROUNDDOWN(13.2692307692308,0)</f>
      </c>
      <c r="AB63" s="5">
        <v>5.2</v>
      </c>
      <c r="AC63" s="2" t="s">
        <v>220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>
        <v>12</v>
      </c>
      <c r="AQ63" s="8">
        <v>612.28</v>
      </c>
      <c r="AR63" s="4">
        <v>4</v>
      </c>
      <c r="AS63" s="8">
        <v>295.11</v>
      </c>
      <c r="AT63" s="7">
        <v>2</v>
      </c>
      <c r="AU63" s="7">
        <v>1.0748</v>
      </c>
      <c r="AV63" s="4">
        <v>18</v>
      </c>
      <c r="AW63" s="8">
        <v>1120.69</v>
      </c>
      <c r="AX63" s="4">
        <v>14</v>
      </c>
      <c r="AY63" s="8">
        <v>1170.77</v>
      </c>
      <c r="AZ63" s="7">
        <v>0.2857</v>
      </c>
      <c r="BA63" s="7">
        <v>-0.0428</v>
      </c>
      <c r="BB63" s="7">
        <v>0.5463</v>
      </c>
      <c r="BC63" s="4">
        <v>18</v>
      </c>
      <c r="BD63" s="8">
        <v>1120.69</v>
      </c>
      <c r="BE63" s="4">
        <v>14</v>
      </c>
      <c r="BF63" s="8">
        <v>1170.77</v>
      </c>
      <c r="BG63" s="7">
        <v>0.2857</v>
      </c>
      <c r="BH63" s="7">
        <v>-0.0428</v>
      </c>
      <c r="BI63" s="7">
        <v>1</v>
      </c>
      <c r="BJ63" s="4">
        <v>12</v>
      </c>
      <c r="BK63" s="8">
        <v>612.28</v>
      </c>
      <c r="BL63" s="2" t="s">
        <v>1236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1237</v>
      </c>
      <c r="BV63" s="2" t="s">
        <v>217</v>
      </c>
      <c r="BW63" s="2" t="s">
        <v>220</v>
      </c>
      <c r="BX63" s="2" t="s">
        <v>220</v>
      </c>
      <c r="BY63" s="2" t="s">
        <v>232</v>
      </c>
      <c r="BZ63" s="2" t="s">
        <v>220</v>
      </c>
      <c r="CA63" s="4">
        <v>2</v>
      </c>
      <c r="CB63" s="8">
        <v>96.86</v>
      </c>
      <c r="CC63" s="4">
        <v>1</v>
      </c>
      <c r="CD63" s="8">
        <v>80.71</v>
      </c>
      <c r="CE63" s="7">
        <v>1</v>
      </c>
      <c r="CF63" s="7">
        <v>0.2001</v>
      </c>
      <c r="CG63" s="2" t="s">
        <v>230</v>
      </c>
      <c r="CH63" s="2" t="s">
        <v>217</v>
      </c>
      <c r="CI63" s="2" t="s">
        <v>1235</v>
      </c>
      <c r="CJ63" s="2" t="s">
        <v>1107</v>
      </c>
      <c r="CK63" s="2" t="s">
        <v>232</v>
      </c>
      <c r="CL63" s="2" t="s">
        <v>220</v>
      </c>
      <c r="CM63" s="4">
        <v>2</v>
      </c>
      <c r="CN63" s="8">
        <v>165.86</v>
      </c>
      <c r="CO63" s="4"/>
      <c r="CP63" s="8"/>
      <c r="CQ63" s="7"/>
      <c r="CR63" s="7"/>
      <c r="CS63" s="2" t="s">
        <v>230</v>
      </c>
      <c r="CT63" s="2" t="s">
        <v>217</v>
      </c>
      <c r="CU63" s="2" t="s">
        <v>545</v>
      </c>
      <c r="CV63" s="2" t="s">
        <v>1238</v>
      </c>
      <c r="CW63" s="2" t="s">
        <v>232</v>
      </c>
      <c r="CX63" s="2" t="s">
        <v>220</v>
      </c>
      <c r="CY63" s="4"/>
      <c r="CZ63" s="8"/>
      <c r="DA63" s="4"/>
      <c r="DB63" s="8"/>
      <c r="DC63" s="7"/>
      <c r="DD63" s="7"/>
      <c r="DE63" s="2" t="s">
        <v>230</v>
      </c>
      <c r="DF63" s="2" t="s">
        <v>217</v>
      </c>
      <c r="DG63" s="2" t="s">
        <v>1239</v>
      </c>
      <c r="DH63" s="2" t="s">
        <v>1240</v>
      </c>
      <c r="DI63" s="2" t="s">
        <v>232</v>
      </c>
      <c r="DJ63" s="2" t="s">
        <v>220</v>
      </c>
      <c r="DK63" s="4"/>
      <c r="DL63" s="8"/>
      <c r="DM63" s="4">
        <v>1</v>
      </c>
      <c r="DN63" s="8">
        <v>62.95</v>
      </c>
      <c r="DO63" s="7">
        <v>-1</v>
      </c>
      <c r="DP63" s="7">
        <v>-1</v>
      </c>
      <c r="DQ63" s="2" t="s">
        <v>230</v>
      </c>
      <c r="DR63" s="2" t="s">
        <v>217</v>
      </c>
      <c r="DS63" s="2" t="s">
        <v>540</v>
      </c>
      <c r="DT63" s="2" t="s">
        <v>925</v>
      </c>
      <c r="DU63" s="2" t="s">
        <v>232</v>
      </c>
      <c r="DV63" s="2" t="s">
        <v>220</v>
      </c>
      <c r="DW63" s="4">
        <v>5</v>
      </c>
      <c r="DX63" s="8">
        <v>194.4</v>
      </c>
      <c r="DY63" s="4"/>
      <c r="DZ63" s="8"/>
      <c r="EA63" s="7"/>
      <c r="EB63" s="7"/>
      <c r="EC63" s="2" t="s">
        <v>230</v>
      </c>
      <c r="ED63" s="2" t="s">
        <v>217</v>
      </c>
      <c r="EE63" s="2" t="s">
        <v>912</v>
      </c>
      <c r="EF63" s="2" t="s">
        <v>1211</v>
      </c>
      <c r="EG63" s="2" t="s">
        <v>269</v>
      </c>
      <c r="EH63" s="2" t="s">
        <v>220</v>
      </c>
      <c r="EI63" s="4">
        <v>1</v>
      </c>
      <c r="EJ63" s="8">
        <v>77.4</v>
      </c>
      <c r="EK63" s="4">
        <v>1</v>
      </c>
      <c r="EL63" s="8">
        <v>77.4</v>
      </c>
      <c r="EM63" s="7"/>
      <c r="EN63" s="7"/>
      <c r="EO63" s="2" t="s">
        <v>230</v>
      </c>
      <c r="EP63" s="2" t="s">
        <v>217</v>
      </c>
      <c r="EQ63" s="2" t="s">
        <v>1107</v>
      </c>
      <c r="ER63" s="2" t="s">
        <v>1241</v>
      </c>
      <c r="ES63" s="2" t="s">
        <v>232</v>
      </c>
      <c r="ET63" s="2" t="s">
        <v>220</v>
      </c>
      <c r="EU63" s="4">
        <v>2</v>
      </c>
      <c r="EV63" s="8">
        <v>77.76</v>
      </c>
      <c r="EW63" s="4"/>
      <c r="EX63" s="8"/>
      <c r="EY63" s="7"/>
      <c r="EZ63" s="7"/>
      <c r="FA63" s="2" t="s">
        <v>230</v>
      </c>
      <c r="FB63" s="2" t="s">
        <v>217</v>
      </c>
      <c r="FC63" s="2" t="s">
        <v>645</v>
      </c>
      <c r="FD63" s="2" t="s">
        <v>922</v>
      </c>
      <c r="FE63" s="2" t="s">
        <v>232</v>
      </c>
      <c r="FF63" s="2" t="s">
        <v>220</v>
      </c>
      <c r="FG63" s="4"/>
      <c r="FH63" s="8"/>
      <c r="FI63" s="4"/>
      <c r="FJ63" s="8"/>
      <c r="FK63" s="7"/>
      <c r="FL63" s="7"/>
      <c r="FM63" s="2" t="s">
        <v>254</v>
      </c>
      <c r="FN63" s="2" t="s">
        <v>217</v>
      </c>
      <c r="FO63" s="2" t="s">
        <v>220</v>
      </c>
      <c r="FP63" s="2" t="s">
        <v>220</v>
      </c>
      <c r="FQ63" s="2" t="s">
        <v>232</v>
      </c>
      <c r="FR63" s="2" t="s">
        <v>220</v>
      </c>
      <c r="FS63" s="4"/>
      <c r="FT63" s="8"/>
      <c r="FU63" s="4"/>
      <c r="FV63" s="8"/>
      <c r="FW63" s="7"/>
      <c r="FX63" s="7"/>
      <c r="FY63" s="2" t="s">
        <v>230</v>
      </c>
      <c r="FZ63" s="2" t="s">
        <v>217</v>
      </c>
      <c r="GA63" s="2" t="s">
        <v>1014</v>
      </c>
      <c r="GB63" s="2" t="s">
        <v>1242</v>
      </c>
      <c r="GC63" s="2" t="s">
        <v>232</v>
      </c>
      <c r="GD63" s="2" t="s">
        <v>220</v>
      </c>
      <c r="GE63" s="4"/>
      <c r="GF63" s="8"/>
      <c r="GG63" s="4"/>
      <c r="GH63" s="8"/>
      <c r="GI63" s="7"/>
      <c r="GJ63" s="7"/>
      <c r="GK63" s="2" t="s">
        <v>230</v>
      </c>
      <c r="GL63" s="2" t="s">
        <v>217</v>
      </c>
      <c r="GM63" s="2" t="s">
        <v>380</v>
      </c>
      <c r="GN63" s="2" t="s">
        <v>220</v>
      </c>
      <c r="GO63" s="2" t="s">
        <v>232</v>
      </c>
      <c r="GP63" s="2" t="s">
        <v>220</v>
      </c>
      <c r="GQ63" s="4"/>
      <c r="GR63" s="8"/>
      <c r="GS63" s="4"/>
      <c r="GT63" s="8"/>
      <c r="GU63" s="7"/>
      <c r="GV63" s="7"/>
      <c r="GW63" s="2" t="s">
        <v>230</v>
      </c>
      <c r="GX63" s="2" t="s">
        <v>217</v>
      </c>
      <c r="GY63" s="2" t="s">
        <v>556</v>
      </c>
      <c r="GZ63" s="2" t="s">
        <v>1243</v>
      </c>
      <c r="HA63" s="2" t="s">
        <v>232</v>
      </c>
      <c r="HB63" s="2" t="s">
        <v>220</v>
      </c>
      <c r="HC63" s="4"/>
      <c r="HD63" s="8"/>
      <c r="HE63" s="4"/>
      <c r="HF63" s="8"/>
      <c r="HG63" s="7"/>
      <c r="HH63" s="7"/>
      <c r="HI63" s="2" t="s">
        <v>230</v>
      </c>
      <c r="HJ63" s="2" t="s">
        <v>217</v>
      </c>
      <c r="HK63" s="2" t="s">
        <v>1244</v>
      </c>
      <c r="HL63" s="2" t="s">
        <v>558</v>
      </c>
      <c r="HM63" s="2" t="s">
        <v>232</v>
      </c>
      <c r="HN63" s="2" t="s">
        <v>220</v>
      </c>
      <c r="HO63" s="4"/>
      <c r="HP63" s="8"/>
      <c r="HQ63" s="4"/>
      <c r="HR63" s="8"/>
      <c r="HS63" s="7"/>
      <c r="HT63" s="7"/>
      <c r="HU63" s="2" t="s">
        <v>230</v>
      </c>
      <c r="HV63" s="2" t="s">
        <v>217</v>
      </c>
      <c r="HW63" s="2" t="s">
        <v>885</v>
      </c>
      <c r="HX63" s="2" t="s">
        <v>220</v>
      </c>
      <c r="HY63" s="2" t="s">
        <v>232</v>
      </c>
      <c r="HZ63" s="2" t="s">
        <v>220</v>
      </c>
      <c r="IA63" s="4"/>
      <c r="IB63" s="8"/>
      <c r="IC63" s="4"/>
      <c r="ID63" s="8"/>
      <c r="IE63" s="7"/>
      <c r="IF63" s="7"/>
      <c r="IG63" s="2" t="s">
        <v>230</v>
      </c>
      <c r="IH63" s="2" t="s">
        <v>217</v>
      </c>
      <c r="II63" s="2" t="s">
        <v>1235</v>
      </c>
      <c r="IJ63" s="2" t="s">
        <v>1132</v>
      </c>
      <c r="IK63" s="2" t="s">
        <v>232</v>
      </c>
      <c r="IL63" s="2" t="s">
        <v>220</v>
      </c>
      <c r="IM63" s="4"/>
      <c r="IN63" s="8"/>
      <c r="IO63" s="4"/>
      <c r="IP63" s="8"/>
      <c r="IQ63" s="7"/>
      <c r="IR63" s="7"/>
      <c r="IS63" s="2" t="s">
        <v>277</v>
      </c>
      <c r="IT63" s="2" t="s">
        <v>217</v>
      </c>
      <c r="IU63" s="2" t="s">
        <v>220</v>
      </c>
      <c r="IV63" s="2" t="s">
        <v>220</v>
      </c>
      <c r="IW63" s="2" t="s">
        <v>232</v>
      </c>
      <c r="IX63" s="2" t="s">
        <v>220</v>
      </c>
      <c r="IY63" s="4"/>
      <c r="IZ63" s="8"/>
      <c r="JA63" s="4"/>
      <c r="JB63" s="8"/>
      <c r="JC63" s="7"/>
      <c r="JD63" s="7"/>
      <c r="JE63" s="2" t="s">
        <v>254</v>
      </c>
      <c r="JF63" s="2" t="s">
        <v>217</v>
      </c>
      <c r="JG63" s="2" t="s">
        <v>220</v>
      </c>
      <c r="JH63" s="2" t="s">
        <v>220</v>
      </c>
      <c r="JI63" s="2" t="s">
        <v>232</v>
      </c>
      <c r="JJ63" s="2" t="s">
        <v>220</v>
      </c>
      <c r="JK63" s="4"/>
      <c r="JL63" s="8"/>
      <c r="JM63" s="4"/>
      <c r="JN63" s="8"/>
      <c r="JO63" s="7"/>
      <c r="JP63" s="7"/>
      <c r="JQ63" s="2" t="s">
        <v>277</v>
      </c>
      <c r="JR63" s="2" t="s">
        <v>217</v>
      </c>
      <c r="JS63" s="2" t="s">
        <v>220</v>
      </c>
      <c r="JT63" s="2" t="s">
        <v>220</v>
      </c>
      <c r="JU63" s="2" t="s">
        <v>232</v>
      </c>
      <c r="JV63" s="2" t="s">
        <v>220</v>
      </c>
      <c r="JW63" s="4"/>
      <c r="JX63" s="8"/>
      <c r="JY63" s="4"/>
      <c r="JZ63" s="8"/>
      <c r="KA63" s="7"/>
      <c r="KB63" s="7"/>
      <c r="KC63" s="2" t="s">
        <v>277</v>
      </c>
      <c r="KD63" s="2" t="s">
        <v>217</v>
      </c>
      <c r="KE63" s="2" t="s">
        <v>220</v>
      </c>
      <c r="KF63" s="2" t="s">
        <v>220</v>
      </c>
      <c r="KG63" s="2" t="s">
        <v>232</v>
      </c>
      <c r="KH63" s="2" t="s">
        <v>220</v>
      </c>
      <c r="KI63" s="4"/>
      <c r="KJ63" s="8"/>
      <c r="KK63" s="4"/>
      <c r="KL63" s="8"/>
      <c r="KM63" s="7"/>
      <c r="KN63" s="7"/>
      <c r="KO63" s="2" t="s">
        <v>230</v>
      </c>
      <c r="KP63" s="2" t="s">
        <v>217</v>
      </c>
      <c r="KQ63" s="2" t="s">
        <v>387</v>
      </c>
      <c r="KR63" s="2" t="s">
        <v>220</v>
      </c>
      <c r="KS63" s="2" t="s">
        <v>232</v>
      </c>
      <c r="KT63" s="2" t="s">
        <v>220</v>
      </c>
      <c r="KU63" s="4"/>
      <c r="KV63" s="8"/>
      <c r="KW63" s="4"/>
      <c r="KX63" s="8"/>
      <c r="KY63" s="7"/>
      <c r="KZ63" s="7"/>
      <c r="LA63" s="2" t="s">
        <v>277</v>
      </c>
      <c r="LB63" s="2" t="s">
        <v>217</v>
      </c>
      <c r="LC63" s="2" t="s">
        <v>220</v>
      </c>
      <c r="LD63" s="2" t="s">
        <v>220</v>
      </c>
      <c r="LE63" s="2" t="s">
        <v>232</v>
      </c>
      <c r="LF63" s="2" t="s">
        <v>220</v>
      </c>
      <c r="LG63" s="4"/>
      <c r="LH63" s="8"/>
      <c r="LI63" s="4"/>
      <c r="LJ63" s="8"/>
      <c r="LK63" s="7"/>
      <c r="LL63" s="7"/>
      <c r="LM63" s="2" t="s">
        <v>268</v>
      </c>
      <c r="LN63" s="2" t="s">
        <v>217</v>
      </c>
      <c r="LO63" s="2" t="s">
        <v>220</v>
      </c>
      <c r="LP63" s="2" t="s">
        <v>220</v>
      </c>
      <c r="LQ63" s="2" t="s">
        <v>232</v>
      </c>
      <c r="LR63" s="2" t="s">
        <v>220</v>
      </c>
      <c r="LS63" s="4"/>
      <c r="LT63" s="8"/>
      <c r="LU63" s="4">
        <v>1</v>
      </c>
      <c r="LV63" s="8">
        <v>74.05</v>
      </c>
      <c r="LW63" s="7">
        <v>-1</v>
      </c>
      <c r="LX63" s="7">
        <v>-1</v>
      </c>
      <c r="LY63" s="2" t="s">
        <v>230</v>
      </c>
      <c r="LZ63" s="2" t="s">
        <v>270</v>
      </c>
      <c r="MA63" s="2" t="s">
        <v>1245</v>
      </c>
      <c r="MB63" s="2" t="s">
        <v>1246</v>
      </c>
      <c r="MC63" s="2" t="s">
        <v>232</v>
      </c>
      <c r="MD63" s="2" t="s">
        <v>220</v>
      </c>
      <c r="ME63" s="4"/>
      <c r="MF63" s="8"/>
      <c r="MG63" s="4"/>
      <c r="MH63" s="8"/>
      <c r="MI63" s="7"/>
      <c r="MJ63" s="7"/>
      <c r="MK63" s="2" t="s">
        <v>277</v>
      </c>
      <c r="ML63" s="2" t="s">
        <v>217</v>
      </c>
      <c r="MM63" s="2" t="s">
        <v>220</v>
      </c>
      <c r="MN63" s="2" t="s">
        <v>220</v>
      </c>
      <c r="MO63" s="2" t="s">
        <v>232</v>
      </c>
      <c r="MP63" s="2" t="s">
        <v>220</v>
      </c>
      <c r="MQ63" s="4"/>
      <c r="MR63" s="8"/>
      <c r="MS63" s="4"/>
      <c r="MT63" s="8"/>
      <c r="MU63" s="7"/>
      <c r="MV63" s="7"/>
      <c r="MW63" s="2" t="s">
        <v>230</v>
      </c>
      <c r="MX63" s="2" t="s">
        <v>274</v>
      </c>
      <c r="MY63" s="2" t="s">
        <v>1247</v>
      </c>
      <c r="MZ63" s="2" t="s">
        <v>1248</v>
      </c>
      <c r="NA63" s="2" t="s">
        <v>232</v>
      </c>
      <c r="NB63" s="2" t="s">
        <v>220</v>
      </c>
      <c r="NC63" s="4"/>
      <c r="ND63" s="8"/>
      <c r="NE63" s="4"/>
      <c r="NF63" s="8"/>
      <c r="NG63" s="7"/>
      <c r="NH63" s="7"/>
      <c r="NI63" s="2" t="s">
        <v>277</v>
      </c>
      <c r="NJ63" s="2" t="s">
        <v>217</v>
      </c>
      <c r="NK63" s="2" t="s">
        <v>220</v>
      </c>
      <c r="NL63" s="2" t="s">
        <v>220</v>
      </c>
      <c r="NM63" s="2" t="s">
        <v>232</v>
      </c>
      <c r="NN63" s="2" t="s">
        <v>220</v>
      </c>
      <c r="NO63" s="4"/>
      <c r="NP63" s="8"/>
      <c r="NQ63" s="4"/>
      <c r="NR63" s="8"/>
      <c r="NS63" s="7"/>
      <c r="NT63" s="7"/>
      <c r="NU63" s="2" t="s">
        <v>277</v>
      </c>
      <c r="NV63" s="2" t="s">
        <v>217</v>
      </c>
      <c r="NW63" s="2" t="s">
        <v>220</v>
      </c>
      <c r="NX63" s="2" t="s">
        <v>220</v>
      </c>
      <c r="NY63" s="2" t="s">
        <v>232</v>
      </c>
      <c r="NZ63" s="2" t="s">
        <v>220</v>
      </c>
      <c r="OA63" s="4"/>
      <c r="OB63" s="8"/>
      <c r="OC63" s="4"/>
      <c r="OD63" s="8"/>
      <c r="OE63" s="7"/>
      <c r="OF63" s="7"/>
      <c r="OG63" s="2" t="s">
        <v>268</v>
      </c>
      <c r="OH63" s="2" t="s">
        <v>217</v>
      </c>
      <c r="OI63" s="2" t="s">
        <v>220</v>
      </c>
      <c r="OJ63" s="2" t="s">
        <v>220</v>
      </c>
      <c r="OK63" s="2" t="s">
        <v>232</v>
      </c>
      <c r="OL63" s="2" t="s">
        <v>220</v>
      </c>
      <c r="OM63" s="4"/>
      <c r="ON63" s="8"/>
      <c r="OO63" s="4"/>
      <c r="OP63" s="8"/>
      <c r="OQ63" s="7"/>
      <c r="OR63" s="7"/>
      <c r="OS63" s="2" t="s">
        <v>277</v>
      </c>
      <c r="OT63" s="2" t="s">
        <v>270</v>
      </c>
      <c r="OU63" s="2" t="s">
        <v>220</v>
      </c>
      <c r="OV63" s="2" t="s">
        <v>220</v>
      </c>
      <c r="OW63" s="2" t="s">
        <v>232</v>
      </c>
      <c r="OX63" s="2" t="s">
        <v>220</v>
      </c>
      <c r="OY63" s="4"/>
      <c r="OZ63" s="8"/>
      <c r="PA63" s="4"/>
      <c r="PB63" s="8"/>
      <c r="PC63" s="7"/>
      <c r="PD63" s="7"/>
      <c r="PE63" s="2" t="s">
        <v>277</v>
      </c>
      <c r="PF63" s="2" t="s">
        <v>217</v>
      </c>
      <c r="PG63" s="2" t="s">
        <v>220</v>
      </c>
      <c r="PH63" s="2" t="s">
        <v>220</v>
      </c>
      <c r="PI63" s="2" t="s">
        <v>232</v>
      </c>
      <c r="PJ63" s="2" t="s">
        <v>220</v>
      </c>
      <c r="PK63" s="4"/>
      <c r="PL63" s="8"/>
      <c r="PM63" s="4"/>
      <c r="PN63" s="8"/>
      <c r="PO63" s="7"/>
      <c r="PP63" s="7"/>
      <c r="PQ63" s="2" t="s">
        <v>277</v>
      </c>
      <c r="PR63" s="2" t="s">
        <v>270</v>
      </c>
      <c r="PS63" s="2" t="s">
        <v>220</v>
      </c>
      <c r="PT63" s="2" t="s">
        <v>220</v>
      </c>
      <c r="PU63" s="2" t="s">
        <v>232</v>
      </c>
      <c r="PV63" s="2" t="s">
        <v>220</v>
      </c>
      <c r="PW63" s="4">
        <v>69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</row>
    <row r="64">
      <c r="A64" s="2" t="s">
        <v>1249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1231</v>
      </c>
      <c r="G64" s="2" t="s">
        <v>1231</v>
      </c>
      <c r="H64" s="2" t="s">
        <v>1231</v>
      </c>
      <c r="I64" s="2" t="s">
        <v>1232</v>
      </c>
      <c r="J64" s="2" t="s">
        <v>282</v>
      </c>
      <c r="K64" s="2" t="s">
        <v>304</v>
      </c>
      <c r="L64" s="3">
        <v>83.33</v>
      </c>
      <c r="M64" s="3">
        <v>87.49</v>
      </c>
      <c r="N64" s="3">
        <v>179.99</v>
      </c>
      <c r="O64" s="2" t="s">
        <v>537</v>
      </c>
      <c r="P64" s="2" t="s">
        <v>538</v>
      </c>
      <c r="Q64" s="2" t="s">
        <v>219</v>
      </c>
      <c r="R64" s="2" t="s">
        <v>220</v>
      </c>
      <c r="S64" s="2" t="s">
        <v>1233</v>
      </c>
      <c r="T64" s="2" t="s">
        <v>222</v>
      </c>
      <c r="U64" s="2" t="s">
        <v>223</v>
      </c>
      <c r="V64" s="2" t="s">
        <v>953</v>
      </c>
      <c r="W64" s="2" t="s">
        <v>225</v>
      </c>
      <c r="X64" s="2" t="s">
        <v>1234</v>
      </c>
      <c r="Y64" s="2" t="s">
        <v>1235</v>
      </c>
      <c r="Z64" s="4">
        <v>55</v>
      </c>
      <c r="AA64" s="4">
        <f>=ROUNDDOWN(11.4583333333333,0)</f>
      </c>
      <c r="AB64" s="5">
        <v>4.8</v>
      </c>
      <c r="AC64" s="2" t="s">
        <v>220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>
        <v>6</v>
      </c>
      <c r="AQ64" s="8">
        <v>508.41</v>
      </c>
      <c r="AR64" s="4">
        <v>10</v>
      </c>
      <c r="AS64" s="8">
        <v>875.66</v>
      </c>
      <c r="AT64" s="7">
        <v>-0.4</v>
      </c>
      <c r="AU64" s="7">
        <v>-0.4194</v>
      </c>
      <c r="AV64" s="4" t="s">
        <v>220</v>
      </c>
      <c r="AW64" s="8" t="s">
        <v>220</v>
      </c>
      <c r="AX64" s="4" t="s">
        <v>220</v>
      </c>
      <c r="AY64" s="8" t="s">
        <v>220</v>
      </c>
      <c r="AZ64" s="7" t="s">
        <v>220</v>
      </c>
      <c r="BA64" s="7" t="s">
        <v>220</v>
      </c>
      <c r="BB64" s="7">
        <v>0.4537</v>
      </c>
      <c r="BC64" s="4" t="s">
        <v>220</v>
      </c>
      <c r="BD64" s="8" t="s">
        <v>220</v>
      </c>
      <c r="BE64" s="4" t="s">
        <v>220</v>
      </c>
      <c r="BF64" s="8" t="s">
        <v>220</v>
      </c>
      <c r="BG64" s="7" t="s">
        <v>220</v>
      </c>
      <c r="BH64" s="7" t="s">
        <v>220</v>
      </c>
      <c r="BI64" s="7" t="s">
        <v>220</v>
      </c>
      <c r="BJ64" s="4">
        <v>6</v>
      </c>
      <c r="BK64" s="8">
        <v>508.41</v>
      </c>
      <c r="BL64" s="2" t="s">
        <v>1250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1237</v>
      </c>
      <c r="BV64" s="2" t="s">
        <v>217</v>
      </c>
      <c r="BW64" s="2" t="s">
        <v>220</v>
      </c>
      <c r="BX64" s="2" t="s">
        <v>220</v>
      </c>
      <c r="BY64" s="2" t="s">
        <v>232</v>
      </c>
      <c r="BZ64" s="2" t="s">
        <v>220</v>
      </c>
      <c r="CA64" s="4">
        <v>1</v>
      </c>
      <c r="CB64" s="8">
        <v>95.36</v>
      </c>
      <c r="CC64" s="4">
        <v>1</v>
      </c>
      <c r="CD64" s="8">
        <v>95.36</v>
      </c>
      <c r="CE64" s="7"/>
      <c r="CF64" s="7"/>
      <c r="CG64" s="2" t="s">
        <v>230</v>
      </c>
      <c r="CH64" s="2" t="s">
        <v>217</v>
      </c>
      <c r="CI64" s="2" t="s">
        <v>1235</v>
      </c>
      <c r="CJ64" s="2" t="s">
        <v>906</v>
      </c>
      <c r="CK64" s="2" t="s">
        <v>232</v>
      </c>
      <c r="CL64" s="2" t="s">
        <v>220</v>
      </c>
      <c r="CM64" s="4"/>
      <c r="CN64" s="8"/>
      <c r="CO64" s="4"/>
      <c r="CP64" s="8"/>
      <c r="CQ64" s="7"/>
      <c r="CR64" s="7"/>
      <c r="CS64" s="2" t="s">
        <v>230</v>
      </c>
      <c r="CT64" s="2" t="s">
        <v>217</v>
      </c>
      <c r="CU64" s="2" t="s">
        <v>545</v>
      </c>
      <c r="CV64" s="2" t="s">
        <v>220</v>
      </c>
      <c r="CW64" s="2" t="s">
        <v>232</v>
      </c>
      <c r="CX64" s="2" t="s">
        <v>220</v>
      </c>
      <c r="CY64" s="4">
        <v>2</v>
      </c>
      <c r="CZ64" s="8">
        <v>183.32</v>
      </c>
      <c r="DA64" s="4">
        <v>1</v>
      </c>
      <c r="DB64" s="8">
        <v>91.66</v>
      </c>
      <c r="DC64" s="7">
        <v>1</v>
      </c>
      <c r="DD64" s="7">
        <v>1</v>
      </c>
      <c r="DE64" s="2" t="s">
        <v>230</v>
      </c>
      <c r="DF64" s="2" t="s">
        <v>217</v>
      </c>
      <c r="DG64" s="2" t="s">
        <v>1239</v>
      </c>
      <c r="DH64" s="2" t="s">
        <v>1251</v>
      </c>
      <c r="DI64" s="2" t="s">
        <v>232</v>
      </c>
      <c r="DJ64" s="2" t="s">
        <v>220</v>
      </c>
      <c r="DK64" s="4">
        <v>1</v>
      </c>
      <c r="DL64" s="8">
        <v>87.49</v>
      </c>
      <c r="DM64" s="4">
        <v>6</v>
      </c>
      <c r="DN64" s="8">
        <v>527.87</v>
      </c>
      <c r="DO64" s="7">
        <v>-0.8333</v>
      </c>
      <c r="DP64" s="7">
        <v>-0.8343</v>
      </c>
      <c r="DQ64" s="2" t="s">
        <v>230</v>
      </c>
      <c r="DR64" s="2" t="s">
        <v>217</v>
      </c>
      <c r="DS64" s="2" t="s">
        <v>540</v>
      </c>
      <c r="DT64" s="2" t="s">
        <v>1252</v>
      </c>
      <c r="DU64" s="2" t="s">
        <v>232</v>
      </c>
      <c r="DV64" s="2" t="s">
        <v>220</v>
      </c>
      <c r="DW64" s="4">
        <v>1</v>
      </c>
      <c r="DX64" s="8">
        <v>45.94</v>
      </c>
      <c r="DY64" s="4">
        <v>1</v>
      </c>
      <c r="DZ64" s="8">
        <v>68.9</v>
      </c>
      <c r="EA64" s="7"/>
      <c r="EB64" s="7">
        <v>-0.3332</v>
      </c>
      <c r="EC64" s="2" t="s">
        <v>230</v>
      </c>
      <c r="ED64" s="2" t="s">
        <v>217</v>
      </c>
      <c r="EE64" s="2" t="s">
        <v>912</v>
      </c>
      <c r="EF64" s="2" t="s">
        <v>1211</v>
      </c>
      <c r="EG64" s="2" t="s">
        <v>269</v>
      </c>
      <c r="EH64" s="2" t="s">
        <v>220</v>
      </c>
      <c r="EI64" s="4"/>
      <c r="EJ64" s="8"/>
      <c r="EK64" s="4"/>
      <c r="EL64" s="8"/>
      <c r="EM64" s="7"/>
      <c r="EN64" s="7"/>
      <c r="EO64" s="2" t="s">
        <v>230</v>
      </c>
      <c r="EP64" s="2" t="s">
        <v>217</v>
      </c>
      <c r="EQ64" s="2" t="s">
        <v>1107</v>
      </c>
      <c r="ER64" s="2" t="s">
        <v>267</v>
      </c>
      <c r="ES64" s="2" t="s">
        <v>232</v>
      </c>
      <c r="ET64" s="2" t="s">
        <v>220</v>
      </c>
      <c r="EU64" s="4"/>
      <c r="EV64" s="8"/>
      <c r="EW64" s="4"/>
      <c r="EX64" s="8"/>
      <c r="EY64" s="7"/>
      <c r="EZ64" s="7"/>
      <c r="FA64" s="2" t="s">
        <v>230</v>
      </c>
      <c r="FB64" s="2" t="s">
        <v>217</v>
      </c>
      <c r="FC64" s="2" t="s">
        <v>645</v>
      </c>
      <c r="FD64" s="2" t="s">
        <v>1253</v>
      </c>
      <c r="FE64" s="2" t="s">
        <v>232</v>
      </c>
      <c r="FF64" s="2" t="s">
        <v>220</v>
      </c>
      <c r="FG64" s="4"/>
      <c r="FH64" s="8"/>
      <c r="FI64" s="4"/>
      <c r="FJ64" s="8"/>
      <c r="FK64" s="7"/>
      <c r="FL64" s="7"/>
      <c r="FM64" s="2" t="s">
        <v>254</v>
      </c>
      <c r="FN64" s="2" t="s">
        <v>217</v>
      </c>
      <c r="FO64" s="2" t="s">
        <v>220</v>
      </c>
      <c r="FP64" s="2" t="s">
        <v>220</v>
      </c>
      <c r="FQ64" s="2" t="s">
        <v>232</v>
      </c>
      <c r="FR64" s="2" t="s">
        <v>220</v>
      </c>
      <c r="FS64" s="4"/>
      <c r="FT64" s="8"/>
      <c r="FU64" s="4"/>
      <c r="FV64" s="8"/>
      <c r="FW64" s="7"/>
      <c r="FX64" s="7"/>
      <c r="FY64" s="2" t="s">
        <v>230</v>
      </c>
      <c r="FZ64" s="2" t="s">
        <v>217</v>
      </c>
      <c r="GA64" s="2" t="s">
        <v>1014</v>
      </c>
      <c r="GB64" s="2" t="s">
        <v>1254</v>
      </c>
      <c r="GC64" s="2" t="s">
        <v>232</v>
      </c>
      <c r="GD64" s="2" t="s">
        <v>220</v>
      </c>
      <c r="GE64" s="4"/>
      <c r="GF64" s="8"/>
      <c r="GG64" s="4"/>
      <c r="GH64" s="8"/>
      <c r="GI64" s="7"/>
      <c r="GJ64" s="7"/>
      <c r="GK64" s="2" t="s">
        <v>230</v>
      </c>
      <c r="GL64" s="2" t="s">
        <v>217</v>
      </c>
      <c r="GM64" s="2" t="s">
        <v>380</v>
      </c>
      <c r="GN64" s="2" t="s">
        <v>220</v>
      </c>
      <c r="GO64" s="2" t="s">
        <v>232</v>
      </c>
      <c r="GP64" s="2" t="s">
        <v>220</v>
      </c>
      <c r="GQ64" s="4"/>
      <c r="GR64" s="8"/>
      <c r="GS64" s="4">
        <v>1</v>
      </c>
      <c r="GT64" s="8">
        <v>91.87</v>
      </c>
      <c r="GU64" s="7">
        <v>-1</v>
      </c>
      <c r="GV64" s="7">
        <v>-1</v>
      </c>
      <c r="GW64" s="2" t="s">
        <v>230</v>
      </c>
      <c r="GX64" s="2" t="s">
        <v>217</v>
      </c>
      <c r="GY64" s="2" t="s">
        <v>556</v>
      </c>
      <c r="GZ64" s="2" t="s">
        <v>493</v>
      </c>
      <c r="HA64" s="2" t="s">
        <v>232</v>
      </c>
      <c r="HB64" s="2" t="s">
        <v>220</v>
      </c>
      <c r="HC64" s="4"/>
      <c r="HD64" s="8"/>
      <c r="HE64" s="4"/>
      <c r="HF64" s="8"/>
      <c r="HG64" s="7"/>
      <c r="HH64" s="7"/>
      <c r="HI64" s="2" t="s">
        <v>230</v>
      </c>
      <c r="HJ64" s="2" t="s">
        <v>217</v>
      </c>
      <c r="HK64" s="2" t="s">
        <v>1244</v>
      </c>
      <c r="HL64" s="2" t="s">
        <v>1255</v>
      </c>
      <c r="HM64" s="2" t="s">
        <v>232</v>
      </c>
      <c r="HN64" s="2" t="s">
        <v>220</v>
      </c>
      <c r="HO64" s="4"/>
      <c r="HP64" s="8"/>
      <c r="HQ64" s="4"/>
      <c r="HR64" s="8"/>
      <c r="HS64" s="7"/>
      <c r="HT64" s="7"/>
      <c r="HU64" s="2" t="s">
        <v>230</v>
      </c>
      <c r="HV64" s="2" t="s">
        <v>217</v>
      </c>
      <c r="HW64" s="2" t="s">
        <v>1256</v>
      </c>
      <c r="HX64" s="2" t="s">
        <v>1257</v>
      </c>
      <c r="HY64" s="2" t="s">
        <v>232</v>
      </c>
      <c r="HZ64" s="2" t="s">
        <v>220</v>
      </c>
      <c r="IA64" s="4"/>
      <c r="IB64" s="8"/>
      <c r="IC64" s="4"/>
      <c r="ID64" s="8"/>
      <c r="IE64" s="7"/>
      <c r="IF64" s="7"/>
      <c r="IG64" s="2" t="s">
        <v>230</v>
      </c>
      <c r="IH64" s="2" t="s">
        <v>217</v>
      </c>
      <c r="II64" s="2" t="s">
        <v>1235</v>
      </c>
      <c r="IJ64" s="2" t="s">
        <v>909</v>
      </c>
      <c r="IK64" s="2" t="s">
        <v>232</v>
      </c>
      <c r="IL64" s="2" t="s">
        <v>220</v>
      </c>
      <c r="IM64" s="4"/>
      <c r="IN64" s="8"/>
      <c r="IO64" s="4"/>
      <c r="IP64" s="8"/>
      <c r="IQ64" s="7"/>
      <c r="IR64" s="7"/>
      <c r="IS64" s="2" t="s">
        <v>277</v>
      </c>
      <c r="IT64" s="2" t="s">
        <v>217</v>
      </c>
      <c r="IU64" s="2" t="s">
        <v>220</v>
      </c>
      <c r="IV64" s="2" t="s">
        <v>220</v>
      </c>
      <c r="IW64" s="2" t="s">
        <v>232</v>
      </c>
      <c r="IX64" s="2" t="s">
        <v>220</v>
      </c>
      <c r="IY64" s="4"/>
      <c r="IZ64" s="8"/>
      <c r="JA64" s="4"/>
      <c r="JB64" s="8"/>
      <c r="JC64" s="7"/>
      <c r="JD64" s="7"/>
      <c r="JE64" s="2" t="s">
        <v>254</v>
      </c>
      <c r="JF64" s="2" t="s">
        <v>217</v>
      </c>
      <c r="JG64" s="2" t="s">
        <v>220</v>
      </c>
      <c r="JH64" s="2" t="s">
        <v>220</v>
      </c>
      <c r="JI64" s="2" t="s">
        <v>232</v>
      </c>
      <c r="JJ64" s="2" t="s">
        <v>220</v>
      </c>
      <c r="JK64" s="4"/>
      <c r="JL64" s="8"/>
      <c r="JM64" s="4"/>
      <c r="JN64" s="8"/>
      <c r="JO64" s="7"/>
      <c r="JP64" s="7"/>
      <c r="JQ64" s="2" t="s">
        <v>277</v>
      </c>
      <c r="JR64" s="2" t="s">
        <v>217</v>
      </c>
      <c r="JS64" s="2" t="s">
        <v>220</v>
      </c>
      <c r="JT64" s="2" t="s">
        <v>220</v>
      </c>
      <c r="JU64" s="2" t="s">
        <v>232</v>
      </c>
      <c r="JV64" s="2" t="s">
        <v>220</v>
      </c>
      <c r="JW64" s="4"/>
      <c r="JX64" s="8"/>
      <c r="JY64" s="4"/>
      <c r="JZ64" s="8"/>
      <c r="KA64" s="7"/>
      <c r="KB64" s="7"/>
      <c r="KC64" s="2" t="s">
        <v>277</v>
      </c>
      <c r="KD64" s="2" t="s">
        <v>217</v>
      </c>
      <c r="KE64" s="2" t="s">
        <v>220</v>
      </c>
      <c r="KF64" s="2" t="s">
        <v>220</v>
      </c>
      <c r="KG64" s="2" t="s">
        <v>232</v>
      </c>
      <c r="KH64" s="2" t="s">
        <v>220</v>
      </c>
      <c r="KI64" s="4">
        <v>1</v>
      </c>
      <c r="KJ64" s="8">
        <v>96.3</v>
      </c>
      <c r="KK64" s="4"/>
      <c r="KL64" s="8"/>
      <c r="KM64" s="7"/>
      <c r="KN64" s="7"/>
      <c r="KO64" s="2" t="s">
        <v>230</v>
      </c>
      <c r="KP64" s="2" t="s">
        <v>217</v>
      </c>
      <c r="KQ64" s="2" t="s">
        <v>387</v>
      </c>
      <c r="KR64" s="2" t="s">
        <v>838</v>
      </c>
      <c r="KS64" s="2" t="s">
        <v>232</v>
      </c>
      <c r="KT64" s="2" t="s">
        <v>220</v>
      </c>
      <c r="KU64" s="4"/>
      <c r="KV64" s="8"/>
      <c r="KW64" s="4"/>
      <c r="KX64" s="8"/>
      <c r="KY64" s="7"/>
      <c r="KZ64" s="7"/>
      <c r="LA64" s="2" t="s">
        <v>277</v>
      </c>
      <c r="LB64" s="2" t="s">
        <v>217</v>
      </c>
      <c r="LC64" s="2" t="s">
        <v>220</v>
      </c>
      <c r="LD64" s="2" t="s">
        <v>220</v>
      </c>
      <c r="LE64" s="2" t="s">
        <v>232</v>
      </c>
      <c r="LF64" s="2" t="s">
        <v>220</v>
      </c>
      <c r="LG64" s="4"/>
      <c r="LH64" s="8"/>
      <c r="LI64" s="4"/>
      <c r="LJ64" s="8"/>
      <c r="LK64" s="7"/>
      <c r="LL64" s="7"/>
      <c r="LM64" s="2" t="s">
        <v>268</v>
      </c>
      <c r="LN64" s="2" t="s">
        <v>217</v>
      </c>
      <c r="LO64" s="2" t="s">
        <v>220</v>
      </c>
      <c r="LP64" s="2" t="s">
        <v>220</v>
      </c>
      <c r="LQ64" s="2" t="s">
        <v>232</v>
      </c>
      <c r="LR64" s="2" t="s">
        <v>220</v>
      </c>
      <c r="LS64" s="4"/>
      <c r="LT64" s="8"/>
      <c r="LU64" s="4"/>
      <c r="LV64" s="8"/>
      <c r="LW64" s="7"/>
      <c r="LX64" s="7"/>
      <c r="LY64" s="2" t="s">
        <v>230</v>
      </c>
      <c r="LZ64" s="2" t="s">
        <v>270</v>
      </c>
      <c r="MA64" s="2" t="s">
        <v>1245</v>
      </c>
      <c r="MB64" s="2" t="s">
        <v>1111</v>
      </c>
      <c r="MC64" s="2" t="s">
        <v>232</v>
      </c>
      <c r="MD64" s="2" t="s">
        <v>220</v>
      </c>
      <c r="ME64" s="4"/>
      <c r="MF64" s="8"/>
      <c r="MG64" s="4"/>
      <c r="MH64" s="8"/>
      <c r="MI64" s="7"/>
      <c r="MJ64" s="7"/>
      <c r="MK64" s="2" t="s">
        <v>277</v>
      </c>
      <c r="ML64" s="2" t="s">
        <v>217</v>
      </c>
      <c r="MM64" s="2" t="s">
        <v>220</v>
      </c>
      <c r="MN64" s="2" t="s">
        <v>220</v>
      </c>
      <c r="MO64" s="2" t="s">
        <v>232</v>
      </c>
      <c r="MP64" s="2" t="s">
        <v>220</v>
      </c>
      <c r="MQ64" s="4"/>
      <c r="MR64" s="8"/>
      <c r="MS64" s="4"/>
      <c r="MT64" s="8"/>
      <c r="MU64" s="7"/>
      <c r="MV64" s="7"/>
      <c r="MW64" s="2" t="s">
        <v>230</v>
      </c>
      <c r="MX64" s="2" t="s">
        <v>274</v>
      </c>
      <c r="MY64" s="2" t="s">
        <v>1247</v>
      </c>
      <c r="MZ64" s="2" t="s">
        <v>1258</v>
      </c>
      <c r="NA64" s="2" t="s">
        <v>232</v>
      </c>
      <c r="NB64" s="2" t="s">
        <v>220</v>
      </c>
      <c r="NC64" s="4"/>
      <c r="ND64" s="8"/>
      <c r="NE64" s="4"/>
      <c r="NF64" s="8"/>
      <c r="NG64" s="7"/>
      <c r="NH64" s="7"/>
      <c r="NI64" s="2" t="s">
        <v>277</v>
      </c>
      <c r="NJ64" s="2" t="s">
        <v>217</v>
      </c>
      <c r="NK64" s="2" t="s">
        <v>220</v>
      </c>
      <c r="NL64" s="2" t="s">
        <v>220</v>
      </c>
      <c r="NM64" s="2" t="s">
        <v>232</v>
      </c>
      <c r="NN64" s="2" t="s">
        <v>220</v>
      </c>
      <c r="NO64" s="4"/>
      <c r="NP64" s="8"/>
      <c r="NQ64" s="4"/>
      <c r="NR64" s="8"/>
      <c r="NS64" s="7"/>
      <c r="NT64" s="7"/>
      <c r="NU64" s="2" t="s">
        <v>277</v>
      </c>
      <c r="NV64" s="2" t="s">
        <v>217</v>
      </c>
      <c r="NW64" s="2" t="s">
        <v>220</v>
      </c>
      <c r="NX64" s="2" t="s">
        <v>220</v>
      </c>
      <c r="NY64" s="2" t="s">
        <v>232</v>
      </c>
      <c r="NZ64" s="2" t="s">
        <v>220</v>
      </c>
      <c r="OA64" s="4"/>
      <c r="OB64" s="8"/>
      <c r="OC64" s="4"/>
      <c r="OD64" s="8"/>
      <c r="OE64" s="7"/>
      <c r="OF64" s="7"/>
      <c r="OG64" s="2" t="s">
        <v>268</v>
      </c>
      <c r="OH64" s="2" t="s">
        <v>217</v>
      </c>
      <c r="OI64" s="2" t="s">
        <v>220</v>
      </c>
      <c r="OJ64" s="2" t="s">
        <v>220</v>
      </c>
      <c r="OK64" s="2" t="s">
        <v>232</v>
      </c>
      <c r="OL64" s="2" t="s">
        <v>220</v>
      </c>
      <c r="OM64" s="4"/>
      <c r="ON64" s="8"/>
      <c r="OO64" s="4"/>
      <c r="OP64" s="8"/>
      <c r="OQ64" s="7"/>
      <c r="OR64" s="7"/>
      <c r="OS64" s="2" t="s">
        <v>277</v>
      </c>
      <c r="OT64" s="2" t="s">
        <v>270</v>
      </c>
      <c r="OU64" s="2" t="s">
        <v>220</v>
      </c>
      <c r="OV64" s="2" t="s">
        <v>220</v>
      </c>
      <c r="OW64" s="2" t="s">
        <v>232</v>
      </c>
      <c r="OX64" s="2" t="s">
        <v>220</v>
      </c>
      <c r="OY64" s="4"/>
      <c r="OZ64" s="8"/>
      <c r="PA64" s="4"/>
      <c r="PB64" s="8"/>
      <c r="PC64" s="7"/>
      <c r="PD64" s="7"/>
      <c r="PE64" s="2" t="s">
        <v>277</v>
      </c>
      <c r="PF64" s="2" t="s">
        <v>217</v>
      </c>
      <c r="PG64" s="2" t="s">
        <v>220</v>
      </c>
      <c r="PH64" s="2" t="s">
        <v>220</v>
      </c>
      <c r="PI64" s="2" t="s">
        <v>232</v>
      </c>
      <c r="PJ64" s="2" t="s">
        <v>220</v>
      </c>
      <c r="PK64" s="4"/>
      <c r="PL64" s="8"/>
      <c r="PM64" s="4"/>
      <c r="PN64" s="8"/>
      <c r="PO64" s="7"/>
      <c r="PP64" s="7"/>
      <c r="PQ64" s="2" t="s">
        <v>277</v>
      </c>
      <c r="PR64" s="2" t="s">
        <v>270</v>
      </c>
      <c r="PS64" s="2" t="s">
        <v>220</v>
      </c>
      <c r="PT64" s="2" t="s">
        <v>220</v>
      </c>
      <c r="PU64" s="2" t="s">
        <v>232</v>
      </c>
      <c r="PV64" s="2" t="s">
        <v>220</v>
      </c>
      <c r="PW64" s="4">
        <v>55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</row>
    <row r="65">
      <c r="A65" s="2" t="s">
        <v>1259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1260</v>
      </c>
      <c r="G65" s="2" t="s">
        <v>1260</v>
      </c>
      <c r="H65" s="2" t="s">
        <v>1260</v>
      </c>
      <c r="I65" s="2" t="s">
        <v>1261</v>
      </c>
      <c r="J65" s="2" t="s">
        <v>215</v>
      </c>
      <c r="K65" s="2" t="s">
        <v>626</v>
      </c>
      <c r="L65" s="3">
        <v>62.4</v>
      </c>
      <c r="M65" s="3">
        <v>65.52</v>
      </c>
      <c r="N65" s="3">
        <v>129.99</v>
      </c>
      <c r="O65" s="2" t="s">
        <v>537</v>
      </c>
      <c r="P65" s="2" t="s">
        <v>538</v>
      </c>
      <c r="Q65" s="2" t="s">
        <v>219</v>
      </c>
      <c r="R65" s="2" t="s">
        <v>220</v>
      </c>
      <c r="S65" s="2" t="s">
        <v>1262</v>
      </c>
      <c r="T65" s="2" t="s">
        <v>220</v>
      </c>
      <c r="U65" s="2" t="s">
        <v>223</v>
      </c>
      <c r="V65" s="2" t="s">
        <v>953</v>
      </c>
      <c r="W65" s="2" t="s">
        <v>442</v>
      </c>
      <c r="X65" s="2" t="s">
        <v>845</v>
      </c>
      <c r="Y65" s="2" t="s">
        <v>1263</v>
      </c>
      <c r="Z65" s="4">
        <v>444</v>
      </c>
      <c r="AA65" s="4">
        <f>=ROUNDDOWN(148,0)</f>
      </c>
      <c r="AB65" s="5">
        <v>3</v>
      </c>
      <c r="AC65" s="2" t="s">
        <v>220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>
        <v>5</v>
      </c>
      <c r="AQ65" s="8">
        <v>310.14</v>
      </c>
      <c r="AR65" s="4">
        <v>1</v>
      </c>
      <c r="AS65" s="8">
        <v>32.76</v>
      </c>
      <c r="AT65" s="7">
        <v>4</v>
      </c>
      <c r="AU65" s="7">
        <v>8.467</v>
      </c>
      <c r="AV65" s="4">
        <v>7</v>
      </c>
      <c r="AW65" s="8">
        <v>392.8</v>
      </c>
      <c r="AX65" s="4">
        <v>3</v>
      </c>
      <c r="AY65" s="8">
        <v>204.52</v>
      </c>
      <c r="AZ65" s="7">
        <v>1.3333</v>
      </c>
      <c r="BA65" s="7">
        <v>0.9206</v>
      </c>
      <c r="BB65" s="7">
        <v>0.7896</v>
      </c>
      <c r="BC65" s="4">
        <v>7</v>
      </c>
      <c r="BD65" s="8">
        <v>392.8</v>
      </c>
      <c r="BE65" s="4">
        <v>3</v>
      </c>
      <c r="BF65" s="8">
        <v>204.52</v>
      </c>
      <c r="BG65" s="7">
        <v>1.3333</v>
      </c>
      <c r="BH65" s="7">
        <v>0.9206</v>
      </c>
      <c r="BI65" s="7">
        <v>1</v>
      </c>
      <c r="BJ65" s="4">
        <v>5</v>
      </c>
      <c r="BK65" s="8">
        <v>310.14</v>
      </c>
      <c r="BL65" s="2" t="s">
        <v>1264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230</v>
      </c>
      <c r="BV65" s="2" t="s">
        <v>217</v>
      </c>
      <c r="BW65" s="2" t="s">
        <v>220</v>
      </c>
      <c r="BX65" s="2" t="s">
        <v>220</v>
      </c>
      <c r="BY65" s="2" t="s">
        <v>232</v>
      </c>
      <c r="BZ65" s="2" t="s">
        <v>220</v>
      </c>
      <c r="CA65" s="4"/>
      <c r="CB65" s="8"/>
      <c r="CC65" s="4"/>
      <c r="CD65" s="8"/>
      <c r="CE65" s="7"/>
      <c r="CF65" s="7"/>
      <c r="CG65" s="2" t="s">
        <v>230</v>
      </c>
      <c r="CH65" s="2" t="s">
        <v>217</v>
      </c>
      <c r="CI65" s="2" t="s">
        <v>1265</v>
      </c>
      <c r="CJ65" s="2" t="s">
        <v>1266</v>
      </c>
      <c r="CK65" s="2" t="s">
        <v>232</v>
      </c>
      <c r="CL65" s="2" t="s">
        <v>220</v>
      </c>
      <c r="CM65" s="4"/>
      <c r="CN65" s="8"/>
      <c r="CO65" s="4"/>
      <c r="CP65" s="8"/>
      <c r="CQ65" s="7"/>
      <c r="CR65" s="7"/>
      <c r="CS65" s="2" t="s">
        <v>277</v>
      </c>
      <c r="CT65" s="2" t="s">
        <v>217</v>
      </c>
      <c r="CU65" s="2" t="s">
        <v>545</v>
      </c>
      <c r="CV65" s="2" t="s">
        <v>220</v>
      </c>
      <c r="CW65" s="2" t="s">
        <v>269</v>
      </c>
      <c r="CX65" s="2" t="s">
        <v>220</v>
      </c>
      <c r="CY65" s="4">
        <v>1</v>
      </c>
      <c r="CZ65" s="8">
        <v>65.1</v>
      </c>
      <c r="DA65" s="4"/>
      <c r="DB65" s="8"/>
      <c r="DC65" s="7"/>
      <c r="DD65" s="7"/>
      <c r="DE65" s="2" t="s">
        <v>230</v>
      </c>
      <c r="DF65" s="2" t="s">
        <v>217</v>
      </c>
      <c r="DG65" s="2" t="s">
        <v>1242</v>
      </c>
      <c r="DH65" s="2" t="s">
        <v>911</v>
      </c>
      <c r="DI65" s="2" t="s">
        <v>232</v>
      </c>
      <c r="DJ65" s="2" t="s">
        <v>220</v>
      </c>
      <c r="DK65" s="4"/>
      <c r="DL65" s="8"/>
      <c r="DM65" s="4"/>
      <c r="DN65" s="8"/>
      <c r="DO65" s="7"/>
      <c r="DP65" s="7"/>
      <c r="DQ65" s="2" t="s">
        <v>230</v>
      </c>
      <c r="DR65" s="2" t="s">
        <v>217</v>
      </c>
      <c r="DS65" s="2" t="s">
        <v>567</v>
      </c>
      <c r="DT65" s="2" t="s">
        <v>1267</v>
      </c>
      <c r="DU65" s="2" t="s">
        <v>232</v>
      </c>
      <c r="DV65" s="2" t="s">
        <v>220</v>
      </c>
      <c r="DW65" s="4">
        <v>1</v>
      </c>
      <c r="DX65" s="8">
        <v>32.76</v>
      </c>
      <c r="DY65" s="4">
        <v>1</v>
      </c>
      <c r="DZ65" s="8">
        <v>32.76</v>
      </c>
      <c r="EA65" s="7"/>
      <c r="EB65" s="7"/>
      <c r="EC65" s="2" t="s">
        <v>230</v>
      </c>
      <c r="ED65" s="2" t="s">
        <v>217</v>
      </c>
      <c r="EE65" s="2" t="s">
        <v>1268</v>
      </c>
      <c r="EF65" s="2" t="s">
        <v>550</v>
      </c>
      <c r="EG65" s="2" t="s">
        <v>269</v>
      </c>
      <c r="EH65" s="2" t="s">
        <v>220</v>
      </c>
      <c r="EI65" s="4">
        <v>3</v>
      </c>
      <c r="EJ65" s="8">
        <v>212.28</v>
      </c>
      <c r="EK65" s="4"/>
      <c r="EL65" s="8"/>
      <c r="EM65" s="7"/>
      <c r="EN65" s="7"/>
      <c r="EO65" s="2" t="s">
        <v>230</v>
      </c>
      <c r="EP65" s="2" t="s">
        <v>217</v>
      </c>
      <c r="EQ65" s="2" t="s">
        <v>552</v>
      </c>
      <c r="ER65" s="2" t="s">
        <v>493</v>
      </c>
      <c r="ES65" s="2" t="s">
        <v>232</v>
      </c>
      <c r="ET65" s="2" t="s">
        <v>220</v>
      </c>
      <c r="EU65" s="4"/>
      <c r="EV65" s="8"/>
      <c r="EW65" s="4"/>
      <c r="EX65" s="8"/>
      <c r="EY65" s="7"/>
      <c r="EZ65" s="7"/>
      <c r="FA65" s="2" t="s">
        <v>230</v>
      </c>
      <c r="FB65" s="2" t="s">
        <v>217</v>
      </c>
      <c r="FC65" s="2" t="s">
        <v>547</v>
      </c>
      <c r="FD65" s="2" t="s">
        <v>490</v>
      </c>
      <c r="FE65" s="2" t="s">
        <v>232</v>
      </c>
      <c r="FF65" s="2" t="s">
        <v>220</v>
      </c>
      <c r="FG65" s="4"/>
      <c r="FH65" s="8"/>
      <c r="FI65" s="4"/>
      <c r="FJ65" s="8"/>
      <c r="FK65" s="7"/>
      <c r="FL65" s="7"/>
      <c r="FM65" s="2" t="s">
        <v>254</v>
      </c>
      <c r="FN65" s="2" t="s">
        <v>217</v>
      </c>
      <c r="FO65" s="2" t="s">
        <v>220</v>
      </c>
      <c r="FP65" s="2" t="s">
        <v>220</v>
      </c>
      <c r="FQ65" s="2" t="s">
        <v>232</v>
      </c>
      <c r="FR65" s="2" t="s">
        <v>220</v>
      </c>
      <c r="FS65" s="4"/>
      <c r="FT65" s="8"/>
      <c r="FU65" s="4"/>
      <c r="FV65" s="8"/>
      <c r="FW65" s="7"/>
      <c r="FX65" s="7"/>
      <c r="FY65" s="2" t="s">
        <v>416</v>
      </c>
      <c r="FZ65" s="2" t="s">
        <v>217</v>
      </c>
      <c r="GA65" s="2" t="s">
        <v>220</v>
      </c>
      <c r="GB65" s="2" t="s">
        <v>220</v>
      </c>
      <c r="GC65" s="2" t="s">
        <v>232</v>
      </c>
      <c r="GD65" s="2" t="s">
        <v>220</v>
      </c>
      <c r="GE65" s="4"/>
      <c r="GF65" s="8"/>
      <c r="GG65" s="4"/>
      <c r="GH65" s="8"/>
      <c r="GI65" s="7"/>
      <c r="GJ65" s="7"/>
      <c r="GK65" s="2" t="s">
        <v>277</v>
      </c>
      <c r="GL65" s="2" t="s">
        <v>217</v>
      </c>
      <c r="GM65" s="2" t="s">
        <v>220</v>
      </c>
      <c r="GN65" s="2" t="s">
        <v>220</v>
      </c>
      <c r="GO65" s="2" t="s">
        <v>232</v>
      </c>
      <c r="GP65" s="2" t="s">
        <v>220</v>
      </c>
      <c r="GQ65" s="4"/>
      <c r="GR65" s="8"/>
      <c r="GS65" s="4"/>
      <c r="GT65" s="8"/>
      <c r="GU65" s="7"/>
      <c r="GV65" s="7"/>
      <c r="GW65" s="2" t="s">
        <v>277</v>
      </c>
      <c r="GX65" s="2" t="s">
        <v>217</v>
      </c>
      <c r="GY65" s="2" t="s">
        <v>220</v>
      </c>
      <c r="GZ65" s="2" t="s">
        <v>220</v>
      </c>
      <c r="HA65" s="2" t="s">
        <v>232</v>
      </c>
      <c r="HB65" s="2" t="s">
        <v>220</v>
      </c>
      <c r="HC65" s="4"/>
      <c r="HD65" s="8"/>
      <c r="HE65" s="4"/>
      <c r="HF65" s="8"/>
      <c r="HG65" s="7"/>
      <c r="HH65" s="7"/>
      <c r="HI65" s="2" t="s">
        <v>277</v>
      </c>
      <c r="HJ65" s="2" t="s">
        <v>217</v>
      </c>
      <c r="HK65" s="2" t="s">
        <v>220</v>
      </c>
      <c r="HL65" s="2" t="s">
        <v>220</v>
      </c>
      <c r="HM65" s="2" t="s">
        <v>232</v>
      </c>
      <c r="HN65" s="2" t="s">
        <v>220</v>
      </c>
      <c r="HO65" s="4"/>
      <c r="HP65" s="8"/>
      <c r="HQ65" s="4"/>
      <c r="HR65" s="8"/>
      <c r="HS65" s="7"/>
      <c r="HT65" s="7"/>
      <c r="HU65" s="2" t="s">
        <v>230</v>
      </c>
      <c r="HV65" s="2" t="s">
        <v>217</v>
      </c>
      <c r="HW65" s="2" t="s">
        <v>291</v>
      </c>
      <c r="HX65" s="2" t="s">
        <v>220</v>
      </c>
      <c r="HY65" s="2" t="s">
        <v>232</v>
      </c>
      <c r="HZ65" s="2" t="s">
        <v>220</v>
      </c>
      <c r="IA65" s="4"/>
      <c r="IB65" s="8"/>
      <c r="IC65" s="4"/>
      <c r="ID65" s="8"/>
      <c r="IE65" s="7"/>
      <c r="IF65" s="7"/>
      <c r="IG65" s="2" t="s">
        <v>230</v>
      </c>
      <c r="IH65" s="2" t="s">
        <v>217</v>
      </c>
      <c r="II65" s="2" t="s">
        <v>1242</v>
      </c>
      <c r="IJ65" s="2" t="s">
        <v>814</v>
      </c>
      <c r="IK65" s="2" t="s">
        <v>232</v>
      </c>
      <c r="IL65" s="2" t="s">
        <v>220</v>
      </c>
      <c r="IM65" s="4"/>
      <c r="IN65" s="8"/>
      <c r="IO65" s="4"/>
      <c r="IP65" s="8"/>
      <c r="IQ65" s="7"/>
      <c r="IR65" s="7"/>
      <c r="IS65" s="2" t="s">
        <v>277</v>
      </c>
      <c r="IT65" s="2" t="s">
        <v>217</v>
      </c>
      <c r="IU65" s="2" t="s">
        <v>220</v>
      </c>
      <c r="IV65" s="2" t="s">
        <v>220</v>
      </c>
      <c r="IW65" s="2" t="s">
        <v>232</v>
      </c>
      <c r="IX65" s="2" t="s">
        <v>220</v>
      </c>
      <c r="IY65" s="4"/>
      <c r="IZ65" s="8"/>
      <c r="JA65" s="4"/>
      <c r="JB65" s="8"/>
      <c r="JC65" s="7"/>
      <c r="JD65" s="7"/>
      <c r="JE65" s="2" t="s">
        <v>254</v>
      </c>
      <c r="JF65" s="2" t="s">
        <v>217</v>
      </c>
      <c r="JG65" s="2" t="s">
        <v>220</v>
      </c>
      <c r="JH65" s="2" t="s">
        <v>220</v>
      </c>
      <c r="JI65" s="2" t="s">
        <v>232</v>
      </c>
      <c r="JJ65" s="2" t="s">
        <v>220</v>
      </c>
      <c r="JK65" s="4"/>
      <c r="JL65" s="8"/>
      <c r="JM65" s="4"/>
      <c r="JN65" s="8"/>
      <c r="JO65" s="7"/>
      <c r="JP65" s="7"/>
      <c r="JQ65" s="2" t="s">
        <v>277</v>
      </c>
      <c r="JR65" s="2" t="s">
        <v>217</v>
      </c>
      <c r="JS65" s="2" t="s">
        <v>220</v>
      </c>
      <c r="JT65" s="2" t="s">
        <v>220</v>
      </c>
      <c r="JU65" s="2" t="s">
        <v>232</v>
      </c>
      <c r="JV65" s="2" t="s">
        <v>220</v>
      </c>
      <c r="JW65" s="4"/>
      <c r="JX65" s="8"/>
      <c r="JY65" s="4"/>
      <c r="JZ65" s="8"/>
      <c r="KA65" s="7"/>
      <c r="KB65" s="7"/>
      <c r="KC65" s="2" t="s">
        <v>277</v>
      </c>
      <c r="KD65" s="2" t="s">
        <v>217</v>
      </c>
      <c r="KE65" s="2" t="s">
        <v>220</v>
      </c>
      <c r="KF65" s="2" t="s">
        <v>220</v>
      </c>
      <c r="KG65" s="2" t="s">
        <v>232</v>
      </c>
      <c r="KH65" s="2" t="s">
        <v>220</v>
      </c>
      <c r="KI65" s="4"/>
      <c r="KJ65" s="8"/>
      <c r="KK65" s="4"/>
      <c r="KL65" s="8"/>
      <c r="KM65" s="7"/>
      <c r="KN65" s="7"/>
      <c r="KO65" s="2" t="s">
        <v>277</v>
      </c>
      <c r="KP65" s="2" t="s">
        <v>217</v>
      </c>
      <c r="KQ65" s="2" t="s">
        <v>220</v>
      </c>
      <c r="KR65" s="2" t="s">
        <v>220</v>
      </c>
      <c r="KS65" s="2" t="s">
        <v>232</v>
      </c>
      <c r="KT65" s="2" t="s">
        <v>220</v>
      </c>
      <c r="KU65" s="4"/>
      <c r="KV65" s="8"/>
      <c r="KW65" s="4"/>
      <c r="KX65" s="8"/>
      <c r="KY65" s="7"/>
      <c r="KZ65" s="7"/>
      <c r="LA65" s="2" t="s">
        <v>277</v>
      </c>
      <c r="LB65" s="2" t="s">
        <v>217</v>
      </c>
      <c r="LC65" s="2" t="s">
        <v>220</v>
      </c>
      <c r="LD65" s="2" t="s">
        <v>220</v>
      </c>
      <c r="LE65" s="2" t="s">
        <v>232</v>
      </c>
      <c r="LF65" s="2" t="s">
        <v>220</v>
      </c>
      <c r="LG65" s="4"/>
      <c r="LH65" s="8"/>
      <c r="LI65" s="4"/>
      <c r="LJ65" s="8"/>
      <c r="LK65" s="7"/>
      <c r="LL65" s="7"/>
      <c r="LM65" s="2" t="s">
        <v>268</v>
      </c>
      <c r="LN65" s="2" t="s">
        <v>217</v>
      </c>
      <c r="LO65" s="2" t="s">
        <v>220</v>
      </c>
      <c r="LP65" s="2" t="s">
        <v>220</v>
      </c>
      <c r="LQ65" s="2" t="s">
        <v>232</v>
      </c>
      <c r="LR65" s="2" t="s">
        <v>220</v>
      </c>
      <c r="LS65" s="4"/>
      <c r="LT65" s="8"/>
      <c r="LU65" s="4"/>
      <c r="LV65" s="8"/>
      <c r="LW65" s="7"/>
      <c r="LX65" s="7"/>
      <c r="LY65" s="2" t="s">
        <v>230</v>
      </c>
      <c r="LZ65" s="2" t="s">
        <v>270</v>
      </c>
      <c r="MA65" s="2" t="s">
        <v>1269</v>
      </c>
      <c r="MB65" s="2" t="s">
        <v>1270</v>
      </c>
      <c r="MC65" s="2" t="s">
        <v>232</v>
      </c>
      <c r="MD65" s="2" t="s">
        <v>220</v>
      </c>
      <c r="ME65" s="4"/>
      <c r="MF65" s="8"/>
      <c r="MG65" s="4"/>
      <c r="MH65" s="8"/>
      <c r="MI65" s="7"/>
      <c r="MJ65" s="7"/>
      <c r="MK65" s="2" t="s">
        <v>277</v>
      </c>
      <c r="ML65" s="2" t="s">
        <v>217</v>
      </c>
      <c r="MM65" s="2" t="s">
        <v>220</v>
      </c>
      <c r="MN65" s="2" t="s">
        <v>220</v>
      </c>
      <c r="MO65" s="2" t="s">
        <v>232</v>
      </c>
      <c r="MP65" s="2" t="s">
        <v>220</v>
      </c>
      <c r="MQ65" s="4"/>
      <c r="MR65" s="8"/>
      <c r="MS65" s="4"/>
      <c r="MT65" s="8"/>
      <c r="MU65" s="7"/>
      <c r="MV65" s="7"/>
      <c r="MW65" s="2" t="s">
        <v>230</v>
      </c>
      <c r="MX65" s="2" t="s">
        <v>274</v>
      </c>
      <c r="MY65" s="2" t="s">
        <v>910</v>
      </c>
      <c r="MZ65" s="2" t="s">
        <v>1271</v>
      </c>
      <c r="NA65" s="2" t="s">
        <v>232</v>
      </c>
      <c r="NB65" s="2" t="s">
        <v>220</v>
      </c>
      <c r="NC65" s="4"/>
      <c r="ND65" s="8"/>
      <c r="NE65" s="4"/>
      <c r="NF65" s="8"/>
      <c r="NG65" s="7"/>
      <c r="NH65" s="7"/>
      <c r="NI65" s="2" t="s">
        <v>277</v>
      </c>
      <c r="NJ65" s="2" t="s">
        <v>217</v>
      </c>
      <c r="NK65" s="2" t="s">
        <v>220</v>
      </c>
      <c r="NL65" s="2" t="s">
        <v>220</v>
      </c>
      <c r="NM65" s="2" t="s">
        <v>232</v>
      </c>
      <c r="NN65" s="2" t="s">
        <v>220</v>
      </c>
      <c r="NO65" s="4"/>
      <c r="NP65" s="8"/>
      <c r="NQ65" s="4"/>
      <c r="NR65" s="8"/>
      <c r="NS65" s="7"/>
      <c r="NT65" s="7"/>
      <c r="NU65" s="2" t="s">
        <v>277</v>
      </c>
      <c r="NV65" s="2" t="s">
        <v>217</v>
      </c>
      <c r="NW65" s="2" t="s">
        <v>220</v>
      </c>
      <c r="NX65" s="2" t="s">
        <v>220</v>
      </c>
      <c r="NY65" s="2" t="s">
        <v>232</v>
      </c>
      <c r="NZ65" s="2" t="s">
        <v>220</v>
      </c>
      <c r="OA65" s="4"/>
      <c r="OB65" s="8"/>
      <c r="OC65" s="4"/>
      <c r="OD65" s="8"/>
      <c r="OE65" s="7"/>
      <c r="OF65" s="7"/>
      <c r="OG65" s="2" t="s">
        <v>268</v>
      </c>
      <c r="OH65" s="2" t="s">
        <v>217</v>
      </c>
      <c r="OI65" s="2" t="s">
        <v>220</v>
      </c>
      <c r="OJ65" s="2" t="s">
        <v>220</v>
      </c>
      <c r="OK65" s="2" t="s">
        <v>232</v>
      </c>
      <c r="OL65" s="2" t="s">
        <v>220</v>
      </c>
      <c r="OM65" s="4"/>
      <c r="ON65" s="8"/>
      <c r="OO65" s="4"/>
      <c r="OP65" s="8"/>
      <c r="OQ65" s="7"/>
      <c r="OR65" s="7"/>
      <c r="OS65" s="2" t="s">
        <v>277</v>
      </c>
      <c r="OT65" s="2" t="s">
        <v>270</v>
      </c>
      <c r="OU65" s="2" t="s">
        <v>220</v>
      </c>
      <c r="OV65" s="2" t="s">
        <v>220</v>
      </c>
      <c r="OW65" s="2" t="s">
        <v>232</v>
      </c>
      <c r="OX65" s="2" t="s">
        <v>220</v>
      </c>
      <c r="OY65" s="4"/>
      <c r="OZ65" s="8"/>
      <c r="PA65" s="4"/>
      <c r="PB65" s="8"/>
      <c r="PC65" s="7"/>
      <c r="PD65" s="7"/>
      <c r="PE65" s="2" t="s">
        <v>277</v>
      </c>
      <c r="PF65" s="2" t="s">
        <v>217</v>
      </c>
      <c r="PG65" s="2" t="s">
        <v>220</v>
      </c>
      <c r="PH65" s="2" t="s">
        <v>220</v>
      </c>
      <c r="PI65" s="2" t="s">
        <v>232</v>
      </c>
      <c r="PJ65" s="2" t="s">
        <v>220</v>
      </c>
      <c r="PK65" s="4"/>
      <c r="PL65" s="8"/>
      <c r="PM65" s="4"/>
      <c r="PN65" s="8"/>
      <c r="PO65" s="7"/>
      <c r="PP65" s="7"/>
      <c r="PQ65" s="2" t="s">
        <v>277</v>
      </c>
      <c r="PR65" s="2" t="s">
        <v>270</v>
      </c>
      <c r="PS65" s="2" t="s">
        <v>220</v>
      </c>
      <c r="PT65" s="2" t="s">
        <v>220</v>
      </c>
      <c r="PU65" s="2" t="s">
        <v>232</v>
      </c>
      <c r="PV65" s="2" t="s">
        <v>220</v>
      </c>
      <c r="PW65" s="4">
        <v>444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</row>
    <row r="66">
      <c r="A66" s="2" t="s">
        <v>1272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1260</v>
      </c>
      <c r="G66" s="2" t="s">
        <v>1260</v>
      </c>
      <c r="H66" s="2" t="s">
        <v>1260</v>
      </c>
      <c r="I66" s="2" t="s">
        <v>1261</v>
      </c>
      <c r="J66" s="2" t="s">
        <v>282</v>
      </c>
      <c r="K66" s="2" t="s">
        <v>626</v>
      </c>
      <c r="L66" s="3">
        <v>76.8</v>
      </c>
      <c r="M66" s="3">
        <v>80.64</v>
      </c>
      <c r="N66" s="3">
        <v>159.99</v>
      </c>
      <c r="O66" s="2" t="s">
        <v>537</v>
      </c>
      <c r="P66" s="2" t="s">
        <v>538</v>
      </c>
      <c r="Q66" s="2" t="s">
        <v>219</v>
      </c>
      <c r="R66" s="2" t="s">
        <v>220</v>
      </c>
      <c r="S66" s="2" t="s">
        <v>1262</v>
      </c>
      <c r="T66" s="2" t="s">
        <v>220</v>
      </c>
      <c r="U66" s="2" t="s">
        <v>223</v>
      </c>
      <c r="V66" s="2" t="s">
        <v>953</v>
      </c>
      <c r="W66" s="2" t="s">
        <v>442</v>
      </c>
      <c r="X66" s="2" t="s">
        <v>845</v>
      </c>
      <c r="Y66" s="2" t="s">
        <v>1263</v>
      </c>
      <c r="Z66" s="4">
        <v>515</v>
      </c>
      <c r="AA66" s="4">
        <f>=ROUNDDOWN(171.666666666667,0)</f>
      </c>
      <c r="AB66" s="5">
        <v>3</v>
      </c>
      <c r="AC66" s="2" t="s">
        <v>220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>
        <v>2</v>
      </c>
      <c r="AQ66" s="8">
        <v>82.66</v>
      </c>
      <c r="AR66" s="4">
        <v>2</v>
      </c>
      <c r="AS66" s="8">
        <v>171.76</v>
      </c>
      <c r="AT66" s="7"/>
      <c r="AU66" s="7">
        <v>-0.5187</v>
      </c>
      <c r="AV66" s="4" t="s">
        <v>220</v>
      </c>
      <c r="AW66" s="8" t="s">
        <v>220</v>
      </c>
      <c r="AX66" s="4" t="s">
        <v>220</v>
      </c>
      <c r="AY66" s="8" t="s">
        <v>220</v>
      </c>
      <c r="AZ66" s="7" t="s">
        <v>220</v>
      </c>
      <c r="BA66" s="7" t="s">
        <v>220</v>
      </c>
      <c r="BB66" s="7">
        <v>0.2104</v>
      </c>
      <c r="BC66" s="4" t="s">
        <v>220</v>
      </c>
      <c r="BD66" s="8" t="s">
        <v>220</v>
      </c>
      <c r="BE66" s="4" t="s">
        <v>220</v>
      </c>
      <c r="BF66" s="8" t="s">
        <v>220</v>
      </c>
      <c r="BG66" s="7" t="s">
        <v>220</v>
      </c>
      <c r="BH66" s="7" t="s">
        <v>220</v>
      </c>
      <c r="BI66" s="7" t="s">
        <v>220</v>
      </c>
      <c r="BJ66" s="4">
        <v>2</v>
      </c>
      <c r="BK66" s="8">
        <v>82.66</v>
      </c>
      <c r="BL66" s="2" t="s">
        <v>1273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230</v>
      </c>
      <c r="BV66" s="2" t="s">
        <v>217</v>
      </c>
      <c r="BW66" s="2" t="s">
        <v>220</v>
      </c>
      <c r="BX66" s="2" t="s">
        <v>220</v>
      </c>
      <c r="BY66" s="2" t="s">
        <v>232</v>
      </c>
      <c r="BZ66" s="2" t="s">
        <v>220</v>
      </c>
      <c r="CA66" s="4"/>
      <c r="CB66" s="8"/>
      <c r="CC66" s="4"/>
      <c r="CD66" s="8"/>
      <c r="CE66" s="7"/>
      <c r="CF66" s="7"/>
      <c r="CG66" s="2" t="s">
        <v>230</v>
      </c>
      <c r="CH66" s="2" t="s">
        <v>217</v>
      </c>
      <c r="CI66" s="2" t="s">
        <v>1265</v>
      </c>
      <c r="CJ66" s="2" t="s">
        <v>870</v>
      </c>
      <c r="CK66" s="2" t="s">
        <v>232</v>
      </c>
      <c r="CL66" s="2" t="s">
        <v>220</v>
      </c>
      <c r="CM66" s="4"/>
      <c r="CN66" s="8"/>
      <c r="CO66" s="4"/>
      <c r="CP66" s="8"/>
      <c r="CQ66" s="7"/>
      <c r="CR66" s="7"/>
      <c r="CS66" s="2" t="s">
        <v>277</v>
      </c>
      <c r="CT66" s="2" t="s">
        <v>217</v>
      </c>
      <c r="CU66" s="2" t="s">
        <v>545</v>
      </c>
      <c r="CV66" s="2" t="s">
        <v>220</v>
      </c>
      <c r="CW66" s="2" t="s">
        <v>269</v>
      </c>
      <c r="CX66" s="2" t="s">
        <v>220</v>
      </c>
      <c r="CY66" s="4"/>
      <c r="CZ66" s="8"/>
      <c r="DA66" s="4"/>
      <c r="DB66" s="8"/>
      <c r="DC66" s="7"/>
      <c r="DD66" s="7"/>
      <c r="DE66" s="2" t="s">
        <v>230</v>
      </c>
      <c r="DF66" s="2" t="s">
        <v>217</v>
      </c>
      <c r="DG66" s="2" t="s">
        <v>1242</v>
      </c>
      <c r="DH66" s="2" t="s">
        <v>332</v>
      </c>
      <c r="DI66" s="2" t="s">
        <v>232</v>
      </c>
      <c r="DJ66" s="2" t="s">
        <v>220</v>
      </c>
      <c r="DK66" s="4"/>
      <c r="DL66" s="8"/>
      <c r="DM66" s="4"/>
      <c r="DN66" s="8"/>
      <c r="DO66" s="7"/>
      <c r="DP66" s="7"/>
      <c r="DQ66" s="2" t="s">
        <v>230</v>
      </c>
      <c r="DR66" s="2" t="s">
        <v>217</v>
      </c>
      <c r="DS66" s="2" t="s">
        <v>567</v>
      </c>
      <c r="DT66" s="2" t="s">
        <v>1274</v>
      </c>
      <c r="DU66" s="2" t="s">
        <v>232</v>
      </c>
      <c r="DV66" s="2" t="s">
        <v>220</v>
      </c>
      <c r="DW66" s="4">
        <v>1</v>
      </c>
      <c r="DX66" s="8">
        <v>40.32</v>
      </c>
      <c r="DY66" s="4"/>
      <c r="DZ66" s="8"/>
      <c r="EA66" s="7"/>
      <c r="EB66" s="7"/>
      <c r="EC66" s="2" t="s">
        <v>230</v>
      </c>
      <c r="ED66" s="2" t="s">
        <v>217</v>
      </c>
      <c r="EE66" s="2" t="s">
        <v>1268</v>
      </c>
      <c r="EF66" s="2" t="s">
        <v>969</v>
      </c>
      <c r="EG66" s="2" t="s">
        <v>269</v>
      </c>
      <c r="EH66" s="2" t="s">
        <v>220</v>
      </c>
      <c r="EI66" s="4"/>
      <c r="EJ66" s="8"/>
      <c r="EK66" s="4">
        <v>1</v>
      </c>
      <c r="EL66" s="8">
        <v>87.09</v>
      </c>
      <c r="EM66" s="7">
        <v>-1</v>
      </c>
      <c r="EN66" s="7">
        <v>-1</v>
      </c>
      <c r="EO66" s="2" t="s">
        <v>230</v>
      </c>
      <c r="EP66" s="2" t="s">
        <v>217</v>
      </c>
      <c r="EQ66" s="2" t="s">
        <v>552</v>
      </c>
      <c r="ER66" s="2" t="s">
        <v>1110</v>
      </c>
      <c r="ES66" s="2" t="s">
        <v>232</v>
      </c>
      <c r="ET66" s="2" t="s">
        <v>220</v>
      </c>
      <c r="EU66" s="4">
        <v>1</v>
      </c>
      <c r="EV66" s="8">
        <v>42.34</v>
      </c>
      <c r="EW66" s="4">
        <v>1</v>
      </c>
      <c r="EX66" s="8">
        <v>84.67</v>
      </c>
      <c r="EY66" s="7"/>
      <c r="EZ66" s="7">
        <v>-0.4999</v>
      </c>
      <c r="FA66" s="2" t="s">
        <v>230</v>
      </c>
      <c r="FB66" s="2" t="s">
        <v>217</v>
      </c>
      <c r="FC66" s="2" t="s">
        <v>547</v>
      </c>
      <c r="FD66" s="2" t="s">
        <v>1275</v>
      </c>
      <c r="FE66" s="2" t="s">
        <v>232</v>
      </c>
      <c r="FF66" s="2" t="s">
        <v>220</v>
      </c>
      <c r="FG66" s="4"/>
      <c r="FH66" s="8"/>
      <c r="FI66" s="4"/>
      <c r="FJ66" s="8"/>
      <c r="FK66" s="7"/>
      <c r="FL66" s="7"/>
      <c r="FM66" s="2" t="s">
        <v>254</v>
      </c>
      <c r="FN66" s="2" t="s">
        <v>217</v>
      </c>
      <c r="FO66" s="2" t="s">
        <v>220</v>
      </c>
      <c r="FP66" s="2" t="s">
        <v>220</v>
      </c>
      <c r="FQ66" s="2" t="s">
        <v>232</v>
      </c>
      <c r="FR66" s="2" t="s">
        <v>220</v>
      </c>
      <c r="FS66" s="4"/>
      <c r="FT66" s="8"/>
      <c r="FU66" s="4"/>
      <c r="FV66" s="8"/>
      <c r="FW66" s="7"/>
      <c r="FX66" s="7"/>
      <c r="FY66" s="2" t="s">
        <v>416</v>
      </c>
      <c r="FZ66" s="2" t="s">
        <v>217</v>
      </c>
      <c r="GA66" s="2" t="s">
        <v>220</v>
      </c>
      <c r="GB66" s="2" t="s">
        <v>220</v>
      </c>
      <c r="GC66" s="2" t="s">
        <v>232</v>
      </c>
      <c r="GD66" s="2" t="s">
        <v>220</v>
      </c>
      <c r="GE66" s="4"/>
      <c r="GF66" s="8"/>
      <c r="GG66" s="4"/>
      <c r="GH66" s="8"/>
      <c r="GI66" s="7"/>
      <c r="GJ66" s="7"/>
      <c r="GK66" s="2" t="s">
        <v>277</v>
      </c>
      <c r="GL66" s="2" t="s">
        <v>217</v>
      </c>
      <c r="GM66" s="2" t="s">
        <v>220</v>
      </c>
      <c r="GN66" s="2" t="s">
        <v>220</v>
      </c>
      <c r="GO66" s="2" t="s">
        <v>232</v>
      </c>
      <c r="GP66" s="2" t="s">
        <v>220</v>
      </c>
      <c r="GQ66" s="4"/>
      <c r="GR66" s="8"/>
      <c r="GS66" s="4"/>
      <c r="GT66" s="8"/>
      <c r="GU66" s="7"/>
      <c r="GV66" s="7"/>
      <c r="GW66" s="2" t="s">
        <v>277</v>
      </c>
      <c r="GX66" s="2" t="s">
        <v>217</v>
      </c>
      <c r="GY66" s="2" t="s">
        <v>220</v>
      </c>
      <c r="GZ66" s="2" t="s">
        <v>220</v>
      </c>
      <c r="HA66" s="2" t="s">
        <v>232</v>
      </c>
      <c r="HB66" s="2" t="s">
        <v>220</v>
      </c>
      <c r="HC66" s="4"/>
      <c r="HD66" s="8"/>
      <c r="HE66" s="4"/>
      <c r="HF66" s="8"/>
      <c r="HG66" s="7"/>
      <c r="HH66" s="7"/>
      <c r="HI66" s="2" t="s">
        <v>277</v>
      </c>
      <c r="HJ66" s="2" t="s">
        <v>217</v>
      </c>
      <c r="HK66" s="2" t="s">
        <v>220</v>
      </c>
      <c r="HL66" s="2" t="s">
        <v>220</v>
      </c>
      <c r="HM66" s="2" t="s">
        <v>232</v>
      </c>
      <c r="HN66" s="2" t="s">
        <v>220</v>
      </c>
      <c r="HO66" s="4"/>
      <c r="HP66" s="8"/>
      <c r="HQ66" s="4"/>
      <c r="HR66" s="8"/>
      <c r="HS66" s="7"/>
      <c r="HT66" s="7"/>
      <c r="HU66" s="2" t="s">
        <v>230</v>
      </c>
      <c r="HV66" s="2" t="s">
        <v>217</v>
      </c>
      <c r="HW66" s="2" t="s">
        <v>291</v>
      </c>
      <c r="HX66" s="2" t="s">
        <v>220</v>
      </c>
      <c r="HY66" s="2" t="s">
        <v>232</v>
      </c>
      <c r="HZ66" s="2" t="s">
        <v>220</v>
      </c>
      <c r="IA66" s="4"/>
      <c r="IB66" s="8"/>
      <c r="IC66" s="4"/>
      <c r="ID66" s="8"/>
      <c r="IE66" s="7"/>
      <c r="IF66" s="7"/>
      <c r="IG66" s="2" t="s">
        <v>230</v>
      </c>
      <c r="IH66" s="2" t="s">
        <v>217</v>
      </c>
      <c r="II66" s="2" t="s">
        <v>1242</v>
      </c>
      <c r="IJ66" s="2" t="s">
        <v>220</v>
      </c>
      <c r="IK66" s="2" t="s">
        <v>232</v>
      </c>
      <c r="IL66" s="2" t="s">
        <v>220</v>
      </c>
      <c r="IM66" s="4"/>
      <c r="IN66" s="8"/>
      <c r="IO66" s="4"/>
      <c r="IP66" s="8"/>
      <c r="IQ66" s="7"/>
      <c r="IR66" s="7"/>
      <c r="IS66" s="2" t="s">
        <v>277</v>
      </c>
      <c r="IT66" s="2" t="s">
        <v>217</v>
      </c>
      <c r="IU66" s="2" t="s">
        <v>220</v>
      </c>
      <c r="IV66" s="2" t="s">
        <v>220</v>
      </c>
      <c r="IW66" s="2" t="s">
        <v>232</v>
      </c>
      <c r="IX66" s="2" t="s">
        <v>220</v>
      </c>
      <c r="IY66" s="4"/>
      <c r="IZ66" s="8"/>
      <c r="JA66" s="4"/>
      <c r="JB66" s="8"/>
      <c r="JC66" s="7"/>
      <c r="JD66" s="7"/>
      <c r="JE66" s="2" t="s">
        <v>254</v>
      </c>
      <c r="JF66" s="2" t="s">
        <v>217</v>
      </c>
      <c r="JG66" s="2" t="s">
        <v>220</v>
      </c>
      <c r="JH66" s="2" t="s">
        <v>220</v>
      </c>
      <c r="JI66" s="2" t="s">
        <v>232</v>
      </c>
      <c r="JJ66" s="2" t="s">
        <v>220</v>
      </c>
      <c r="JK66" s="4"/>
      <c r="JL66" s="8"/>
      <c r="JM66" s="4"/>
      <c r="JN66" s="8"/>
      <c r="JO66" s="7"/>
      <c r="JP66" s="7"/>
      <c r="JQ66" s="2" t="s">
        <v>277</v>
      </c>
      <c r="JR66" s="2" t="s">
        <v>217</v>
      </c>
      <c r="JS66" s="2" t="s">
        <v>220</v>
      </c>
      <c r="JT66" s="2" t="s">
        <v>220</v>
      </c>
      <c r="JU66" s="2" t="s">
        <v>232</v>
      </c>
      <c r="JV66" s="2" t="s">
        <v>220</v>
      </c>
      <c r="JW66" s="4"/>
      <c r="JX66" s="8"/>
      <c r="JY66" s="4"/>
      <c r="JZ66" s="8"/>
      <c r="KA66" s="7"/>
      <c r="KB66" s="7"/>
      <c r="KC66" s="2" t="s">
        <v>277</v>
      </c>
      <c r="KD66" s="2" t="s">
        <v>217</v>
      </c>
      <c r="KE66" s="2" t="s">
        <v>220</v>
      </c>
      <c r="KF66" s="2" t="s">
        <v>220</v>
      </c>
      <c r="KG66" s="2" t="s">
        <v>232</v>
      </c>
      <c r="KH66" s="2" t="s">
        <v>220</v>
      </c>
      <c r="KI66" s="4"/>
      <c r="KJ66" s="8"/>
      <c r="KK66" s="4"/>
      <c r="KL66" s="8"/>
      <c r="KM66" s="7"/>
      <c r="KN66" s="7"/>
      <c r="KO66" s="2" t="s">
        <v>277</v>
      </c>
      <c r="KP66" s="2" t="s">
        <v>217</v>
      </c>
      <c r="KQ66" s="2" t="s">
        <v>220</v>
      </c>
      <c r="KR66" s="2" t="s">
        <v>220</v>
      </c>
      <c r="KS66" s="2" t="s">
        <v>232</v>
      </c>
      <c r="KT66" s="2" t="s">
        <v>220</v>
      </c>
      <c r="KU66" s="4"/>
      <c r="KV66" s="8"/>
      <c r="KW66" s="4"/>
      <c r="KX66" s="8"/>
      <c r="KY66" s="7"/>
      <c r="KZ66" s="7"/>
      <c r="LA66" s="2" t="s">
        <v>277</v>
      </c>
      <c r="LB66" s="2" t="s">
        <v>217</v>
      </c>
      <c r="LC66" s="2" t="s">
        <v>220</v>
      </c>
      <c r="LD66" s="2" t="s">
        <v>220</v>
      </c>
      <c r="LE66" s="2" t="s">
        <v>232</v>
      </c>
      <c r="LF66" s="2" t="s">
        <v>220</v>
      </c>
      <c r="LG66" s="4"/>
      <c r="LH66" s="8"/>
      <c r="LI66" s="4"/>
      <c r="LJ66" s="8"/>
      <c r="LK66" s="7"/>
      <c r="LL66" s="7"/>
      <c r="LM66" s="2" t="s">
        <v>268</v>
      </c>
      <c r="LN66" s="2" t="s">
        <v>217</v>
      </c>
      <c r="LO66" s="2" t="s">
        <v>220</v>
      </c>
      <c r="LP66" s="2" t="s">
        <v>220</v>
      </c>
      <c r="LQ66" s="2" t="s">
        <v>232</v>
      </c>
      <c r="LR66" s="2" t="s">
        <v>220</v>
      </c>
      <c r="LS66" s="4"/>
      <c r="LT66" s="8"/>
      <c r="LU66" s="4"/>
      <c r="LV66" s="8"/>
      <c r="LW66" s="7"/>
      <c r="LX66" s="7"/>
      <c r="LY66" s="2" t="s">
        <v>230</v>
      </c>
      <c r="LZ66" s="2" t="s">
        <v>270</v>
      </c>
      <c r="MA66" s="2" t="s">
        <v>1269</v>
      </c>
      <c r="MB66" s="2" t="s">
        <v>1276</v>
      </c>
      <c r="MC66" s="2" t="s">
        <v>232</v>
      </c>
      <c r="MD66" s="2" t="s">
        <v>220</v>
      </c>
      <c r="ME66" s="4"/>
      <c r="MF66" s="8"/>
      <c r="MG66" s="4"/>
      <c r="MH66" s="8"/>
      <c r="MI66" s="7"/>
      <c r="MJ66" s="7"/>
      <c r="MK66" s="2" t="s">
        <v>277</v>
      </c>
      <c r="ML66" s="2" t="s">
        <v>217</v>
      </c>
      <c r="MM66" s="2" t="s">
        <v>220</v>
      </c>
      <c r="MN66" s="2" t="s">
        <v>220</v>
      </c>
      <c r="MO66" s="2" t="s">
        <v>232</v>
      </c>
      <c r="MP66" s="2" t="s">
        <v>220</v>
      </c>
      <c r="MQ66" s="4"/>
      <c r="MR66" s="8"/>
      <c r="MS66" s="4"/>
      <c r="MT66" s="8"/>
      <c r="MU66" s="7"/>
      <c r="MV66" s="7"/>
      <c r="MW66" s="2" t="s">
        <v>230</v>
      </c>
      <c r="MX66" s="2" t="s">
        <v>274</v>
      </c>
      <c r="MY66" s="2" t="s">
        <v>910</v>
      </c>
      <c r="MZ66" s="2" t="s">
        <v>554</v>
      </c>
      <c r="NA66" s="2" t="s">
        <v>232</v>
      </c>
      <c r="NB66" s="2" t="s">
        <v>220</v>
      </c>
      <c r="NC66" s="4"/>
      <c r="ND66" s="8"/>
      <c r="NE66" s="4"/>
      <c r="NF66" s="8"/>
      <c r="NG66" s="7"/>
      <c r="NH66" s="7"/>
      <c r="NI66" s="2" t="s">
        <v>277</v>
      </c>
      <c r="NJ66" s="2" t="s">
        <v>217</v>
      </c>
      <c r="NK66" s="2" t="s">
        <v>220</v>
      </c>
      <c r="NL66" s="2" t="s">
        <v>220</v>
      </c>
      <c r="NM66" s="2" t="s">
        <v>232</v>
      </c>
      <c r="NN66" s="2" t="s">
        <v>220</v>
      </c>
      <c r="NO66" s="4"/>
      <c r="NP66" s="8"/>
      <c r="NQ66" s="4"/>
      <c r="NR66" s="8"/>
      <c r="NS66" s="7"/>
      <c r="NT66" s="7"/>
      <c r="NU66" s="2" t="s">
        <v>277</v>
      </c>
      <c r="NV66" s="2" t="s">
        <v>217</v>
      </c>
      <c r="NW66" s="2" t="s">
        <v>220</v>
      </c>
      <c r="NX66" s="2" t="s">
        <v>220</v>
      </c>
      <c r="NY66" s="2" t="s">
        <v>232</v>
      </c>
      <c r="NZ66" s="2" t="s">
        <v>220</v>
      </c>
      <c r="OA66" s="4"/>
      <c r="OB66" s="8"/>
      <c r="OC66" s="4"/>
      <c r="OD66" s="8"/>
      <c r="OE66" s="7"/>
      <c r="OF66" s="7"/>
      <c r="OG66" s="2" t="s">
        <v>268</v>
      </c>
      <c r="OH66" s="2" t="s">
        <v>217</v>
      </c>
      <c r="OI66" s="2" t="s">
        <v>220</v>
      </c>
      <c r="OJ66" s="2" t="s">
        <v>220</v>
      </c>
      <c r="OK66" s="2" t="s">
        <v>232</v>
      </c>
      <c r="OL66" s="2" t="s">
        <v>220</v>
      </c>
      <c r="OM66" s="4"/>
      <c r="ON66" s="8"/>
      <c r="OO66" s="4"/>
      <c r="OP66" s="8"/>
      <c r="OQ66" s="7"/>
      <c r="OR66" s="7"/>
      <c r="OS66" s="2" t="s">
        <v>277</v>
      </c>
      <c r="OT66" s="2" t="s">
        <v>270</v>
      </c>
      <c r="OU66" s="2" t="s">
        <v>220</v>
      </c>
      <c r="OV66" s="2" t="s">
        <v>220</v>
      </c>
      <c r="OW66" s="2" t="s">
        <v>232</v>
      </c>
      <c r="OX66" s="2" t="s">
        <v>220</v>
      </c>
      <c r="OY66" s="4"/>
      <c r="OZ66" s="8"/>
      <c r="PA66" s="4"/>
      <c r="PB66" s="8"/>
      <c r="PC66" s="7"/>
      <c r="PD66" s="7"/>
      <c r="PE66" s="2" t="s">
        <v>277</v>
      </c>
      <c r="PF66" s="2" t="s">
        <v>217</v>
      </c>
      <c r="PG66" s="2" t="s">
        <v>220</v>
      </c>
      <c r="PH66" s="2" t="s">
        <v>220</v>
      </c>
      <c r="PI66" s="2" t="s">
        <v>232</v>
      </c>
      <c r="PJ66" s="2" t="s">
        <v>220</v>
      </c>
      <c r="PK66" s="4"/>
      <c r="PL66" s="8"/>
      <c r="PM66" s="4"/>
      <c r="PN66" s="8"/>
      <c r="PO66" s="7"/>
      <c r="PP66" s="7"/>
      <c r="PQ66" s="2" t="s">
        <v>277</v>
      </c>
      <c r="PR66" s="2" t="s">
        <v>270</v>
      </c>
      <c r="PS66" s="2" t="s">
        <v>220</v>
      </c>
      <c r="PT66" s="2" t="s">
        <v>220</v>
      </c>
      <c r="PU66" s="2" t="s">
        <v>232</v>
      </c>
      <c r="PV66" s="2" t="s">
        <v>220</v>
      </c>
      <c r="PW66" s="4">
        <v>515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</row>
    <row r="67">
      <c r="A67" s="2" t="s">
        <v>1277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1278</v>
      </c>
      <c r="G67" s="2" t="s">
        <v>1278</v>
      </c>
      <c r="H67" s="2" t="s">
        <v>1278</v>
      </c>
      <c r="I67" s="2" t="s">
        <v>1279</v>
      </c>
      <c r="J67" s="2" t="s">
        <v>215</v>
      </c>
      <c r="K67" s="2" t="s">
        <v>304</v>
      </c>
      <c r="L67" s="3">
        <v>62.49</v>
      </c>
      <c r="M67" s="3">
        <v>65.62</v>
      </c>
      <c r="N67" s="3">
        <v>124.99</v>
      </c>
      <c r="O67" s="2" t="s">
        <v>1099</v>
      </c>
      <c r="P67" s="2" t="s">
        <v>538</v>
      </c>
      <c r="Q67" s="2" t="s">
        <v>219</v>
      </c>
      <c r="R67" s="2" t="s">
        <v>220</v>
      </c>
      <c r="S67" s="2" t="s">
        <v>1280</v>
      </c>
      <c r="T67" s="2" t="s">
        <v>222</v>
      </c>
      <c r="U67" s="2" t="s">
        <v>223</v>
      </c>
      <c r="V67" s="2" t="s">
        <v>1281</v>
      </c>
      <c r="W67" s="2" t="s">
        <v>763</v>
      </c>
      <c r="X67" s="2" t="s">
        <v>707</v>
      </c>
      <c r="Y67" s="2" t="s">
        <v>1282</v>
      </c>
      <c r="Z67" s="4">
        <v>30</v>
      </c>
      <c r="AA67" s="4">
        <f>=ROUNDDOWN(15.7894736842105,0)</f>
      </c>
      <c r="AB67" s="5">
        <v>1.9</v>
      </c>
      <c r="AC67" s="2" t="s">
        <v>220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>
        <v>6</v>
      </c>
      <c r="AQ67" s="8">
        <v>321.29</v>
      </c>
      <c r="AR67" s="4">
        <v>1</v>
      </c>
      <c r="AS67" s="8">
        <v>32.8</v>
      </c>
      <c r="AT67" s="7">
        <v>5</v>
      </c>
      <c r="AU67" s="7">
        <v>8.7954</v>
      </c>
      <c r="AV67" s="4">
        <v>6</v>
      </c>
      <c r="AW67" s="8">
        <v>321.29</v>
      </c>
      <c r="AX67" s="4">
        <v>1</v>
      </c>
      <c r="AY67" s="8">
        <v>32.8</v>
      </c>
      <c r="AZ67" s="7">
        <v>5</v>
      </c>
      <c r="BA67" s="7">
        <v>8.7954</v>
      </c>
      <c r="BB67" s="7">
        <v>1</v>
      </c>
      <c r="BC67" s="4">
        <v>6</v>
      </c>
      <c r="BD67" s="8">
        <v>321.29</v>
      </c>
      <c r="BE67" s="4">
        <v>1</v>
      </c>
      <c r="BF67" s="8">
        <v>32.8</v>
      </c>
      <c r="BG67" s="7">
        <v>5</v>
      </c>
      <c r="BH67" s="7">
        <v>8.7954</v>
      </c>
      <c r="BI67" s="7">
        <v>1</v>
      </c>
      <c r="BJ67" s="4">
        <v>6</v>
      </c>
      <c r="BK67" s="8">
        <v>321.29</v>
      </c>
      <c r="BL67" s="2" t="s">
        <v>1283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1237</v>
      </c>
      <c r="BV67" s="2" t="s">
        <v>270</v>
      </c>
      <c r="BW67" s="2" t="s">
        <v>220</v>
      </c>
      <c r="BX67" s="2" t="s">
        <v>1020</v>
      </c>
      <c r="BY67" s="2" t="s">
        <v>232</v>
      </c>
      <c r="BZ67" s="2" t="s">
        <v>220</v>
      </c>
      <c r="CA67" s="4"/>
      <c r="CB67" s="8"/>
      <c r="CC67" s="4"/>
      <c r="CD67" s="8"/>
      <c r="CE67" s="7"/>
      <c r="CF67" s="7"/>
      <c r="CG67" s="2" t="s">
        <v>230</v>
      </c>
      <c r="CH67" s="2" t="s">
        <v>217</v>
      </c>
      <c r="CI67" s="2" t="s">
        <v>1284</v>
      </c>
      <c r="CJ67" s="2" t="s">
        <v>1285</v>
      </c>
      <c r="CK67" s="2" t="s">
        <v>232</v>
      </c>
      <c r="CL67" s="2" t="s">
        <v>220</v>
      </c>
      <c r="CM67" s="4">
        <v>2</v>
      </c>
      <c r="CN67" s="8">
        <v>66.24</v>
      </c>
      <c r="CO67" s="4"/>
      <c r="CP67" s="8"/>
      <c r="CQ67" s="7"/>
      <c r="CR67" s="7"/>
      <c r="CS67" s="2" t="s">
        <v>230</v>
      </c>
      <c r="CT67" s="2" t="s">
        <v>217</v>
      </c>
      <c r="CU67" s="2" t="s">
        <v>714</v>
      </c>
      <c r="CV67" s="2" t="s">
        <v>1286</v>
      </c>
      <c r="CW67" s="2" t="s">
        <v>269</v>
      </c>
      <c r="CX67" s="2" t="s">
        <v>220</v>
      </c>
      <c r="CY67" s="4">
        <v>3</v>
      </c>
      <c r="CZ67" s="8">
        <v>189.48</v>
      </c>
      <c r="DA67" s="4"/>
      <c r="DB67" s="8"/>
      <c r="DC67" s="7"/>
      <c r="DD67" s="7"/>
      <c r="DE67" s="2" t="s">
        <v>230</v>
      </c>
      <c r="DF67" s="2" t="s">
        <v>217</v>
      </c>
      <c r="DG67" s="2" t="s">
        <v>1191</v>
      </c>
      <c r="DH67" s="2" t="s">
        <v>1192</v>
      </c>
      <c r="DI67" s="2" t="s">
        <v>232</v>
      </c>
      <c r="DJ67" s="2" t="s">
        <v>220</v>
      </c>
      <c r="DK67" s="4"/>
      <c r="DL67" s="8"/>
      <c r="DM67" s="4">
        <v>1</v>
      </c>
      <c r="DN67" s="8">
        <v>32.8</v>
      </c>
      <c r="DO67" s="7">
        <v>-1</v>
      </c>
      <c r="DP67" s="7">
        <v>-1</v>
      </c>
      <c r="DQ67" s="2" t="s">
        <v>230</v>
      </c>
      <c r="DR67" s="2" t="s">
        <v>217</v>
      </c>
      <c r="DS67" s="2" t="s">
        <v>508</v>
      </c>
      <c r="DT67" s="2" t="s">
        <v>1287</v>
      </c>
      <c r="DU67" s="2" t="s">
        <v>232</v>
      </c>
      <c r="DV67" s="2" t="s">
        <v>220</v>
      </c>
      <c r="DW67" s="4"/>
      <c r="DX67" s="8"/>
      <c r="DY67" s="4"/>
      <c r="DZ67" s="8"/>
      <c r="EA67" s="7"/>
      <c r="EB67" s="7"/>
      <c r="EC67" s="2" t="s">
        <v>230</v>
      </c>
      <c r="ED67" s="2" t="s">
        <v>217</v>
      </c>
      <c r="EE67" s="2" t="s">
        <v>986</v>
      </c>
      <c r="EF67" s="2" t="s">
        <v>1288</v>
      </c>
      <c r="EG67" s="2" t="s">
        <v>269</v>
      </c>
      <c r="EH67" s="2" t="s">
        <v>220</v>
      </c>
      <c r="EI67" s="4">
        <v>1</v>
      </c>
      <c r="EJ67" s="8">
        <v>65.57</v>
      </c>
      <c r="EK67" s="4"/>
      <c r="EL67" s="8"/>
      <c r="EM67" s="7"/>
      <c r="EN67" s="7"/>
      <c r="EO67" s="2" t="s">
        <v>230</v>
      </c>
      <c r="EP67" s="2" t="s">
        <v>217</v>
      </c>
      <c r="EQ67" s="2" t="s">
        <v>722</v>
      </c>
      <c r="ER67" s="2" t="s">
        <v>701</v>
      </c>
      <c r="ES67" s="2" t="s">
        <v>232</v>
      </c>
      <c r="ET67" s="2" t="s">
        <v>220</v>
      </c>
      <c r="EU67" s="4"/>
      <c r="EV67" s="8"/>
      <c r="EW67" s="4"/>
      <c r="EX67" s="8"/>
      <c r="EY67" s="7"/>
      <c r="EZ67" s="7"/>
      <c r="FA67" s="2" t="s">
        <v>254</v>
      </c>
      <c r="FB67" s="2" t="s">
        <v>270</v>
      </c>
      <c r="FC67" s="2" t="s">
        <v>220</v>
      </c>
      <c r="FD67" s="2" t="s">
        <v>220</v>
      </c>
      <c r="FE67" s="2" t="s">
        <v>232</v>
      </c>
      <c r="FF67" s="2" t="s">
        <v>220</v>
      </c>
      <c r="FG67" s="4"/>
      <c r="FH67" s="8"/>
      <c r="FI67" s="4"/>
      <c r="FJ67" s="8"/>
      <c r="FK67" s="7"/>
      <c r="FL67" s="7"/>
      <c r="FM67" s="2" t="s">
        <v>230</v>
      </c>
      <c r="FN67" s="2" t="s">
        <v>217</v>
      </c>
      <c r="FO67" s="2" t="s">
        <v>714</v>
      </c>
      <c r="FP67" s="2" t="s">
        <v>1289</v>
      </c>
      <c r="FQ67" s="2" t="s">
        <v>232</v>
      </c>
      <c r="FR67" s="2" t="s">
        <v>220</v>
      </c>
      <c r="FS67" s="4"/>
      <c r="FT67" s="8"/>
      <c r="FU67" s="4"/>
      <c r="FV67" s="8"/>
      <c r="FW67" s="7"/>
      <c r="FX67" s="7"/>
      <c r="FY67" s="2" t="s">
        <v>230</v>
      </c>
      <c r="FZ67" s="2" t="s">
        <v>217</v>
      </c>
      <c r="GA67" s="2" t="s">
        <v>1290</v>
      </c>
      <c r="GB67" s="2" t="s">
        <v>665</v>
      </c>
      <c r="GC67" s="2" t="s">
        <v>232</v>
      </c>
      <c r="GD67" s="2" t="s">
        <v>220</v>
      </c>
      <c r="GE67" s="4"/>
      <c r="GF67" s="8"/>
      <c r="GG67" s="4"/>
      <c r="GH67" s="8"/>
      <c r="GI67" s="7"/>
      <c r="GJ67" s="7"/>
      <c r="GK67" s="2" t="s">
        <v>230</v>
      </c>
      <c r="GL67" s="2" t="s">
        <v>217</v>
      </c>
      <c r="GM67" s="2" t="s">
        <v>250</v>
      </c>
      <c r="GN67" s="2" t="s">
        <v>220</v>
      </c>
      <c r="GO67" s="2" t="s">
        <v>232</v>
      </c>
      <c r="GP67" s="2" t="s">
        <v>220</v>
      </c>
      <c r="GQ67" s="4"/>
      <c r="GR67" s="8"/>
      <c r="GS67" s="4"/>
      <c r="GT67" s="8"/>
      <c r="GU67" s="7"/>
      <c r="GV67" s="7"/>
      <c r="GW67" s="2" t="s">
        <v>230</v>
      </c>
      <c r="GX67" s="2" t="s">
        <v>217</v>
      </c>
      <c r="GY67" s="2" t="s">
        <v>325</v>
      </c>
      <c r="GZ67" s="2" t="s">
        <v>866</v>
      </c>
      <c r="HA67" s="2" t="s">
        <v>232</v>
      </c>
      <c r="HB67" s="2" t="s">
        <v>220</v>
      </c>
      <c r="HC67" s="4"/>
      <c r="HD67" s="8"/>
      <c r="HE67" s="4"/>
      <c r="HF67" s="8"/>
      <c r="HG67" s="7"/>
      <c r="HH67" s="7"/>
      <c r="HI67" s="2" t="s">
        <v>277</v>
      </c>
      <c r="HJ67" s="2" t="s">
        <v>217</v>
      </c>
      <c r="HK67" s="2" t="s">
        <v>220</v>
      </c>
      <c r="HL67" s="2" t="s">
        <v>220</v>
      </c>
      <c r="HM67" s="2" t="s">
        <v>232</v>
      </c>
      <c r="HN67" s="2" t="s">
        <v>220</v>
      </c>
      <c r="HO67" s="4"/>
      <c r="HP67" s="8"/>
      <c r="HQ67" s="4"/>
      <c r="HR67" s="8"/>
      <c r="HS67" s="7"/>
      <c r="HT67" s="7"/>
      <c r="HU67" s="2" t="s">
        <v>230</v>
      </c>
      <c r="HV67" s="2" t="s">
        <v>217</v>
      </c>
      <c r="HW67" s="2" t="s">
        <v>465</v>
      </c>
      <c r="HX67" s="2" t="s">
        <v>220</v>
      </c>
      <c r="HY67" s="2" t="s">
        <v>232</v>
      </c>
      <c r="HZ67" s="2" t="s">
        <v>220</v>
      </c>
      <c r="IA67" s="4"/>
      <c r="IB67" s="8"/>
      <c r="IC67" s="4"/>
      <c r="ID67" s="8"/>
      <c r="IE67" s="7"/>
      <c r="IF67" s="7"/>
      <c r="IG67" s="2" t="s">
        <v>230</v>
      </c>
      <c r="IH67" s="2" t="s">
        <v>217</v>
      </c>
      <c r="II67" s="2" t="s">
        <v>1282</v>
      </c>
      <c r="IJ67" s="2" t="s">
        <v>749</v>
      </c>
      <c r="IK67" s="2" t="s">
        <v>232</v>
      </c>
      <c r="IL67" s="2" t="s">
        <v>220</v>
      </c>
      <c r="IM67" s="4"/>
      <c r="IN67" s="8"/>
      <c r="IO67" s="4"/>
      <c r="IP67" s="8"/>
      <c r="IQ67" s="7"/>
      <c r="IR67" s="7"/>
      <c r="IS67" s="2" t="s">
        <v>277</v>
      </c>
      <c r="IT67" s="2" t="s">
        <v>217</v>
      </c>
      <c r="IU67" s="2" t="s">
        <v>220</v>
      </c>
      <c r="IV67" s="2" t="s">
        <v>220</v>
      </c>
      <c r="IW67" s="2" t="s">
        <v>232</v>
      </c>
      <c r="IX67" s="2" t="s">
        <v>220</v>
      </c>
      <c r="IY67" s="4"/>
      <c r="IZ67" s="8"/>
      <c r="JA67" s="4"/>
      <c r="JB67" s="8"/>
      <c r="JC67" s="7"/>
      <c r="JD67" s="7"/>
      <c r="JE67" s="2" t="s">
        <v>254</v>
      </c>
      <c r="JF67" s="2" t="s">
        <v>217</v>
      </c>
      <c r="JG67" s="2" t="s">
        <v>220</v>
      </c>
      <c r="JH67" s="2" t="s">
        <v>220</v>
      </c>
      <c r="JI67" s="2" t="s">
        <v>232</v>
      </c>
      <c r="JJ67" s="2" t="s">
        <v>220</v>
      </c>
      <c r="JK67" s="4"/>
      <c r="JL67" s="8"/>
      <c r="JM67" s="4"/>
      <c r="JN67" s="8"/>
      <c r="JO67" s="7"/>
      <c r="JP67" s="7"/>
      <c r="JQ67" s="2" t="s">
        <v>277</v>
      </c>
      <c r="JR67" s="2" t="s">
        <v>217</v>
      </c>
      <c r="JS67" s="2" t="s">
        <v>220</v>
      </c>
      <c r="JT67" s="2" t="s">
        <v>220</v>
      </c>
      <c r="JU67" s="2" t="s">
        <v>232</v>
      </c>
      <c r="JV67" s="2" t="s">
        <v>220</v>
      </c>
      <c r="JW67" s="4"/>
      <c r="JX67" s="8"/>
      <c r="JY67" s="4"/>
      <c r="JZ67" s="8"/>
      <c r="KA67" s="7"/>
      <c r="KB67" s="7"/>
      <c r="KC67" s="2" t="s">
        <v>277</v>
      </c>
      <c r="KD67" s="2" t="s">
        <v>217</v>
      </c>
      <c r="KE67" s="2" t="s">
        <v>220</v>
      </c>
      <c r="KF67" s="2" t="s">
        <v>220</v>
      </c>
      <c r="KG67" s="2" t="s">
        <v>232</v>
      </c>
      <c r="KH67" s="2" t="s">
        <v>220</v>
      </c>
      <c r="KI67" s="4"/>
      <c r="KJ67" s="8"/>
      <c r="KK67" s="4"/>
      <c r="KL67" s="8"/>
      <c r="KM67" s="7"/>
      <c r="KN67" s="7"/>
      <c r="KO67" s="2" t="s">
        <v>277</v>
      </c>
      <c r="KP67" s="2" t="s">
        <v>217</v>
      </c>
      <c r="KQ67" s="2" t="s">
        <v>220</v>
      </c>
      <c r="KR67" s="2" t="s">
        <v>220</v>
      </c>
      <c r="KS67" s="2" t="s">
        <v>232</v>
      </c>
      <c r="KT67" s="2" t="s">
        <v>220</v>
      </c>
      <c r="KU67" s="4"/>
      <c r="KV67" s="8"/>
      <c r="KW67" s="4"/>
      <c r="KX67" s="8"/>
      <c r="KY67" s="7"/>
      <c r="KZ67" s="7"/>
      <c r="LA67" s="2" t="s">
        <v>277</v>
      </c>
      <c r="LB67" s="2" t="s">
        <v>217</v>
      </c>
      <c r="LC67" s="2" t="s">
        <v>220</v>
      </c>
      <c r="LD67" s="2" t="s">
        <v>220</v>
      </c>
      <c r="LE67" s="2" t="s">
        <v>232</v>
      </c>
      <c r="LF67" s="2" t="s">
        <v>220</v>
      </c>
      <c r="LG67" s="4"/>
      <c r="LH67" s="8"/>
      <c r="LI67" s="4"/>
      <c r="LJ67" s="8"/>
      <c r="LK67" s="7"/>
      <c r="LL67" s="7"/>
      <c r="LM67" s="2" t="s">
        <v>268</v>
      </c>
      <c r="LN67" s="2" t="s">
        <v>217</v>
      </c>
      <c r="LO67" s="2" t="s">
        <v>220</v>
      </c>
      <c r="LP67" s="2" t="s">
        <v>220</v>
      </c>
      <c r="LQ67" s="2" t="s">
        <v>232</v>
      </c>
      <c r="LR67" s="2" t="s">
        <v>220</v>
      </c>
      <c r="LS67" s="4"/>
      <c r="LT67" s="8"/>
      <c r="LU67" s="4"/>
      <c r="LV67" s="8"/>
      <c r="LW67" s="7"/>
      <c r="LX67" s="7"/>
      <c r="LY67" s="2" t="s">
        <v>230</v>
      </c>
      <c r="LZ67" s="2" t="s">
        <v>270</v>
      </c>
      <c r="MA67" s="2" t="s">
        <v>504</v>
      </c>
      <c r="MB67" s="2" t="s">
        <v>806</v>
      </c>
      <c r="MC67" s="2" t="s">
        <v>232</v>
      </c>
      <c r="MD67" s="2" t="s">
        <v>220</v>
      </c>
      <c r="ME67" s="4"/>
      <c r="MF67" s="8"/>
      <c r="MG67" s="4"/>
      <c r="MH67" s="8"/>
      <c r="MI67" s="7"/>
      <c r="MJ67" s="7"/>
      <c r="MK67" s="2" t="s">
        <v>277</v>
      </c>
      <c r="ML67" s="2" t="s">
        <v>217</v>
      </c>
      <c r="MM67" s="2" t="s">
        <v>220</v>
      </c>
      <c r="MN67" s="2" t="s">
        <v>220</v>
      </c>
      <c r="MO67" s="2" t="s">
        <v>232</v>
      </c>
      <c r="MP67" s="2" t="s">
        <v>220</v>
      </c>
      <c r="MQ67" s="4"/>
      <c r="MR67" s="8"/>
      <c r="MS67" s="4"/>
      <c r="MT67" s="8"/>
      <c r="MU67" s="7"/>
      <c r="MV67" s="7"/>
      <c r="MW67" s="2" t="s">
        <v>230</v>
      </c>
      <c r="MX67" s="2" t="s">
        <v>274</v>
      </c>
      <c r="MY67" s="2" t="s">
        <v>1194</v>
      </c>
      <c r="MZ67" s="2" t="s">
        <v>998</v>
      </c>
      <c r="NA67" s="2" t="s">
        <v>232</v>
      </c>
      <c r="NB67" s="2" t="s">
        <v>220</v>
      </c>
      <c r="NC67" s="4"/>
      <c r="ND67" s="8"/>
      <c r="NE67" s="4"/>
      <c r="NF67" s="8"/>
      <c r="NG67" s="7"/>
      <c r="NH67" s="7"/>
      <c r="NI67" s="2" t="s">
        <v>220</v>
      </c>
      <c r="NJ67" s="2" t="s">
        <v>220</v>
      </c>
      <c r="NK67" s="2" t="s">
        <v>220</v>
      </c>
      <c r="NL67" s="2" t="s">
        <v>220</v>
      </c>
      <c r="NM67" s="2" t="s">
        <v>220</v>
      </c>
      <c r="NN67" s="2" t="s">
        <v>220</v>
      </c>
      <c r="NO67" s="4"/>
      <c r="NP67" s="8"/>
      <c r="NQ67" s="4"/>
      <c r="NR67" s="8"/>
      <c r="NS67" s="7"/>
      <c r="NT67" s="7"/>
      <c r="NU67" s="2" t="s">
        <v>277</v>
      </c>
      <c r="NV67" s="2" t="s">
        <v>217</v>
      </c>
      <c r="NW67" s="2" t="s">
        <v>220</v>
      </c>
      <c r="NX67" s="2" t="s">
        <v>220</v>
      </c>
      <c r="NY67" s="2" t="s">
        <v>232</v>
      </c>
      <c r="NZ67" s="2" t="s">
        <v>220</v>
      </c>
      <c r="OA67" s="4"/>
      <c r="OB67" s="8"/>
      <c r="OC67" s="4"/>
      <c r="OD67" s="8"/>
      <c r="OE67" s="7"/>
      <c r="OF67" s="7"/>
      <c r="OG67" s="2" t="s">
        <v>268</v>
      </c>
      <c r="OH67" s="2" t="s">
        <v>217</v>
      </c>
      <c r="OI67" s="2" t="s">
        <v>220</v>
      </c>
      <c r="OJ67" s="2" t="s">
        <v>220</v>
      </c>
      <c r="OK67" s="2" t="s">
        <v>232</v>
      </c>
      <c r="OL67" s="2" t="s">
        <v>220</v>
      </c>
      <c r="OM67" s="4"/>
      <c r="ON67" s="8"/>
      <c r="OO67" s="4"/>
      <c r="OP67" s="8"/>
      <c r="OQ67" s="7"/>
      <c r="OR67" s="7"/>
      <c r="OS67" s="2" t="s">
        <v>254</v>
      </c>
      <c r="OT67" s="2" t="s">
        <v>270</v>
      </c>
      <c r="OU67" s="2" t="s">
        <v>220</v>
      </c>
      <c r="OV67" s="2" t="s">
        <v>220</v>
      </c>
      <c r="OW67" s="2" t="s">
        <v>232</v>
      </c>
      <c r="OX67" s="2" t="s">
        <v>220</v>
      </c>
      <c r="OY67" s="4"/>
      <c r="OZ67" s="8"/>
      <c r="PA67" s="4"/>
      <c r="PB67" s="8"/>
      <c r="PC67" s="7"/>
      <c r="PD67" s="7"/>
      <c r="PE67" s="2" t="s">
        <v>220</v>
      </c>
      <c r="PF67" s="2" t="s">
        <v>220</v>
      </c>
      <c r="PG67" s="2" t="s">
        <v>220</v>
      </c>
      <c r="PH67" s="2" t="s">
        <v>220</v>
      </c>
      <c r="PI67" s="2" t="s">
        <v>220</v>
      </c>
      <c r="PJ67" s="2" t="s">
        <v>220</v>
      </c>
      <c r="PK67" s="4"/>
      <c r="PL67" s="8"/>
      <c r="PM67" s="4"/>
      <c r="PN67" s="8"/>
      <c r="PO67" s="7"/>
      <c r="PP67" s="7"/>
      <c r="PQ67" s="2" t="s">
        <v>254</v>
      </c>
      <c r="PR67" s="2" t="s">
        <v>270</v>
      </c>
      <c r="PS67" s="2" t="s">
        <v>220</v>
      </c>
      <c r="PT67" s="2" t="s">
        <v>220</v>
      </c>
      <c r="PU67" s="2" t="s">
        <v>232</v>
      </c>
      <c r="PV67" s="2" t="s">
        <v>220</v>
      </c>
      <c r="PW67" s="4">
        <v>30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</row>
    <row r="68">
      <c r="A68" s="2" t="s">
        <v>1291</v>
      </c>
      <c r="B68" s="2" t="s">
        <v>209</v>
      </c>
      <c r="C68" s="2" t="s">
        <v>210</v>
      </c>
      <c r="D68" s="2" t="s">
        <v>211</v>
      </c>
      <c r="E68" s="2" t="s">
        <v>212</v>
      </c>
      <c r="F68" s="2" t="s">
        <v>1292</v>
      </c>
      <c r="G68" s="2" t="s">
        <v>1292</v>
      </c>
      <c r="H68" s="2" t="s">
        <v>1292</v>
      </c>
      <c r="I68" s="2" t="s">
        <v>1293</v>
      </c>
      <c r="J68" s="2" t="s">
        <v>215</v>
      </c>
      <c r="K68" s="2" t="s">
        <v>1294</v>
      </c>
      <c r="L68" s="3">
        <v>70</v>
      </c>
      <c r="M68" s="3">
        <v>73.49</v>
      </c>
      <c r="N68" s="3">
        <v>139.99</v>
      </c>
      <c r="O68" s="2" t="s">
        <v>1099</v>
      </c>
      <c r="P68" s="2" t="s">
        <v>538</v>
      </c>
      <c r="Q68" s="2" t="s">
        <v>219</v>
      </c>
      <c r="R68" s="2" t="s">
        <v>220</v>
      </c>
      <c r="S68" s="2" t="s">
        <v>1295</v>
      </c>
      <c r="T68" s="2" t="s">
        <v>222</v>
      </c>
      <c r="U68" s="2" t="s">
        <v>223</v>
      </c>
      <c r="V68" s="2" t="s">
        <v>1033</v>
      </c>
      <c r="W68" s="2" t="s">
        <v>707</v>
      </c>
      <c r="X68" s="2" t="s">
        <v>845</v>
      </c>
      <c r="Y68" s="2" t="s">
        <v>1296</v>
      </c>
      <c r="Z68" s="4">
        <v>39</v>
      </c>
      <c r="AA68" s="4">
        <f>=ROUNDDOWN(7.8,0)</f>
      </c>
      <c r="AB68" s="5">
        <v>5</v>
      </c>
      <c r="AC68" s="2" t="s">
        <v>220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>
        <v>1</v>
      </c>
      <c r="AQ68" s="8">
        <v>80.5</v>
      </c>
      <c r="AR68" s="4">
        <v>4</v>
      </c>
      <c r="AS68" s="8">
        <v>331.37</v>
      </c>
      <c r="AT68" s="7">
        <v>-0.75</v>
      </c>
      <c r="AU68" s="7">
        <v>-0.7571</v>
      </c>
      <c r="AV68" s="4">
        <v>1</v>
      </c>
      <c r="AW68" s="8">
        <v>80.5</v>
      </c>
      <c r="AX68" s="4">
        <v>9</v>
      </c>
      <c r="AY68" s="8">
        <v>828.11</v>
      </c>
      <c r="AZ68" s="7">
        <v>-0.8889</v>
      </c>
      <c r="BA68" s="7">
        <v>-0.9028</v>
      </c>
      <c r="BB68" s="7">
        <v>1</v>
      </c>
      <c r="BC68" s="4">
        <v>1</v>
      </c>
      <c r="BD68" s="8">
        <v>80.5</v>
      </c>
      <c r="BE68" s="4">
        <v>9</v>
      </c>
      <c r="BF68" s="8">
        <v>828.11</v>
      </c>
      <c r="BG68" s="7">
        <v>-0.8889</v>
      </c>
      <c r="BH68" s="7">
        <v>-0.9028</v>
      </c>
      <c r="BI68" s="7">
        <v>1</v>
      </c>
      <c r="BJ68" s="4">
        <v>1</v>
      </c>
      <c r="BK68" s="8">
        <v>80.5</v>
      </c>
      <c r="BL68" s="2" t="s">
        <v>1297</v>
      </c>
      <c r="BM68" s="7">
        <v>1</v>
      </c>
      <c r="BN68" s="7">
        <v>1</v>
      </c>
      <c r="BO68" s="4">
        <v>1</v>
      </c>
      <c r="BP68" s="8">
        <v>80.5</v>
      </c>
      <c r="BQ68" s="4">
        <v>1</v>
      </c>
      <c r="BR68" s="8">
        <v>72.45</v>
      </c>
      <c r="BS68" s="7"/>
      <c r="BT68" s="7">
        <v>0.1111</v>
      </c>
      <c r="BU68" s="2" t="s">
        <v>230</v>
      </c>
      <c r="BV68" s="2" t="s">
        <v>217</v>
      </c>
      <c r="BW68" s="2" t="s">
        <v>220</v>
      </c>
      <c r="BX68" s="2" t="s">
        <v>1298</v>
      </c>
      <c r="BY68" s="2" t="s">
        <v>232</v>
      </c>
      <c r="BZ68" s="2" t="s">
        <v>220</v>
      </c>
      <c r="CA68" s="4"/>
      <c r="CB68" s="8"/>
      <c r="CC68" s="4"/>
      <c r="CD68" s="8"/>
      <c r="CE68" s="7"/>
      <c r="CF68" s="7"/>
      <c r="CG68" s="2" t="s">
        <v>230</v>
      </c>
      <c r="CH68" s="2" t="s">
        <v>217</v>
      </c>
      <c r="CI68" s="2" t="s">
        <v>1296</v>
      </c>
      <c r="CJ68" s="2" t="s">
        <v>1299</v>
      </c>
      <c r="CK68" s="2" t="s">
        <v>232</v>
      </c>
      <c r="CL68" s="2" t="s">
        <v>220</v>
      </c>
      <c r="CM68" s="4"/>
      <c r="CN68" s="8"/>
      <c r="CO68" s="4"/>
      <c r="CP68" s="8"/>
      <c r="CQ68" s="7"/>
      <c r="CR68" s="7"/>
      <c r="CS68" s="2" t="s">
        <v>230</v>
      </c>
      <c r="CT68" s="2" t="s">
        <v>217</v>
      </c>
      <c r="CU68" s="2" t="s">
        <v>545</v>
      </c>
      <c r="CV68" s="2" t="s">
        <v>220</v>
      </c>
      <c r="CW68" s="2" t="s">
        <v>232</v>
      </c>
      <c r="CX68" s="2" t="s">
        <v>220</v>
      </c>
      <c r="CY68" s="4"/>
      <c r="CZ68" s="8"/>
      <c r="DA68" s="4"/>
      <c r="DB68" s="8"/>
      <c r="DC68" s="7"/>
      <c r="DD68" s="7"/>
      <c r="DE68" s="2" t="s">
        <v>230</v>
      </c>
      <c r="DF68" s="2" t="s">
        <v>217</v>
      </c>
      <c r="DG68" s="2" t="s">
        <v>468</v>
      </c>
      <c r="DH68" s="2" t="s">
        <v>1106</v>
      </c>
      <c r="DI68" s="2" t="s">
        <v>232</v>
      </c>
      <c r="DJ68" s="2" t="s">
        <v>220</v>
      </c>
      <c r="DK68" s="4"/>
      <c r="DL68" s="8"/>
      <c r="DM68" s="4"/>
      <c r="DN68" s="8"/>
      <c r="DO68" s="7"/>
      <c r="DP68" s="7"/>
      <c r="DQ68" s="2" t="s">
        <v>230</v>
      </c>
      <c r="DR68" s="2" t="s">
        <v>217</v>
      </c>
      <c r="DS68" s="2" t="s">
        <v>1134</v>
      </c>
      <c r="DT68" s="2" t="s">
        <v>1245</v>
      </c>
      <c r="DU68" s="2" t="s">
        <v>232</v>
      </c>
      <c r="DV68" s="2" t="s">
        <v>220</v>
      </c>
      <c r="DW68" s="4"/>
      <c r="DX68" s="8"/>
      <c r="DY68" s="4"/>
      <c r="DZ68" s="8"/>
      <c r="EA68" s="7"/>
      <c r="EB68" s="7"/>
      <c r="EC68" s="2" t="s">
        <v>230</v>
      </c>
      <c r="ED68" s="2" t="s">
        <v>217</v>
      </c>
      <c r="EE68" s="2" t="s">
        <v>1247</v>
      </c>
      <c r="EF68" s="2" t="s">
        <v>1251</v>
      </c>
      <c r="EG68" s="2" t="s">
        <v>269</v>
      </c>
      <c r="EH68" s="2" t="s">
        <v>220</v>
      </c>
      <c r="EI68" s="4"/>
      <c r="EJ68" s="8"/>
      <c r="EK68" s="4">
        <v>2</v>
      </c>
      <c r="EL68" s="8">
        <v>181.74</v>
      </c>
      <c r="EM68" s="7">
        <v>-1</v>
      </c>
      <c r="EN68" s="7">
        <v>-1</v>
      </c>
      <c r="EO68" s="2" t="s">
        <v>230</v>
      </c>
      <c r="EP68" s="2" t="s">
        <v>217</v>
      </c>
      <c r="EQ68" s="2" t="s">
        <v>1107</v>
      </c>
      <c r="ER68" s="2" t="s">
        <v>906</v>
      </c>
      <c r="ES68" s="2" t="s">
        <v>232</v>
      </c>
      <c r="ET68" s="2" t="s">
        <v>220</v>
      </c>
      <c r="EU68" s="4"/>
      <c r="EV68" s="8"/>
      <c r="EW68" s="4">
        <v>1</v>
      </c>
      <c r="EX68" s="8">
        <v>77.18</v>
      </c>
      <c r="EY68" s="7">
        <v>-1</v>
      </c>
      <c r="EZ68" s="7">
        <v>-1</v>
      </c>
      <c r="FA68" s="2" t="s">
        <v>230</v>
      </c>
      <c r="FB68" s="2" t="s">
        <v>217</v>
      </c>
      <c r="FC68" s="2" t="s">
        <v>645</v>
      </c>
      <c r="FD68" s="2" t="s">
        <v>556</v>
      </c>
      <c r="FE68" s="2" t="s">
        <v>232</v>
      </c>
      <c r="FF68" s="2" t="s">
        <v>220</v>
      </c>
      <c r="FG68" s="4"/>
      <c r="FH68" s="8"/>
      <c r="FI68" s="4"/>
      <c r="FJ68" s="8"/>
      <c r="FK68" s="7"/>
      <c r="FL68" s="7"/>
      <c r="FM68" s="2" t="s">
        <v>254</v>
      </c>
      <c r="FN68" s="2" t="s">
        <v>217</v>
      </c>
      <c r="FO68" s="2" t="s">
        <v>220</v>
      </c>
      <c r="FP68" s="2" t="s">
        <v>220</v>
      </c>
      <c r="FQ68" s="2" t="s">
        <v>232</v>
      </c>
      <c r="FR68" s="2" t="s">
        <v>220</v>
      </c>
      <c r="FS68" s="4"/>
      <c r="FT68" s="8"/>
      <c r="FU68" s="4"/>
      <c r="FV68" s="8"/>
      <c r="FW68" s="7"/>
      <c r="FX68" s="7"/>
      <c r="FY68" s="2" t="s">
        <v>277</v>
      </c>
      <c r="FZ68" s="2" t="s">
        <v>217</v>
      </c>
      <c r="GA68" s="2" t="s">
        <v>220</v>
      </c>
      <c r="GB68" s="2" t="s">
        <v>220</v>
      </c>
      <c r="GC68" s="2" t="s">
        <v>232</v>
      </c>
      <c r="GD68" s="2" t="s">
        <v>220</v>
      </c>
      <c r="GE68" s="4"/>
      <c r="GF68" s="8"/>
      <c r="GG68" s="4"/>
      <c r="GH68" s="8"/>
      <c r="GI68" s="7"/>
      <c r="GJ68" s="7"/>
      <c r="GK68" s="2" t="s">
        <v>277</v>
      </c>
      <c r="GL68" s="2" t="s">
        <v>217</v>
      </c>
      <c r="GM68" s="2" t="s">
        <v>220</v>
      </c>
      <c r="GN68" s="2" t="s">
        <v>220</v>
      </c>
      <c r="GO68" s="2" t="s">
        <v>232</v>
      </c>
      <c r="GP68" s="2" t="s">
        <v>220</v>
      </c>
      <c r="GQ68" s="4"/>
      <c r="GR68" s="8"/>
      <c r="GS68" s="4"/>
      <c r="GT68" s="8"/>
      <c r="GU68" s="7"/>
      <c r="GV68" s="7"/>
      <c r="GW68" s="2" t="s">
        <v>277</v>
      </c>
      <c r="GX68" s="2" t="s">
        <v>217</v>
      </c>
      <c r="GY68" s="2" t="s">
        <v>220</v>
      </c>
      <c r="GZ68" s="2" t="s">
        <v>220</v>
      </c>
      <c r="HA68" s="2" t="s">
        <v>232</v>
      </c>
      <c r="HB68" s="2" t="s">
        <v>220</v>
      </c>
      <c r="HC68" s="4"/>
      <c r="HD68" s="8"/>
      <c r="HE68" s="4"/>
      <c r="HF68" s="8"/>
      <c r="HG68" s="7"/>
      <c r="HH68" s="7"/>
      <c r="HI68" s="2" t="s">
        <v>277</v>
      </c>
      <c r="HJ68" s="2" t="s">
        <v>217</v>
      </c>
      <c r="HK68" s="2" t="s">
        <v>220</v>
      </c>
      <c r="HL68" s="2" t="s">
        <v>220</v>
      </c>
      <c r="HM68" s="2" t="s">
        <v>232</v>
      </c>
      <c r="HN68" s="2" t="s">
        <v>220</v>
      </c>
      <c r="HO68" s="4"/>
      <c r="HP68" s="8"/>
      <c r="HQ68" s="4"/>
      <c r="HR68" s="8"/>
      <c r="HS68" s="7"/>
      <c r="HT68" s="7"/>
      <c r="HU68" s="2" t="s">
        <v>230</v>
      </c>
      <c r="HV68" s="2" t="s">
        <v>217</v>
      </c>
      <c r="HW68" s="2" t="s">
        <v>885</v>
      </c>
      <c r="HX68" s="2" t="s">
        <v>220</v>
      </c>
      <c r="HY68" s="2" t="s">
        <v>232</v>
      </c>
      <c r="HZ68" s="2" t="s">
        <v>220</v>
      </c>
      <c r="IA68" s="4"/>
      <c r="IB68" s="8"/>
      <c r="IC68" s="4"/>
      <c r="ID68" s="8"/>
      <c r="IE68" s="7"/>
      <c r="IF68" s="7"/>
      <c r="IG68" s="2" t="s">
        <v>230</v>
      </c>
      <c r="IH68" s="2" t="s">
        <v>217</v>
      </c>
      <c r="II68" s="2" t="s">
        <v>1296</v>
      </c>
      <c r="IJ68" s="2" t="s">
        <v>1300</v>
      </c>
      <c r="IK68" s="2" t="s">
        <v>232</v>
      </c>
      <c r="IL68" s="2" t="s">
        <v>220</v>
      </c>
      <c r="IM68" s="4"/>
      <c r="IN68" s="8"/>
      <c r="IO68" s="4"/>
      <c r="IP68" s="8"/>
      <c r="IQ68" s="7"/>
      <c r="IR68" s="7"/>
      <c r="IS68" s="2" t="s">
        <v>277</v>
      </c>
      <c r="IT68" s="2" t="s">
        <v>217</v>
      </c>
      <c r="IU68" s="2" t="s">
        <v>220</v>
      </c>
      <c r="IV68" s="2" t="s">
        <v>220</v>
      </c>
      <c r="IW68" s="2" t="s">
        <v>232</v>
      </c>
      <c r="IX68" s="2" t="s">
        <v>220</v>
      </c>
      <c r="IY68" s="4"/>
      <c r="IZ68" s="8"/>
      <c r="JA68" s="4"/>
      <c r="JB68" s="8"/>
      <c r="JC68" s="7"/>
      <c r="JD68" s="7"/>
      <c r="JE68" s="2" t="s">
        <v>254</v>
      </c>
      <c r="JF68" s="2" t="s">
        <v>217</v>
      </c>
      <c r="JG68" s="2" t="s">
        <v>220</v>
      </c>
      <c r="JH68" s="2" t="s">
        <v>220</v>
      </c>
      <c r="JI68" s="2" t="s">
        <v>232</v>
      </c>
      <c r="JJ68" s="2" t="s">
        <v>220</v>
      </c>
      <c r="JK68" s="4"/>
      <c r="JL68" s="8"/>
      <c r="JM68" s="4"/>
      <c r="JN68" s="8"/>
      <c r="JO68" s="7"/>
      <c r="JP68" s="7"/>
      <c r="JQ68" s="2" t="s">
        <v>277</v>
      </c>
      <c r="JR68" s="2" t="s">
        <v>217</v>
      </c>
      <c r="JS68" s="2" t="s">
        <v>220</v>
      </c>
      <c r="JT68" s="2" t="s">
        <v>220</v>
      </c>
      <c r="JU68" s="2" t="s">
        <v>232</v>
      </c>
      <c r="JV68" s="2" t="s">
        <v>220</v>
      </c>
      <c r="JW68" s="4"/>
      <c r="JX68" s="8"/>
      <c r="JY68" s="4"/>
      <c r="JZ68" s="8"/>
      <c r="KA68" s="7"/>
      <c r="KB68" s="7"/>
      <c r="KC68" s="2" t="s">
        <v>277</v>
      </c>
      <c r="KD68" s="2" t="s">
        <v>217</v>
      </c>
      <c r="KE68" s="2" t="s">
        <v>220</v>
      </c>
      <c r="KF68" s="2" t="s">
        <v>220</v>
      </c>
      <c r="KG68" s="2" t="s">
        <v>232</v>
      </c>
      <c r="KH68" s="2" t="s">
        <v>220</v>
      </c>
      <c r="KI68" s="4"/>
      <c r="KJ68" s="8"/>
      <c r="KK68" s="4"/>
      <c r="KL68" s="8"/>
      <c r="KM68" s="7"/>
      <c r="KN68" s="7"/>
      <c r="KO68" s="2" t="s">
        <v>277</v>
      </c>
      <c r="KP68" s="2" t="s">
        <v>217</v>
      </c>
      <c r="KQ68" s="2" t="s">
        <v>220</v>
      </c>
      <c r="KR68" s="2" t="s">
        <v>220</v>
      </c>
      <c r="KS68" s="2" t="s">
        <v>232</v>
      </c>
      <c r="KT68" s="2" t="s">
        <v>220</v>
      </c>
      <c r="KU68" s="4"/>
      <c r="KV68" s="8"/>
      <c r="KW68" s="4"/>
      <c r="KX68" s="8"/>
      <c r="KY68" s="7"/>
      <c r="KZ68" s="7"/>
      <c r="LA68" s="2" t="s">
        <v>277</v>
      </c>
      <c r="LB68" s="2" t="s">
        <v>217</v>
      </c>
      <c r="LC68" s="2" t="s">
        <v>220</v>
      </c>
      <c r="LD68" s="2" t="s">
        <v>220</v>
      </c>
      <c r="LE68" s="2" t="s">
        <v>232</v>
      </c>
      <c r="LF68" s="2" t="s">
        <v>220</v>
      </c>
      <c r="LG68" s="4"/>
      <c r="LH68" s="8"/>
      <c r="LI68" s="4"/>
      <c r="LJ68" s="8"/>
      <c r="LK68" s="7"/>
      <c r="LL68" s="7"/>
      <c r="LM68" s="2" t="s">
        <v>268</v>
      </c>
      <c r="LN68" s="2" t="s">
        <v>217</v>
      </c>
      <c r="LO68" s="2" t="s">
        <v>220</v>
      </c>
      <c r="LP68" s="2" t="s">
        <v>220</v>
      </c>
      <c r="LQ68" s="2" t="s">
        <v>232</v>
      </c>
      <c r="LR68" s="2" t="s">
        <v>220</v>
      </c>
      <c r="LS68" s="4"/>
      <c r="LT68" s="8"/>
      <c r="LU68" s="4"/>
      <c r="LV68" s="8"/>
      <c r="LW68" s="7"/>
      <c r="LX68" s="7"/>
      <c r="LY68" s="2" t="s">
        <v>230</v>
      </c>
      <c r="LZ68" s="2" t="s">
        <v>270</v>
      </c>
      <c r="MA68" s="2" t="s">
        <v>1245</v>
      </c>
      <c r="MB68" s="2" t="s">
        <v>785</v>
      </c>
      <c r="MC68" s="2" t="s">
        <v>232</v>
      </c>
      <c r="MD68" s="2" t="s">
        <v>220</v>
      </c>
      <c r="ME68" s="4"/>
      <c r="MF68" s="8"/>
      <c r="MG68" s="4"/>
      <c r="MH68" s="8"/>
      <c r="MI68" s="7"/>
      <c r="MJ68" s="7"/>
      <c r="MK68" s="2" t="s">
        <v>277</v>
      </c>
      <c r="ML68" s="2" t="s">
        <v>217</v>
      </c>
      <c r="MM68" s="2" t="s">
        <v>220</v>
      </c>
      <c r="MN68" s="2" t="s">
        <v>220</v>
      </c>
      <c r="MO68" s="2" t="s">
        <v>232</v>
      </c>
      <c r="MP68" s="2" t="s">
        <v>220</v>
      </c>
      <c r="MQ68" s="4"/>
      <c r="MR68" s="8"/>
      <c r="MS68" s="4"/>
      <c r="MT68" s="8"/>
      <c r="MU68" s="7"/>
      <c r="MV68" s="7"/>
      <c r="MW68" s="2" t="s">
        <v>230</v>
      </c>
      <c r="MX68" s="2" t="s">
        <v>274</v>
      </c>
      <c r="MY68" s="2" t="s">
        <v>267</v>
      </c>
      <c r="MZ68" s="2" t="s">
        <v>1301</v>
      </c>
      <c r="NA68" s="2" t="s">
        <v>232</v>
      </c>
      <c r="NB68" s="2" t="s">
        <v>220</v>
      </c>
      <c r="NC68" s="4"/>
      <c r="ND68" s="8"/>
      <c r="NE68" s="4"/>
      <c r="NF68" s="8"/>
      <c r="NG68" s="7"/>
      <c r="NH68" s="7"/>
      <c r="NI68" s="2" t="s">
        <v>277</v>
      </c>
      <c r="NJ68" s="2" t="s">
        <v>217</v>
      </c>
      <c r="NK68" s="2" t="s">
        <v>220</v>
      </c>
      <c r="NL68" s="2" t="s">
        <v>220</v>
      </c>
      <c r="NM68" s="2" t="s">
        <v>232</v>
      </c>
      <c r="NN68" s="2" t="s">
        <v>220</v>
      </c>
      <c r="NO68" s="4"/>
      <c r="NP68" s="8"/>
      <c r="NQ68" s="4"/>
      <c r="NR68" s="8"/>
      <c r="NS68" s="7"/>
      <c r="NT68" s="7"/>
      <c r="NU68" s="2" t="s">
        <v>277</v>
      </c>
      <c r="NV68" s="2" t="s">
        <v>217</v>
      </c>
      <c r="NW68" s="2" t="s">
        <v>220</v>
      </c>
      <c r="NX68" s="2" t="s">
        <v>220</v>
      </c>
      <c r="NY68" s="2" t="s">
        <v>232</v>
      </c>
      <c r="NZ68" s="2" t="s">
        <v>220</v>
      </c>
      <c r="OA68" s="4"/>
      <c r="OB68" s="8"/>
      <c r="OC68" s="4"/>
      <c r="OD68" s="8"/>
      <c r="OE68" s="7"/>
      <c r="OF68" s="7"/>
      <c r="OG68" s="2" t="s">
        <v>268</v>
      </c>
      <c r="OH68" s="2" t="s">
        <v>217</v>
      </c>
      <c r="OI68" s="2" t="s">
        <v>220</v>
      </c>
      <c r="OJ68" s="2" t="s">
        <v>220</v>
      </c>
      <c r="OK68" s="2" t="s">
        <v>232</v>
      </c>
      <c r="OL68" s="2" t="s">
        <v>220</v>
      </c>
      <c r="OM68" s="4"/>
      <c r="ON68" s="8"/>
      <c r="OO68" s="4"/>
      <c r="OP68" s="8"/>
      <c r="OQ68" s="7"/>
      <c r="OR68" s="7"/>
      <c r="OS68" s="2" t="s">
        <v>277</v>
      </c>
      <c r="OT68" s="2" t="s">
        <v>270</v>
      </c>
      <c r="OU68" s="2" t="s">
        <v>220</v>
      </c>
      <c r="OV68" s="2" t="s">
        <v>220</v>
      </c>
      <c r="OW68" s="2" t="s">
        <v>232</v>
      </c>
      <c r="OX68" s="2" t="s">
        <v>220</v>
      </c>
      <c r="OY68" s="4"/>
      <c r="OZ68" s="8"/>
      <c r="PA68" s="4"/>
      <c r="PB68" s="8"/>
      <c r="PC68" s="7"/>
      <c r="PD68" s="7"/>
      <c r="PE68" s="2" t="s">
        <v>220</v>
      </c>
      <c r="PF68" s="2" t="s">
        <v>220</v>
      </c>
      <c r="PG68" s="2" t="s">
        <v>220</v>
      </c>
      <c r="PH68" s="2" t="s">
        <v>220</v>
      </c>
      <c r="PI68" s="2" t="s">
        <v>220</v>
      </c>
      <c r="PJ68" s="2" t="s">
        <v>220</v>
      </c>
      <c r="PK68" s="4"/>
      <c r="PL68" s="8"/>
      <c r="PM68" s="4"/>
      <c r="PN68" s="8"/>
      <c r="PO68" s="7"/>
      <c r="PP68" s="7"/>
      <c r="PQ68" s="2" t="s">
        <v>277</v>
      </c>
      <c r="PR68" s="2" t="s">
        <v>270</v>
      </c>
      <c r="PS68" s="2" t="s">
        <v>220</v>
      </c>
      <c r="PT68" s="2" t="s">
        <v>220</v>
      </c>
      <c r="PU68" s="2" t="s">
        <v>232</v>
      </c>
      <c r="PV68" s="2" t="s">
        <v>220</v>
      </c>
      <c r="PW68" s="4">
        <v>39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</row>
    <row r="69">
      <c r="A69" s="2" t="s">
        <v>1302</v>
      </c>
      <c r="B69" s="2" t="s">
        <v>209</v>
      </c>
      <c r="C69" s="2" t="s">
        <v>210</v>
      </c>
      <c r="D69" s="2" t="s">
        <v>211</v>
      </c>
      <c r="E69" s="2" t="s">
        <v>212</v>
      </c>
      <c r="F69" s="2" t="s">
        <v>1292</v>
      </c>
      <c r="G69" s="2" t="s">
        <v>1292</v>
      </c>
      <c r="H69" s="2" t="s">
        <v>1292</v>
      </c>
      <c r="I69" s="2" t="s">
        <v>1293</v>
      </c>
      <c r="J69" s="2" t="s">
        <v>282</v>
      </c>
      <c r="K69" s="2" t="s">
        <v>1294</v>
      </c>
      <c r="L69" s="3">
        <v>85</v>
      </c>
      <c r="M69" s="3">
        <v>89.24</v>
      </c>
      <c r="N69" s="3">
        <v>169.99</v>
      </c>
      <c r="O69" s="2" t="s">
        <v>537</v>
      </c>
      <c r="P69" s="2" t="s">
        <v>538</v>
      </c>
      <c r="Q69" s="2" t="s">
        <v>219</v>
      </c>
      <c r="R69" s="2" t="s">
        <v>220</v>
      </c>
      <c r="S69" s="2" t="s">
        <v>1295</v>
      </c>
      <c r="T69" s="2" t="s">
        <v>222</v>
      </c>
      <c r="U69" s="2" t="s">
        <v>223</v>
      </c>
      <c r="V69" s="2" t="s">
        <v>1033</v>
      </c>
      <c r="W69" s="2" t="s">
        <v>707</v>
      </c>
      <c r="X69" s="2" t="s">
        <v>845</v>
      </c>
      <c r="Y69" s="2" t="s">
        <v>1296</v>
      </c>
      <c r="Z69" s="4"/>
      <c r="AA69" s="4">
        <f>=ROUNDDOWN({0},0)</f>
      </c>
      <c r="AB69" s="5">
        <v>1.3</v>
      </c>
      <c r="AC69" s="2" t="s">
        <v>220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>
        <v>5</v>
      </c>
      <c r="AS69" s="8">
        <v>496.74</v>
      </c>
      <c r="AT69" s="7">
        <v>-1</v>
      </c>
      <c r="AU69" s="7">
        <v>-1</v>
      </c>
      <c r="AV69" s="4" t="s">
        <v>220</v>
      </c>
      <c r="AW69" s="8" t="s">
        <v>220</v>
      </c>
      <c r="AX69" s="4" t="s">
        <v>220</v>
      </c>
      <c r="AY69" s="8" t="s">
        <v>220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 t="s">
        <v>220</v>
      </c>
      <c r="BF69" s="8" t="s">
        <v>220</v>
      </c>
      <c r="BG69" s="7" t="s">
        <v>220</v>
      </c>
      <c r="BH69" s="7" t="s">
        <v>220</v>
      </c>
      <c r="BI69" s="7" t="s">
        <v>220</v>
      </c>
      <c r="BJ69" s="4"/>
      <c r="BK69" s="8"/>
      <c r="BL69" s="2" t="s">
        <v>1303</v>
      </c>
      <c r="BM69" s="7"/>
      <c r="BN69" s="7"/>
      <c r="BO69" s="4"/>
      <c r="BP69" s="8"/>
      <c r="BQ69" s="4">
        <v>3</v>
      </c>
      <c r="BR69" s="8">
        <v>293.25</v>
      </c>
      <c r="BS69" s="7">
        <v>-1</v>
      </c>
      <c r="BT69" s="7">
        <v>-1</v>
      </c>
      <c r="BU69" s="2" t="s">
        <v>230</v>
      </c>
      <c r="BV69" s="2" t="s">
        <v>270</v>
      </c>
      <c r="BW69" s="2" t="s">
        <v>220</v>
      </c>
      <c r="BX69" s="2" t="s">
        <v>902</v>
      </c>
      <c r="BY69" s="2" t="s">
        <v>232</v>
      </c>
      <c r="BZ69" s="2" t="s">
        <v>220</v>
      </c>
      <c r="CA69" s="4"/>
      <c r="CB69" s="8"/>
      <c r="CC69" s="4"/>
      <c r="CD69" s="8"/>
      <c r="CE69" s="7"/>
      <c r="CF69" s="7"/>
      <c r="CG69" s="2" t="s">
        <v>230</v>
      </c>
      <c r="CH69" s="2" t="s">
        <v>270</v>
      </c>
      <c r="CI69" s="2" t="s">
        <v>1296</v>
      </c>
      <c r="CJ69" s="2" t="s">
        <v>1107</v>
      </c>
      <c r="CK69" s="2" t="s">
        <v>232</v>
      </c>
      <c r="CL69" s="2" t="s">
        <v>220</v>
      </c>
      <c r="CM69" s="4"/>
      <c r="CN69" s="8"/>
      <c r="CO69" s="4"/>
      <c r="CP69" s="8"/>
      <c r="CQ69" s="7"/>
      <c r="CR69" s="7"/>
      <c r="CS69" s="2" t="s">
        <v>230</v>
      </c>
      <c r="CT69" s="2" t="s">
        <v>270</v>
      </c>
      <c r="CU69" s="2" t="s">
        <v>545</v>
      </c>
      <c r="CV69" s="2" t="s">
        <v>220</v>
      </c>
      <c r="CW69" s="2" t="s">
        <v>232</v>
      </c>
      <c r="CX69" s="2" t="s">
        <v>220</v>
      </c>
      <c r="CY69" s="4"/>
      <c r="CZ69" s="8"/>
      <c r="DA69" s="4">
        <v>1</v>
      </c>
      <c r="DB69" s="8">
        <v>91.65</v>
      </c>
      <c r="DC69" s="7">
        <v>-1</v>
      </c>
      <c r="DD69" s="7">
        <v>-1</v>
      </c>
      <c r="DE69" s="2" t="s">
        <v>230</v>
      </c>
      <c r="DF69" s="2" t="s">
        <v>270</v>
      </c>
      <c r="DG69" s="2" t="s">
        <v>468</v>
      </c>
      <c r="DH69" s="2" t="s">
        <v>1106</v>
      </c>
      <c r="DI69" s="2" t="s">
        <v>232</v>
      </c>
      <c r="DJ69" s="2" t="s">
        <v>220</v>
      </c>
      <c r="DK69" s="4"/>
      <c r="DL69" s="8"/>
      <c r="DM69" s="4"/>
      <c r="DN69" s="8"/>
      <c r="DO69" s="7"/>
      <c r="DP69" s="7"/>
      <c r="DQ69" s="2" t="s">
        <v>230</v>
      </c>
      <c r="DR69" s="2" t="s">
        <v>270</v>
      </c>
      <c r="DS69" s="2" t="s">
        <v>1134</v>
      </c>
      <c r="DT69" s="2" t="s">
        <v>1248</v>
      </c>
      <c r="DU69" s="2" t="s">
        <v>232</v>
      </c>
      <c r="DV69" s="2" t="s">
        <v>220</v>
      </c>
      <c r="DW69" s="4"/>
      <c r="DX69" s="8"/>
      <c r="DY69" s="4"/>
      <c r="DZ69" s="8"/>
      <c r="EA69" s="7"/>
      <c r="EB69" s="7"/>
      <c r="EC69" s="2" t="s">
        <v>230</v>
      </c>
      <c r="ED69" s="2" t="s">
        <v>270</v>
      </c>
      <c r="EE69" s="2" t="s">
        <v>1247</v>
      </c>
      <c r="EF69" s="2" t="s">
        <v>1304</v>
      </c>
      <c r="EG69" s="2" t="s">
        <v>232</v>
      </c>
      <c r="EH69" s="2" t="s">
        <v>220</v>
      </c>
      <c r="EI69" s="4"/>
      <c r="EJ69" s="8"/>
      <c r="EK69" s="4">
        <v>1</v>
      </c>
      <c r="EL69" s="8">
        <v>111.84</v>
      </c>
      <c r="EM69" s="7">
        <v>-1</v>
      </c>
      <c r="EN69" s="7">
        <v>-1</v>
      </c>
      <c r="EO69" s="2" t="s">
        <v>230</v>
      </c>
      <c r="EP69" s="2" t="s">
        <v>270</v>
      </c>
      <c r="EQ69" s="2" t="s">
        <v>1107</v>
      </c>
      <c r="ER69" s="2" t="s">
        <v>1299</v>
      </c>
      <c r="ES69" s="2" t="s">
        <v>232</v>
      </c>
      <c r="ET69" s="2" t="s">
        <v>220</v>
      </c>
      <c r="EU69" s="4"/>
      <c r="EV69" s="8"/>
      <c r="EW69" s="4"/>
      <c r="EX69" s="8"/>
      <c r="EY69" s="7"/>
      <c r="EZ69" s="7"/>
      <c r="FA69" s="2" t="s">
        <v>230</v>
      </c>
      <c r="FB69" s="2" t="s">
        <v>270</v>
      </c>
      <c r="FC69" s="2" t="s">
        <v>645</v>
      </c>
      <c r="FD69" s="2" t="s">
        <v>1305</v>
      </c>
      <c r="FE69" s="2" t="s">
        <v>232</v>
      </c>
      <c r="FF69" s="2" t="s">
        <v>220</v>
      </c>
      <c r="FG69" s="4"/>
      <c r="FH69" s="8"/>
      <c r="FI69" s="4"/>
      <c r="FJ69" s="8"/>
      <c r="FK69" s="7"/>
      <c r="FL69" s="7"/>
      <c r="FM69" s="2" t="s">
        <v>268</v>
      </c>
      <c r="FN69" s="2" t="s">
        <v>270</v>
      </c>
      <c r="FO69" s="2" t="s">
        <v>220</v>
      </c>
      <c r="FP69" s="2" t="s">
        <v>220</v>
      </c>
      <c r="FQ69" s="2" t="s">
        <v>232</v>
      </c>
      <c r="FR69" s="2" t="s">
        <v>220</v>
      </c>
      <c r="FS69" s="4"/>
      <c r="FT69" s="8"/>
      <c r="FU69" s="4"/>
      <c r="FV69" s="8"/>
      <c r="FW69" s="7"/>
      <c r="FX69" s="7"/>
      <c r="FY69" s="2" t="s">
        <v>277</v>
      </c>
      <c r="FZ69" s="2" t="s">
        <v>270</v>
      </c>
      <c r="GA69" s="2" t="s">
        <v>220</v>
      </c>
      <c r="GB69" s="2" t="s">
        <v>220</v>
      </c>
      <c r="GC69" s="2" t="s">
        <v>232</v>
      </c>
      <c r="GD69" s="2" t="s">
        <v>220</v>
      </c>
      <c r="GE69" s="4"/>
      <c r="GF69" s="8"/>
      <c r="GG69" s="4"/>
      <c r="GH69" s="8"/>
      <c r="GI69" s="7"/>
      <c r="GJ69" s="7"/>
      <c r="GK69" s="2" t="s">
        <v>277</v>
      </c>
      <c r="GL69" s="2" t="s">
        <v>270</v>
      </c>
      <c r="GM69" s="2" t="s">
        <v>220</v>
      </c>
      <c r="GN69" s="2" t="s">
        <v>220</v>
      </c>
      <c r="GO69" s="2" t="s">
        <v>232</v>
      </c>
      <c r="GP69" s="2" t="s">
        <v>220</v>
      </c>
      <c r="GQ69" s="4"/>
      <c r="GR69" s="8"/>
      <c r="GS69" s="4"/>
      <c r="GT69" s="8"/>
      <c r="GU69" s="7"/>
      <c r="GV69" s="7"/>
      <c r="GW69" s="2" t="s">
        <v>277</v>
      </c>
      <c r="GX69" s="2" t="s">
        <v>270</v>
      </c>
      <c r="GY69" s="2" t="s">
        <v>220</v>
      </c>
      <c r="GZ69" s="2" t="s">
        <v>220</v>
      </c>
      <c r="HA69" s="2" t="s">
        <v>232</v>
      </c>
      <c r="HB69" s="2" t="s">
        <v>220</v>
      </c>
      <c r="HC69" s="4"/>
      <c r="HD69" s="8"/>
      <c r="HE69" s="4"/>
      <c r="HF69" s="8"/>
      <c r="HG69" s="7"/>
      <c r="HH69" s="7"/>
      <c r="HI69" s="2" t="s">
        <v>277</v>
      </c>
      <c r="HJ69" s="2" t="s">
        <v>270</v>
      </c>
      <c r="HK69" s="2" t="s">
        <v>220</v>
      </c>
      <c r="HL69" s="2" t="s">
        <v>220</v>
      </c>
      <c r="HM69" s="2" t="s">
        <v>232</v>
      </c>
      <c r="HN69" s="2" t="s">
        <v>220</v>
      </c>
      <c r="HO69" s="4"/>
      <c r="HP69" s="8"/>
      <c r="HQ69" s="4"/>
      <c r="HR69" s="8"/>
      <c r="HS69" s="7"/>
      <c r="HT69" s="7"/>
      <c r="HU69" s="2" t="s">
        <v>230</v>
      </c>
      <c r="HV69" s="2" t="s">
        <v>270</v>
      </c>
      <c r="HW69" s="2" t="s">
        <v>885</v>
      </c>
      <c r="HX69" s="2" t="s">
        <v>220</v>
      </c>
      <c r="HY69" s="2" t="s">
        <v>232</v>
      </c>
      <c r="HZ69" s="2" t="s">
        <v>220</v>
      </c>
      <c r="IA69" s="4"/>
      <c r="IB69" s="8"/>
      <c r="IC69" s="4"/>
      <c r="ID69" s="8"/>
      <c r="IE69" s="7"/>
      <c r="IF69" s="7"/>
      <c r="IG69" s="2" t="s">
        <v>230</v>
      </c>
      <c r="IH69" s="2" t="s">
        <v>270</v>
      </c>
      <c r="II69" s="2" t="s">
        <v>1296</v>
      </c>
      <c r="IJ69" s="2" t="s">
        <v>332</v>
      </c>
      <c r="IK69" s="2" t="s">
        <v>232</v>
      </c>
      <c r="IL69" s="2" t="s">
        <v>220</v>
      </c>
      <c r="IM69" s="4"/>
      <c r="IN69" s="8"/>
      <c r="IO69" s="4"/>
      <c r="IP69" s="8"/>
      <c r="IQ69" s="7"/>
      <c r="IR69" s="7"/>
      <c r="IS69" s="2" t="s">
        <v>277</v>
      </c>
      <c r="IT69" s="2" t="s">
        <v>270</v>
      </c>
      <c r="IU69" s="2" t="s">
        <v>220</v>
      </c>
      <c r="IV69" s="2" t="s">
        <v>220</v>
      </c>
      <c r="IW69" s="2" t="s">
        <v>232</v>
      </c>
      <c r="IX69" s="2" t="s">
        <v>220</v>
      </c>
      <c r="IY69" s="4"/>
      <c r="IZ69" s="8"/>
      <c r="JA69" s="4"/>
      <c r="JB69" s="8"/>
      <c r="JC69" s="7"/>
      <c r="JD69" s="7"/>
      <c r="JE69" s="2" t="s">
        <v>254</v>
      </c>
      <c r="JF69" s="2" t="s">
        <v>270</v>
      </c>
      <c r="JG69" s="2" t="s">
        <v>220</v>
      </c>
      <c r="JH69" s="2" t="s">
        <v>220</v>
      </c>
      <c r="JI69" s="2" t="s">
        <v>232</v>
      </c>
      <c r="JJ69" s="2" t="s">
        <v>220</v>
      </c>
      <c r="JK69" s="4"/>
      <c r="JL69" s="8"/>
      <c r="JM69" s="4"/>
      <c r="JN69" s="8"/>
      <c r="JO69" s="7"/>
      <c r="JP69" s="7"/>
      <c r="JQ69" s="2" t="s">
        <v>277</v>
      </c>
      <c r="JR69" s="2" t="s">
        <v>270</v>
      </c>
      <c r="JS69" s="2" t="s">
        <v>220</v>
      </c>
      <c r="JT69" s="2" t="s">
        <v>220</v>
      </c>
      <c r="JU69" s="2" t="s">
        <v>232</v>
      </c>
      <c r="JV69" s="2" t="s">
        <v>220</v>
      </c>
      <c r="JW69" s="4"/>
      <c r="JX69" s="8"/>
      <c r="JY69" s="4"/>
      <c r="JZ69" s="8"/>
      <c r="KA69" s="7"/>
      <c r="KB69" s="7"/>
      <c r="KC69" s="2" t="s">
        <v>277</v>
      </c>
      <c r="KD69" s="2" t="s">
        <v>270</v>
      </c>
      <c r="KE69" s="2" t="s">
        <v>220</v>
      </c>
      <c r="KF69" s="2" t="s">
        <v>220</v>
      </c>
      <c r="KG69" s="2" t="s">
        <v>232</v>
      </c>
      <c r="KH69" s="2" t="s">
        <v>220</v>
      </c>
      <c r="KI69" s="4"/>
      <c r="KJ69" s="8"/>
      <c r="KK69" s="4"/>
      <c r="KL69" s="8"/>
      <c r="KM69" s="7"/>
      <c r="KN69" s="7"/>
      <c r="KO69" s="2" t="s">
        <v>277</v>
      </c>
      <c r="KP69" s="2" t="s">
        <v>270</v>
      </c>
      <c r="KQ69" s="2" t="s">
        <v>220</v>
      </c>
      <c r="KR69" s="2" t="s">
        <v>220</v>
      </c>
      <c r="KS69" s="2" t="s">
        <v>232</v>
      </c>
      <c r="KT69" s="2" t="s">
        <v>220</v>
      </c>
      <c r="KU69" s="4"/>
      <c r="KV69" s="8"/>
      <c r="KW69" s="4"/>
      <c r="KX69" s="8"/>
      <c r="KY69" s="7"/>
      <c r="KZ69" s="7"/>
      <c r="LA69" s="2" t="s">
        <v>277</v>
      </c>
      <c r="LB69" s="2" t="s">
        <v>270</v>
      </c>
      <c r="LC69" s="2" t="s">
        <v>220</v>
      </c>
      <c r="LD69" s="2" t="s">
        <v>220</v>
      </c>
      <c r="LE69" s="2" t="s">
        <v>232</v>
      </c>
      <c r="LF69" s="2" t="s">
        <v>220</v>
      </c>
      <c r="LG69" s="4"/>
      <c r="LH69" s="8"/>
      <c r="LI69" s="4"/>
      <c r="LJ69" s="8"/>
      <c r="LK69" s="7"/>
      <c r="LL69" s="7"/>
      <c r="LM69" s="2" t="s">
        <v>268</v>
      </c>
      <c r="LN69" s="2" t="s">
        <v>270</v>
      </c>
      <c r="LO69" s="2" t="s">
        <v>220</v>
      </c>
      <c r="LP69" s="2" t="s">
        <v>220</v>
      </c>
      <c r="LQ69" s="2" t="s">
        <v>232</v>
      </c>
      <c r="LR69" s="2" t="s">
        <v>220</v>
      </c>
      <c r="LS69" s="4"/>
      <c r="LT69" s="8"/>
      <c r="LU69" s="4"/>
      <c r="LV69" s="8"/>
      <c r="LW69" s="7"/>
      <c r="LX69" s="7"/>
      <c r="LY69" s="2" t="s">
        <v>230</v>
      </c>
      <c r="LZ69" s="2" t="s">
        <v>270</v>
      </c>
      <c r="MA69" s="2" t="s">
        <v>1245</v>
      </c>
      <c r="MB69" s="2" t="s">
        <v>733</v>
      </c>
      <c r="MC69" s="2" t="s">
        <v>232</v>
      </c>
      <c r="MD69" s="2" t="s">
        <v>220</v>
      </c>
      <c r="ME69" s="4"/>
      <c r="MF69" s="8"/>
      <c r="MG69" s="4"/>
      <c r="MH69" s="8"/>
      <c r="MI69" s="7"/>
      <c r="MJ69" s="7"/>
      <c r="MK69" s="2" t="s">
        <v>277</v>
      </c>
      <c r="ML69" s="2" t="s">
        <v>270</v>
      </c>
      <c r="MM69" s="2" t="s">
        <v>220</v>
      </c>
      <c r="MN69" s="2" t="s">
        <v>220</v>
      </c>
      <c r="MO69" s="2" t="s">
        <v>232</v>
      </c>
      <c r="MP69" s="2" t="s">
        <v>220</v>
      </c>
      <c r="MQ69" s="4"/>
      <c r="MR69" s="8"/>
      <c r="MS69" s="4"/>
      <c r="MT69" s="8"/>
      <c r="MU69" s="7"/>
      <c r="MV69" s="7"/>
      <c r="MW69" s="2" t="s">
        <v>230</v>
      </c>
      <c r="MX69" s="2" t="s">
        <v>270</v>
      </c>
      <c r="MY69" s="2" t="s">
        <v>267</v>
      </c>
      <c r="MZ69" s="2" t="s">
        <v>1254</v>
      </c>
      <c r="NA69" s="2" t="s">
        <v>232</v>
      </c>
      <c r="NB69" s="2" t="s">
        <v>220</v>
      </c>
      <c r="NC69" s="4"/>
      <c r="ND69" s="8"/>
      <c r="NE69" s="4"/>
      <c r="NF69" s="8"/>
      <c r="NG69" s="7"/>
      <c r="NH69" s="7"/>
      <c r="NI69" s="2" t="s">
        <v>277</v>
      </c>
      <c r="NJ69" s="2" t="s">
        <v>270</v>
      </c>
      <c r="NK69" s="2" t="s">
        <v>220</v>
      </c>
      <c r="NL69" s="2" t="s">
        <v>220</v>
      </c>
      <c r="NM69" s="2" t="s">
        <v>232</v>
      </c>
      <c r="NN69" s="2" t="s">
        <v>220</v>
      </c>
      <c r="NO69" s="4"/>
      <c r="NP69" s="8"/>
      <c r="NQ69" s="4"/>
      <c r="NR69" s="8"/>
      <c r="NS69" s="7"/>
      <c r="NT69" s="7"/>
      <c r="NU69" s="2" t="s">
        <v>277</v>
      </c>
      <c r="NV69" s="2" t="s">
        <v>270</v>
      </c>
      <c r="NW69" s="2" t="s">
        <v>220</v>
      </c>
      <c r="NX69" s="2" t="s">
        <v>220</v>
      </c>
      <c r="NY69" s="2" t="s">
        <v>232</v>
      </c>
      <c r="NZ69" s="2" t="s">
        <v>220</v>
      </c>
      <c r="OA69" s="4"/>
      <c r="OB69" s="8"/>
      <c r="OC69" s="4"/>
      <c r="OD69" s="8"/>
      <c r="OE69" s="7"/>
      <c r="OF69" s="7"/>
      <c r="OG69" s="2" t="s">
        <v>268</v>
      </c>
      <c r="OH69" s="2" t="s">
        <v>270</v>
      </c>
      <c r="OI69" s="2" t="s">
        <v>220</v>
      </c>
      <c r="OJ69" s="2" t="s">
        <v>220</v>
      </c>
      <c r="OK69" s="2" t="s">
        <v>232</v>
      </c>
      <c r="OL69" s="2" t="s">
        <v>220</v>
      </c>
      <c r="OM69" s="4"/>
      <c r="ON69" s="8"/>
      <c r="OO69" s="4"/>
      <c r="OP69" s="8"/>
      <c r="OQ69" s="7"/>
      <c r="OR69" s="7"/>
      <c r="OS69" s="2" t="s">
        <v>277</v>
      </c>
      <c r="OT69" s="2" t="s">
        <v>270</v>
      </c>
      <c r="OU69" s="2" t="s">
        <v>220</v>
      </c>
      <c r="OV69" s="2" t="s">
        <v>220</v>
      </c>
      <c r="OW69" s="2" t="s">
        <v>232</v>
      </c>
      <c r="OX69" s="2" t="s">
        <v>220</v>
      </c>
      <c r="OY69" s="4"/>
      <c r="OZ69" s="8"/>
      <c r="PA69" s="4"/>
      <c r="PB69" s="8"/>
      <c r="PC69" s="7"/>
      <c r="PD69" s="7"/>
      <c r="PE69" s="2" t="s">
        <v>220</v>
      </c>
      <c r="PF69" s="2" t="s">
        <v>220</v>
      </c>
      <c r="PG69" s="2" t="s">
        <v>220</v>
      </c>
      <c r="PH69" s="2" t="s">
        <v>220</v>
      </c>
      <c r="PI69" s="2" t="s">
        <v>220</v>
      </c>
      <c r="PJ69" s="2" t="s">
        <v>220</v>
      </c>
      <c r="PK69" s="4"/>
      <c r="PL69" s="8"/>
      <c r="PM69" s="4"/>
      <c r="PN69" s="8"/>
      <c r="PO69" s="7"/>
      <c r="PP69" s="7"/>
      <c r="PQ69" s="2" t="s">
        <v>277</v>
      </c>
      <c r="PR69" s="2" t="s">
        <v>270</v>
      </c>
      <c r="PS69" s="2" t="s">
        <v>220</v>
      </c>
      <c r="PT69" s="2" t="s">
        <v>220</v>
      </c>
      <c r="PU69" s="2" t="s">
        <v>232</v>
      </c>
      <c r="PV69" s="2" t="s">
        <v>220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</row>
    <row r="70">
      <c r="A70" s="2" t="s">
        <v>1306</v>
      </c>
      <c r="B70" s="2" t="s">
        <v>209</v>
      </c>
      <c r="C70" s="2" t="s">
        <v>210</v>
      </c>
      <c r="D70" s="2" t="s">
        <v>211</v>
      </c>
      <c r="E70" s="2" t="s">
        <v>212</v>
      </c>
      <c r="F70" s="2" t="s">
        <v>1307</v>
      </c>
      <c r="G70" s="2" t="s">
        <v>1307</v>
      </c>
      <c r="H70" s="2" t="s">
        <v>1307</v>
      </c>
      <c r="I70" s="2" t="s">
        <v>841</v>
      </c>
      <c r="J70" s="2" t="s">
        <v>215</v>
      </c>
      <c r="K70" s="2" t="s">
        <v>216</v>
      </c>
      <c r="L70" s="3">
        <v>59.42</v>
      </c>
      <c r="M70" s="3">
        <v>62.39</v>
      </c>
      <c r="N70" s="3">
        <v>129.99</v>
      </c>
      <c r="O70" s="2" t="s">
        <v>217</v>
      </c>
      <c r="P70" s="2" t="s">
        <v>1308</v>
      </c>
      <c r="Q70" s="2" t="s">
        <v>219</v>
      </c>
      <c r="R70" s="2" t="s">
        <v>220</v>
      </c>
      <c r="S70" s="2" t="s">
        <v>1309</v>
      </c>
      <c r="T70" s="2" t="s">
        <v>222</v>
      </c>
      <c r="U70" s="2" t="s">
        <v>223</v>
      </c>
      <c r="V70" s="2" t="s">
        <v>441</v>
      </c>
      <c r="W70" s="2" t="s">
        <v>1310</v>
      </c>
      <c r="X70" s="2" t="s">
        <v>845</v>
      </c>
      <c r="Y70" s="2" t="s">
        <v>220</v>
      </c>
      <c r="Z70" s="4"/>
      <c r="AA70" s="4">
        <f>=ROUNDDOWN({0},0)</f>
      </c>
      <c r="AB70" s="5"/>
      <c r="AC70" s="2" t="s">
        <v>1311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/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/>
      <c r="BJ70" s="4"/>
      <c r="BK70" s="8"/>
      <c r="BL70" s="2" t="s">
        <v>220</v>
      </c>
      <c r="BM70" s="7"/>
      <c r="BN70" s="7"/>
      <c r="BO70" s="4"/>
      <c r="BP70" s="8"/>
      <c r="BQ70" s="4"/>
      <c r="BR70" s="8"/>
      <c r="BS70" s="7"/>
      <c r="BT70" s="7"/>
      <c r="BU70" s="2" t="s">
        <v>832</v>
      </c>
      <c r="BV70" s="2" t="s">
        <v>217</v>
      </c>
      <c r="BW70" s="2" t="s">
        <v>220</v>
      </c>
      <c r="BX70" s="2" t="s">
        <v>220</v>
      </c>
      <c r="BY70" s="2" t="s">
        <v>232</v>
      </c>
      <c r="BZ70" s="2" t="s">
        <v>220</v>
      </c>
      <c r="CA70" s="4"/>
      <c r="CB70" s="8"/>
      <c r="CC70" s="4"/>
      <c r="CD70" s="8"/>
      <c r="CE70" s="7"/>
      <c r="CF70" s="7"/>
      <c r="CG70" s="2" t="s">
        <v>277</v>
      </c>
      <c r="CH70" s="2" t="s">
        <v>217</v>
      </c>
      <c r="CI70" s="2" t="s">
        <v>220</v>
      </c>
      <c r="CJ70" s="2" t="s">
        <v>220</v>
      </c>
      <c r="CK70" s="2" t="s">
        <v>232</v>
      </c>
      <c r="CL70" s="2" t="s">
        <v>220</v>
      </c>
      <c r="CM70" s="4"/>
      <c r="CN70" s="8"/>
      <c r="CO70" s="4"/>
      <c r="CP70" s="8"/>
      <c r="CQ70" s="7"/>
      <c r="CR70" s="7"/>
      <c r="CS70" s="2" t="s">
        <v>277</v>
      </c>
      <c r="CT70" s="2" t="s">
        <v>217</v>
      </c>
      <c r="CU70" s="2" t="s">
        <v>220</v>
      </c>
      <c r="CV70" s="2" t="s">
        <v>220</v>
      </c>
      <c r="CW70" s="2" t="s">
        <v>232</v>
      </c>
      <c r="CX70" s="2" t="s">
        <v>220</v>
      </c>
      <c r="CY70" s="4"/>
      <c r="CZ70" s="8"/>
      <c r="DA70" s="4"/>
      <c r="DB70" s="8"/>
      <c r="DC70" s="7"/>
      <c r="DD70" s="7"/>
      <c r="DE70" s="2" t="s">
        <v>277</v>
      </c>
      <c r="DF70" s="2" t="s">
        <v>217</v>
      </c>
      <c r="DG70" s="2" t="s">
        <v>220</v>
      </c>
      <c r="DH70" s="2" t="s">
        <v>220</v>
      </c>
      <c r="DI70" s="2" t="s">
        <v>232</v>
      </c>
      <c r="DJ70" s="2" t="s">
        <v>220</v>
      </c>
      <c r="DK70" s="4"/>
      <c r="DL70" s="8"/>
      <c r="DM70" s="4"/>
      <c r="DN70" s="8"/>
      <c r="DO70" s="7"/>
      <c r="DP70" s="7"/>
      <c r="DQ70" s="2" t="s">
        <v>230</v>
      </c>
      <c r="DR70" s="2" t="s">
        <v>217</v>
      </c>
      <c r="DS70" s="2" t="s">
        <v>220</v>
      </c>
      <c r="DT70" s="2" t="s">
        <v>220</v>
      </c>
      <c r="DU70" s="2" t="s">
        <v>232</v>
      </c>
      <c r="DV70" s="2" t="s">
        <v>220</v>
      </c>
      <c r="DW70" s="4"/>
      <c r="DX70" s="8"/>
      <c r="DY70" s="4"/>
      <c r="DZ70" s="8"/>
      <c r="EA70" s="7"/>
      <c r="EB70" s="7"/>
      <c r="EC70" s="2" t="s">
        <v>277</v>
      </c>
      <c r="ED70" s="2" t="s">
        <v>217</v>
      </c>
      <c r="EE70" s="2" t="s">
        <v>220</v>
      </c>
      <c r="EF70" s="2" t="s">
        <v>220</v>
      </c>
      <c r="EG70" s="2" t="s">
        <v>232</v>
      </c>
      <c r="EH70" s="2" t="s">
        <v>220</v>
      </c>
      <c r="EI70" s="4"/>
      <c r="EJ70" s="8"/>
      <c r="EK70" s="4"/>
      <c r="EL70" s="8"/>
      <c r="EM70" s="7"/>
      <c r="EN70" s="7"/>
      <c r="EO70" s="2" t="s">
        <v>825</v>
      </c>
      <c r="EP70" s="2" t="s">
        <v>217</v>
      </c>
      <c r="EQ70" s="2" t="s">
        <v>220</v>
      </c>
      <c r="ER70" s="2" t="s">
        <v>220</v>
      </c>
      <c r="ES70" s="2" t="s">
        <v>232</v>
      </c>
      <c r="ET70" s="2" t="s">
        <v>220</v>
      </c>
      <c r="EU70" s="4"/>
      <c r="EV70" s="8"/>
      <c r="EW70" s="4"/>
      <c r="EX70" s="8"/>
      <c r="EY70" s="7"/>
      <c r="EZ70" s="7"/>
      <c r="FA70" s="2" t="s">
        <v>277</v>
      </c>
      <c r="FB70" s="2" t="s">
        <v>217</v>
      </c>
      <c r="FC70" s="2" t="s">
        <v>220</v>
      </c>
      <c r="FD70" s="2" t="s">
        <v>220</v>
      </c>
      <c r="FE70" s="2" t="s">
        <v>232</v>
      </c>
      <c r="FF70" s="2" t="s">
        <v>220</v>
      </c>
      <c r="FG70" s="4"/>
      <c r="FH70" s="8"/>
      <c r="FI70" s="4"/>
      <c r="FJ70" s="8"/>
      <c r="FK70" s="7"/>
      <c r="FL70" s="7"/>
      <c r="FM70" s="2" t="s">
        <v>277</v>
      </c>
      <c r="FN70" s="2" t="s">
        <v>217</v>
      </c>
      <c r="FO70" s="2" t="s">
        <v>220</v>
      </c>
      <c r="FP70" s="2" t="s">
        <v>220</v>
      </c>
      <c r="FQ70" s="2" t="s">
        <v>232</v>
      </c>
      <c r="FR70" s="2" t="s">
        <v>220</v>
      </c>
      <c r="FS70" s="4"/>
      <c r="FT70" s="8"/>
      <c r="FU70" s="4"/>
      <c r="FV70" s="8"/>
      <c r="FW70" s="7"/>
      <c r="FX70" s="7"/>
      <c r="FY70" s="2" t="s">
        <v>277</v>
      </c>
      <c r="FZ70" s="2" t="s">
        <v>217</v>
      </c>
      <c r="GA70" s="2" t="s">
        <v>220</v>
      </c>
      <c r="GB70" s="2" t="s">
        <v>220</v>
      </c>
      <c r="GC70" s="2" t="s">
        <v>232</v>
      </c>
      <c r="GD70" s="2" t="s">
        <v>220</v>
      </c>
      <c r="GE70" s="4"/>
      <c r="GF70" s="8"/>
      <c r="GG70" s="4"/>
      <c r="GH70" s="8"/>
      <c r="GI70" s="7"/>
      <c r="GJ70" s="7"/>
      <c r="GK70" s="2" t="s">
        <v>277</v>
      </c>
      <c r="GL70" s="2" t="s">
        <v>217</v>
      </c>
      <c r="GM70" s="2" t="s">
        <v>220</v>
      </c>
      <c r="GN70" s="2" t="s">
        <v>220</v>
      </c>
      <c r="GO70" s="2" t="s">
        <v>232</v>
      </c>
      <c r="GP70" s="2" t="s">
        <v>220</v>
      </c>
      <c r="GQ70" s="4"/>
      <c r="GR70" s="8"/>
      <c r="GS70" s="4"/>
      <c r="GT70" s="8"/>
      <c r="GU70" s="7"/>
      <c r="GV70" s="7"/>
      <c r="GW70" s="2" t="s">
        <v>277</v>
      </c>
      <c r="GX70" s="2" t="s">
        <v>217</v>
      </c>
      <c r="GY70" s="2" t="s">
        <v>220</v>
      </c>
      <c r="GZ70" s="2" t="s">
        <v>220</v>
      </c>
      <c r="HA70" s="2" t="s">
        <v>232</v>
      </c>
      <c r="HB70" s="2" t="s">
        <v>220</v>
      </c>
      <c r="HC70" s="4"/>
      <c r="HD70" s="8"/>
      <c r="HE70" s="4"/>
      <c r="HF70" s="8"/>
      <c r="HG70" s="7"/>
      <c r="HH70" s="7"/>
      <c r="HI70" s="2" t="s">
        <v>277</v>
      </c>
      <c r="HJ70" s="2" t="s">
        <v>217</v>
      </c>
      <c r="HK70" s="2" t="s">
        <v>220</v>
      </c>
      <c r="HL70" s="2" t="s">
        <v>220</v>
      </c>
      <c r="HM70" s="2" t="s">
        <v>232</v>
      </c>
      <c r="HN70" s="2" t="s">
        <v>220</v>
      </c>
      <c r="HO70" s="4"/>
      <c r="HP70" s="8"/>
      <c r="HQ70" s="4"/>
      <c r="HR70" s="8"/>
      <c r="HS70" s="7"/>
      <c r="HT70" s="7"/>
      <c r="HU70" s="2" t="s">
        <v>277</v>
      </c>
      <c r="HV70" s="2" t="s">
        <v>217</v>
      </c>
      <c r="HW70" s="2" t="s">
        <v>220</v>
      </c>
      <c r="HX70" s="2" t="s">
        <v>220</v>
      </c>
      <c r="HY70" s="2" t="s">
        <v>232</v>
      </c>
      <c r="HZ70" s="2" t="s">
        <v>220</v>
      </c>
      <c r="IA70" s="4"/>
      <c r="IB70" s="8"/>
      <c r="IC70" s="4"/>
      <c r="ID70" s="8"/>
      <c r="IE70" s="7"/>
      <c r="IF70" s="7"/>
      <c r="IG70" s="2" t="s">
        <v>230</v>
      </c>
      <c r="IH70" s="2" t="s">
        <v>217</v>
      </c>
      <c r="II70" s="2" t="s">
        <v>220</v>
      </c>
      <c r="IJ70" s="2" t="s">
        <v>220</v>
      </c>
      <c r="IK70" s="2" t="s">
        <v>232</v>
      </c>
      <c r="IL70" s="2" t="s">
        <v>220</v>
      </c>
      <c r="IM70" s="4"/>
      <c r="IN70" s="8"/>
      <c r="IO70" s="4"/>
      <c r="IP70" s="8"/>
      <c r="IQ70" s="7"/>
      <c r="IR70" s="7"/>
      <c r="IS70" s="2" t="s">
        <v>277</v>
      </c>
      <c r="IT70" s="2" t="s">
        <v>217</v>
      </c>
      <c r="IU70" s="2" t="s">
        <v>220</v>
      </c>
      <c r="IV70" s="2" t="s">
        <v>220</v>
      </c>
      <c r="IW70" s="2" t="s">
        <v>232</v>
      </c>
      <c r="IX70" s="2" t="s">
        <v>220</v>
      </c>
      <c r="IY70" s="4"/>
      <c r="IZ70" s="8"/>
      <c r="JA70" s="4"/>
      <c r="JB70" s="8"/>
      <c r="JC70" s="7"/>
      <c r="JD70" s="7"/>
      <c r="JE70" s="2" t="s">
        <v>277</v>
      </c>
      <c r="JF70" s="2" t="s">
        <v>217</v>
      </c>
      <c r="JG70" s="2" t="s">
        <v>220</v>
      </c>
      <c r="JH70" s="2" t="s">
        <v>220</v>
      </c>
      <c r="JI70" s="2" t="s">
        <v>232</v>
      </c>
      <c r="JJ70" s="2" t="s">
        <v>220</v>
      </c>
      <c r="JK70" s="4"/>
      <c r="JL70" s="8"/>
      <c r="JM70" s="4"/>
      <c r="JN70" s="8"/>
      <c r="JO70" s="7"/>
      <c r="JP70" s="7"/>
      <c r="JQ70" s="2" t="s">
        <v>277</v>
      </c>
      <c r="JR70" s="2" t="s">
        <v>217</v>
      </c>
      <c r="JS70" s="2" t="s">
        <v>220</v>
      </c>
      <c r="JT70" s="2" t="s">
        <v>220</v>
      </c>
      <c r="JU70" s="2" t="s">
        <v>232</v>
      </c>
      <c r="JV70" s="2" t="s">
        <v>220</v>
      </c>
      <c r="JW70" s="4"/>
      <c r="JX70" s="8"/>
      <c r="JY70" s="4"/>
      <c r="JZ70" s="8"/>
      <c r="KA70" s="7"/>
      <c r="KB70" s="7"/>
      <c r="KC70" s="2" t="s">
        <v>832</v>
      </c>
      <c r="KD70" s="2" t="s">
        <v>217</v>
      </c>
      <c r="KE70" s="2" t="s">
        <v>220</v>
      </c>
      <c r="KF70" s="2" t="s">
        <v>220</v>
      </c>
      <c r="KG70" s="2" t="s">
        <v>232</v>
      </c>
      <c r="KH70" s="2" t="s">
        <v>220</v>
      </c>
      <c r="KI70" s="4"/>
      <c r="KJ70" s="8"/>
      <c r="KK70" s="4"/>
      <c r="KL70" s="8"/>
      <c r="KM70" s="7"/>
      <c r="KN70" s="7"/>
      <c r="KO70" s="2" t="s">
        <v>277</v>
      </c>
      <c r="KP70" s="2" t="s">
        <v>217</v>
      </c>
      <c r="KQ70" s="2" t="s">
        <v>220</v>
      </c>
      <c r="KR70" s="2" t="s">
        <v>220</v>
      </c>
      <c r="KS70" s="2" t="s">
        <v>232</v>
      </c>
      <c r="KT70" s="2" t="s">
        <v>220</v>
      </c>
      <c r="KU70" s="4"/>
      <c r="KV70" s="8"/>
      <c r="KW70" s="4"/>
      <c r="KX70" s="8"/>
      <c r="KY70" s="7"/>
      <c r="KZ70" s="7"/>
      <c r="LA70" s="2" t="s">
        <v>277</v>
      </c>
      <c r="LB70" s="2" t="s">
        <v>217</v>
      </c>
      <c r="LC70" s="2" t="s">
        <v>220</v>
      </c>
      <c r="LD70" s="2" t="s">
        <v>220</v>
      </c>
      <c r="LE70" s="2" t="s">
        <v>232</v>
      </c>
      <c r="LF70" s="2" t="s">
        <v>220</v>
      </c>
      <c r="LG70" s="4"/>
      <c r="LH70" s="8"/>
      <c r="LI70" s="4"/>
      <c r="LJ70" s="8"/>
      <c r="LK70" s="7"/>
      <c r="LL70" s="7"/>
      <c r="LM70" s="2" t="s">
        <v>268</v>
      </c>
      <c r="LN70" s="2" t="s">
        <v>217</v>
      </c>
      <c r="LO70" s="2" t="s">
        <v>220</v>
      </c>
      <c r="LP70" s="2" t="s">
        <v>220</v>
      </c>
      <c r="LQ70" s="2" t="s">
        <v>232</v>
      </c>
      <c r="LR70" s="2" t="s">
        <v>220</v>
      </c>
      <c r="LS70" s="4"/>
      <c r="LT70" s="8"/>
      <c r="LU70" s="4"/>
      <c r="LV70" s="8"/>
      <c r="LW70" s="7"/>
      <c r="LX70" s="7"/>
      <c r="LY70" s="2" t="s">
        <v>220</v>
      </c>
      <c r="LZ70" s="2" t="s">
        <v>220</v>
      </c>
      <c r="MA70" s="2" t="s">
        <v>220</v>
      </c>
      <c r="MB70" s="2" t="s">
        <v>220</v>
      </c>
      <c r="MC70" s="2" t="s">
        <v>220</v>
      </c>
      <c r="MD70" s="2" t="s">
        <v>220</v>
      </c>
      <c r="ME70" s="4"/>
      <c r="MF70" s="8"/>
      <c r="MG70" s="4"/>
      <c r="MH70" s="8"/>
      <c r="MI70" s="7"/>
      <c r="MJ70" s="7"/>
      <c r="MK70" s="2" t="s">
        <v>220</v>
      </c>
      <c r="ML70" s="2" t="s">
        <v>220</v>
      </c>
      <c r="MM70" s="2" t="s">
        <v>220</v>
      </c>
      <c r="MN70" s="2" t="s">
        <v>220</v>
      </c>
      <c r="MO70" s="2" t="s">
        <v>220</v>
      </c>
      <c r="MP70" s="2" t="s">
        <v>220</v>
      </c>
      <c r="MQ70" s="4"/>
      <c r="MR70" s="8"/>
      <c r="MS70" s="4"/>
      <c r="MT70" s="8"/>
      <c r="MU70" s="7"/>
      <c r="MV70" s="7"/>
      <c r="MW70" s="2" t="s">
        <v>220</v>
      </c>
      <c r="MX70" s="2" t="s">
        <v>220</v>
      </c>
      <c r="MY70" s="2" t="s">
        <v>220</v>
      </c>
      <c r="MZ70" s="2" t="s">
        <v>220</v>
      </c>
      <c r="NA70" s="2" t="s">
        <v>220</v>
      </c>
      <c r="NB70" s="2" t="s">
        <v>220</v>
      </c>
      <c r="NC70" s="4"/>
      <c r="ND70" s="8"/>
      <c r="NE70" s="4"/>
      <c r="NF70" s="8"/>
      <c r="NG70" s="7"/>
      <c r="NH70" s="7"/>
      <c r="NI70" s="2" t="s">
        <v>277</v>
      </c>
      <c r="NJ70" s="2" t="s">
        <v>217</v>
      </c>
      <c r="NK70" s="2" t="s">
        <v>220</v>
      </c>
      <c r="NL70" s="2" t="s">
        <v>220</v>
      </c>
      <c r="NM70" s="2" t="s">
        <v>232</v>
      </c>
      <c r="NN70" s="2" t="s">
        <v>220</v>
      </c>
      <c r="NO70" s="4"/>
      <c r="NP70" s="8"/>
      <c r="NQ70" s="4"/>
      <c r="NR70" s="8"/>
      <c r="NS70" s="7"/>
      <c r="NT70" s="7"/>
      <c r="NU70" s="2" t="s">
        <v>277</v>
      </c>
      <c r="NV70" s="2" t="s">
        <v>217</v>
      </c>
      <c r="NW70" s="2" t="s">
        <v>220</v>
      </c>
      <c r="NX70" s="2" t="s">
        <v>220</v>
      </c>
      <c r="NY70" s="2" t="s">
        <v>232</v>
      </c>
      <c r="NZ70" s="2" t="s">
        <v>220</v>
      </c>
      <c r="OA70" s="4"/>
      <c r="OB70" s="8"/>
      <c r="OC70" s="4"/>
      <c r="OD70" s="8"/>
      <c r="OE70" s="7"/>
      <c r="OF70" s="7"/>
      <c r="OG70" s="2" t="s">
        <v>220</v>
      </c>
      <c r="OH70" s="2" t="s">
        <v>220</v>
      </c>
      <c r="OI70" s="2" t="s">
        <v>220</v>
      </c>
      <c r="OJ70" s="2" t="s">
        <v>220</v>
      </c>
      <c r="OK70" s="2" t="s">
        <v>220</v>
      </c>
      <c r="OL70" s="2" t="s">
        <v>220</v>
      </c>
      <c r="OM70" s="4"/>
      <c r="ON70" s="8"/>
      <c r="OO70" s="4"/>
      <c r="OP70" s="8"/>
      <c r="OQ70" s="7"/>
      <c r="OR70" s="7"/>
      <c r="OS70" s="2" t="s">
        <v>277</v>
      </c>
      <c r="OT70" s="2" t="s">
        <v>217</v>
      </c>
      <c r="OU70" s="2" t="s">
        <v>220</v>
      </c>
      <c r="OV70" s="2" t="s">
        <v>220</v>
      </c>
      <c r="OW70" s="2" t="s">
        <v>232</v>
      </c>
      <c r="OX70" s="2" t="s">
        <v>220</v>
      </c>
      <c r="OY70" s="4"/>
      <c r="OZ70" s="8"/>
      <c r="PA70" s="4"/>
      <c r="PB70" s="8"/>
      <c r="PC70" s="7"/>
      <c r="PD70" s="7"/>
      <c r="PE70" s="2" t="s">
        <v>277</v>
      </c>
      <c r="PF70" s="2" t="s">
        <v>217</v>
      </c>
      <c r="PG70" s="2" t="s">
        <v>220</v>
      </c>
      <c r="PH70" s="2" t="s">
        <v>220</v>
      </c>
      <c r="PI70" s="2" t="s">
        <v>232</v>
      </c>
      <c r="PJ70" s="2" t="s">
        <v>220</v>
      </c>
      <c r="PK70" s="4"/>
      <c r="PL70" s="8"/>
      <c r="PM70" s="4"/>
      <c r="PN70" s="8"/>
      <c r="PO70" s="7"/>
      <c r="PP70" s="7"/>
      <c r="PQ70" s="2" t="s">
        <v>220</v>
      </c>
      <c r="PR70" s="2" t="s">
        <v>220</v>
      </c>
      <c r="PS70" s="2" t="s">
        <v>220</v>
      </c>
      <c r="PT70" s="2" t="s">
        <v>220</v>
      </c>
      <c r="PU70" s="2" t="s">
        <v>220</v>
      </c>
      <c r="PV70" s="2" t="s">
        <v>220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>
        <v>195</v>
      </c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>
        <v>195</v>
      </c>
      <c r="TF70" s="4"/>
      <c r="TG70" s="4"/>
      <c r="TH70" s="4"/>
    </row>
    <row r="71">
      <c r="A71" s="2" t="s">
        <v>1312</v>
      </c>
      <c r="B71" s="2" t="s">
        <v>209</v>
      </c>
      <c r="C71" s="2" t="s">
        <v>210</v>
      </c>
      <c r="D71" s="2" t="s">
        <v>211</v>
      </c>
      <c r="E71" s="2" t="s">
        <v>212</v>
      </c>
      <c r="F71" s="2" t="s">
        <v>1307</v>
      </c>
      <c r="G71" s="2" t="s">
        <v>1307</v>
      </c>
      <c r="H71" s="2" t="s">
        <v>1307</v>
      </c>
      <c r="I71" s="2" t="s">
        <v>841</v>
      </c>
      <c r="J71" s="2" t="s">
        <v>282</v>
      </c>
      <c r="K71" s="2" t="s">
        <v>216</v>
      </c>
      <c r="L71" s="3">
        <v>68.57</v>
      </c>
      <c r="M71" s="3">
        <v>72</v>
      </c>
      <c r="N71" s="3">
        <v>149.99</v>
      </c>
      <c r="O71" s="2" t="s">
        <v>217</v>
      </c>
      <c r="P71" s="2" t="s">
        <v>1308</v>
      </c>
      <c r="Q71" s="2" t="s">
        <v>219</v>
      </c>
      <c r="R71" s="2" t="s">
        <v>220</v>
      </c>
      <c r="S71" s="2" t="s">
        <v>1309</v>
      </c>
      <c r="T71" s="2" t="s">
        <v>222</v>
      </c>
      <c r="U71" s="2" t="s">
        <v>223</v>
      </c>
      <c r="V71" s="2" t="s">
        <v>441</v>
      </c>
      <c r="W71" s="2" t="s">
        <v>1310</v>
      </c>
      <c r="X71" s="2" t="s">
        <v>845</v>
      </c>
      <c r="Y71" s="2" t="s">
        <v>220</v>
      </c>
      <c r="Z71" s="4"/>
      <c r="AA71" s="4">
        <f>=ROUNDDOWN({0},0)</f>
      </c>
      <c r="AB71" s="5"/>
      <c r="AC71" s="2" t="s">
        <v>1311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/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/>
      <c r="BJ71" s="4"/>
      <c r="BK71" s="8"/>
      <c r="BL71" s="2" t="s">
        <v>220</v>
      </c>
      <c r="BM71" s="7"/>
      <c r="BN71" s="7"/>
      <c r="BO71" s="4"/>
      <c r="BP71" s="8"/>
      <c r="BQ71" s="4"/>
      <c r="BR71" s="8"/>
      <c r="BS71" s="7"/>
      <c r="BT71" s="7"/>
      <c r="BU71" s="2" t="s">
        <v>832</v>
      </c>
      <c r="BV71" s="2" t="s">
        <v>217</v>
      </c>
      <c r="BW71" s="2" t="s">
        <v>220</v>
      </c>
      <c r="BX71" s="2" t="s">
        <v>220</v>
      </c>
      <c r="BY71" s="2" t="s">
        <v>232</v>
      </c>
      <c r="BZ71" s="2" t="s">
        <v>220</v>
      </c>
      <c r="CA71" s="4"/>
      <c r="CB71" s="8"/>
      <c r="CC71" s="4"/>
      <c r="CD71" s="8"/>
      <c r="CE71" s="7"/>
      <c r="CF71" s="7"/>
      <c r="CG71" s="2" t="s">
        <v>277</v>
      </c>
      <c r="CH71" s="2" t="s">
        <v>217</v>
      </c>
      <c r="CI71" s="2" t="s">
        <v>220</v>
      </c>
      <c r="CJ71" s="2" t="s">
        <v>220</v>
      </c>
      <c r="CK71" s="2" t="s">
        <v>232</v>
      </c>
      <c r="CL71" s="2" t="s">
        <v>220</v>
      </c>
      <c r="CM71" s="4"/>
      <c r="CN71" s="8"/>
      <c r="CO71" s="4"/>
      <c r="CP71" s="8"/>
      <c r="CQ71" s="7"/>
      <c r="CR71" s="7"/>
      <c r="CS71" s="2" t="s">
        <v>277</v>
      </c>
      <c r="CT71" s="2" t="s">
        <v>217</v>
      </c>
      <c r="CU71" s="2" t="s">
        <v>220</v>
      </c>
      <c r="CV71" s="2" t="s">
        <v>220</v>
      </c>
      <c r="CW71" s="2" t="s">
        <v>232</v>
      </c>
      <c r="CX71" s="2" t="s">
        <v>220</v>
      </c>
      <c r="CY71" s="4"/>
      <c r="CZ71" s="8"/>
      <c r="DA71" s="4"/>
      <c r="DB71" s="8"/>
      <c r="DC71" s="7"/>
      <c r="DD71" s="7"/>
      <c r="DE71" s="2" t="s">
        <v>277</v>
      </c>
      <c r="DF71" s="2" t="s">
        <v>217</v>
      </c>
      <c r="DG71" s="2" t="s">
        <v>220</v>
      </c>
      <c r="DH71" s="2" t="s">
        <v>220</v>
      </c>
      <c r="DI71" s="2" t="s">
        <v>232</v>
      </c>
      <c r="DJ71" s="2" t="s">
        <v>220</v>
      </c>
      <c r="DK71" s="4"/>
      <c r="DL71" s="8"/>
      <c r="DM71" s="4"/>
      <c r="DN71" s="8"/>
      <c r="DO71" s="7"/>
      <c r="DP71" s="7"/>
      <c r="DQ71" s="2" t="s">
        <v>230</v>
      </c>
      <c r="DR71" s="2" t="s">
        <v>217</v>
      </c>
      <c r="DS71" s="2" t="s">
        <v>220</v>
      </c>
      <c r="DT71" s="2" t="s">
        <v>220</v>
      </c>
      <c r="DU71" s="2" t="s">
        <v>232</v>
      </c>
      <c r="DV71" s="2" t="s">
        <v>220</v>
      </c>
      <c r="DW71" s="4"/>
      <c r="DX71" s="8"/>
      <c r="DY71" s="4"/>
      <c r="DZ71" s="8"/>
      <c r="EA71" s="7"/>
      <c r="EB71" s="7"/>
      <c r="EC71" s="2" t="s">
        <v>277</v>
      </c>
      <c r="ED71" s="2" t="s">
        <v>217</v>
      </c>
      <c r="EE71" s="2" t="s">
        <v>220</v>
      </c>
      <c r="EF71" s="2" t="s">
        <v>220</v>
      </c>
      <c r="EG71" s="2" t="s">
        <v>232</v>
      </c>
      <c r="EH71" s="2" t="s">
        <v>220</v>
      </c>
      <c r="EI71" s="4"/>
      <c r="EJ71" s="8"/>
      <c r="EK71" s="4"/>
      <c r="EL71" s="8"/>
      <c r="EM71" s="7"/>
      <c r="EN71" s="7"/>
      <c r="EO71" s="2" t="s">
        <v>825</v>
      </c>
      <c r="EP71" s="2" t="s">
        <v>217</v>
      </c>
      <c r="EQ71" s="2" t="s">
        <v>220</v>
      </c>
      <c r="ER71" s="2" t="s">
        <v>220</v>
      </c>
      <c r="ES71" s="2" t="s">
        <v>232</v>
      </c>
      <c r="ET71" s="2" t="s">
        <v>220</v>
      </c>
      <c r="EU71" s="4"/>
      <c r="EV71" s="8"/>
      <c r="EW71" s="4"/>
      <c r="EX71" s="8"/>
      <c r="EY71" s="7"/>
      <c r="EZ71" s="7"/>
      <c r="FA71" s="2" t="s">
        <v>277</v>
      </c>
      <c r="FB71" s="2" t="s">
        <v>217</v>
      </c>
      <c r="FC71" s="2" t="s">
        <v>220</v>
      </c>
      <c r="FD71" s="2" t="s">
        <v>220</v>
      </c>
      <c r="FE71" s="2" t="s">
        <v>232</v>
      </c>
      <c r="FF71" s="2" t="s">
        <v>220</v>
      </c>
      <c r="FG71" s="4"/>
      <c r="FH71" s="8"/>
      <c r="FI71" s="4"/>
      <c r="FJ71" s="8"/>
      <c r="FK71" s="7"/>
      <c r="FL71" s="7"/>
      <c r="FM71" s="2" t="s">
        <v>277</v>
      </c>
      <c r="FN71" s="2" t="s">
        <v>217</v>
      </c>
      <c r="FO71" s="2" t="s">
        <v>220</v>
      </c>
      <c r="FP71" s="2" t="s">
        <v>220</v>
      </c>
      <c r="FQ71" s="2" t="s">
        <v>232</v>
      </c>
      <c r="FR71" s="2" t="s">
        <v>220</v>
      </c>
      <c r="FS71" s="4"/>
      <c r="FT71" s="8"/>
      <c r="FU71" s="4"/>
      <c r="FV71" s="8"/>
      <c r="FW71" s="7"/>
      <c r="FX71" s="7"/>
      <c r="FY71" s="2" t="s">
        <v>277</v>
      </c>
      <c r="FZ71" s="2" t="s">
        <v>217</v>
      </c>
      <c r="GA71" s="2" t="s">
        <v>220</v>
      </c>
      <c r="GB71" s="2" t="s">
        <v>220</v>
      </c>
      <c r="GC71" s="2" t="s">
        <v>232</v>
      </c>
      <c r="GD71" s="2" t="s">
        <v>220</v>
      </c>
      <c r="GE71" s="4"/>
      <c r="GF71" s="8"/>
      <c r="GG71" s="4"/>
      <c r="GH71" s="8"/>
      <c r="GI71" s="7"/>
      <c r="GJ71" s="7"/>
      <c r="GK71" s="2" t="s">
        <v>277</v>
      </c>
      <c r="GL71" s="2" t="s">
        <v>217</v>
      </c>
      <c r="GM71" s="2" t="s">
        <v>220</v>
      </c>
      <c r="GN71" s="2" t="s">
        <v>220</v>
      </c>
      <c r="GO71" s="2" t="s">
        <v>232</v>
      </c>
      <c r="GP71" s="2" t="s">
        <v>220</v>
      </c>
      <c r="GQ71" s="4"/>
      <c r="GR71" s="8"/>
      <c r="GS71" s="4"/>
      <c r="GT71" s="8"/>
      <c r="GU71" s="7"/>
      <c r="GV71" s="7"/>
      <c r="GW71" s="2" t="s">
        <v>277</v>
      </c>
      <c r="GX71" s="2" t="s">
        <v>217</v>
      </c>
      <c r="GY71" s="2" t="s">
        <v>220</v>
      </c>
      <c r="GZ71" s="2" t="s">
        <v>220</v>
      </c>
      <c r="HA71" s="2" t="s">
        <v>232</v>
      </c>
      <c r="HB71" s="2" t="s">
        <v>220</v>
      </c>
      <c r="HC71" s="4"/>
      <c r="HD71" s="8"/>
      <c r="HE71" s="4"/>
      <c r="HF71" s="8"/>
      <c r="HG71" s="7"/>
      <c r="HH71" s="7"/>
      <c r="HI71" s="2" t="s">
        <v>277</v>
      </c>
      <c r="HJ71" s="2" t="s">
        <v>217</v>
      </c>
      <c r="HK71" s="2" t="s">
        <v>220</v>
      </c>
      <c r="HL71" s="2" t="s">
        <v>220</v>
      </c>
      <c r="HM71" s="2" t="s">
        <v>232</v>
      </c>
      <c r="HN71" s="2" t="s">
        <v>220</v>
      </c>
      <c r="HO71" s="4"/>
      <c r="HP71" s="8"/>
      <c r="HQ71" s="4"/>
      <c r="HR71" s="8"/>
      <c r="HS71" s="7"/>
      <c r="HT71" s="7"/>
      <c r="HU71" s="2" t="s">
        <v>277</v>
      </c>
      <c r="HV71" s="2" t="s">
        <v>217</v>
      </c>
      <c r="HW71" s="2" t="s">
        <v>220</v>
      </c>
      <c r="HX71" s="2" t="s">
        <v>220</v>
      </c>
      <c r="HY71" s="2" t="s">
        <v>232</v>
      </c>
      <c r="HZ71" s="2" t="s">
        <v>220</v>
      </c>
      <c r="IA71" s="4"/>
      <c r="IB71" s="8"/>
      <c r="IC71" s="4"/>
      <c r="ID71" s="8"/>
      <c r="IE71" s="7"/>
      <c r="IF71" s="7"/>
      <c r="IG71" s="2" t="s">
        <v>230</v>
      </c>
      <c r="IH71" s="2" t="s">
        <v>217</v>
      </c>
      <c r="II71" s="2" t="s">
        <v>220</v>
      </c>
      <c r="IJ71" s="2" t="s">
        <v>220</v>
      </c>
      <c r="IK71" s="2" t="s">
        <v>232</v>
      </c>
      <c r="IL71" s="2" t="s">
        <v>220</v>
      </c>
      <c r="IM71" s="4"/>
      <c r="IN71" s="8"/>
      <c r="IO71" s="4"/>
      <c r="IP71" s="8"/>
      <c r="IQ71" s="7"/>
      <c r="IR71" s="7"/>
      <c r="IS71" s="2" t="s">
        <v>277</v>
      </c>
      <c r="IT71" s="2" t="s">
        <v>217</v>
      </c>
      <c r="IU71" s="2" t="s">
        <v>220</v>
      </c>
      <c r="IV71" s="2" t="s">
        <v>220</v>
      </c>
      <c r="IW71" s="2" t="s">
        <v>232</v>
      </c>
      <c r="IX71" s="2" t="s">
        <v>220</v>
      </c>
      <c r="IY71" s="4"/>
      <c r="IZ71" s="8"/>
      <c r="JA71" s="4"/>
      <c r="JB71" s="8"/>
      <c r="JC71" s="7"/>
      <c r="JD71" s="7"/>
      <c r="JE71" s="2" t="s">
        <v>277</v>
      </c>
      <c r="JF71" s="2" t="s">
        <v>217</v>
      </c>
      <c r="JG71" s="2" t="s">
        <v>220</v>
      </c>
      <c r="JH71" s="2" t="s">
        <v>220</v>
      </c>
      <c r="JI71" s="2" t="s">
        <v>232</v>
      </c>
      <c r="JJ71" s="2" t="s">
        <v>220</v>
      </c>
      <c r="JK71" s="4"/>
      <c r="JL71" s="8"/>
      <c r="JM71" s="4"/>
      <c r="JN71" s="8"/>
      <c r="JO71" s="7"/>
      <c r="JP71" s="7"/>
      <c r="JQ71" s="2" t="s">
        <v>277</v>
      </c>
      <c r="JR71" s="2" t="s">
        <v>217</v>
      </c>
      <c r="JS71" s="2" t="s">
        <v>220</v>
      </c>
      <c r="JT71" s="2" t="s">
        <v>220</v>
      </c>
      <c r="JU71" s="2" t="s">
        <v>232</v>
      </c>
      <c r="JV71" s="2" t="s">
        <v>220</v>
      </c>
      <c r="JW71" s="4"/>
      <c r="JX71" s="8"/>
      <c r="JY71" s="4"/>
      <c r="JZ71" s="8"/>
      <c r="KA71" s="7"/>
      <c r="KB71" s="7"/>
      <c r="KC71" s="2" t="s">
        <v>832</v>
      </c>
      <c r="KD71" s="2" t="s">
        <v>217</v>
      </c>
      <c r="KE71" s="2" t="s">
        <v>220</v>
      </c>
      <c r="KF71" s="2" t="s">
        <v>220</v>
      </c>
      <c r="KG71" s="2" t="s">
        <v>232</v>
      </c>
      <c r="KH71" s="2" t="s">
        <v>220</v>
      </c>
      <c r="KI71" s="4"/>
      <c r="KJ71" s="8"/>
      <c r="KK71" s="4"/>
      <c r="KL71" s="8"/>
      <c r="KM71" s="7"/>
      <c r="KN71" s="7"/>
      <c r="KO71" s="2" t="s">
        <v>277</v>
      </c>
      <c r="KP71" s="2" t="s">
        <v>217</v>
      </c>
      <c r="KQ71" s="2" t="s">
        <v>220</v>
      </c>
      <c r="KR71" s="2" t="s">
        <v>220</v>
      </c>
      <c r="KS71" s="2" t="s">
        <v>232</v>
      </c>
      <c r="KT71" s="2" t="s">
        <v>220</v>
      </c>
      <c r="KU71" s="4"/>
      <c r="KV71" s="8"/>
      <c r="KW71" s="4"/>
      <c r="KX71" s="8"/>
      <c r="KY71" s="7"/>
      <c r="KZ71" s="7"/>
      <c r="LA71" s="2" t="s">
        <v>277</v>
      </c>
      <c r="LB71" s="2" t="s">
        <v>217</v>
      </c>
      <c r="LC71" s="2" t="s">
        <v>220</v>
      </c>
      <c r="LD71" s="2" t="s">
        <v>220</v>
      </c>
      <c r="LE71" s="2" t="s">
        <v>232</v>
      </c>
      <c r="LF71" s="2" t="s">
        <v>220</v>
      </c>
      <c r="LG71" s="4"/>
      <c r="LH71" s="8"/>
      <c r="LI71" s="4"/>
      <c r="LJ71" s="8"/>
      <c r="LK71" s="7"/>
      <c r="LL71" s="7"/>
      <c r="LM71" s="2" t="s">
        <v>268</v>
      </c>
      <c r="LN71" s="2" t="s">
        <v>217</v>
      </c>
      <c r="LO71" s="2" t="s">
        <v>220</v>
      </c>
      <c r="LP71" s="2" t="s">
        <v>220</v>
      </c>
      <c r="LQ71" s="2" t="s">
        <v>232</v>
      </c>
      <c r="LR71" s="2" t="s">
        <v>220</v>
      </c>
      <c r="LS71" s="4"/>
      <c r="LT71" s="8"/>
      <c r="LU71" s="4"/>
      <c r="LV71" s="8"/>
      <c r="LW71" s="7"/>
      <c r="LX71" s="7"/>
      <c r="LY71" s="2" t="s">
        <v>220</v>
      </c>
      <c r="LZ71" s="2" t="s">
        <v>220</v>
      </c>
      <c r="MA71" s="2" t="s">
        <v>220</v>
      </c>
      <c r="MB71" s="2" t="s">
        <v>220</v>
      </c>
      <c r="MC71" s="2" t="s">
        <v>220</v>
      </c>
      <c r="MD71" s="2" t="s">
        <v>220</v>
      </c>
      <c r="ME71" s="4"/>
      <c r="MF71" s="8"/>
      <c r="MG71" s="4"/>
      <c r="MH71" s="8"/>
      <c r="MI71" s="7"/>
      <c r="MJ71" s="7"/>
      <c r="MK71" s="2" t="s">
        <v>220</v>
      </c>
      <c r="ML71" s="2" t="s">
        <v>220</v>
      </c>
      <c r="MM71" s="2" t="s">
        <v>220</v>
      </c>
      <c r="MN71" s="2" t="s">
        <v>220</v>
      </c>
      <c r="MO71" s="2" t="s">
        <v>220</v>
      </c>
      <c r="MP71" s="2" t="s">
        <v>220</v>
      </c>
      <c r="MQ71" s="4"/>
      <c r="MR71" s="8"/>
      <c r="MS71" s="4"/>
      <c r="MT71" s="8"/>
      <c r="MU71" s="7"/>
      <c r="MV71" s="7"/>
      <c r="MW71" s="2" t="s">
        <v>220</v>
      </c>
      <c r="MX71" s="2" t="s">
        <v>220</v>
      </c>
      <c r="MY71" s="2" t="s">
        <v>220</v>
      </c>
      <c r="MZ71" s="2" t="s">
        <v>220</v>
      </c>
      <c r="NA71" s="2" t="s">
        <v>220</v>
      </c>
      <c r="NB71" s="2" t="s">
        <v>220</v>
      </c>
      <c r="NC71" s="4"/>
      <c r="ND71" s="8"/>
      <c r="NE71" s="4"/>
      <c r="NF71" s="8"/>
      <c r="NG71" s="7"/>
      <c r="NH71" s="7"/>
      <c r="NI71" s="2" t="s">
        <v>277</v>
      </c>
      <c r="NJ71" s="2" t="s">
        <v>217</v>
      </c>
      <c r="NK71" s="2" t="s">
        <v>220</v>
      </c>
      <c r="NL71" s="2" t="s">
        <v>220</v>
      </c>
      <c r="NM71" s="2" t="s">
        <v>232</v>
      </c>
      <c r="NN71" s="2" t="s">
        <v>220</v>
      </c>
      <c r="NO71" s="4"/>
      <c r="NP71" s="8"/>
      <c r="NQ71" s="4"/>
      <c r="NR71" s="8"/>
      <c r="NS71" s="7"/>
      <c r="NT71" s="7"/>
      <c r="NU71" s="2" t="s">
        <v>277</v>
      </c>
      <c r="NV71" s="2" t="s">
        <v>217</v>
      </c>
      <c r="NW71" s="2" t="s">
        <v>220</v>
      </c>
      <c r="NX71" s="2" t="s">
        <v>220</v>
      </c>
      <c r="NY71" s="2" t="s">
        <v>232</v>
      </c>
      <c r="NZ71" s="2" t="s">
        <v>220</v>
      </c>
      <c r="OA71" s="4"/>
      <c r="OB71" s="8"/>
      <c r="OC71" s="4"/>
      <c r="OD71" s="8"/>
      <c r="OE71" s="7"/>
      <c r="OF71" s="7"/>
      <c r="OG71" s="2" t="s">
        <v>220</v>
      </c>
      <c r="OH71" s="2" t="s">
        <v>220</v>
      </c>
      <c r="OI71" s="2" t="s">
        <v>220</v>
      </c>
      <c r="OJ71" s="2" t="s">
        <v>220</v>
      </c>
      <c r="OK71" s="2" t="s">
        <v>220</v>
      </c>
      <c r="OL71" s="2" t="s">
        <v>220</v>
      </c>
      <c r="OM71" s="4"/>
      <c r="ON71" s="8"/>
      <c r="OO71" s="4"/>
      <c r="OP71" s="8"/>
      <c r="OQ71" s="7"/>
      <c r="OR71" s="7"/>
      <c r="OS71" s="2" t="s">
        <v>277</v>
      </c>
      <c r="OT71" s="2" t="s">
        <v>217</v>
      </c>
      <c r="OU71" s="2" t="s">
        <v>220</v>
      </c>
      <c r="OV71" s="2" t="s">
        <v>220</v>
      </c>
      <c r="OW71" s="2" t="s">
        <v>232</v>
      </c>
      <c r="OX71" s="2" t="s">
        <v>220</v>
      </c>
      <c r="OY71" s="4"/>
      <c r="OZ71" s="8"/>
      <c r="PA71" s="4"/>
      <c r="PB71" s="8"/>
      <c r="PC71" s="7"/>
      <c r="PD71" s="7"/>
      <c r="PE71" s="2" t="s">
        <v>277</v>
      </c>
      <c r="PF71" s="2" t="s">
        <v>217</v>
      </c>
      <c r="PG71" s="2" t="s">
        <v>220</v>
      </c>
      <c r="PH71" s="2" t="s">
        <v>220</v>
      </c>
      <c r="PI71" s="2" t="s">
        <v>232</v>
      </c>
      <c r="PJ71" s="2" t="s">
        <v>220</v>
      </c>
      <c r="PK71" s="4"/>
      <c r="PL71" s="8"/>
      <c r="PM71" s="4"/>
      <c r="PN71" s="8"/>
      <c r="PO71" s="7"/>
      <c r="PP71" s="7"/>
      <c r="PQ71" s="2" t="s">
        <v>220</v>
      </c>
      <c r="PR71" s="2" t="s">
        <v>220</v>
      </c>
      <c r="PS71" s="2" t="s">
        <v>220</v>
      </c>
      <c r="PT71" s="2" t="s">
        <v>220</v>
      </c>
      <c r="PU71" s="2" t="s">
        <v>220</v>
      </c>
      <c r="PV71" s="2" t="s">
        <v>220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>
        <v>140</v>
      </c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>
        <v>140</v>
      </c>
      <c r="TF71" s="4"/>
      <c r="TG71" s="4"/>
      <c r="TH71" s="4"/>
    </row>
    <row r="72">
      <c r="A72" s="2" t="s">
        <v>1313</v>
      </c>
      <c r="B72" s="2" t="s">
        <v>209</v>
      </c>
      <c r="C72" s="2" t="s">
        <v>210</v>
      </c>
      <c r="D72" s="2" t="s">
        <v>211</v>
      </c>
      <c r="E72" s="2" t="s">
        <v>212</v>
      </c>
      <c r="F72" s="2" t="s">
        <v>1314</v>
      </c>
      <c r="G72" s="2" t="s">
        <v>1314</v>
      </c>
      <c r="H72" s="2" t="s">
        <v>1314</v>
      </c>
      <c r="I72" s="2" t="s">
        <v>841</v>
      </c>
      <c r="J72" s="2" t="s">
        <v>215</v>
      </c>
      <c r="K72" s="2" t="s">
        <v>1001</v>
      </c>
      <c r="L72" s="3">
        <v>70.52</v>
      </c>
      <c r="M72" s="3">
        <v>74.05</v>
      </c>
      <c r="N72" s="3">
        <v>144.99</v>
      </c>
      <c r="O72" s="2" t="s">
        <v>537</v>
      </c>
      <c r="P72" s="2" t="s">
        <v>538</v>
      </c>
      <c r="Q72" s="2" t="s">
        <v>219</v>
      </c>
      <c r="R72" s="2" t="s">
        <v>220</v>
      </c>
      <c r="S72" s="2" t="s">
        <v>1315</v>
      </c>
      <c r="T72" s="2" t="s">
        <v>222</v>
      </c>
      <c r="U72" s="2" t="s">
        <v>223</v>
      </c>
      <c r="V72" s="2" t="s">
        <v>1033</v>
      </c>
      <c r="W72" s="2" t="s">
        <v>845</v>
      </c>
      <c r="X72" s="2" t="s">
        <v>1234</v>
      </c>
      <c r="Y72" s="2" t="s">
        <v>1316</v>
      </c>
      <c r="Z72" s="4"/>
      <c r="AA72" s="4">
        <f>=ROUNDDOWN({0},0)</f>
      </c>
      <c r="AB72" s="5"/>
      <c r="AC72" s="2" t="s">
        <v>220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/>
      <c r="AQ72" s="8"/>
      <c r="AR72" s="4">
        <v>10</v>
      </c>
      <c r="AS72" s="8">
        <v>428.77</v>
      </c>
      <c r="AT72" s="7">
        <v>-1</v>
      </c>
      <c r="AU72" s="7">
        <v>-1</v>
      </c>
      <c r="AV72" s="4"/>
      <c r="AW72" s="8"/>
      <c r="AX72" s="4">
        <v>10</v>
      </c>
      <c r="AY72" s="8">
        <v>428.77</v>
      </c>
      <c r="AZ72" s="7">
        <v>-1</v>
      </c>
      <c r="BA72" s="7">
        <v>-1</v>
      </c>
      <c r="BB72" s="7"/>
      <c r="BC72" s="4"/>
      <c r="BD72" s="8"/>
      <c r="BE72" s="4">
        <v>10</v>
      </c>
      <c r="BF72" s="8">
        <v>428.77</v>
      </c>
      <c r="BG72" s="7">
        <v>-1</v>
      </c>
      <c r="BH72" s="7">
        <v>-1</v>
      </c>
      <c r="BI72" s="7"/>
      <c r="BJ72" s="4"/>
      <c r="BK72" s="8"/>
      <c r="BL72" s="2" t="s">
        <v>1317</v>
      </c>
      <c r="BM72" s="7"/>
      <c r="BN72" s="7"/>
      <c r="BO72" s="4"/>
      <c r="BP72" s="8"/>
      <c r="BQ72" s="4"/>
      <c r="BR72" s="8"/>
      <c r="BS72" s="7"/>
      <c r="BT72" s="7"/>
      <c r="BU72" s="2" t="s">
        <v>1237</v>
      </c>
      <c r="BV72" s="2" t="s">
        <v>270</v>
      </c>
      <c r="BW72" s="2" t="s">
        <v>220</v>
      </c>
      <c r="BX72" s="2" t="s">
        <v>220</v>
      </c>
      <c r="BY72" s="2" t="s">
        <v>232</v>
      </c>
      <c r="BZ72" s="2" t="s">
        <v>220</v>
      </c>
      <c r="CA72" s="4"/>
      <c r="CB72" s="8"/>
      <c r="CC72" s="4">
        <v>1</v>
      </c>
      <c r="CD72" s="8">
        <v>39.98</v>
      </c>
      <c r="CE72" s="7">
        <v>-1</v>
      </c>
      <c r="CF72" s="7">
        <v>-1</v>
      </c>
      <c r="CG72" s="2" t="s">
        <v>230</v>
      </c>
      <c r="CH72" s="2" t="s">
        <v>270</v>
      </c>
      <c r="CI72" s="2" t="s">
        <v>267</v>
      </c>
      <c r="CJ72" s="2" t="s">
        <v>1318</v>
      </c>
      <c r="CK72" s="2" t="s">
        <v>232</v>
      </c>
      <c r="CL72" s="2" t="s">
        <v>220</v>
      </c>
      <c r="CM72" s="4"/>
      <c r="CN72" s="8"/>
      <c r="CO72" s="4"/>
      <c r="CP72" s="8"/>
      <c r="CQ72" s="7"/>
      <c r="CR72" s="7"/>
      <c r="CS72" s="2" t="s">
        <v>277</v>
      </c>
      <c r="CT72" s="2" t="s">
        <v>270</v>
      </c>
      <c r="CU72" s="2" t="s">
        <v>545</v>
      </c>
      <c r="CV72" s="2" t="s">
        <v>220</v>
      </c>
      <c r="CW72" s="2" t="s">
        <v>269</v>
      </c>
      <c r="CX72" s="2" t="s">
        <v>220</v>
      </c>
      <c r="CY72" s="4"/>
      <c r="CZ72" s="8"/>
      <c r="DA72" s="4"/>
      <c r="DB72" s="8"/>
      <c r="DC72" s="7"/>
      <c r="DD72" s="7"/>
      <c r="DE72" s="2" t="s">
        <v>230</v>
      </c>
      <c r="DF72" s="2" t="s">
        <v>270</v>
      </c>
      <c r="DG72" s="2" t="s">
        <v>1239</v>
      </c>
      <c r="DH72" s="2" t="s">
        <v>1251</v>
      </c>
      <c r="DI72" s="2" t="s">
        <v>232</v>
      </c>
      <c r="DJ72" s="2" t="s">
        <v>220</v>
      </c>
      <c r="DK72" s="4"/>
      <c r="DL72" s="8"/>
      <c r="DM72" s="4"/>
      <c r="DN72" s="8"/>
      <c r="DO72" s="7"/>
      <c r="DP72" s="7"/>
      <c r="DQ72" s="2" t="s">
        <v>230</v>
      </c>
      <c r="DR72" s="2" t="s">
        <v>270</v>
      </c>
      <c r="DS72" s="2" t="s">
        <v>1319</v>
      </c>
      <c r="DT72" s="2" t="s">
        <v>1320</v>
      </c>
      <c r="DU72" s="2" t="s">
        <v>232</v>
      </c>
      <c r="DV72" s="2" t="s">
        <v>220</v>
      </c>
      <c r="DW72" s="4"/>
      <c r="DX72" s="8"/>
      <c r="DY72" s="4">
        <v>8</v>
      </c>
      <c r="DZ72" s="8">
        <v>311.04</v>
      </c>
      <c r="EA72" s="7">
        <v>-1</v>
      </c>
      <c r="EB72" s="7">
        <v>-1</v>
      </c>
      <c r="EC72" s="2" t="s">
        <v>230</v>
      </c>
      <c r="ED72" s="2" t="s">
        <v>270</v>
      </c>
      <c r="EE72" s="2" t="s">
        <v>1321</v>
      </c>
      <c r="EF72" s="2" t="s">
        <v>1322</v>
      </c>
      <c r="EG72" s="2" t="s">
        <v>269</v>
      </c>
      <c r="EH72" s="2" t="s">
        <v>220</v>
      </c>
      <c r="EI72" s="4"/>
      <c r="EJ72" s="8"/>
      <c r="EK72" s="4"/>
      <c r="EL72" s="8"/>
      <c r="EM72" s="7"/>
      <c r="EN72" s="7"/>
      <c r="EO72" s="2" t="s">
        <v>230</v>
      </c>
      <c r="EP72" s="2" t="s">
        <v>270</v>
      </c>
      <c r="EQ72" s="2" t="s">
        <v>1112</v>
      </c>
      <c r="ER72" s="2" t="s">
        <v>1323</v>
      </c>
      <c r="ES72" s="2" t="s">
        <v>232</v>
      </c>
      <c r="ET72" s="2" t="s">
        <v>220</v>
      </c>
      <c r="EU72" s="4"/>
      <c r="EV72" s="8"/>
      <c r="EW72" s="4">
        <v>1</v>
      </c>
      <c r="EX72" s="8">
        <v>77.75</v>
      </c>
      <c r="EY72" s="7">
        <v>-1</v>
      </c>
      <c r="EZ72" s="7">
        <v>-1</v>
      </c>
      <c r="FA72" s="2" t="s">
        <v>230</v>
      </c>
      <c r="FB72" s="2" t="s">
        <v>270</v>
      </c>
      <c r="FC72" s="2" t="s">
        <v>645</v>
      </c>
      <c r="FD72" s="2" t="s">
        <v>1324</v>
      </c>
      <c r="FE72" s="2" t="s">
        <v>232</v>
      </c>
      <c r="FF72" s="2" t="s">
        <v>220</v>
      </c>
      <c r="FG72" s="4"/>
      <c r="FH72" s="8"/>
      <c r="FI72" s="4"/>
      <c r="FJ72" s="8"/>
      <c r="FK72" s="7"/>
      <c r="FL72" s="7"/>
      <c r="FM72" s="2" t="s">
        <v>254</v>
      </c>
      <c r="FN72" s="2" t="s">
        <v>270</v>
      </c>
      <c r="FO72" s="2" t="s">
        <v>220</v>
      </c>
      <c r="FP72" s="2" t="s">
        <v>220</v>
      </c>
      <c r="FQ72" s="2" t="s">
        <v>232</v>
      </c>
      <c r="FR72" s="2" t="s">
        <v>220</v>
      </c>
      <c r="FS72" s="4"/>
      <c r="FT72" s="8"/>
      <c r="FU72" s="4"/>
      <c r="FV72" s="8"/>
      <c r="FW72" s="7"/>
      <c r="FX72" s="7"/>
      <c r="FY72" s="2" t="s">
        <v>416</v>
      </c>
      <c r="FZ72" s="2" t="s">
        <v>270</v>
      </c>
      <c r="GA72" s="2" t="s">
        <v>220</v>
      </c>
      <c r="GB72" s="2" t="s">
        <v>220</v>
      </c>
      <c r="GC72" s="2" t="s">
        <v>232</v>
      </c>
      <c r="GD72" s="2" t="s">
        <v>220</v>
      </c>
      <c r="GE72" s="4"/>
      <c r="GF72" s="8"/>
      <c r="GG72" s="4"/>
      <c r="GH72" s="8"/>
      <c r="GI72" s="7"/>
      <c r="GJ72" s="7"/>
      <c r="GK72" s="2" t="s">
        <v>277</v>
      </c>
      <c r="GL72" s="2" t="s">
        <v>270</v>
      </c>
      <c r="GM72" s="2" t="s">
        <v>220</v>
      </c>
      <c r="GN72" s="2" t="s">
        <v>220</v>
      </c>
      <c r="GO72" s="2" t="s">
        <v>232</v>
      </c>
      <c r="GP72" s="2" t="s">
        <v>220</v>
      </c>
      <c r="GQ72" s="4"/>
      <c r="GR72" s="8"/>
      <c r="GS72" s="4"/>
      <c r="GT72" s="8"/>
      <c r="GU72" s="7"/>
      <c r="GV72" s="7"/>
      <c r="GW72" s="2" t="s">
        <v>277</v>
      </c>
      <c r="GX72" s="2" t="s">
        <v>270</v>
      </c>
      <c r="GY72" s="2" t="s">
        <v>220</v>
      </c>
      <c r="GZ72" s="2" t="s">
        <v>220</v>
      </c>
      <c r="HA72" s="2" t="s">
        <v>232</v>
      </c>
      <c r="HB72" s="2" t="s">
        <v>220</v>
      </c>
      <c r="HC72" s="4"/>
      <c r="HD72" s="8"/>
      <c r="HE72" s="4"/>
      <c r="HF72" s="8"/>
      <c r="HG72" s="7"/>
      <c r="HH72" s="7"/>
      <c r="HI72" s="2" t="s">
        <v>277</v>
      </c>
      <c r="HJ72" s="2" t="s">
        <v>270</v>
      </c>
      <c r="HK72" s="2" t="s">
        <v>220</v>
      </c>
      <c r="HL72" s="2" t="s">
        <v>220</v>
      </c>
      <c r="HM72" s="2" t="s">
        <v>232</v>
      </c>
      <c r="HN72" s="2" t="s">
        <v>220</v>
      </c>
      <c r="HO72" s="4"/>
      <c r="HP72" s="8"/>
      <c r="HQ72" s="4"/>
      <c r="HR72" s="8"/>
      <c r="HS72" s="7"/>
      <c r="HT72" s="7"/>
      <c r="HU72" s="2" t="s">
        <v>230</v>
      </c>
      <c r="HV72" s="2" t="s">
        <v>270</v>
      </c>
      <c r="HW72" s="2" t="s">
        <v>465</v>
      </c>
      <c r="HX72" s="2" t="s">
        <v>945</v>
      </c>
      <c r="HY72" s="2" t="s">
        <v>232</v>
      </c>
      <c r="HZ72" s="2" t="s">
        <v>220</v>
      </c>
      <c r="IA72" s="4"/>
      <c r="IB72" s="8"/>
      <c r="IC72" s="4"/>
      <c r="ID72" s="8"/>
      <c r="IE72" s="7"/>
      <c r="IF72" s="7"/>
      <c r="IG72" s="2" t="s">
        <v>230</v>
      </c>
      <c r="IH72" s="2" t="s">
        <v>270</v>
      </c>
      <c r="II72" s="2" t="s">
        <v>267</v>
      </c>
      <c r="IJ72" s="2" t="s">
        <v>1320</v>
      </c>
      <c r="IK72" s="2" t="s">
        <v>232</v>
      </c>
      <c r="IL72" s="2" t="s">
        <v>220</v>
      </c>
      <c r="IM72" s="4"/>
      <c r="IN72" s="8"/>
      <c r="IO72" s="4"/>
      <c r="IP72" s="8"/>
      <c r="IQ72" s="7"/>
      <c r="IR72" s="7"/>
      <c r="IS72" s="2" t="s">
        <v>277</v>
      </c>
      <c r="IT72" s="2" t="s">
        <v>270</v>
      </c>
      <c r="IU72" s="2" t="s">
        <v>220</v>
      </c>
      <c r="IV72" s="2" t="s">
        <v>220</v>
      </c>
      <c r="IW72" s="2" t="s">
        <v>232</v>
      </c>
      <c r="IX72" s="2" t="s">
        <v>220</v>
      </c>
      <c r="IY72" s="4"/>
      <c r="IZ72" s="8"/>
      <c r="JA72" s="4"/>
      <c r="JB72" s="8"/>
      <c r="JC72" s="7"/>
      <c r="JD72" s="7"/>
      <c r="JE72" s="2" t="s">
        <v>254</v>
      </c>
      <c r="JF72" s="2" t="s">
        <v>270</v>
      </c>
      <c r="JG72" s="2" t="s">
        <v>220</v>
      </c>
      <c r="JH72" s="2" t="s">
        <v>220</v>
      </c>
      <c r="JI72" s="2" t="s">
        <v>232</v>
      </c>
      <c r="JJ72" s="2" t="s">
        <v>220</v>
      </c>
      <c r="JK72" s="4"/>
      <c r="JL72" s="8"/>
      <c r="JM72" s="4"/>
      <c r="JN72" s="8"/>
      <c r="JO72" s="7"/>
      <c r="JP72" s="7"/>
      <c r="JQ72" s="2" t="s">
        <v>277</v>
      </c>
      <c r="JR72" s="2" t="s">
        <v>270</v>
      </c>
      <c r="JS72" s="2" t="s">
        <v>220</v>
      </c>
      <c r="JT72" s="2" t="s">
        <v>220</v>
      </c>
      <c r="JU72" s="2" t="s">
        <v>232</v>
      </c>
      <c r="JV72" s="2" t="s">
        <v>220</v>
      </c>
      <c r="JW72" s="4"/>
      <c r="JX72" s="8"/>
      <c r="JY72" s="4"/>
      <c r="JZ72" s="8"/>
      <c r="KA72" s="7"/>
      <c r="KB72" s="7"/>
      <c r="KC72" s="2" t="s">
        <v>277</v>
      </c>
      <c r="KD72" s="2" t="s">
        <v>270</v>
      </c>
      <c r="KE72" s="2" t="s">
        <v>220</v>
      </c>
      <c r="KF72" s="2" t="s">
        <v>220</v>
      </c>
      <c r="KG72" s="2" t="s">
        <v>232</v>
      </c>
      <c r="KH72" s="2" t="s">
        <v>220</v>
      </c>
      <c r="KI72" s="4"/>
      <c r="KJ72" s="8"/>
      <c r="KK72" s="4"/>
      <c r="KL72" s="8"/>
      <c r="KM72" s="7"/>
      <c r="KN72" s="7"/>
      <c r="KO72" s="2" t="s">
        <v>277</v>
      </c>
      <c r="KP72" s="2" t="s">
        <v>270</v>
      </c>
      <c r="KQ72" s="2" t="s">
        <v>220</v>
      </c>
      <c r="KR72" s="2" t="s">
        <v>220</v>
      </c>
      <c r="KS72" s="2" t="s">
        <v>232</v>
      </c>
      <c r="KT72" s="2" t="s">
        <v>220</v>
      </c>
      <c r="KU72" s="4"/>
      <c r="KV72" s="8"/>
      <c r="KW72" s="4"/>
      <c r="KX72" s="8"/>
      <c r="KY72" s="7"/>
      <c r="KZ72" s="7"/>
      <c r="LA72" s="2" t="s">
        <v>277</v>
      </c>
      <c r="LB72" s="2" t="s">
        <v>270</v>
      </c>
      <c r="LC72" s="2" t="s">
        <v>220</v>
      </c>
      <c r="LD72" s="2" t="s">
        <v>220</v>
      </c>
      <c r="LE72" s="2" t="s">
        <v>232</v>
      </c>
      <c r="LF72" s="2" t="s">
        <v>220</v>
      </c>
      <c r="LG72" s="4"/>
      <c r="LH72" s="8"/>
      <c r="LI72" s="4"/>
      <c r="LJ72" s="8"/>
      <c r="LK72" s="7"/>
      <c r="LL72" s="7"/>
      <c r="LM72" s="2" t="s">
        <v>268</v>
      </c>
      <c r="LN72" s="2" t="s">
        <v>270</v>
      </c>
      <c r="LO72" s="2" t="s">
        <v>220</v>
      </c>
      <c r="LP72" s="2" t="s">
        <v>220</v>
      </c>
      <c r="LQ72" s="2" t="s">
        <v>232</v>
      </c>
      <c r="LR72" s="2" t="s">
        <v>220</v>
      </c>
      <c r="LS72" s="4"/>
      <c r="LT72" s="8"/>
      <c r="LU72" s="4"/>
      <c r="LV72" s="8"/>
      <c r="LW72" s="7"/>
      <c r="LX72" s="7"/>
      <c r="LY72" s="2" t="s">
        <v>230</v>
      </c>
      <c r="LZ72" s="2" t="s">
        <v>270</v>
      </c>
      <c r="MA72" s="2" t="s">
        <v>1252</v>
      </c>
      <c r="MB72" s="2" t="s">
        <v>220</v>
      </c>
      <c r="MC72" s="2" t="s">
        <v>232</v>
      </c>
      <c r="MD72" s="2" t="s">
        <v>220</v>
      </c>
      <c r="ME72" s="4"/>
      <c r="MF72" s="8"/>
      <c r="MG72" s="4"/>
      <c r="MH72" s="8"/>
      <c r="MI72" s="7"/>
      <c r="MJ72" s="7"/>
      <c r="MK72" s="2" t="s">
        <v>277</v>
      </c>
      <c r="ML72" s="2" t="s">
        <v>270</v>
      </c>
      <c r="MM72" s="2" t="s">
        <v>220</v>
      </c>
      <c r="MN72" s="2" t="s">
        <v>220</v>
      </c>
      <c r="MO72" s="2" t="s">
        <v>232</v>
      </c>
      <c r="MP72" s="2" t="s">
        <v>220</v>
      </c>
      <c r="MQ72" s="4"/>
      <c r="MR72" s="8"/>
      <c r="MS72" s="4"/>
      <c r="MT72" s="8"/>
      <c r="MU72" s="7"/>
      <c r="MV72" s="7"/>
      <c r="MW72" s="2" t="s">
        <v>230</v>
      </c>
      <c r="MX72" s="2" t="s">
        <v>270</v>
      </c>
      <c r="MY72" s="2" t="s">
        <v>267</v>
      </c>
      <c r="MZ72" s="2" t="s">
        <v>1325</v>
      </c>
      <c r="NA72" s="2" t="s">
        <v>232</v>
      </c>
      <c r="NB72" s="2" t="s">
        <v>220</v>
      </c>
      <c r="NC72" s="4"/>
      <c r="ND72" s="8"/>
      <c r="NE72" s="4"/>
      <c r="NF72" s="8"/>
      <c r="NG72" s="7"/>
      <c r="NH72" s="7"/>
      <c r="NI72" s="2" t="s">
        <v>277</v>
      </c>
      <c r="NJ72" s="2" t="s">
        <v>270</v>
      </c>
      <c r="NK72" s="2" t="s">
        <v>220</v>
      </c>
      <c r="NL72" s="2" t="s">
        <v>220</v>
      </c>
      <c r="NM72" s="2" t="s">
        <v>232</v>
      </c>
      <c r="NN72" s="2" t="s">
        <v>220</v>
      </c>
      <c r="NO72" s="4"/>
      <c r="NP72" s="8"/>
      <c r="NQ72" s="4"/>
      <c r="NR72" s="8"/>
      <c r="NS72" s="7"/>
      <c r="NT72" s="7"/>
      <c r="NU72" s="2" t="s">
        <v>277</v>
      </c>
      <c r="NV72" s="2" t="s">
        <v>270</v>
      </c>
      <c r="NW72" s="2" t="s">
        <v>220</v>
      </c>
      <c r="NX72" s="2" t="s">
        <v>220</v>
      </c>
      <c r="NY72" s="2" t="s">
        <v>232</v>
      </c>
      <c r="NZ72" s="2" t="s">
        <v>220</v>
      </c>
      <c r="OA72" s="4"/>
      <c r="OB72" s="8"/>
      <c r="OC72" s="4"/>
      <c r="OD72" s="8"/>
      <c r="OE72" s="7"/>
      <c r="OF72" s="7"/>
      <c r="OG72" s="2" t="s">
        <v>268</v>
      </c>
      <c r="OH72" s="2" t="s">
        <v>270</v>
      </c>
      <c r="OI72" s="2" t="s">
        <v>220</v>
      </c>
      <c r="OJ72" s="2" t="s">
        <v>220</v>
      </c>
      <c r="OK72" s="2" t="s">
        <v>232</v>
      </c>
      <c r="OL72" s="2" t="s">
        <v>220</v>
      </c>
      <c r="OM72" s="4"/>
      <c r="ON72" s="8"/>
      <c r="OO72" s="4"/>
      <c r="OP72" s="8"/>
      <c r="OQ72" s="7"/>
      <c r="OR72" s="7"/>
      <c r="OS72" s="2" t="s">
        <v>277</v>
      </c>
      <c r="OT72" s="2" t="s">
        <v>270</v>
      </c>
      <c r="OU72" s="2" t="s">
        <v>220</v>
      </c>
      <c r="OV72" s="2" t="s">
        <v>220</v>
      </c>
      <c r="OW72" s="2" t="s">
        <v>232</v>
      </c>
      <c r="OX72" s="2" t="s">
        <v>220</v>
      </c>
      <c r="OY72" s="4"/>
      <c r="OZ72" s="8"/>
      <c r="PA72" s="4"/>
      <c r="PB72" s="8"/>
      <c r="PC72" s="7"/>
      <c r="PD72" s="7"/>
      <c r="PE72" s="2" t="s">
        <v>220</v>
      </c>
      <c r="PF72" s="2" t="s">
        <v>220</v>
      </c>
      <c r="PG72" s="2" t="s">
        <v>220</v>
      </c>
      <c r="PH72" s="2" t="s">
        <v>220</v>
      </c>
      <c r="PI72" s="2" t="s">
        <v>220</v>
      </c>
      <c r="PJ72" s="2" t="s">
        <v>220</v>
      </c>
      <c r="PK72" s="4"/>
      <c r="PL72" s="8"/>
      <c r="PM72" s="4"/>
      <c r="PN72" s="8"/>
      <c r="PO72" s="7"/>
      <c r="PP72" s="7"/>
      <c r="PQ72" s="2" t="s">
        <v>277</v>
      </c>
      <c r="PR72" s="2" t="s">
        <v>270</v>
      </c>
      <c r="PS72" s="2" t="s">
        <v>220</v>
      </c>
      <c r="PT72" s="2" t="s">
        <v>220</v>
      </c>
      <c r="PU72" s="2" t="s">
        <v>232</v>
      </c>
      <c r="PV72" s="2" t="s">
        <v>220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</row>
    <row r="73">
      <c r="A73" s="2" t="s">
        <v>1326</v>
      </c>
      <c r="B73" s="2" t="s">
        <v>209</v>
      </c>
      <c r="C73" s="2" t="s">
        <v>210</v>
      </c>
      <c r="D73" s="2" t="s">
        <v>211</v>
      </c>
      <c r="E73" s="2" t="s">
        <v>212</v>
      </c>
      <c r="F73" s="2" t="s">
        <v>1327</v>
      </c>
      <c r="G73" s="2" t="s">
        <v>1327</v>
      </c>
      <c r="H73" s="2" t="s">
        <v>1327</v>
      </c>
      <c r="I73" s="2" t="s">
        <v>1328</v>
      </c>
      <c r="J73" s="2" t="s">
        <v>215</v>
      </c>
      <c r="K73" s="2" t="s">
        <v>1329</v>
      </c>
      <c r="L73" s="3">
        <v>70</v>
      </c>
      <c r="M73" s="3">
        <v>73.5</v>
      </c>
      <c r="N73" s="3">
        <v>139.99</v>
      </c>
      <c r="O73" s="2" t="s">
        <v>537</v>
      </c>
      <c r="P73" s="2" t="s">
        <v>1115</v>
      </c>
      <c r="Q73" s="2" t="s">
        <v>219</v>
      </c>
      <c r="R73" s="2" t="s">
        <v>220</v>
      </c>
      <c r="S73" s="2" t="s">
        <v>1330</v>
      </c>
      <c r="T73" s="2" t="s">
        <v>222</v>
      </c>
      <c r="U73" s="2" t="s">
        <v>223</v>
      </c>
      <c r="V73" s="2" t="s">
        <v>953</v>
      </c>
      <c r="W73" s="2" t="s">
        <v>225</v>
      </c>
      <c r="X73" s="2" t="s">
        <v>845</v>
      </c>
      <c r="Y73" s="2" t="s">
        <v>1331</v>
      </c>
      <c r="Z73" s="4"/>
      <c r="AA73" s="4">
        <f>=ROUNDDOWN({0},0)</f>
      </c>
      <c r="AB73" s="5">
        <v>1</v>
      </c>
      <c r="AC73" s="2" t="s">
        <v>220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/>
      <c r="AQ73" s="8"/>
      <c r="AR73" s="4">
        <v>4</v>
      </c>
      <c r="AS73" s="8">
        <v>319.82</v>
      </c>
      <c r="AT73" s="7">
        <v>-1</v>
      </c>
      <c r="AU73" s="7">
        <v>-1</v>
      </c>
      <c r="AV73" s="4" t="s">
        <v>220</v>
      </c>
      <c r="AW73" s="8" t="s">
        <v>220</v>
      </c>
      <c r="AX73" s="4">
        <v>15</v>
      </c>
      <c r="AY73" s="8">
        <v>1363.26</v>
      </c>
      <c r="AZ73" s="7" t="s">
        <v>220</v>
      </c>
      <c r="BA73" s="7" t="s">
        <v>220</v>
      </c>
      <c r="BB73" s="7"/>
      <c r="BC73" s="4" t="s">
        <v>220</v>
      </c>
      <c r="BD73" s="8" t="s">
        <v>220</v>
      </c>
      <c r="BE73" s="4">
        <v>15</v>
      </c>
      <c r="BF73" s="8">
        <v>1363.26</v>
      </c>
      <c r="BG73" s="7" t="s">
        <v>220</v>
      </c>
      <c r="BH73" s="7" t="s">
        <v>220</v>
      </c>
      <c r="BI73" s="7"/>
      <c r="BJ73" s="4"/>
      <c r="BK73" s="8"/>
      <c r="BL73" s="2" t="s">
        <v>1332</v>
      </c>
      <c r="BM73" s="7"/>
      <c r="BN73" s="7"/>
      <c r="BO73" s="4"/>
      <c r="BP73" s="8"/>
      <c r="BQ73" s="4">
        <v>1</v>
      </c>
      <c r="BR73" s="8">
        <v>80.5</v>
      </c>
      <c r="BS73" s="7">
        <v>-1</v>
      </c>
      <c r="BT73" s="7">
        <v>-1</v>
      </c>
      <c r="BU73" s="2" t="s">
        <v>230</v>
      </c>
      <c r="BV73" s="2" t="s">
        <v>270</v>
      </c>
      <c r="BW73" s="2" t="s">
        <v>220</v>
      </c>
      <c r="BX73" s="2" t="s">
        <v>220</v>
      </c>
      <c r="BY73" s="2" t="s">
        <v>232</v>
      </c>
      <c r="BZ73" s="2" t="s">
        <v>220</v>
      </c>
      <c r="CA73" s="4"/>
      <c r="CB73" s="8"/>
      <c r="CC73" s="4">
        <v>1</v>
      </c>
      <c r="CD73" s="8">
        <v>79.38</v>
      </c>
      <c r="CE73" s="7">
        <v>-1</v>
      </c>
      <c r="CF73" s="7">
        <v>-1</v>
      </c>
      <c r="CG73" s="2" t="s">
        <v>230</v>
      </c>
      <c r="CH73" s="2" t="s">
        <v>270</v>
      </c>
      <c r="CI73" s="2" t="s">
        <v>362</v>
      </c>
      <c r="CJ73" s="2" t="s">
        <v>1333</v>
      </c>
      <c r="CK73" s="2" t="s">
        <v>232</v>
      </c>
      <c r="CL73" s="2" t="s">
        <v>220</v>
      </c>
      <c r="CM73" s="4"/>
      <c r="CN73" s="8"/>
      <c r="CO73" s="4">
        <v>1</v>
      </c>
      <c r="CP73" s="8">
        <v>86.44</v>
      </c>
      <c r="CQ73" s="7">
        <v>-1</v>
      </c>
      <c r="CR73" s="7">
        <v>-1</v>
      </c>
      <c r="CS73" s="2" t="s">
        <v>230</v>
      </c>
      <c r="CT73" s="2" t="s">
        <v>270</v>
      </c>
      <c r="CU73" s="2" t="s">
        <v>367</v>
      </c>
      <c r="CV73" s="2" t="s">
        <v>759</v>
      </c>
      <c r="CW73" s="2" t="s">
        <v>232</v>
      </c>
      <c r="CX73" s="2" t="s">
        <v>220</v>
      </c>
      <c r="CY73" s="4"/>
      <c r="CZ73" s="8"/>
      <c r="DA73" s="4"/>
      <c r="DB73" s="8"/>
      <c r="DC73" s="7"/>
      <c r="DD73" s="7"/>
      <c r="DE73" s="2" t="s">
        <v>230</v>
      </c>
      <c r="DF73" s="2" t="s">
        <v>270</v>
      </c>
      <c r="DG73" s="2" t="s">
        <v>362</v>
      </c>
      <c r="DH73" s="2" t="s">
        <v>891</v>
      </c>
      <c r="DI73" s="2" t="s">
        <v>232</v>
      </c>
      <c r="DJ73" s="2" t="s">
        <v>220</v>
      </c>
      <c r="DK73" s="4"/>
      <c r="DL73" s="8"/>
      <c r="DM73" s="4"/>
      <c r="DN73" s="8"/>
      <c r="DO73" s="7"/>
      <c r="DP73" s="7"/>
      <c r="DQ73" s="2" t="s">
        <v>230</v>
      </c>
      <c r="DR73" s="2" t="s">
        <v>270</v>
      </c>
      <c r="DS73" s="2" t="s">
        <v>1334</v>
      </c>
      <c r="DT73" s="2" t="s">
        <v>531</v>
      </c>
      <c r="DU73" s="2" t="s">
        <v>232</v>
      </c>
      <c r="DV73" s="2" t="s">
        <v>220</v>
      </c>
      <c r="DW73" s="4"/>
      <c r="DX73" s="8"/>
      <c r="DY73" s="4">
        <v>1</v>
      </c>
      <c r="DZ73" s="8">
        <v>73.5</v>
      </c>
      <c r="EA73" s="7">
        <v>-1</v>
      </c>
      <c r="EB73" s="7">
        <v>-1</v>
      </c>
      <c r="EC73" s="2" t="s">
        <v>230</v>
      </c>
      <c r="ED73" s="2" t="s">
        <v>270</v>
      </c>
      <c r="EE73" s="2" t="s">
        <v>362</v>
      </c>
      <c r="EF73" s="2" t="s">
        <v>372</v>
      </c>
      <c r="EG73" s="2" t="s">
        <v>232</v>
      </c>
      <c r="EH73" s="2" t="s">
        <v>220</v>
      </c>
      <c r="EI73" s="4"/>
      <c r="EJ73" s="8"/>
      <c r="EK73" s="4"/>
      <c r="EL73" s="8"/>
      <c r="EM73" s="7"/>
      <c r="EN73" s="7"/>
      <c r="EO73" s="2" t="s">
        <v>230</v>
      </c>
      <c r="EP73" s="2" t="s">
        <v>270</v>
      </c>
      <c r="EQ73" s="2" t="s">
        <v>369</v>
      </c>
      <c r="ER73" s="2" t="s">
        <v>1069</v>
      </c>
      <c r="ES73" s="2" t="s">
        <v>232</v>
      </c>
      <c r="ET73" s="2" t="s">
        <v>220</v>
      </c>
      <c r="EU73" s="4"/>
      <c r="EV73" s="8"/>
      <c r="EW73" s="4"/>
      <c r="EX73" s="8"/>
      <c r="EY73" s="7"/>
      <c r="EZ73" s="7"/>
      <c r="FA73" s="2" t="s">
        <v>230</v>
      </c>
      <c r="FB73" s="2" t="s">
        <v>270</v>
      </c>
      <c r="FC73" s="2" t="s">
        <v>1335</v>
      </c>
      <c r="FD73" s="2" t="s">
        <v>934</v>
      </c>
      <c r="FE73" s="2" t="s">
        <v>232</v>
      </c>
      <c r="FF73" s="2" t="s">
        <v>220</v>
      </c>
      <c r="FG73" s="4"/>
      <c r="FH73" s="8"/>
      <c r="FI73" s="4"/>
      <c r="FJ73" s="8"/>
      <c r="FK73" s="7"/>
      <c r="FL73" s="7"/>
      <c r="FM73" s="2" t="s">
        <v>254</v>
      </c>
      <c r="FN73" s="2" t="s">
        <v>270</v>
      </c>
      <c r="FO73" s="2" t="s">
        <v>220</v>
      </c>
      <c r="FP73" s="2" t="s">
        <v>220</v>
      </c>
      <c r="FQ73" s="2" t="s">
        <v>232</v>
      </c>
      <c r="FR73" s="2" t="s">
        <v>220</v>
      </c>
      <c r="FS73" s="4"/>
      <c r="FT73" s="8"/>
      <c r="FU73" s="4"/>
      <c r="FV73" s="8"/>
      <c r="FW73" s="7"/>
      <c r="FX73" s="7"/>
      <c r="FY73" s="2" t="s">
        <v>230</v>
      </c>
      <c r="FZ73" s="2" t="s">
        <v>270</v>
      </c>
      <c r="GA73" s="2" t="s">
        <v>1081</v>
      </c>
      <c r="GB73" s="2" t="s">
        <v>220</v>
      </c>
      <c r="GC73" s="2" t="s">
        <v>232</v>
      </c>
      <c r="GD73" s="2" t="s">
        <v>220</v>
      </c>
      <c r="GE73" s="4"/>
      <c r="GF73" s="8"/>
      <c r="GG73" s="4"/>
      <c r="GH73" s="8"/>
      <c r="GI73" s="7"/>
      <c r="GJ73" s="7"/>
      <c r="GK73" s="2" t="s">
        <v>277</v>
      </c>
      <c r="GL73" s="2" t="s">
        <v>270</v>
      </c>
      <c r="GM73" s="2" t="s">
        <v>220</v>
      </c>
      <c r="GN73" s="2" t="s">
        <v>220</v>
      </c>
      <c r="GO73" s="2" t="s">
        <v>232</v>
      </c>
      <c r="GP73" s="2" t="s">
        <v>220</v>
      </c>
      <c r="GQ73" s="4"/>
      <c r="GR73" s="8"/>
      <c r="GS73" s="4"/>
      <c r="GT73" s="8"/>
      <c r="GU73" s="7"/>
      <c r="GV73" s="7"/>
      <c r="GW73" s="2" t="s">
        <v>277</v>
      </c>
      <c r="GX73" s="2" t="s">
        <v>270</v>
      </c>
      <c r="GY73" s="2" t="s">
        <v>220</v>
      </c>
      <c r="GZ73" s="2" t="s">
        <v>220</v>
      </c>
      <c r="HA73" s="2" t="s">
        <v>232</v>
      </c>
      <c r="HB73" s="2" t="s">
        <v>220</v>
      </c>
      <c r="HC73" s="4"/>
      <c r="HD73" s="8"/>
      <c r="HE73" s="4"/>
      <c r="HF73" s="8"/>
      <c r="HG73" s="7"/>
      <c r="HH73" s="7"/>
      <c r="HI73" s="2" t="s">
        <v>254</v>
      </c>
      <c r="HJ73" s="2" t="s">
        <v>270</v>
      </c>
      <c r="HK73" s="2" t="s">
        <v>220</v>
      </c>
      <c r="HL73" s="2" t="s">
        <v>220</v>
      </c>
      <c r="HM73" s="2" t="s">
        <v>232</v>
      </c>
      <c r="HN73" s="2" t="s">
        <v>220</v>
      </c>
      <c r="HO73" s="4"/>
      <c r="HP73" s="8"/>
      <c r="HQ73" s="4"/>
      <c r="HR73" s="8"/>
      <c r="HS73" s="7"/>
      <c r="HT73" s="7"/>
      <c r="HU73" s="2" t="s">
        <v>230</v>
      </c>
      <c r="HV73" s="2" t="s">
        <v>270</v>
      </c>
      <c r="HW73" s="2" t="s">
        <v>382</v>
      </c>
      <c r="HX73" s="2" t="s">
        <v>220</v>
      </c>
      <c r="HY73" s="2" t="s">
        <v>232</v>
      </c>
      <c r="HZ73" s="2" t="s">
        <v>220</v>
      </c>
      <c r="IA73" s="4"/>
      <c r="IB73" s="8"/>
      <c r="IC73" s="4"/>
      <c r="ID73" s="8"/>
      <c r="IE73" s="7"/>
      <c r="IF73" s="7"/>
      <c r="IG73" s="2" t="s">
        <v>230</v>
      </c>
      <c r="IH73" s="2" t="s">
        <v>270</v>
      </c>
      <c r="II73" s="2" t="s">
        <v>362</v>
      </c>
      <c r="IJ73" s="2" t="s">
        <v>220</v>
      </c>
      <c r="IK73" s="2" t="s">
        <v>232</v>
      </c>
      <c r="IL73" s="2" t="s">
        <v>220</v>
      </c>
      <c r="IM73" s="4"/>
      <c r="IN73" s="8"/>
      <c r="IO73" s="4"/>
      <c r="IP73" s="8"/>
      <c r="IQ73" s="7"/>
      <c r="IR73" s="7"/>
      <c r="IS73" s="2" t="s">
        <v>277</v>
      </c>
      <c r="IT73" s="2" t="s">
        <v>270</v>
      </c>
      <c r="IU73" s="2" t="s">
        <v>220</v>
      </c>
      <c r="IV73" s="2" t="s">
        <v>220</v>
      </c>
      <c r="IW73" s="2" t="s">
        <v>232</v>
      </c>
      <c r="IX73" s="2" t="s">
        <v>220</v>
      </c>
      <c r="IY73" s="4"/>
      <c r="IZ73" s="8"/>
      <c r="JA73" s="4"/>
      <c r="JB73" s="8"/>
      <c r="JC73" s="7"/>
      <c r="JD73" s="7"/>
      <c r="JE73" s="2" t="s">
        <v>254</v>
      </c>
      <c r="JF73" s="2" t="s">
        <v>270</v>
      </c>
      <c r="JG73" s="2" t="s">
        <v>220</v>
      </c>
      <c r="JH73" s="2" t="s">
        <v>220</v>
      </c>
      <c r="JI73" s="2" t="s">
        <v>232</v>
      </c>
      <c r="JJ73" s="2" t="s">
        <v>220</v>
      </c>
      <c r="JK73" s="4"/>
      <c r="JL73" s="8"/>
      <c r="JM73" s="4"/>
      <c r="JN73" s="8"/>
      <c r="JO73" s="7"/>
      <c r="JP73" s="7"/>
      <c r="JQ73" s="2" t="s">
        <v>277</v>
      </c>
      <c r="JR73" s="2" t="s">
        <v>270</v>
      </c>
      <c r="JS73" s="2" t="s">
        <v>220</v>
      </c>
      <c r="JT73" s="2" t="s">
        <v>220</v>
      </c>
      <c r="JU73" s="2" t="s">
        <v>232</v>
      </c>
      <c r="JV73" s="2" t="s">
        <v>220</v>
      </c>
      <c r="JW73" s="4"/>
      <c r="JX73" s="8"/>
      <c r="JY73" s="4"/>
      <c r="JZ73" s="8"/>
      <c r="KA73" s="7"/>
      <c r="KB73" s="7"/>
      <c r="KC73" s="2" t="s">
        <v>277</v>
      </c>
      <c r="KD73" s="2" t="s">
        <v>270</v>
      </c>
      <c r="KE73" s="2" t="s">
        <v>220</v>
      </c>
      <c r="KF73" s="2" t="s">
        <v>220</v>
      </c>
      <c r="KG73" s="2" t="s">
        <v>232</v>
      </c>
      <c r="KH73" s="2" t="s">
        <v>220</v>
      </c>
      <c r="KI73" s="4"/>
      <c r="KJ73" s="8"/>
      <c r="KK73" s="4"/>
      <c r="KL73" s="8"/>
      <c r="KM73" s="7"/>
      <c r="KN73" s="7"/>
      <c r="KO73" s="2" t="s">
        <v>277</v>
      </c>
      <c r="KP73" s="2" t="s">
        <v>270</v>
      </c>
      <c r="KQ73" s="2" t="s">
        <v>220</v>
      </c>
      <c r="KR73" s="2" t="s">
        <v>220</v>
      </c>
      <c r="KS73" s="2" t="s">
        <v>232</v>
      </c>
      <c r="KT73" s="2" t="s">
        <v>220</v>
      </c>
      <c r="KU73" s="4"/>
      <c r="KV73" s="8"/>
      <c r="KW73" s="4"/>
      <c r="KX73" s="8"/>
      <c r="KY73" s="7"/>
      <c r="KZ73" s="7"/>
      <c r="LA73" s="2" t="s">
        <v>277</v>
      </c>
      <c r="LB73" s="2" t="s">
        <v>270</v>
      </c>
      <c r="LC73" s="2" t="s">
        <v>220</v>
      </c>
      <c r="LD73" s="2" t="s">
        <v>220</v>
      </c>
      <c r="LE73" s="2" t="s">
        <v>232</v>
      </c>
      <c r="LF73" s="2" t="s">
        <v>220</v>
      </c>
      <c r="LG73" s="4"/>
      <c r="LH73" s="8"/>
      <c r="LI73" s="4"/>
      <c r="LJ73" s="8"/>
      <c r="LK73" s="7"/>
      <c r="LL73" s="7"/>
      <c r="LM73" s="2" t="s">
        <v>268</v>
      </c>
      <c r="LN73" s="2" t="s">
        <v>270</v>
      </c>
      <c r="LO73" s="2" t="s">
        <v>220</v>
      </c>
      <c r="LP73" s="2" t="s">
        <v>220</v>
      </c>
      <c r="LQ73" s="2" t="s">
        <v>232</v>
      </c>
      <c r="LR73" s="2" t="s">
        <v>220</v>
      </c>
      <c r="LS73" s="4"/>
      <c r="LT73" s="8"/>
      <c r="LU73" s="4"/>
      <c r="LV73" s="8"/>
      <c r="LW73" s="7"/>
      <c r="LX73" s="7"/>
      <c r="LY73" s="2" t="s">
        <v>230</v>
      </c>
      <c r="LZ73" s="2" t="s">
        <v>270</v>
      </c>
      <c r="MA73" s="2" t="s">
        <v>388</v>
      </c>
      <c r="MB73" s="2" t="s">
        <v>896</v>
      </c>
      <c r="MC73" s="2" t="s">
        <v>232</v>
      </c>
      <c r="MD73" s="2" t="s">
        <v>220</v>
      </c>
      <c r="ME73" s="4"/>
      <c r="MF73" s="8"/>
      <c r="MG73" s="4"/>
      <c r="MH73" s="8"/>
      <c r="MI73" s="7"/>
      <c r="MJ73" s="7"/>
      <c r="MK73" s="2" t="s">
        <v>230</v>
      </c>
      <c r="ML73" s="2" t="s">
        <v>270</v>
      </c>
      <c r="MM73" s="2" t="s">
        <v>421</v>
      </c>
      <c r="MN73" s="2" t="s">
        <v>220</v>
      </c>
      <c r="MO73" s="2" t="s">
        <v>232</v>
      </c>
      <c r="MP73" s="2" t="s">
        <v>220</v>
      </c>
      <c r="MQ73" s="4"/>
      <c r="MR73" s="8"/>
      <c r="MS73" s="4"/>
      <c r="MT73" s="8"/>
      <c r="MU73" s="7"/>
      <c r="MV73" s="7"/>
      <c r="MW73" s="2" t="s">
        <v>230</v>
      </c>
      <c r="MX73" s="2" t="s">
        <v>274</v>
      </c>
      <c r="MY73" s="2" t="s">
        <v>263</v>
      </c>
      <c r="MZ73" s="2" t="s">
        <v>546</v>
      </c>
      <c r="NA73" s="2" t="s">
        <v>232</v>
      </c>
      <c r="NB73" s="2" t="s">
        <v>220</v>
      </c>
      <c r="NC73" s="4"/>
      <c r="ND73" s="8"/>
      <c r="NE73" s="4"/>
      <c r="NF73" s="8"/>
      <c r="NG73" s="7"/>
      <c r="NH73" s="7"/>
      <c r="NI73" s="2" t="s">
        <v>277</v>
      </c>
      <c r="NJ73" s="2" t="s">
        <v>270</v>
      </c>
      <c r="NK73" s="2" t="s">
        <v>220</v>
      </c>
      <c r="NL73" s="2" t="s">
        <v>220</v>
      </c>
      <c r="NM73" s="2" t="s">
        <v>232</v>
      </c>
      <c r="NN73" s="2" t="s">
        <v>220</v>
      </c>
      <c r="NO73" s="4"/>
      <c r="NP73" s="8"/>
      <c r="NQ73" s="4"/>
      <c r="NR73" s="8"/>
      <c r="NS73" s="7"/>
      <c r="NT73" s="7"/>
      <c r="NU73" s="2" t="s">
        <v>277</v>
      </c>
      <c r="NV73" s="2" t="s">
        <v>270</v>
      </c>
      <c r="NW73" s="2" t="s">
        <v>220</v>
      </c>
      <c r="NX73" s="2" t="s">
        <v>220</v>
      </c>
      <c r="NY73" s="2" t="s">
        <v>232</v>
      </c>
      <c r="NZ73" s="2" t="s">
        <v>220</v>
      </c>
      <c r="OA73" s="4"/>
      <c r="OB73" s="8"/>
      <c r="OC73" s="4"/>
      <c r="OD73" s="8"/>
      <c r="OE73" s="7"/>
      <c r="OF73" s="7"/>
      <c r="OG73" s="2" t="s">
        <v>268</v>
      </c>
      <c r="OH73" s="2" t="s">
        <v>270</v>
      </c>
      <c r="OI73" s="2" t="s">
        <v>220</v>
      </c>
      <c r="OJ73" s="2" t="s">
        <v>220</v>
      </c>
      <c r="OK73" s="2" t="s">
        <v>232</v>
      </c>
      <c r="OL73" s="2" t="s">
        <v>220</v>
      </c>
      <c r="OM73" s="4"/>
      <c r="ON73" s="8"/>
      <c r="OO73" s="4"/>
      <c r="OP73" s="8"/>
      <c r="OQ73" s="7"/>
      <c r="OR73" s="7"/>
      <c r="OS73" s="2" t="s">
        <v>220</v>
      </c>
      <c r="OT73" s="2" t="s">
        <v>220</v>
      </c>
      <c r="OU73" s="2" t="s">
        <v>220</v>
      </c>
      <c r="OV73" s="2" t="s">
        <v>220</v>
      </c>
      <c r="OW73" s="2" t="s">
        <v>220</v>
      </c>
      <c r="OX73" s="2" t="s">
        <v>220</v>
      </c>
      <c r="OY73" s="4"/>
      <c r="OZ73" s="8"/>
      <c r="PA73" s="4"/>
      <c r="PB73" s="8"/>
      <c r="PC73" s="7"/>
      <c r="PD73" s="7"/>
      <c r="PE73" s="2" t="s">
        <v>277</v>
      </c>
      <c r="PF73" s="2" t="s">
        <v>270</v>
      </c>
      <c r="PG73" s="2" t="s">
        <v>220</v>
      </c>
      <c r="PH73" s="2" t="s">
        <v>220</v>
      </c>
      <c r="PI73" s="2" t="s">
        <v>232</v>
      </c>
      <c r="PJ73" s="2" t="s">
        <v>220</v>
      </c>
      <c r="PK73" s="4"/>
      <c r="PL73" s="8"/>
      <c r="PM73" s="4"/>
      <c r="PN73" s="8"/>
      <c r="PO73" s="7"/>
      <c r="PP73" s="7"/>
      <c r="PQ73" s="2" t="s">
        <v>220</v>
      </c>
      <c r="PR73" s="2" t="s">
        <v>220</v>
      </c>
      <c r="PS73" s="2" t="s">
        <v>220</v>
      </c>
      <c r="PT73" s="2" t="s">
        <v>220</v>
      </c>
      <c r="PU73" s="2" t="s">
        <v>220</v>
      </c>
      <c r="PV73" s="2" t="s">
        <v>220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</row>
    <row r="74">
      <c r="A74" s="2" t="s">
        <v>1336</v>
      </c>
      <c r="B74" s="2" t="s">
        <v>209</v>
      </c>
      <c r="C74" s="2" t="s">
        <v>210</v>
      </c>
      <c r="D74" s="2" t="s">
        <v>211</v>
      </c>
      <c r="E74" s="2" t="s">
        <v>212</v>
      </c>
      <c r="F74" s="2" t="s">
        <v>1327</v>
      </c>
      <c r="G74" s="2" t="s">
        <v>1327</v>
      </c>
      <c r="H74" s="2" t="s">
        <v>1327</v>
      </c>
      <c r="I74" s="2" t="s">
        <v>1328</v>
      </c>
      <c r="J74" s="2" t="s">
        <v>282</v>
      </c>
      <c r="K74" s="2" t="s">
        <v>1329</v>
      </c>
      <c r="L74" s="3">
        <v>85</v>
      </c>
      <c r="M74" s="3">
        <v>89.25</v>
      </c>
      <c r="N74" s="3">
        <v>169.99</v>
      </c>
      <c r="O74" s="2" t="s">
        <v>537</v>
      </c>
      <c r="P74" s="2" t="s">
        <v>1115</v>
      </c>
      <c r="Q74" s="2" t="s">
        <v>219</v>
      </c>
      <c r="R74" s="2" t="s">
        <v>220</v>
      </c>
      <c r="S74" s="2" t="s">
        <v>1330</v>
      </c>
      <c r="T74" s="2" t="s">
        <v>222</v>
      </c>
      <c r="U74" s="2" t="s">
        <v>223</v>
      </c>
      <c r="V74" s="2" t="s">
        <v>953</v>
      </c>
      <c r="W74" s="2" t="s">
        <v>225</v>
      </c>
      <c r="X74" s="2" t="s">
        <v>845</v>
      </c>
      <c r="Y74" s="2" t="s">
        <v>1331</v>
      </c>
      <c r="Z74" s="4"/>
      <c r="AA74" s="4">
        <f>=ROUNDDOWN({0},0)</f>
      </c>
      <c r="AB74" s="5"/>
      <c r="AC74" s="2" t="s">
        <v>220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/>
      <c r="AQ74" s="8"/>
      <c r="AR74" s="4">
        <v>11</v>
      </c>
      <c r="AS74" s="8">
        <v>1043.44</v>
      </c>
      <c r="AT74" s="7">
        <v>-1</v>
      </c>
      <c r="AU74" s="7">
        <v>-1</v>
      </c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/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/>
      <c r="BJ74" s="4"/>
      <c r="BK74" s="8"/>
      <c r="BL74" s="2" t="s">
        <v>1337</v>
      </c>
      <c r="BM74" s="7"/>
      <c r="BN74" s="7"/>
      <c r="BO74" s="4"/>
      <c r="BP74" s="8"/>
      <c r="BQ74" s="4">
        <v>1</v>
      </c>
      <c r="BR74" s="8">
        <v>97.75</v>
      </c>
      <c r="BS74" s="7">
        <v>-1</v>
      </c>
      <c r="BT74" s="7">
        <v>-1</v>
      </c>
      <c r="BU74" s="2" t="s">
        <v>230</v>
      </c>
      <c r="BV74" s="2" t="s">
        <v>270</v>
      </c>
      <c r="BW74" s="2" t="s">
        <v>220</v>
      </c>
      <c r="BX74" s="2" t="s">
        <v>220</v>
      </c>
      <c r="BY74" s="2" t="s">
        <v>232</v>
      </c>
      <c r="BZ74" s="2" t="s">
        <v>220</v>
      </c>
      <c r="CA74" s="4"/>
      <c r="CB74" s="8"/>
      <c r="CC74" s="4"/>
      <c r="CD74" s="8"/>
      <c r="CE74" s="7"/>
      <c r="CF74" s="7"/>
      <c r="CG74" s="2" t="s">
        <v>230</v>
      </c>
      <c r="CH74" s="2" t="s">
        <v>270</v>
      </c>
      <c r="CI74" s="2" t="s">
        <v>937</v>
      </c>
      <c r="CJ74" s="2" t="s">
        <v>365</v>
      </c>
      <c r="CK74" s="2" t="s">
        <v>232</v>
      </c>
      <c r="CL74" s="2" t="s">
        <v>220</v>
      </c>
      <c r="CM74" s="4"/>
      <c r="CN74" s="8"/>
      <c r="CO74" s="4">
        <v>1</v>
      </c>
      <c r="CP74" s="8">
        <v>104.96</v>
      </c>
      <c r="CQ74" s="7">
        <v>-1</v>
      </c>
      <c r="CR74" s="7">
        <v>-1</v>
      </c>
      <c r="CS74" s="2" t="s">
        <v>230</v>
      </c>
      <c r="CT74" s="2" t="s">
        <v>270</v>
      </c>
      <c r="CU74" s="2" t="s">
        <v>367</v>
      </c>
      <c r="CV74" s="2" t="s">
        <v>1338</v>
      </c>
      <c r="CW74" s="2" t="s">
        <v>232</v>
      </c>
      <c r="CX74" s="2" t="s">
        <v>220</v>
      </c>
      <c r="CY74" s="4"/>
      <c r="CZ74" s="8"/>
      <c r="DA74" s="4">
        <v>2</v>
      </c>
      <c r="DB74" s="8">
        <v>192.78</v>
      </c>
      <c r="DC74" s="7">
        <v>-1</v>
      </c>
      <c r="DD74" s="7">
        <v>-1</v>
      </c>
      <c r="DE74" s="2" t="s">
        <v>230</v>
      </c>
      <c r="DF74" s="2" t="s">
        <v>270</v>
      </c>
      <c r="DG74" s="2" t="s">
        <v>937</v>
      </c>
      <c r="DH74" s="2" t="s">
        <v>365</v>
      </c>
      <c r="DI74" s="2" t="s">
        <v>232</v>
      </c>
      <c r="DJ74" s="2" t="s">
        <v>220</v>
      </c>
      <c r="DK74" s="4"/>
      <c r="DL74" s="8"/>
      <c r="DM74" s="4"/>
      <c r="DN74" s="8"/>
      <c r="DO74" s="7"/>
      <c r="DP74" s="7"/>
      <c r="DQ74" s="2" t="s">
        <v>230</v>
      </c>
      <c r="DR74" s="2" t="s">
        <v>270</v>
      </c>
      <c r="DS74" s="2" t="s">
        <v>1334</v>
      </c>
      <c r="DT74" s="2" t="s">
        <v>1339</v>
      </c>
      <c r="DU74" s="2" t="s">
        <v>232</v>
      </c>
      <c r="DV74" s="2" t="s">
        <v>220</v>
      </c>
      <c r="DW74" s="4"/>
      <c r="DX74" s="8"/>
      <c r="DY74" s="4">
        <v>3</v>
      </c>
      <c r="DZ74" s="8">
        <v>267.75</v>
      </c>
      <c r="EA74" s="7">
        <v>-1</v>
      </c>
      <c r="EB74" s="7">
        <v>-1</v>
      </c>
      <c r="EC74" s="2" t="s">
        <v>230</v>
      </c>
      <c r="ED74" s="2" t="s">
        <v>270</v>
      </c>
      <c r="EE74" s="2" t="s">
        <v>937</v>
      </c>
      <c r="EF74" s="2" t="s">
        <v>1340</v>
      </c>
      <c r="EG74" s="2" t="s">
        <v>232</v>
      </c>
      <c r="EH74" s="2" t="s">
        <v>220</v>
      </c>
      <c r="EI74" s="4"/>
      <c r="EJ74" s="8"/>
      <c r="EK74" s="4">
        <v>2</v>
      </c>
      <c r="EL74" s="8">
        <v>192.78</v>
      </c>
      <c r="EM74" s="7">
        <v>-1</v>
      </c>
      <c r="EN74" s="7">
        <v>-1</v>
      </c>
      <c r="EO74" s="2" t="s">
        <v>230</v>
      </c>
      <c r="EP74" s="2" t="s">
        <v>270</v>
      </c>
      <c r="EQ74" s="2" t="s">
        <v>369</v>
      </c>
      <c r="ER74" s="2" t="s">
        <v>1060</v>
      </c>
      <c r="ES74" s="2" t="s">
        <v>232</v>
      </c>
      <c r="ET74" s="2" t="s">
        <v>220</v>
      </c>
      <c r="EU74" s="4"/>
      <c r="EV74" s="8"/>
      <c r="EW74" s="4">
        <v>2</v>
      </c>
      <c r="EX74" s="8">
        <v>187.42</v>
      </c>
      <c r="EY74" s="7">
        <v>-1</v>
      </c>
      <c r="EZ74" s="7">
        <v>-1</v>
      </c>
      <c r="FA74" s="2" t="s">
        <v>230</v>
      </c>
      <c r="FB74" s="2" t="s">
        <v>270</v>
      </c>
      <c r="FC74" s="2" t="s">
        <v>1335</v>
      </c>
      <c r="FD74" s="2" t="s">
        <v>1341</v>
      </c>
      <c r="FE74" s="2" t="s">
        <v>232</v>
      </c>
      <c r="FF74" s="2" t="s">
        <v>220</v>
      </c>
      <c r="FG74" s="4"/>
      <c r="FH74" s="8"/>
      <c r="FI74" s="4"/>
      <c r="FJ74" s="8"/>
      <c r="FK74" s="7"/>
      <c r="FL74" s="7"/>
      <c r="FM74" s="2" t="s">
        <v>254</v>
      </c>
      <c r="FN74" s="2" t="s">
        <v>270</v>
      </c>
      <c r="FO74" s="2" t="s">
        <v>220</v>
      </c>
      <c r="FP74" s="2" t="s">
        <v>220</v>
      </c>
      <c r="FQ74" s="2" t="s">
        <v>232</v>
      </c>
      <c r="FR74" s="2" t="s">
        <v>220</v>
      </c>
      <c r="FS74" s="4"/>
      <c r="FT74" s="8"/>
      <c r="FU74" s="4"/>
      <c r="FV74" s="8"/>
      <c r="FW74" s="7"/>
      <c r="FX74" s="7"/>
      <c r="FY74" s="2" t="s">
        <v>230</v>
      </c>
      <c r="FZ74" s="2" t="s">
        <v>270</v>
      </c>
      <c r="GA74" s="2" t="s">
        <v>1081</v>
      </c>
      <c r="GB74" s="2" t="s">
        <v>220</v>
      </c>
      <c r="GC74" s="2" t="s">
        <v>232</v>
      </c>
      <c r="GD74" s="2" t="s">
        <v>220</v>
      </c>
      <c r="GE74" s="4"/>
      <c r="GF74" s="8"/>
      <c r="GG74" s="4"/>
      <c r="GH74" s="8"/>
      <c r="GI74" s="7"/>
      <c r="GJ74" s="7"/>
      <c r="GK74" s="2" t="s">
        <v>277</v>
      </c>
      <c r="GL74" s="2" t="s">
        <v>270</v>
      </c>
      <c r="GM74" s="2" t="s">
        <v>220</v>
      </c>
      <c r="GN74" s="2" t="s">
        <v>220</v>
      </c>
      <c r="GO74" s="2" t="s">
        <v>232</v>
      </c>
      <c r="GP74" s="2" t="s">
        <v>220</v>
      </c>
      <c r="GQ74" s="4"/>
      <c r="GR74" s="8"/>
      <c r="GS74" s="4"/>
      <c r="GT74" s="8"/>
      <c r="GU74" s="7"/>
      <c r="GV74" s="7"/>
      <c r="GW74" s="2" t="s">
        <v>277</v>
      </c>
      <c r="GX74" s="2" t="s">
        <v>270</v>
      </c>
      <c r="GY74" s="2" t="s">
        <v>220</v>
      </c>
      <c r="GZ74" s="2" t="s">
        <v>220</v>
      </c>
      <c r="HA74" s="2" t="s">
        <v>232</v>
      </c>
      <c r="HB74" s="2" t="s">
        <v>220</v>
      </c>
      <c r="HC74" s="4"/>
      <c r="HD74" s="8"/>
      <c r="HE74" s="4"/>
      <c r="HF74" s="8"/>
      <c r="HG74" s="7"/>
      <c r="HH74" s="7"/>
      <c r="HI74" s="2" t="s">
        <v>254</v>
      </c>
      <c r="HJ74" s="2" t="s">
        <v>270</v>
      </c>
      <c r="HK74" s="2" t="s">
        <v>220</v>
      </c>
      <c r="HL74" s="2" t="s">
        <v>220</v>
      </c>
      <c r="HM74" s="2" t="s">
        <v>232</v>
      </c>
      <c r="HN74" s="2" t="s">
        <v>220</v>
      </c>
      <c r="HO74" s="4"/>
      <c r="HP74" s="8"/>
      <c r="HQ74" s="4"/>
      <c r="HR74" s="8"/>
      <c r="HS74" s="7"/>
      <c r="HT74" s="7"/>
      <c r="HU74" s="2" t="s">
        <v>230</v>
      </c>
      <c r="HV74" s="2" t="s">
        <v>270</v>
      </c>
      <c r="HW74" s="2" t="s">
        <v>382</v>
      </c>
      <c r="HX74" s="2" t="s">
        <v>220</v>
      </c>
      <c r="HY74" s="2" t="s">
        <v>232</v>
      </c>
      <c r="HZ74" s="2" t="s">
        <v>220</v>
      </c>
      <c r="IA74" s="4"/>
      <c r="IB74" s="8"/>
      <c r="IC74" s="4"/>
      <c r="ID74" s="8"/>
      <c r="IE74" s="7"/>
      <c r="IF74" s="7"/>
      <c r="IG74" s="2" t="s">
        <v>230</v>
      </c>
      <c r="IH74" s="2" t="s">
        <v>270</v>
      </c>
      <c r="II74" s="2" t="s">
        <v>937</v>
      </c>
      <c r="IJ74" s="2" t="s">
        <v>220</v>
      </c>
      <c r="IK74" s="2" t="s">
        <v>232</v>
      </c>
      <c r="IL74" s="2" t="s">
        <v>220</v>
      </c>
      <c r="IM74" s="4"/>
      <c r="IN74" s="8"/>
      <c r="IO74" s="4"/>
      <c r="IP74" s="8"/>
      <c r="IQ74" s="7"/>
      <c r="IR74" s="7"/>
      <c r="IS74" s="2" t="s">
        <v>277</v>
      </c>
      <c r="IT74" s="2" t="s">
        <v>270</v>
      </c>
      <c r="IU74" s="2" t="s">
        <v>220</v>
      </c>
      <c r="IV74" s="2" t="s">
        <v>220</v>
      </c>
      <c r="IW74" s="2" t="s">
        <v>232</v>
      </c>
      <c r="IX74" s="2" t="s">
        <v>220</v>
      </c>
      <c r="IY74" s="4"/>
      <c r="IZ74" s="8"/>
      <c r="JA74" s="4"/>
      <c r="JB74" s="8"/>
      <c r="JC74" s="7"/>
      <c r="JD74" s="7"/>
      <c r="JE74" s="2" t="s">
        <v>254</v>
      </c>
      <c r="JF74" s="2" t="s">
        <v>270</v>
      </c>
      <c r="JG74" s="2" t="s">
        <v>220</v>
      </c>
      <c r="JH74" s="2" t="s">
        <v>220</v>
      </c>
      <c r="JI74" s="2" t="s">
        <v>232</v>
      </c>
      <c r="JJ74" s="2" t="s">
        <v>220</v>
      </c>
      <c r="JK74" s="4"/>
      <c r="JL74" s="8"/>
      <c r="JM74" s="4"/>
      <c r="JN74" s="8"/>
      <c r="JO74" s="7"/>
      <c r="JP74" s="7"/>
      <c r="JQ74" s="2" t="s">
        <v>277</v>
      </c>
      <c r="JR74" s="2" t="s">
        <v>270</v>
      </c>
      <c r="JS74" s="2" t="s">
        <v>220</v>
      </c>
      <c r="JT74" s="2" t="s">
        <v>220</v>
      </c>
      <c r="JU74" s="2" t="s">
        <v>232</v>
      </c>
      <c r="JV74" s="2" t="s">
        <v>220</v>
      </c>
      <c r="JW74" s="4"/>
      <c r="JX74" s="8"/>
      <c r="JY74" s="4"/>
      <c r="JZ74" s="8"/>
      <c r="KA74" s="7"/>
      <c r="KB74" s="7"/>
      <c r="KC74" s="2" t="s">
        <v>277</v>
      </c>
      <c r="KD74" s="2" t="s">
        <v>270</v>
      </c>
      <c r="KE74" s="2" t="s">
        <v>220</v>
      </c>
      <c r="KF74" s="2" t="s">
        <v>220</v>
      </c>
      <c r="KG74" s="2" t="s">
        <v>232</v>
      </c>
      <c r="KH74" s="2" t="s">
        <v>220</v>
      </c>
      <c r="KI74" s="4"/>
      <c r="KJ74" s="8"/>
      <c r="KK74" s="4"/>
      <c r="KL74" s="8"/>
      <c r="KM74" s="7"/>
      <c r="KN74" s="7"/>
      <c r="KO74" s="2" t="s">
        <v>277</v>
      </c>
      <c r="KP74" s="2" t="s">
        <v>270</v>
      </c>
      <c r="KQ74" s="2" t="s">
        <v>220</v>
      </c>
      <c r="KR74" s="2" t="s">
        <v>220</v>
      </c>
      <c r="KS74" s="2" t="s">
        <v>232</v>
      </c>
      <c r="KT74" s="2" t="s">
        <v>220</v>
      </c>
      <c r="KU74" s="4"/>
      <c r="KV74" s="8"/>
      <c r="KW74" s="4"/>
      <c r="KX74" s="8"/>
      <c r="KY74" s="7"/>
      <c r="KZ74" s="7"/>
      <c r="LA74" s="2" t="s">
        <v>277</v>
      </c>
      <c r="LB74" s="2" t="s">
        <v>270</v>
      </c>
      <c r="LC74" s="2" t="s">
        <v>220</v>
      </c>
      <c r="LD74" s="2" t="s">
        <v>220</v>
      </c>
      <c r="LE74" s="2" t="s">
        <v>232</v>
      </c>
      <c r="LF74" s="2" t="s">
        <v>220</v>
      </c>
      <c r="LG74" s="4"/>
      <c r="LH74" s="8"/>
      <c r="LI74" s="4"/>
      <c r="LJ74" s="8"/>
      <c r="LK74" s="7"/>
      <c r="LL74" s="7"/>
      <c r="LM74" s="2" t="s">
        <v>268</v>
      </c>
      <c r="LN74" s="2" t="s">
        <v>270</v>
      </c>
      <c r="LO74" s="2" t="s">
        <v>220</v>
      </c>
      <c r="LP74" s="2" t="s">
        <v>220</v>
      </c>
      <c r="LQ74" s="2" t="s">
        <v>232</v>
      </c>
      <c r="LR74" s="2" t="s">
        <v>220</v>
      </c>
      <c r="LS74" s="4"/>
      <c r="LT74" s="8"/>
      <c r="LU74" s="4"/>
      <c r="LV74" s="8"/>
      <c r="LW74" s="7"/>
      <c r="LX74" s="7"/>
      <c r="LY74" s="2" t="s">
        <v>230</v>
      </c>
      <c r="LZ74" s="2" t="s">
        <v>270</v>
      </c>
      <c r="MA74" s="2" t="s">
        <v>388</v>
      </c>
      <c r="MB74" s="2" t="s">
        <v>220</v>
      </c>
      <c r="MC74" s="2" t="s">
        <v>232</v>
      </c>
      <c r="MD74" s="2" t="s">
        <v>220</v>
      </c>
      <c r="ME74" s="4"/>
      <c r="MF74" s="8"/>
      <c r="MG74" s="4"/>
      <c r="MH74" s="8"/>
      <c r="MI74" s="7"/>
      <c r="MJ74" s="7"/>
      <c r="MK74" s="2" t="s">
        <v>230</v>
      </c>
      <c r="ML74" s="2" t="s">
        <v>270</v>
      </c>
      <c r="MM74" s="2" t="s">
        <v>421</v>
      </c>
      <c r="MN74" s="2" t="s">
        <v>1342</v>
      </c>
      <c r="MO74" s="2" t="s">
        <v>232</v>
      </c>
      <c r="MP74" s="2" t="s">
        <v>220</v>
      </c>
      <c r="MQ74" s="4"/>
      <c r="MR74" s="8"/>
      <c r="MS74" s="4"/>
      <c r="MT74" s="8"/>
      <c r="MU74" s="7"/>
      <c r="MV74" s="7"/>
      <c r="MW74" s="2" t="s">
        <v>230</v>
      </c>
      <c r="MX74" s="2" t="s">
        <v>270</v>
      </c>
      <c r="MY74" s="2" t="s">
        <v>263</v>
      </c>
      <c r="MZ74" s="2" t="s">
        <v>881</v>
      </c>
      <c r="NA74" s="2" t="s">
        <v>232</v>
      </c>
      <c r="NB74" s="2" t="s">
        <v>220</v>
      </c>
      <c r="NC74" s="4"/>
      <c r="ND74" s="8"/>
      <c r="NE74" s="4"/>
      <c r="NF74" s="8"/>
      <c r="NG74" s="7"/>
      <c r="NH74" s="7"/>
      <c r="NI74" s="2" t="s">
        <v>277</v>
      </c>
      <c r="NJ74" s="2" t="s">
        <v>270</v>
      </c>
      <c r="NK74" s="2" t="s">
        <v>220</v>
      </c>
      <c r="NL74" s="2" t="s">
        <v>220</v>
      </c>
      <c r="NM74" s="2" t="s">
        <v>232</v>
      </c>
      <c r="NN74" s="2" t="s">
        <v>220</v>
      </c>
      <c r="NO74" s="4"/>
      <c r="NP74" s="8"/>
      <c r="NQ74" s="4"/>
      <c r="NR74" s="8"/>
      <c r="NS74" s="7"/>
      <c r="NT74" s="7"/>
      <c r="NU74" s="2" t="s">
        <v>277</v>
      </c>
      <c r="NV74" s="2" t="s">
        <v>270</v>
      </c>
      <c r="NW74" s="2" t="s">
        <v>220</v>
      </c>
      <c r="NX74" s="2" t="s">
        <v>220</v>
      </c>
      <c r="NY74" s="2" t="s">
        <v>232</v>
      </c>
      <c r="NZ74" s="2" t="s">
        <v>220</v>
      </c>
      <c r="OA74" s="4"/>
      <c r="OB74" s="8"/>
      <c r="OC74" s="4"/>
      <c r="OD74" s="8"/>
      <c r="OE74" s="7"/>
      <c r="OF74" s="7"/>
      <c r="OG74" s="2" t="s">
        <v>268</v>
      </c>
      <c r="OH74" s="2" t="s">
        <v>270</v>
      </c>
      <c r="OI74" s="2" t="s">
        <v>220</v>
      </c>
      <c r="OJ74" s="2" t="s">
        <v>220</v>
      </c>
      <c r="OK74" s="2" t="s">
        <v>232</v>
      </c>
      <c r="OL74" s="2" t="s">
        <v>220</v>
      </c>
      <c r="OM74" s="4"/>
      <c r="ON74" s="8"/>
      <c r="OO74" s="4"/>
      <c r="OP74" s="8"/>
      <c r="OQ74" s="7"/>
      <c r="OR74" s="7"/>
      <c r="OS74" s="2" t="s">
        <v>220</v>
      </c>
      <c r="OT74" s="2" t="s">
        <v>220</v>
      </c>
      <c r="OU74" s="2" t="s">
        <v>220</v>
      </c>
      <c r="OV74" s="2" t="s">
        <v>220</v>
      </c>
      <c r="OW74" s="2" t="s">
        <v>220</v>
      </c>
      <c r="OX74" s="2" t="s">
        <v>220</v>
      </c>
      <c r="OY74" s="4"/>
      <c r="OZ74" s="8"/>
      <c r="PA74" s="4"/>
      <c r="PB74" s="8"/>
      <c r="PC74" s="7"/>
      <c r="PD74" s="7"/>
      <c r="PE74" s="2" t="s">
        <v>277</v>
      </c>
      <c r="PF74" s="2" t="s">
        <v>270</v>
      </c>
      <c r="PG74" s="2" t="s">
        <v>220</v>
      </c>
      <c r="PH74" s="2" t="s">
        <v>220</v>
      </c>
      <c r="PI74" s="2" t="s">
        <v>232</v>
      </c>
      <c r="PJ74" s="2" t="s">
        <v>220</v>
      </c>
      <c r="PK74" s="4"/>
      <c r="PL74" s="8"/>
      <c r="PM74" s="4"/>
      <c r="PN74" s="8"/>
      <c r="PO74" s="7"/>
      <c r="PP74" s="7"/>
      <c r="PQ74" s="2" t="s">
        <v>220</v>
      </c>
      <c r="PR74" s="2" t="s">
        <v>220</v>
      </c>
      <c r="PS74" s="2" t="s">
        <v>220</v>
      </c>
      <c r="PT74" s="2" t="s">
        <v>220</v>
      </c>
      <c r="PU74" s="2" t="s">
        <v>220</v>
      </c>
      <c r="PV74" s="2" t="s">
        <v>220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</row>
    <row r="75">
      <c r="A75" s="2" t="s">
        <v>1343</v>
      </c>
      <c r="B75" s="2" t="s">
        <v>209</v>
      </c>
      <c r="C75" s="2" t="s">
        <v>210</v>
      </c>
      <c r="D75" s="2" t="s">
        <v>211</v>
      </c>
      <c r="E75" s="2" t="s">
        <v>212</v>
      </c>
      <c r="F75" s="2" t="s">
        <v>1344</v>
      </c>
      <c r="G75" s="2" t="s">
        <v>1344</v>
      </c>
      <c r="H75" s="2" t="s">
        <v>1344</v>
      </c>
      <c r="I75" s="2" t="s">
        <v>1345</v>
      </c>
      <c r="J75" s="2" t="s">
        <v>215</v>
      </c>
      <c r="K75" s="2" t="s">
        <v>1346</v>
      </c>
      <c r="L75" s="3">
        <v>58.8</v>
      </c>
      <c r="M75" s="3">
        <v>61.74</v>
      </c>
      <c r="N75" s="3">
        <v>119.99</v>
      </c>
      <c r="O75" s="2" t="s">
        <v>537</v>
      </c>
      <c r="P75" s="2" t="s">
        <v>538</v>
      </c>
      <c r="Q75" s="2" t="s">
        <v>219</v>
      </c>
      <c r="R75" s="2" t="s">
        <v>220</v>
      </c>
      <c r="S75" s="2" t="s">
        <v>1347</v>
      </c>
      <c r="T75" s="2" t="s">
        <v>220</v>
      </c>
      <c r="U75" s="2" t="s">
        <v>223</v>
      </c>
      <c r="V75" s="2" t="s">
        <v>224</v>
      </c>
      <c r="W75" s="2" t="s">
        <v>225</v>
      </c>
      <c r="X75" s="2" t="s">
        <v>442</v>
      </c>
      <c r="Y75" s="2" t="s">
        <v>1348</v>
      </c>
      <c r="Z75" s="4"/>
      <c r="AA75" s="4">
        <f>=ROUNDDOWN({0},0)</f>
      </c>
      <c r="AB75" s="5">
        <v>6</v>
      </c>
      <c r="AC75" s="2" t="s">
        <v>220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/>
      <c r="AQ75" s="8"/>
      <c r="AR75" s="4">
        <v>7</v>
      </c>
      <c r="AS75" s="8">
        <v>474.14</v>
      </c>
      <c r="AT75" s="7">
        <v>-1</v>
      </c>
      <c r="AU75" s="7">
        <v>-1</v>
      </c>
      <c r="AV75" s="4" t="s">
        <v>220</v>
      </c>
      <c r="AW75" s="8" t="s">
        <v>220</v>
      </c>
      <c r="AX75" s="4">
        <v>9</v>
      </c>
      <c r="AY75" s="8">
        <v>645.81</v>
      </c>
      <c r="AZ75" s="7" t="s">
        <v>220</v>
      </c>
      <c r="BA75" s="7" t="s">
        <v>220</v>
      </c>
      <c r="BB75" s="7"/>
      <c r="BC75" s="4" t="s">
        <v>220</v>
      </c>
      <c r="BD75" s="8" t="s">
        <v>220</v>
      </c>
      <c r="BE75" s="4">
        <v>9</v>
      </c>
      <c r="BF75" s="8">
        <v>645.81</v>
      </c>
      <c r="BG75" s="7" t="s">
        <v>220</v>
      </c>
      <c r="BH75" s="7" t="s">
        <v>220</v>
      </c>
      <c r="BI75" s="7"/>
      <c r="BJ75" s="4"/>
      <c r="BK75" s="8"/>
      <c r="BL75" s="2" t="s">
        <v>1349</v>
      </c>
      <c r="BM75" s="7"/>
      <c r="BN75" s="7"/>
      <c r="BO75" s="4"/>
      <c r="BP75" s="8"/>
      <c r="BQ75" s="4"/>
      <c r="BR75" s="8"/>
      <c r="BS75" s="7"/>
      <c r="BT75" s="7"/>
      <c r="BU75" s="2" t="s">
        <v>230</v>
      </c>
      <c r="BV75" s="2" t="s">
        <v>270</v>
      </c>
      <c r="BW75" s="2" t="s">
        <v>220</v>
      </c>
      <c r="BX75" s="2" t="s">
        <v>220</v>
      </c>
      <c r="BY75" s="2" t="s">
        <v>232</v>
      </c>
      <c r="BZ75" s="2" t="s">
        <v>220</v>
      </c>
      <c r="CA75" s="4"/>
      <c r="CB75" s="8"/>
      <c r="CC75" s="4"/>
      <c r="CD75" s="8"/>
      <c r="CE75" s="7"/>
      <c r="CF75" s="7"/>
      <c r="CG75" s="2" t="s">
        <v>230</v>
      </c>
      <c r="CH75" s="2" t="s">
        <v>270</v>
      </c>
      <c r="CI75" s="2" t="s">
        <v>802</v>
      </c>
      <c r="CJ75" s="2" t="s">
        <v>1350</v>
      </c>
      <c r="CK75" s="2" t="s">
        <v>232</v>
      </c>
      <c r="CL75" s="2" t="s">
        <v>220</v>
      </c>
      <c r="CM75" s="4"/>
      <c r="CN75" s="8"/>
      <c r="CO75" s="4">
        <v>6</v>
      </c>
      <c r="CP75" s="8">
        <v>407.46</v>
      </c>
      <c r="CQ75" s="7">
        <v>-1</v>
      </c>
      <c r="CR75" s="7">
        <v>-1</v>
      </c>
      <c r="CS75" s="2" t="s">
        <v>230</v>
      </c>
      <c r="CT75" s="2" t="s">
        <v>270</v>
      </c>
      <c r="CU75" s="2" t="s">
        <v>797</v>
      </c>
      <c r="CV75" s="2" t="s">
        <v>1351</v>
      </c>
      <c r="CW75" s="2" t="s">
        <v>232</v>
      </c>
      <c r="CX75" s="2" t="s">
        <v>220</v>
      </c>
      <c r="CY75" s="4"/>
      <c r="CZ75" s="8"/>
      <c r="DA75" s="4"/>
      <c r="DB75" s="8"/>
      <c r="DC75" s="7"/>
      <c r="DD75" s="7"/>
      <c r="DE75" s="2" t="s">
        <v>230</v>
      </c>
      <c r="DF75" s="2" t="s">
        <v>270</v>
      </c>
      <c r="DG75" s="2" t="s">
        <v>1038</v>
      </c>
      <c r="DH75" s="2" t="s">
        <v>1352</v>
      </c>
      <c r="DI75" s="2" t="s">
        <v>232</v>
      </c>
      <c r="DJ75" s="2" t="s">
        <v>220</v>
      </c>
      <c r="DK75" s="4"/>
      <c r="DL75" s="8"/>
      <c r="DM75" s="4"/>
      <c r="DN75" s="8"/>
      <c r="DO75" s="7"/>
      <c r="DP75" s="7"/>
      <c r="DQ75" s="2" t="s">
        <v>230</v>
      </c>
      <c r="DR75" s="2" t="s">
        <v>270</v>
      </c>
      <c r="DS75" s="2" t="s">
        <v>1353</v>
      </c>
      <c r="DT75" s="2" t="s">
        <v>375</v>
      </c>
      <c r="DU75" s="2" t="s">
        <v>232</v>
      </c>
      <c r="DV75" s="2" t="s">
        <v>220</v>
      </c>
      <c r="DW75" s="4"/>
      <c r="DX75" s="8"/>
      <c r="DY75" s="4"/>
      <c r="DZ75" s="8"/>
      <c r="EA75" s="7"/>
      <c r="EB75" s="7"/>
      <c r="EC75" s="2" t="s">
        <v>230</v>
      </c>
      <c r="ED75" s="2" t="s">
        <v>270</v>
      </c>
      <c r="EE75" s="2" t="s">
        <v>1354</v>
      </c>
      <c r="EF75" s="2" t="s">
        <v>1355</v>
      </c>
      <c r="EG75" s="2" t="s">
        <v>232</v>
      </c>
      <c r="EH75" s="2" t="s">
        <v>220</v>
      </c>
      <c r="EI75" s="4"/>
      <c r="EJ75" s="8"/>
      <c r="EK75" s="4">
        <v>1</v>
      </c>
      <c r="EL75" s="8">
        <v>66.68</v>
      </c>
      <c r="EM75" s="7">
        <v>-1</v>
      </c>
      <c r="EN75" s="7">
        <v>-1</v>
      </c>
      <c r="EO75" s="2" t="s">
        <v>230</v>
      </c>
      <c r="EP75" s="2" t="s">
        <v>270</v>
      </c>
      <c r="EQ75" s="2" t="s">
        <v>1356</v>
      </c>
      <c r="ER75" s="2" t="s">
        <v>1357</v>
      </c>
      <c r="ES75" s="2" t="s">
        <v>232</v>
      </c>
      <c r="ET75" s="2" t="s">
        <v>220</v>
      </c>
      <c r="EU75" s="4"/>
      <c r="EV75" s="8"/>
      <c r="EW75" s="4"/>
      <c r="EX75" s="8"/>
      <c r="EY75" s="7"/>
      <c r="EZ75" s="7"/>
      <c r="FA75" s="2" t="s">
        <v>230</v>
      </c>
      <c r="FB75" s="2" t="s">
        <v>270</v>
      </c>
      <c r="FC75" s="2" t="s">
        <v>1358</v>
      </c>
      <c r="FD75" s="2" t="s">
        <v>880</v>
      </c>
      <c r="FE75" s="2" t="s">
        <v>232</v>
      </c>
      <c r="FF75" s="2" t="s">
        <v>220</v>
      </c>
      <c r="FG75" s="4"/>
      <c r="FH75" s="8"/>
      <c r="FI75" s="4"/>
      <c r="FJ75" s="8"/>
      <c r="FK75" s="7"/>
      <c r="FL75" s="7"/>
      <c r="FM75" s="2" t="s">
        <v>254</v>
      </c>
      <c r="FN75" s="2" t="s">
        <v>270</v>
      </c>
      <c r="FO75" s="2" t="s">
        <v>220</v>
      </c>
      <c r="FP75" s="2" t="s">
        <v>220</v>
      </c>
      <c r="FQ75" s="2" t="s">
        <v>232</v>
      </c>
      <c r="FR75" s="2" t="s">
        <v>220</v>
      </c>
      <c r="FS75" s="4"/>
      <c r="FT75" s="8"/>
      <c r="FU75" s="4"/>
      <c r="FV75" s="8"/>
      <c r="FW75" s="7"/>
      <c r="FX75" s="7"/>
      <c r="FY75" s="2" t="s">
        <v>277</v>
      </c>
      <c r="FZ75" s="2" t="s">
        <v>270</v>
      </c>
      <c r="GA75" s="2" t="s">
        <v>220</v>
      </c>
      <c r="GB75" s="2" t="s">
        <v>220</v>
      </c>
      <c r="GC75" s="2" t="s">
        <v>232</v>
      </c>
      <c r="GD75" s="2" t="s">
        <v>220</v>
      </c>
      <c r="GE75" s="4"/>
      <c r="GF75" s="8"/>
      <c r="GG75" s="4"/>
      <c r="GH75" s="8"/>
      <c r="GI75" s="7"/>
      <c r="GJ75" s="7"/>
      <c r="GK75" s="2" t="s">
        <v>277</v>
      </c>
      <c r="GL75" s="2" t="s">
        <v>270</v>
      </c>
      <c r="GM75" s="2" t="s">
        <v>220</v>
      </c>
      <c r="GN75" s="2" t="s">
        <v>220</v>
      </c>
      <c r="GO75" s="2" t="s">
        <v>232</v>
      </c>
      <c r="GP75" s="2" t="s">
        <v>220</v>
      </c>
      <c r="GQ75" s="4"/>
      <c r="GR75" s="8"/>
      <c r="GS75" s="4"/>
      <c r="GT75" s="8"/>
      <c r="GU75" s="7"/>
      <c r="GV75" s="7"/>
      <c r="GW75" s="2" t="s">
        <v>416</v>
      </c>
      <c r="GX75" s="2" t="s">
        <v>270</v>
      </c>
      <c r="GY75" s="2" t="s">
        <v>220</v>
      </c>
      <c r="GZ75" s="2" t="s">
        <v>220</v>
      </c>
      <c r="HA75" s="2" t="s">
        <v>232</v>
      </c>
      <c r="HB75" s="2" t="s">
        <v>220</v>
      </c>
      <c r="HC75" s="4"/>
      <c r="HD75" s="8"/>
      <c r="HE75" s="4"/>
      <c r="HF75" s="8"/>
      <c r="HG75" s="7"/>
      <c r="HH75" s="7"/>
      <c r="HI75" s="2" t="s">
        <v>277</v>
      </c>
      <c r="HJ75" s="2" t="s">
        <v>270</v>
      </c>
      <c r="HK75" s="2" t="s">
        <v>220</v>
      </c>
      <c r="HL75" s="2" t="s">
        <v>220</v>
      </c>
      <c r="HM75" s="2" t="s">
        <v>232</v>
      </c>
      <c r="HN75" s="2" t="s">
        <v>220</v>
      </c>
      <c r="HO75" s="4"/>
      <c r="HP75" s="8"/>
      <c r="HQ75" s="4"/>
      <c r="HR75" s="8"/>
      <c r="HS75" s="7"/>
      <c r="HT75" s="7"/>
      <c r="HU75" s="2" t="s">
        <v>386</v>
      </c>
      <c r="HV75" s="2" t="s">
        <v>270</v>
      </c>
      <c r="HW75" s="2" t="s">
        <v>220</v>
      </c>
      <c r="HX75" s="2" t="s">
        <v>220</v>
      </c>
      <c r="HY75" s="2" t="s">
        <v>232</v>
      </c>
      <c r="HZ75" s="2" t="s">
        <v>220</v>
      </c>
      <c r="IA75" s="4"/>
      <c r="IB75" s="8"/>
      <c r="IC75" s="4"/>
      <c r="ID75" s="8"/>
      <c r="IE75" s="7"/>
      <c r="IF75" s="7"/>
      <c r="IG75" s="2" t="s">
        <v>230</v>
      </c>
      <c r="IH75" s="2" t="s">
        <v>270</v>
      </c>
      <c r="II75" s="2" t="s">
        <v>802</v>
      </c>
      <c r="IJ75" s="2" t="s">
        <v>220</v>
      </c>
      <c r="IK75" s="2" t="s">
        <v>232</v>
      </c>
      <c r="IL75" s="2" t="s">
        <v>220</v>
      </c>
      <c r="IM75" s="4"/>
      <c r="IN75" s="8"/>
      <c r="IO75" s="4"/>
      <c r="IP75" s="8"/>
      <c r="IQ75" s="7"/>
      <c r="IR75" s="7"/>
      <c r="IS75" s="2" t="s">
        <v>277</v>
      </c>
      <c r="IT75" s="2" t="s">
        <v>270</v>
      </c>
      <c r="IU75" s="2" t="s">
        <v>220</v>
      </c>
      <c r="IV75" s="2" t="s">
        <v>220</v>
      </c>
      <c r="IW75" s="2" t="s">
        <v>232</v>
      </c>
      <c r="IX75" s="2" t="s">
        <v>220</v>
      </c>
      <c r="IY75" s="4"/>
      <c r="IZ75" s="8"/>
      <c r="JA75" s="4"/>
      <c r="JB75" s="8"/>
      <c r="JC75" s="7"/>
      <c r="JD75" s="7"/>
      <c r="JE75" s="2" t="s">
        <v>254</v>
      </c>
      <c r="JF75" s="2" t="s">
        <v>270</v>
      </c>
      <c r="JG75" s="2" t="s">
        <v>220</v>
      </c>
      <c r="JH75" s="2" t="s">
        <v>220</v>
      </c>
      <c r="JI75" s="2" t="s">
        <v>232</v>
      </c>
      <c r="JJ75" s="2" t="s">
        <v>220</v>
      </c>
      <c r="JK75" s="4"/>
      <c r="JL75" s="8"/>
      <c r="JM75" s="4"/>
      <c r="JN75" s="8"/>
      <c r="JO75" s="7"/>
      <c r="JP75" s="7"/>
      <c r="JQ75" s="2" t="s">
        <v>277</v>
      </c>
      <c r="JR75" s="2" t="s">
        <v>270</v>
      </c>
      <c r="JS75" s="2" t="s">
        <v>220</v>
      </c>
      <c r="JT75" s="2" t="s">
        <v>220</v>
      </c>
      <c r="JU75" s="2" t="s">
        <v>232</v>
      </c>
      <c r="JV75" s="2" t="s">
        <v>220</v>
      </c>
      <c r="JW75" s="4"/>
      <c r="JX75" s="8"/>
      <c r="JY75" s="4"/>
      <c r="JZ75" s="8"/>
      <c r="KA75" s="7"/>
      <c r="KB75" s="7"/>
      <c r="KC75" s="2" t="s">
        <v>277</v>
      </c>
      <c r="KD75" s="2" t="s">
        <v>270</v>
      </c>
      <c r="KE75" s="2" t="s">
        <v>220</v>
      </c>
      <c r="KF75" s="2" t="s">
        <v>220</v>
      </c>
      <c r="KG75" s="2" t="s">
        <v>232</v>
      </c>
      <c r="KH75" s="2" t="s">
        <v>220</v>
      </c>
      <c r="KI75" s="4"/>
      <c r="KJ75" s="8"/>
      <c r="KK75" s="4"/>
      <c r="KL75" s="8"/>
      <c r="KM75" s="7"/>
      <c r="KN75" s="7"/>
      <c r="KO75" s="2" t="s">
        <v>277</v>
      </c>
      <c r="KP75" s="2" t="s">
        <v>270</v>
      </c>
      <c r="KQ75" s="2" t="s">
        <v>220</v>
      </c>
      <c r="KR75" s="2" t="s">
        <v>220</v>
      </c>
      <c r="KS75" s="2" t="s">
        <v>232</v>
      </c>
      <c r="KT75" s="2" t="s">
        <v>220</v>
      </c>
      <c r="KU75" s="4"/>
      <c r="KV75" s="8"/>
      <c r="KW75" s="4"/>
      <c r="KX75" s="8"/>
      <c r="KY75" s="7"/>
      <c r="KZ75" s="7"/>
      <c r="LA75" s="2" t="s">
        <v>277</v>
      </c>
      <c r="LB75" s="2" t="s">
        <v>270</v>
      </c>
      <c r="LC75" s="2" t="s">
        <v>220</v>
      </c>
      <c r="LD75" s="2" t="s">
        <v>220</v>
      </c>
      <c r="LE75" s="2" t="s">
        <v>232</v>
      </c>
      <c r="LF75" s="2" t="s">
        <v>220</v>
      </c>
      <c r="LG75" s="4"/>
      <c r="LH75" s="8"/>
      <c r="LI75" s="4"/>
      <c r="LJ75" s="8"/>
      <c r="LK75" s="7"/>
      <c r="LL75" s="7"/>
      <c r="LM75" s="2" t="s">
        <v>268</v>
      </c>
      <c r="LN75" s="2" t="s">
        <v>270</v>
      </c>
      <c r="LO75" s="2" t="s">
        <v>220</v>
      </c>
      <c r="LP75" s="2" t="s">
        <v>220</v>
      </c>
      <c r="LQ75" s="2" t="s">
        <v>232</v>
      </c>
      <c r="LR75" s="2" t="s">
        <v>220</v>
      </c>
      <c r="LS75" s="4"/>
      <c r="LT75" s="8"/>
      <c r="LU75" s="4"/>
      <c r="LV75" s="8"/>
      <c r="LW75" s="7"/>
      <c r="LX75" s="7"/>
      <c r="LY75" s="2" t="s">
        <v>230</v>
      </c>
      <c r="LZ75" s="2" t="s">
        <v>270</v>
      </c>
      <c r="MA75" s="2" t="s">
        <v>1359</v>
      </c>
      <c r="MB75" s="2" t="s">
        <v>324</v>
      </c>
      <c r="MC75" s="2" t="s">
        <v>232</v>
      </c>
      <c r="MD75" s="2" t="s">
        <v>220</v>
      </c>
      <c r="ME75" s="4"/>
      <c r="MF75" s="8"/>
      <c r="MG75" s="4"/>
      <c r="MH75" s="8"/>
      <c r="MI75" s="7"/>
      <c r="MJ75" s="7"/>
      <c r="MK75" s="2" t="s">
        <v>277</v>
      </c>
      <c r="ML75" s="2" t="s">
        <v>270</v>
      </c>
      <c r="MM75" s="2" t="s">
        <v>220</v>
      </c>
      <c r="MN75" s="2" t="s">
        <v>220</v>
      </c>
      <c r="MO75" s="2" t="s">
        <v>232</v>
      </c>
      <c r="MP75" s="2" t="s">
        <v>220</v>
      </c>
      <c r="MQ75" s="4"/>
      <c r="MR75" s="8"/>
      <c r="MS75" s="4"/>
      <c r="MT75" s="8"/>
      <c r="MU75" s="7"/>
      <c r="MV75" s="7"/>
      <c r="MW75" s="2" t="s">
        <v>277</v>
      </c>
      <c r="MX75" s="2" t="s">
        <v>270</v>
      </c>
      <c r="MY75" s="2" t="s">
        <v>220</v>
      </c>
      <c r="MZ75" s="2" t="s">
        <v>220</v>
      </c>
      <c r="NA75" s="2" t="s">
        <v>232</v>
      </c>
      <c r="NB75" s="2" t="s">
        <v>220</v>
      </c>
      <c r="NC75" s="4"/>
      <c r="ND75" s="8"/>
      <c r="NE75" s="4"/>
      <c r="NF75" s="8"/>
      <c r="NG75" s="7"/>
      <c r="NH75" s="7"/>
      <c r="NI75" s="2" t="s">
        <v>277</v>
      </c>
      <c r="NJ75" s="2" t="s">
        <v>270</v>
      </c>
      <c r="NK75" s="2" t="s">
        <v>220</v>
      </c>
      <c r="NL75" s="2" t="s">
        <v>220</v>
      </c>
      <c r="NM75" s="2" t="s">
        <v>232</v>
      </c>
      <c r="NN75" s="2" t="s">
        <v>220</v>
      </c>
      <c r="NO75" s="4"/>
      <c r="NP75" s="8"/>
      <c r="NQ75" s="4"/>
      <c r="NR75" s="8"/>
      <c r="NS75" s="7"/>
      <c r="NT75" s="7"/>
      <c r="NU75" s="2" t="s">
        <v>277</v>
      </c>
      <c r="NV75" s="2" t="s">
        <v>270</v>
      </c>
      <c r="NW75" s="2" t="s">
        <v>220</v>
      </c>
      <c r="NX75" s="2" t="s">
        <v>220</v>
      </c>
      <c r="NY75" s="2" t="s">
        <v>232</v>
      </c>
      <c r="NZ75" s="2" t="s">
        <v>220</v>
      </c>
      <c r="OA75" s="4"/>
      <c r="OB75" s="8"/>
      <c r="OC75" s="4"/>
      <c r="OD75" s="8"/>
      <c r="OE75" s="7"/>
      <c r="OF75" s="7"/>
      <c r="OG75" s="2" t="s">
        <v>268</v>
      </c>
      <c r="OH75" s="2" t="s">
        <v>270</v>
      </c>
      <c r="OI75" s="2" t="s">
        <v>220</v>
      </c>
      <c r="OJ75" s="2" t="s">
        <v>220</v>
      </c>
      <c r="OK75" s="2" t="s">
        <v>232</v>
      </c>
      <c r="OL75" s="2" t="s">
        <v>220</v>
      </c>
      <c r="OM75" s="4"/>
      <c r="ON75" s="8"/>
      <c r="OO75" s="4"/>
      <c r="OP75" s="8"/>
      <c r="OQ75" s="7"/>
      <c r="OR75" s="7"/>
      <c r="OS75" s="2" t="s">
        <v>220</v>
      </c>
      <c r="OT75" s="2" t="s">
        <v>220</v>
      </c>
      <c r="OU75" s="2" t="s">
        <v>220</v>
      </c>
      <c r="OV75" s="2" t="s">
        <v>220</v>
      </c>
      <c r="OW75" s="2" t="s">
        <v>220</v>
      </c>
      <c r="OX75" s="2" t="s">
        <v>220</v>
      </c>
      <c r="OY75" s="4"/>
      <c r="OZ75" s="8"/>
      <c r="PA75" s="4"/>
      <c r="PB75" s="8"/>
      <c r="PC75" s="7"/>
      <c r="PD75" s="7"/>
      <c r="PE75" s="2" t="s">
        <v>277</v>
      </c>
      <c r="PF75" s="2" t="s">
        <v>270</v>
      </c>
      <c r="PG75" s="2" t="s">
        <v>220</v>
      </c>
      <c r="PH75" s="2" t="s">
        <v>220</v>
      </c>
      <c r="PI75" s="2" t="s">
        <v>232</v>
      </c>
      <c r="PJ75" s="2" t="s">
        <v>220</v>
      </c>
      <c r="PK75" s="4"/>
      <c r="PL75" s="8"/>
      <c r="PM75" s="4"/>
      <c r="PN75" s="8"/>
      <c r="PO75" s="7"/>
      <c r="PP75" s="7"/>
      <c r="PQ75" s="2" t="s">
        <v>220</v>
      </c>
      <c r="PR75" s="2" t="s">
        <v>220</v>
      </c>
      <c r="PS75" s="2" t="s">
        <v>220</v>
      </c>
      <c r="PT75" s="2" t="s">
        <v>220</v>
      </c>
      <c r="PU75" s="2" t="s">
        <v>220</v>
      </c>
      <c r="PV75" s="2" t="s">
        <v>220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</row>
    <row r="76">
      <c r="A76" s="2" t="s">
        <v>1360</v>
      </c>
      <c r="B76" s="2" t="s">
        <v>209</v>
      </c>
      <c r="C76" s="2" t="s">
        <v>210</v>
      </c>
      <c r="D76" s="2" t="s">
        <v>211</v>
      </c>
      <c r="E76" s="2" t="s">
        <v>212</v>
      </c>
      <c r="F76" s="2" t="s">
        <v>1344</v>
      </c>
      <c r="G76" s="2" t="s">
        <v>1344</v>
      </c>
      <c r="H76" s="2" t="s">
        <v>1344</v>
      </c>
      <c r="I76" s="2" t="s">
        <v>1345</v>
      </c>
      <c r="J76" s="2" t="s">
        <v>282</v>
      </c>
      <c r="K76" s="2" t="s">
        <v>1346</v>
      </c>
      <c r="L76" s="3">
        <v>75</v>
      </c>
      <c r="M76" s="3">
        <v>78.75</v>
      </c>
      <c r="N76" s="3">
        <v>149.99</v>
      </c>
      <c r="O76" s="2" t="s">
        <v>537</v>
      </c>
      <c r="P76" s="2" t="s">
        <v>538</v>
      </c>
      <c r="Q76" s="2" t="s">
        <v>219</v>
      </c>
      <c r="R76" s="2" t="s">
        <v>220</v>
      </c>
      <c r="S76" s="2" t="s">
        <v>1347</v>
      </c>
      <c r="T76" s="2" t="s">
        <v>220</v>
      </c>
      <c r="U76" s="2" t="s">
        <v>223</v>
      </c>
      <c r="V76" s="2" t="s">
        <v>224</v>
      </c>
      <c r="W76" s="2" t="s">
        <v>225</v>
      </c>
      <c r="X76" s="2" t="s">
        <v>442</v>
      </c>
      <c r="Y76" s="2" t="s">
        <v>1348</v>
      </c>
      <c r="Z76" s="4"/>
      <c r="AA76" s="4">
        <f>=ROUNDDOWN({0},0)</f>
      </c>
      <c r="AB76" s="5">
        <v>1</v>
      </c>
      <c r="AC76" s="2" t="s">
        <v>220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/>
      <c r="AQ76" s="8"/>
      <c r="AR76" s="4">
        <v>2</v>
      </c>
      <c r="AS76" s="8">
        <v>171.67</v>
      </c>
      <c r="AT76" s="7">
        <v>-1</v>
      </c>
      <c r="AU76" s="7">
        <v>-1</v>
      </c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/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/>
      <c r="BJ76" s="4"/>
      <c r="BK76" s="8"/>
      <c r="BL76" s="2" t="s">
        <v>1349</v>
      </c>
      <c r="BM76" s="7"/>
      <c r="BN76" s="7"/>
      <c r="BO76" s="4"/>
      <c r="BP76" s="8"/>
      <c r="BQ76" s="4"/>
      <c r="BR76" s="8"/>
      <c r="BS76" s="7"/>
      <c r="BT76" s="7"/>
      <c r="BU76" s="2" t="s">
        <v>230</v>
      </c>
      <c r="BV76" s="2" t="s">
        <v>270</v>
      </c>
      <c r="BW76" s="2" t="s">
        <v>220</v>
      </c>
      <c r="BX76" s="2" t="s">
        <v>220</v>
      </c>
      <c r="BY76" s="2" t="s">
        <v>232</v>
      </c>
      <c r="BZ76" s="2" t="s">
        <v>220</v>
      </c>
      <c r="CA76" s="4"/>
      <c r="CB76" s="8"/>
      <c r="CC76" s="4"/>
      <c r="CD76" s="8"/>
      <c r="CE76" s="7"/>
      <c r="CF76" s="7"/>
      <c r="CG76" s="2" t="s">
        <v>230</v>
      </c>
      <c r="CH76" s="2" t="s">
        <v>270</v>
      </c>
      <c r="CI76" s="2" t="s">
        <v>802</v>
      </c>
      <c r="CJ76" s="2" t="s">
        <v>1133</v>
      </c>
      <c r="CK76" s="2" t="s">
        <v>232</v>
      </c>
      <c r="CL76" s="2" t="s">
        <v>220</v>
      </c>
      <c r="CM76" s="4"/>
      <c r="CN76" s="8"/>
      <c r="CO76" s="4">
        <v>1</v>
      </c>
      <c r="CP76" s="8">
        <v>86.62</v>
      </c>
      <c r="CQ76" s="7">
        <v>-1</v>
      </c>
      <c r="CR76" s="7">
        <v>-1</v>
      </c>
      <c r="CS76" s="2" t="s">
        <v>230</v>
      </c>
      <c r="CT76" s="2" t="s">
        <v>270</v>
      </c>
      <c r="CU76" s="2" t="s">
        <v>797</v>
      </c>
      <c r="CV76" s="2" t="s">
        <v>810</v>
      </c>
      <c r="CW76" s="2" t="s">
        <v>232</v>
      </c>
      <c r="CX76" s="2" t="s">
        <v>220</v>
      </c>
      <c r="CY76" s="4"/>
      <c r="CZ76" s="8"/>
      <c r="DA76" s="4"/>
      <c r="DB76" s="8"/>
      <c r="DC76" s="7"/>
      <c r="DD76" s="7"/>
      <c r="DE76" s="2" t="s">
        <v>230</v>
      </c>
      <c r="DF76" s="2" t="s">
        <v>270</v>
      </c>
      <c r="DG76" s="2" t="s">
        <v>1038</v>
      </c>
      <c r="DH76" s="2" t="s">
        <v>1361</v>
      </c>
      <c r="DI76" s="2" t="s">
        <v>232</v>
      </c>
      <c r="DJ76" s="2" t="s">
        <v>220</v>
      </c>
      <c r="DK76" s="4"/>
      <c r="DL76" s="8"/>
      <c r="DM76" s="4"/>
      <c r="DN76" s="8"/>
      <c r="DO76" s="7"/>
      <c r="DP76" s="7"/>
      <c r="DQ76" s="2" t="s">
        <v>230</v>
      </c>
      <c r="DR76" s="2" t="s">
        <v>270</v>
      </c>
      <c r="DS76" s="2" t="s">
        <v>1353</v>
      </c>
      <c r="DT76" s="2" t="s">
        <v>895</v>
      </c>
      <c r="DU76" s="2" t="s">
        <v>232</v>
      </c>
      <c r="DV76" s="2" t="s">
        <v>220</v>
      </c>
      <c r="DW76" s="4"/>
      <c r="DX76" s="8"/>
      <c r="DY76" s="4"/>
      <c r="DZ76" s="8"/>
      <c r="EA76" s="7"/>
      <c r="EB76" s="7"/>
      <c r="EC76" s="2" t="s">
        <v>230</v>
      </c>
      <c r="ED76" s="2" t="s">
        <v>270</v>
      </c>
      <c r="EE76" s="2" t="s">
        <v>1354</v>
      </c>
      <c r="EF76" s="2" t="s">
        <v>1352</v>
      </c>
      <c r="EG76" s="2" t="s">
        <v>232</v>
      </c>
      <c r="EH76" s="2" t="s">
        <v>220</v>
      </c>
      <c r="EI76" s="4"/>
      <c r="EJ76" s="8"/>
      <c r="EK76" s="4">
        <v>1</v>
      </c>
      <c r="EL76" s="8">
        <v>85.05</v>
      </c>
      <c r="EM76" s="7">
        <v>-1</v>
      </c>
      <c r="EN76" s="7">
        <v>-1</v>
      </c>
      <c r="EO76" s="2" t="s">
        <v>230</v>
      </c>
      <c r="EP76" s="2" t="s">
        <v>270</v>
      </c>
      <c r="EQ76" s="2" t="s">
        <v>1356</v>
      </c>
      <c r="ER76" s="2" t="s">
        <v>574</v>
      </c>
      <c r="ES76" s="2" t="s">
        <v>232</v>
      </c>
      <c r="ET76" s="2" t="s">
        <v>220</v>
      </c>
      <c r="EU76" s="4"/>
      <c r="EV76" s="8"/>
      <c r="EW76" s="4"/>
      <c r="EX76" s="8"/>
      <c r="EY76" s="7"/>
      <c r="EZ76" s="7"/>
      <c r="FA76" s="2" t="s">
        <v>230</v>
      </c>
      <c r="FB76" s="2" t="s">
        <v>270</v>
      </c>
      <c r="FC76" s="2" t="s">
        <v>1358</v>
      </c>
      <c r="FD76" s="2" t="s">
        <v>931</v>
      </c>
      <c r="FE76" s="2" t="s">
        <v>232</v>
      </c>
      <c r="FF76" s="2" t="s">
        <v>220</v>
      </c>
      <c r="FG76" s="4"/>
      <c r="FH76" s="8"/>
      <c r="FI76" s="4"/>
      <c r="FJ76" s="8"/>
      <c r="FK76" s="7"/>
      <c r="FL76" s="7"/>
      <c r="FM76" s="2" t="s">
        <v>268</v>
      </c>
      <c r="FN76" s="2" t="s">
        <v>270</v>
      </c>
      <c r="FO76" s="2" t="s">
        <v>220</v>
      </c>
      <c r="FP76" s="2" t="s">
        <v>220</v>
      </c>
      <c r="FQ76" s="2" t="s">
        <v>232</v>
      </c>
      <c r="FR76" s="2" t="s">
        <v>220</v>
      </c>
      <c r="FS76" s="4"/>
      <c r="FT76" s="8"/>
      <c r="FU76" s="4"/>
      <c r="FV76" s="8"/>
      <c r="FW76" s="7"/>
      <c r="FX76" s="7"/>
      <c r="FY76" s="2" t="s">
        <v>277</v>
      </c>
      <c r="FZ76" s="2" t="s">
        <v>270</v>
      </c>
      <c r="GA76" s="2" t="s">
        <v>220</v>
      </c>
      <c r="GB76" s="2" t="s">
        <v>220</v>
      </c>
      <c r="GC76" s="2" t="s">
        <v>232</v>
      </c>
      <c r="GD76" s="2" t="s">
        <v>220</v>
      </c>
      <c r="GE76" s="4"/>
      <c r="GF76" s="8"/>
      <c r="GG76" s="4"/>
      <c r="GH76" s="8"/>
      <c r="GI76" s="7"/>
      <c r="GJ76" s="7"/>
      <c r="GK76" s="2" t="s">
        <v>277</v>
      </c>
      <c r="GL76" s="2" t="s">
        <v>270</v>
      </c>
      <c r="GM76" s="2" t="s">
        <v>220</v>
      </c>
      <c r="GN76" s="2" t="s">
        <v>220</v>
      </c>
      <c r="GO76" s="2" t="s">
        <v>232</v>
      </c>
      <c r="GP76" s="2" t="s">
        <v>220</v>
      </c>
      <c r="GQ76" s="4"/>
      <c r="GR76" s="8"/>
      <c r="GS76" s="4"/>
      <c r="GT76" s="8"/>
      <c r="GU76" s="7"/>
      <c r="GV76" s="7"/>
      <c r="GW76" s="2" t="s">
        <v>416</v>
      </c>
      <c r="GX76" s="2" t="s">
        <v>270</v>
      </c>
      <c r="GY76" s="2" t="s">
        <v>220</v>
      </c>
      <c r="GZ76" s="2" t="s">
        <v>220</v>
      </c>
      <c r="HA76" s="2" t="s">
        <v>232</v>
      </c>
      <c r="HB76" s="2" t="s">
        <v>220</v>
      </c>
      <c r="HC76" s="4"/>
      <c r="HD76" s="8"/>
      <c r="HE76" s="4"/>
      <c r="HF76" s="8"/>
      <c r="HG76" s="7"/>
      <c r="HH76" s="7"/>
      <c r="HI76" s="2" t="s">
        <v>277</v>
      </c>
      <c r="HJ76" s="2" t="s">
        <v>270</v>
      </c>
      <c r="HK76" s="2" t="s">
        <v>220</v>
      </c>
      <c r="HL76" s="2" t="s">
        <v>220</v>
      </c>
      <c r="HM76" s="2" t="s">
        <v>232</v>
      </c>
      <c r="HN76" s="2" t="s">
        <v>220</v>
      </c>
      <c r="HO76" s="4"/>
      <c r="HP76" s="8"/>
      <c r="HQ76" s="4"/>
      <c r="HR76" s="8"/>
      <c r="HS76" s="7"/>
      <c r="HT76" s="7"/>
      <c r="HU76" s="2" t="s">
        <v>386</v>
      </c>
      <c r="HV76" s="2" t="s">
        <v>270</v>
      </c>
      <c r="HW76" s="2" t="s">
        <v>220</v>
      </c>
      <c r="HX76" s="2" t="s">
        <v>220</v>
      </c>
      <c r="HY76" s="2" t="s">
        <v>232</v>
      </c>
      <c r="HZ76" s="2" t="s">
        <v>220</v>
      </c>
      <c r="IA76" s="4"/>
      <c r="IB76" s="8"/>
      <c r="IC76" s="4"/>
      <c r="ID76" s="8"/>
      <c r="IE76" s="7"/>
      <c r="IF76" s="7"/>
      <c r="IG76" s="2" t="s">
        <v>230</v>
      </c>
      <c r="IH76" s="2" t="s">
        <v>270</v>
      </c>
      <c r="II76" s="2" t="s">
        <v>802</v>
      </c>
      <c r="IJ76" s="2" t="s">
        <v>220</v>
      </c>
      <c r="IK76" s="2" t="s">
        <v>232</v>
      </c>
      <c r="IL76" s="2" t="s">
        <v>220</v>
      </c>
      <c r="IM76" s="4"/>
      <c r="IN76" s="8"/>
      <c r="IO76" s="4"/>
      <c r="IP76" s="8"/>
      <c r="IQ76" s="7"/>
      <c r="IR76" s="7"/>
      <c r="IS76" s="2" t="s">
        <v>277</v>
      </c>
      <c r="IT76" s="2" t="s">
        <v>270</v>
      </c>
      <c r="IU76" s="2" t="s">
        <v>220</v>
      </c>
      <c r="IV76" s="2" t="s">
        <v>220</v>
      </c>
      <c r="IW76" s="2" t="s">
        <v>232</v>
      </c>
      <c r="IX76" s="2" t="s">
        <v>220</v>
      </c>
      <c r="IY76" s="4"/>
      <c r="IZ76" s="8"/>
      <c r="JA76" s="4"/>
      <c r="JB76" s="8"/>
      <c r="JC76" s="7"/>
      <c r="JD76" s="7"/>
      <c r="JE76" s="2" t="s">
        <v>254</v>
      </c>
      <c r="JF76" s="2" t="s">
        <v>270</v>
      </c>
      <c r="JG76" s="2" t="s">
        <v>220</v>
      </c>
      <c r="JH76" s="2" t="s">
        <v>220</v>
      </c>
      <c r="JI76" s="2" t="s">
        <v>232</v>
      </c>
      <c r="JJ76" s="2" t="s">
        <v>220</v>
      </c>
      <c r="JK76" s="4"/>
      <c r="JL76" s="8"/>
      <c r="JM76" s="4"/>
      <c r="JN76" s="8"/>
      <c r="JO76" s="7"/>
      <c r="JP76" s="7"/>
      <c r="JQ76" s="2" t="s">
        <v>277</v>
      </c>
      <c r="JR76" s="2" t="s">
        <v>270</v>
      </c>
      <c r="JS76" s="2" t="s">
        <v>220</v>
      </c>
      <c r="JT76" s="2" t="s">
        <v>220</v>
      </c>
      <c r="JU76" s="2" t="s">
        <v>232</v>
      </c>
      <c r="JV76" s="2" t="s">
        <v>220</v>
      </c>
      <c r="JW76" s="4"/>
      <c r="JX76" s="8"/>
      <c r="JY76" s="4"/>
      <c r="JZ76" s="8"/>
      <c r="KA76" s="7"/>
      <c r="KB76" s="7"/>
      <c r="KC76" s="2" t="s">
        <v>277</v>
      </c>
      <c r="KD76" s="2" t="s">
        <v>270</v>
      </c>
      <c r="KE76" s="2" t="s">
        <v>220</v>
      </c>
      <c r="KF76" s="2" t="s">
        <v>220</v>
      </c>
      <c r="KG76" s="2" t="s">
        <v>232</v>
      </c>
      <c r="KH76" s="2" t="s">
        <v>220</v>
      </c>
      <c r="KI76" s="4"/>
      <c r="KJ76" s="8"/>
      <c r="KK76" s="4"/>
      <c r="KL76" s="8"/>
      <c r="KM76" s="7"/>
      <c r="KN76" s="7"/>
      <c r="KO76" s="2" t="s">
        <v>277</v>
      </c>
      <c r="KP76" s="2" t="s">
        <v>270</v>
      </c>
      <c r="KQ76" s="2" t="s">
        <v>220</v>
      </c>
      <c r="KR76" s="2" t="s">
        <v>220</v>
      </c>
      <c r="KS76" s="2" t="s">
        <v>232</v>
      </c>
      <c r="KT76" s="2" t="s">
        <v>220</v>
      </c>
      <c r="KU76" s="4"/>
      <c r="KV76" s="8"/>
      <c r="KW76" s="4"/>
      <c r="KX76" s="8"/>
      <c r="KY76" s="7"/>
      <c r="KZ76" s="7"/>
      <c r="LA76" s="2" t="s">
        <v>277</v>
      </c>
      <c r="LB76" s="2" t="s">
        <v>270</v>
      </c>
      <c r="LC76" s="2" t="s">
        <v>220</v>
      </c>
      <c r="LD76" s="2" t="s">
        <v>220</v>
      </c>
      <c r="LE76" s="2" t="s">
        <v>232</v>
      </c>
      <c r="LF76" s="2" t="s">
        <v>220</v>
      </c>
      <c r="LG76" s="4"/>
      <c r="LH76" s="8"/>
      <c r="LI76" s="4"/>
      <c r="LJ76" s="8"/>
      <c r="LK76" s="7"/>
      <c r="LL76" s="7"/>
      <c r="LM76" s="2" t="s">
        <v>268</v>
      </c>
      <c r="LN76" s="2" t="s">
        <v>270</v>
      </c>
      <c r="LO76" s="2" t="s">
        <v>220</v>
      </c>
      <c r="LP76" s="2" t="s">
        <v>220</v>
      </c>
      <c r="LQ76" s="2" t="s">
        <v>232</v>
      </c>
      <c r="LR76" s="2" t="s">
        <v>220</v>
      </c>
      <c r="LS76" s="4"/>
      <c r="LT76" s="8"/>
      <c r="LU76" s="4"/>
      <c r="LV76" s="8"/>
      <c r="LW76" s="7"/>
      <c r="LX76" s="7"/>
      <c r="LY76" s="2" t="s">
        <v>230</v>
      </c>
      <c r="LZ76" s="2" t="s">
        <v>270</v>
      </c>
      <c r="MA76" s="2" t="s">
        <v>1359</v>
      </c>
      <c r="MB76" s="2" t="s">
        <v>220</v>
      </c>
      <c r="MC76" s="2" t="s">
        <v>232</v>
      </c>
      <c r="MD76" s="2" t="s">
        <v>220</v>
      </c>
      <c r="ME76" s="4"/>
      <c r="MF76" s="8"/>
      <c r="MG76" s="4"/>
      <c r="MH76" s="8"/>
      <c r="MI76" s="7"/>
      <c r="MJ76" s="7"/>
      <c r="MK76" s="2" t="s">
        <v>277</v>
      </c>
      <c r="ML76" s="2" t="s">
        <v>270</v>
      </c>
      <c r="MM76" s="2" t="s">
        <v>220</v>
      </c>
      <c r="MN76" s="2" t="s">
        <v>220</v>
      </c>
      <c r="MO76" s="2" t="s">
        <v>232</v>
      </c>
      <c r="MP76" s="2" t="s">
        <v>220</v>
      </c>
      <c r="MQ76" s="4"/>
      <c r="MR76" s="8"/>
      <c r="MS76" s="4"/>
      <c r="MT76" s="8"/>
      <c r="MU76" s="7"/>
      <c r="MV76" s="7"/>
      <c r="MW76" s="2" t="s">
        <v>277</v>
      </c>
      <c r="MX76" s="2" t="s">
        <v>270</v>
      </c>
      <c r="MY76" s="2" t="s">
        <v>220</v>
      </c>
      <c r="MZ76" s="2" t="s">
        <v>220</v>
      </c>
      <c r="NA76" s="2" t="s">
        <v>232</v>
      </c>
      <c r="NB76" s="2" t="s">
        <v>220</v>
      </c>
      <c r="NC76" s="4"/>
      <c r="ND76" s="8"/>
      <c r="NE76" s="4"/>
      <c r="NF76" s="8"/>
      <c r="NG76" s="7"/>
      <c r="NH76" s="7"/>
      <c r="NI76" s="2" t="s">
        <v>277</v>
      </c>
      <c r="NJ76" s="2" t="s">
        <v>270</v>
      </c>
      <c r="NK76" s="2" t="s">
        <v>220</v>
      </c>
      <c r="NL76" s="2" t="s">
        <v>220</v>
      </c>
      <c r="NM76" s="2" t="s">
        <v>232</v>
      </c>
      <c r="NN76" s="2" t="s">
        <v>220</v>
      </c>
      <c r="NO76" s="4"/>
      <c r="NP76" s="8"/>
      <c r="NQ76" s="4"/>
      <c r="NR76" s="8"/>
      <c r="NS76" s="7"/>
      <c r="NT76" s="7"/>
      <c r="NU76" s="2" t="s">
        <v>277</v>
      </c>
      <c r="NV76" s="2" t="s">
        <v>270</v>
      </c>
      <c r="NW76" s="2" t="s">
        <v>220</v>
      </c>
      <c r="NX76" s="2" t="s">
        <v>220</v>
      </c>
      <c r="NY76" s="2" t="s">
        <v>232</v>
      </c>
      <c r="NZ76" s="2" t="s">
        <v>220</v>
      </c>
      <c r="OA76" s="4"/>
      <c r="OB76" s="8"/>
      <c r="OC76" s="4"/>
      <c r="OD76" s="8"/>
      <c r="OE76" s="7"/>
      <c r="OF76" s="7"/>
      <c r="OG76" s="2" t="s">
        <v>268</v>
      </c>
      <c r="OH76" s="2" t="s">
        <v>270</v>
      </c>
      <c r="OI76" s="2" t="s">
        <v>220</v>
      </c>
      <c r="OJ76" s="2" t="s">
        <v>220</v>
      </c>
      <c r="OK76" s="2" t="s">
        <v>232</v>
      </c>
      <c r="OL76" s="2" t="s">
        <v>220</v>
      </c>
      <c r="OM76" s="4"/>
      <c r="ON76" s="8"/>
      <c r="OO76" s="4"/>
      <c r="OP76" s="8"/>
      <c r="OQ76" s="7"/>
      <c r="OR76" s="7"/>
      <c r="OS76" s="2" t="s">
        <v>220</v>
      </c>
      <c r="OT76" s="2" t="s">
        <v>220</v>
      </c>
      <c r="OU76" s="2" t="s">
        <v>220</v>
      </c>
      <c r="OV76" s="2" t="s">
        <v>220</v>
      </c>
      <c r="OW76" s="2" t="s">
        <v>220</v>
      </c>
      <c r="OX76" s="2" t="s">
        <v>220</v>
      </c>
      <c r="OY76" s="4"/>
      <c r="OZ76" s="8"/>
      <c r="PA76" s="4"/>
      <c r="PB76" s="8"/>
      <c r="PC76" s="7"/>
      <c r="PD76" s="7"/>
      <c r="PE76" s="2" t="s">
        <v>277</v>
      </c>
      <c r="PF76" s="2" t="s">
        <v>270</v>
      </c>
      <c r="PG76" s="2" t="s">
        <v>220</v>
      </c>
      <c r="PH76" s="2" t="s">
        <v>220</v>
      </c>
      <c r="PI76" s="2" t="s">
        <v>232</v>
      </c>
      <c r="PJ76" s="2" t="s">
        <v>220</v>
      </c>
      <c r="PK76" s="4"/>
      <c r="PL76" s="8"/>
      <c r="PM76" s="4"/>
      <c r="PN76" s="8"/>
      <c r="PO76" s="7"/>
      <c r="PP76" s="7"/>
      <c r="PQ76" s="2" t="s">
        <v>220</v>
      </c>
      <c r="PR76" s="2" t="s">
        <v>220</v>
      </c>
      <c r="PS76" s="2" t="s">
        <v>220</v>
      </c>
      <c r="PT76" s="2" t="s">
        <v>220</v>
      </c>
      <c r="PU76" s="2" t="s">
        <v>220</v>
      </c>
      <c r="PV76" s="2" t="s">
        <v>220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</row>
    <row r="77">
      <c r="A77" s="2" t="s">
        <v>1362</v>
      </c>
      <c r="B77" s="2" t="s">
        <v>209</v>
      </c>
      <c r="C77" s="2" t="s">
        <v>210</v>
      </c>
      <c r="D77" s="2" t="s">
        <v>211</v>
      </c>
      <c r="E77" s="2" t="s">
        <v>212</v>
      </c>
      <c r="F77" s="2" t="s">
        <v>1363</v>
      </c>
      <c r="G77" s="2" t="s">
        <v>1363</v>
      </c>
      <c r="H77" s="2" t="s">
        <v>1363</v>
      </c>
      <c r="I77" s="2" t="s">
        <v>1364</v>
      </c>
      <c r="J77" s="2" t="s">
        <v>215</v>
      </c>
      <c r="K77" s="2" t="s">
        <v>1365</v>
      </c>
      <c r="L77" s="3">
        <v>54.85</v>
      </c>
      <c r="M77" s="3">
        <v>57.59</v>
      </c>
      <c r="N77" s="3">
        <v>119.99</v>
      </c>
      <c r="O77" s="2" t="s">
        <v>217</v>
      </c>
      <c r="P77" s="2" t="s">
        <v>1308</v>
      </c>
      <c r="Q77" s="2" t="s">
        <v>219</v>
      </c>
      <c r="R77" s="2" t="s">
        <v>220</v>
      </c>
      <c r="S77" s="2" t="s">
        <v>1366</v>
      </c>
      <c r="T77" s="2" t="s">
        <v>222</v>
      </c>
      <c r="U77" s="2" t="s">
        <v>223</v>
      </c>
      <c r="V77" s="2" t="s">
        <v>1033</v>
      </c>
      <c r="W77" s="2" t="s">
        <v>955</v>
      </c>
      <c r="X77" s="2" t="s">
        <v>845</v>
      </c>
      <c r="Y77" s="2" t="s">
        <v>220</v>
      </c>
      <c r="Z77" s="4"/>
      <c r="AA77" s="4">
        <f>=ROUNDDOWN({0},0)</f>
      </c>
      <c r="AB77" s="5"/>
      <c r="AC77" s="2" t="s">
        <v>1186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220</v>
      </c>
      <c r="AW77" s="8" t="s">
        <v>220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/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/>
      <c r="BJ77" s="4"/>
      <c r="BK77" s="8"/>
      <c r="BL77" s="2" t="s">
        <v>220</v>
      </c>
      <c r="BM77" s="7"/>
      <c r="BN77" s="7"/>
      <c r="BO77" s="4"/>
      <c r="BP77" s="8"/>
      <c r="BQ77" s="4"/>
      <c r="BR77" s="8"/>
      <c r="BS77" s="7"/>
      <c r="BT77" s="7"/>
      <c r="BU77" s="2" t="s">
        <v>832</v>
      </c>
      <c r="BV77" s="2" t="s">
        <v>217</v>
      </c>
      <c r="BW77" s="2" t="s">
        <v>220</v>
      </c>
      <c r="BX77" s="2" t="s">
        <v>220</v>
      </c>
      <c r="BY77" s="2" t="s">
        <v>232</v>
      </c>
      <c r="BZ77" s="2" t="s">
        <v>220</v>
      </c>
      <c r="CA77" s="4"/>
      <c r="CB77" s="8"/>
      <c r="CC77" s="4"/>
      <c r="CD77" s="8"/>
      <c r="CE77" s="7"/>
      <c r="CF77" s="7"/>
      <c r="CG77" s="2" t="s">
        <v>277</v>
      </c>
      <c r="CH77" s="2" t="s">
        <v>217</v>
      </c>
      <c r="CI77" s="2" t="s">
        <v>220</v>
      </c>
      <c r="CJ77" s="2" t="s">
        <v>220</v>
      </c>
      <c r="CK77" s="2" t="s">
        <v>232</v>
      </c>
      <c r="CL77" s="2" t="s">
        <v>220</v>
      </c>
      <c r="CM77" s="4"/>
      <c r="CN77" s="8"/>
      <c r="CO77" s="4"/>
      <c r="CP77" s="8"/>
      <c r="CQ77" s="7"/>
      <c r="CR77" s="7"/>
      <c r="CS77" s="2" t="s">
        <v>277</v>
      </c>
      <c r="CT77" s="2" t="s">
        <v>217</v>
      </c>
      <c r="CU77" s="2" t="s">
        <v>220</v>
      </c>
      <c r="CV77" s="2" t="s">
        <v>220</v>
      </c>
      <c r="CW77" s="2" t="s">
        <v>232</v>
      </c>
      <c r="CX77" s="2" t="s">
        <v>220</v>
      </c>
      <c r="CY77" s="4"/>
      <c r="CZ77" s="8"/>
      <c r="DA77" s="4"/>
      <c r="DB77" s="8"/>
      <c r="DC77" s="7"/>
      <c r="DD77" s="7"/>
      <c r="DE77" s="2" t="s">
        <v>386</v>
      </c>
      <c r="DF77" s="2" t="s">
        <v>217</v>
      </c>
      <c r="DG77" s="2" t="s">
        <v>220</v>
      </c>
      <c r="DH77" s="2" t="s">
        <v>220</v>
      </c>
      <c r="DI77" s="2" t="s">
        <v>232</v>
      </c>
      <c r="DJ77" s="2" t="s">
        <v>220</v>
      </c>
      <c r="DK77" s="4"/>
      <c r="DL77" s="8"/>
      <c r="DM77" s="4"/>
      <c r="DN77" s="8"/>
      <c r="DO77" s="7"/>
      <c r="DP77" s="7"/>
      <c r="DQ77" s="2" t="s">
        <v>230</v>
      </c>
      <c r="DR77" s="2" t="s">
        <v>217</v>
      </c>
      <c r="DS77" s="2" t="s">
        <v>220</v>
      </c>
      <c r="DT77" s="2" t="s">
        <v>220</v>
      </c>
      <c r="DU77" s="2" t="s">
        <v>232</v>
      </c>
      <c r="DV77" s="2" t="s">
        <v>220</v>
      </c>
      <c r="DW77" s="4"/>
      <c r="DX77" s="8"/>
      <c r="DY77" s="4"/>
      <c r="DZ77" s="8"/>
      <c r="EA77" s="7"/>
      <c r="EB77" s="7"/>
      <c r="EC77" s="2" t="s">
        <v>277</v>
      </c>
      <c r="ED77" s="2" t="s">
        <v>217</v>
      </c>
      <c r="EE77" s="2" t="s">
        <v>220</v>
      </c>
      <c r="EF77" s="2" t="s">
        <v>220</v>
      </c>
      <c r="EG77" s="2" t="s">
        <v>232</v>
      </c>
      <c r="EH77" s="2" t="s">
        <v>220</v>
      </c>
      <c r="EI77" s="4"/>
      <c r="EJ77" s="8"/>
      <c r="EK77" s="4"/>
      <c r="EL77" s="8"/>
      <c r="EM77" s="7"/>
      <c r="EN77" s="7"/>
      <c r="EO77" s="2" t="s">
        <v>825</v>
      </c>
      <c r="EP77" s="2" t="s">
        <v>217</v>
      </c>
      <c r="EQ77" s="2" t="s">
        <v>220</v>
      </c>
      <c r="ER77" s="2" t="s">
        <v>220</v>
      </c>
      <c r="ES77" s="2" t="s">
        <v>232</v>
      </c>
      <c r="ET77" s="2" t="s">
        <v>220</v>
      </c>
      <c r="EU77" s="4"/>
      <c r="EV77" s="8"/>
      <c r="EW77" s="4"/>
      <c r="EX77" s="8"/>
      <c r="EY77" s="7"/>
      <c r="EZ77" s="7"/>
      <c r="FA77" s="2" t="s">
        <v>277</v>
      </c>
      <c r="FB77" s="2" t="s">
        <v>217</v>
      </c>
      <c r="FC77" s="2" t="s">
        <v>220</v>
      </c>
      <c r="FD77" s="2" t="s">
        <v>220</v>
      </c>
      <c r="FE77" s="2" t="s">
        <v>232</v>
      </c>
      <c r="FF77" s="2" t="s">
        <v>220</v>
      </c>
      <c r="FG77" s="4"/>
      <c r="FH77" s="8"/>
      <c r="FI77" s="4"/>
      <c r="FJ77" s="8"/>
      <c r="FK77" s="7"/>
      <c r="FL77" s="7"/>
      <c r="FM77" s="2" t="s">
        <v>277</v>
      </c>
      <c r="FN77" s="2" t="s">
        <v>217</v>
      </c>
      <c r="FO77" s="2" t="s">
        <v>220</v>
      </c>
      <c r="FP77" s="2" t="s">
        <v>220</v>
      </c>
      <c r="FQ77" s="2" t="s">
        <v>232</v>
      </c>
      <c r="FR77" s="2" t="s">
        <v>220</v>
      </c>
      <c r="FS77" s="4"/>
      <c r="FT77" s="8"/>
      <c r="FU77" s="4"/>
      <c r="FV77" s="8"/>
      <c r="FW77" s="7"/>
      <c r="FX77" s="7"/>
      <c r="FY77" s="2" t="s">
        <v>277</v>
      </c>
      <c r="FZ77" s="2" t="s">
        <v>217</v>
      </c>
      <c r="GA77" s="2" t="s">
        <v>220</v>
      </c>
      <c r="GB77" s="2" t="s">
        <v>220</v>
      </c>
      <c r="GC77" s="2" t="s">
        <v>232</v>
      </c>
      <c r="GD77" s="2" t="s">
        <v>220</v>
      </c>
      <c r="GE77" s="4"/>
      <c r="GF77" s="8"/>
      <c r="GG77" s="4"/>
      <c r="GH77" s="8"/>
      <c r="GI77" s="7"/>
      <c r="GJ77" s="7"/>
      <c r="GK77" s="2" t="s">
        <v>277</v>
      </c>
      <c r="GL77" s="2" t="s">
        <v>217</v>
      </c>
      <c r="GM77" s="2" t="s">
        <v>220</v>
      </c>
      <c r="GN77" s="2" t="s">
        <v>220</v>
      </c>
      <c r="GO77" s="2" t="s">
        <v>232</v>
      </c>
      <c r="GP77" s="2" t="s">
        <v>220</v>
      </c>
      <c r="GQ77" s="4"/>
      <c r="GR77" s="8"/>
      <c r="GS77" s="4"/>
      <c r="GT77" s="8"/>
      <c r="GU77" s="7"/>
      <c r="GV77" s="7"/>
      <c r="GW77" s="2" t="s">
        <v>277</v>
      </c>
      <c r="GX77" s="2" t="s">
        <v>217</v>
      </c>
      <c r="GY77" s="2" t="s">
        <v>220</v>
      </c>
      <c r="GZ77" s="2" t="s">
        <v>220</v>
      </c>
      <c r="HA77" s="2" t="s">
        <v>232</v>
      </c>
      <c r="HB77" s="2" t="s">
        <v>220</v>
      </c>
      <c r="HC77" s="4"/>
      <c r="HD77" s="8"/>
      <c r="HE77" s="4"/>
      <c r="HF77" s="8"/>
      <c r="HG77" s="7"/>
      <c r="HH77" s="7"/>
      <c r="HI77" s="2" t="s">
        <v>277</v>
      </c>
      <c r="HJ77" s="2" t="s">
        <v>217</v>
      </c>
      <c r="HK77" s="2" t="s">
        <v>220</v>
      </c>
      <c r="HL77" s="2" t="s">
        <v>220</v>
      </c>
      <c r="HM77" s="2" t="s">
        <v>232</v>
      </c>
      <c r="HN77" s="2" t="s">
        <v>220</v>
      </c>
      <c r="HO77" s="4"/>
      <c r="HP77" s="8"/>
      <c r="HQ77" s="4"/>
      <c r="HR77" s="8"/>
      <c r="HS77" s="7"/>
      <c r="HT77" s="7"/>
      <c r="HU77" s="2" t="s">
        <v>277</v>
      </c>
      <c r="HV77" s="2" t="s">
        <v>217</v>
      </c>
      <c r="HW77" s="2" t="s">
        <v>220</v>
      </c>
      <c r="HX77" s="2" t="s">
        <v>220</v>
      </c>
      <c r="HY77" s="2" t="s">
        <v>232</v>
      </c>
      <c r="HZ77" s="2" t="s">
        <v>220</v>
      </c>
      <c r="IA77" s="4"/>
      <c r="IB77" s="8"/>
      <c r="IC77" s="4"/>
      <c r="ID77" s="8"/>
      <c r="IE77" s="7"/>
      <c r="IF77" s="7"/>
      <c r="IG77" s="2" t="s">
        <v>230</v>
      </c>
      <c r="IH77" s="2" t="s">
        <v>217</v>
      </c>
      <c r="II77" s="2" t="s">
        <v>220</v>
      </c>
      <c r="IJ77" s="2" t="s">
        <v>220</v>
      </c>
      <c r="IK77" s="2" t="s">
        <v>232</v>
      </c>
      <c r="IL77" s="2" t="s">
        <v>220</v>
      </c>
      <c r="IM77" s="4"/>
      <c r="IN77" s="8"/>
      <c r="IO77" s="4"/>
      <c r="IP77" s="8"/>
      <c r="IQ77" s="7"/>
      <c r="IR77" s="7"/>
      <c r="IS77" s="2" t="s">
        <v>277</v>
      </c>
      <c r="IT77" s="2" t="s">
        <v>217</v>
      </c>
      <c r="IU77" s="2" t="s">
        <v>220</v>
      </c>
      <c r="IV77" s="2" t="s">
        <v>220</v>
      </c>
      <c r="IW77" s="2" t="s">
        <v>232</v>
      </c>
      <c r="IX77" s="2" t="s">
        <v>220</v>
      </c>
      <c r="IY77" s="4"/>
      <c r="IZ77" s="8"/>
      <c r="JA77" s="4"/>
      <c r="JB77" s="8"/>
      <c r="JC77" s="7"/>
      <c r="JD77" s="7"/>
      <c r="JE77" s="2" t="s">
        <v>277</v>
      </c>
      <c r="JF77" s="2" t="s">
        <v>217</v>
      </c>
      <c r="JG77" s="2" t="s">
        <v>220</v>
      </c>
      <c r="JH77" s="2" t="s">
        <v>220</v>
      </c>
      <c r="JI77" s="2" t="s">
        <v>232</v>
      </c>
      <c r="JJ77" s="2" t="s">
        <v>220</v>
      </c>
      <c r="JK77" s="4"/>
      <c r="JL77" s="8"/>
      <c r="JM77" s="4"/>
      <c r="JN77" s="8"/>
      <c r="JO77" s="7"/>
      <c r="JP77" s="7"/>
      <c r="JQ77" s="2" t="s">
        <v>277</v>
      </c>
      <c r="JR77" s="2" t="s">
        <v>217</v>
      </c>
      <c r="JS77" s="2" t="s">
        <v>220</v>
      </c>
      <c r="JT77" s="2" t="s">
        <v>220</v>
      </c>
      <c r="JU77" s="2" t="s">
        <v>232</v>
      </c>
      <c r="JV77" s="2" t="s">
        <v>220</v>
      </c>
      <c r="JW77" s="4"/>
      <c r="JX77" s="8"/>
      <c r="JY77" s="4"/>
      <c r="JZ77" s="8"/>
      <c r="KA77" s="7"/>
      <c r="KB77" s="7"/>
      <c r="KC77" s="2" t="s">
        <v>832</v>
      </c>
      <c r="KD77" s="2" t="s">
        <v>217</v>
      </c>
      <c r="KE77" s="2" t="s">
        <v>220</v>
      </c>
      <c r="KF77" s="2" t="s">
        <v>220</v>
      </c>
      <c r="KG77" s="2" t="s">
        <v>232</v>
      </c>
      <c r="KH77" s="2" t="s">
        <v>220</v>
      </c>
      <c r="KI77" s="4"/>
      <c r="KJ77" s="8"/>
      <c r="KK77" s="4"/>
      <c r="KL77" s="8"/>
      <c r="KM77" s="7"/>
      <c r="KN77" s="7"/>
      <c r="KO77" s="2" t="s">
        <v>277</v>
      </c>
      <c r="KP77" s="2" t="s">
        <v>217</v>
      </c>
      <c r="KQ77" s="2" t="s">
        <v>220</v>
      </c>
      <c r="KR77" s="2" t="s">
        <v>220</v>
      </c>
      <c r="KS77" s="2" t="s">
        <v>232</v>
      </c>
      <c r="KT77" s="2" t="s">
        <v>220</v>
      </c>
      <c r="KU77" s="4"/>
      <c r="KV77" s="8"/>
      <c r="KW77" s="4"/>
      <c r="KX77" s="8"/>
      <c r="KY77" s="7"/>
      <c r="KZ77" s="7"/>
      <c r="LA77" s="2" t="s">
        <v>277</v>
      </c>
      <c r="LB77" s="2" t="s">
        <v>217</v>
      </c>
      <c r="LC77" s="2" t="s">
        <v>220</v>
      </c>
      <c r="LD77" s="2" t="s">
        <v>220</v>
      </c>
      <c r="LE77" s="2" t="s">
        <v>232</v>
      </c>
      <c r="LF77" s="2" t="s">
        <v>220</v>
      </c>
      <c r="LG77" s="4"/>
      <c r="LH77" s="8"/>
      <c r="LI77" s="4"/>
      <c r="LJ77" s="8"/>
      <c r="LK77" s="7"/>
      <c r="LL77" s="7"/>
      <c r="LM77" s="2" t="s">
        <v>268</v>
      </c>
      <c r="LN77" s="2" t="s">
        <v>217</v>
      </c>
      <c r="LO77" s="2" t="s">
        <v>220</v>
      </c>
      <c r="LP77" s="2" t="s">
        <v>220</v>
      </c>
      <c r="LQ77" s="2" t="s">
        <v>232</v>
      </c>
      <c r="LR77" s="2" t="s">
        <v>220</v>
      </c>
      <c r="LS77" s="4"/>
      <c r="LT77" s="8"/>
      <c r="LU77" s="4"/>
      <c r="LV77" s="8"/>
      <c r="LW77" s="7"/>
      <c r="LX77" s="7"/>
      <c r="LY77" s="2" t="s">
        <v>832</v>
      </c>
      <c r="LZ77" s="2" t="s">
        <v>217</v>
      </c>
      <c r="MA77" s="2" t="s">
        <v>220</v>
      </c>
      <c r="MB77" s="2" t="s">
        <v>220</v>
      </c>
      <c r="MC77" s="2" t="s">
        <v>232</v>
      </c>
      <c r="MD77" s="2" t="s">
        <v>220</v>
      </c>
      <c r="ME77" s="4"/>
      <c r="MF77" s="8"/>
      <c r="MG77" s="4"/>
      <c r="MH77" s="8"/>
      <c r="MI77" s="7"/>
      <c r="MJ77" s="7"/>
      <c r="MK77" s="2" t="s">
        <v>277</v>
      </c>
      <c r="ML77" s="2" t="s">
        <v>217</v>
      </c>
      <c r="MM77" s="2" t="s">
        <v>220</v>
      </c>
      <c r="MN77" s="2" t="s">
        <v>220</v>
      </c>
      <c r="MO77" s="2" t="s">
        <v>232</v>
      </c>
      <c r="MP77" s="2" t="s">
        <v>220</v>
      </c>
      <c r="MQ77" s="4"/>
      <c r="MR77" s="8"/>
      <c r="MS77" s="4"/>
      <c r="MT77" s="8"/>
      <c r="MU77" s="7"/>
      <c r="MV77" s="7"/>
      <c r="MW77" s="2" t="s">
        <v>220</v>
      </c>
      <c r="MX77" s="2" t="s">
        <v>220</v>
      </c>
      <c r="MY77" s="2" t="s">
        <v>220</v>
      </c>
      <c r="MZ77" s="2" t="s">
        <v>220</v>
      </c>
      <c r="NA77" s="2" t="s">
        <v>220</v>
      </c>
      <c r="NB77" s="2" t="s">
        <v>220</v>
      </c>
      <c r="NC77" s="4"/>
      <c r="ND77" s="8"/>
      <c r="NE77" s="4"/>
      <c r="NF77" s="8"/>
      <c r="NG77" s="7"/>
      <c r="NH77" s="7"/>
      <c r="NI77" s="2" t="s">
        <v>277</v>
      </c>
      <c r="NJ77" s="2" t="s">
        <v>217</v>
      </c>
      <c r="NK77" s="2" t="s">
        <v>220</v>
      </c>
      <c r="NL77" s="2" t="s">
        <v>220</v>
      </c>
      <c r="NM77" s="2" t="s">
        <v>232</v>
      </c>
      <c r="NN77" s="2" t="s">
        <v>220</v>
      </c>
      <c r="NO77" s="4"/>
      <c r="NP77" s="8"/>
      <c r="NQ77" s="4"/>
      <c r="NR77" s="8"/>
      <c r="NS77" s="7"/>
      <c r="NT77" s="7"/>
      <c r="NU77" s="2" t="s">
        <v>277</v>
      </c>
      <c r="NV77" s="2" t="s">
        <v>217</v>
      </c>
      <c r="NW77" s="2" t="s">
        <v>220</v>
      </c>
      <c r="NX77" s="2" t="s">
        <v>220</v>
      </c>
      <c r="NY77" s="2" t="s">
        <v>232</v>
      </c>
      <c r="NZ77" s="2" t="s">
        <v>220</v>
      </c>
      <c r="OA77" s="4"/>
      <c r="OB77" s="8"/>
      <c r="OC77" s="4"/>
      <c r="OD77" s="8"/>
      <c r="OE77" s="7"/>
      <c r="OF77" s="7"/>
      <c r="OG77" s="2" t="s">
        <v>220</v>
      </c>
      <c r="OH77" s="2" t="s">
        <v>220</v>
      </c>
      <c r="OI77" s="2" t="s">
        <v>220</v>
      </c>
      <c r="OJ77" s="2" t="s">
        <v>220</v>
      </c>
      <c r="OK77" s="2" t="s">
        <v>220</v>
      </c>
      <c r="OL77" s="2" t="s">
        <v>220</v>
      </c>
      <c r="OM77" s="4"/>
      <c r="ON77" s="8"/>
      <c r="OO77" s="4"/>
      <c r="OP77" s="8"/>
      <c r="OQ77" s="7"/>
      <c r="OR77" s="7"/>
      <c r="OS77" s="2" t="s">
        <v>277</v>
      </c>
      <c r="OT77" s="2" t="s">
        <v>217</v>
      </c>
      <c r="OU77" s="2" t="s">
        <v>220</v>
      </c>
      <c r="OV77" s="2" t="s">
        <v>220</v>
      </c>
      <c r="OW77" s="2" t="s">
        <v>232</v>
      </c>
      <c r="OX77" s="2" t="s">
        <v>220</v>
      </c>
      <c r="OY77" s="4"/>
      <c r="OZ77" s="8"/>
      <c r="PA77" s="4"/>
      <c r="PB77" s="8"/>
      <c r="PC77" s="7"/>
      <c r="PD77" s="7"/>
      <c r="PE77" s="2" t="s">
        <v>277</v>
      </c>
      <c r="PF77" s="2" t="s">
        <v>217</v>
      </c>
      <c r="PG77" s="2" t="s">
        <v>220</v>
      </c>
      <c r="PH77" s="2" t="s">
        <v>220</v>
      </c>
      <c r="PI77" s="2" t="s">
        <v>232</v>
      </c>
      <c r="PJ77" s="2" t="s">
        <v>220</v>
      </c>
      <c r="PK77" s="4"/>
      <c r="PL77" s="8"/>
      <c r="PM77" s="4"/>
      <c r="PN77" s="8"/>
      <c r="PO77" s="7"/>
      <c r="PP77" s="7"/>
      <c r="PQ77" s="2" t="s">
        <v>220</v>
      </c>
      <c r="PR77" s="2" t="s">
        <v>220</v>
      </c>
      <c r="PS77" s="2" t="s">
        <v>220</v>
      </c>
      <c r="PT77" s="2" t="s">
        <v>220</v>
      </c>
      <c r="PU77" s="2" t="s">
        <v>220</v>
      </c>
      <c r="PV77" s="2" t="s">
        <v>220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>
        <v>110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>
        <v>110</v>
      </c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</row>
    <row r="78">
      <c r="A78" s="2" t="s">
        <v>1367</v>
      </c>
      <c r="B78" s="2" t="s">
        <v>209</v>
      </c>
      <c r="C78" s="2" t="s">
        <v>210</v>
      </c>
      <c r="D78" s="2" t="s">
        <v>211</v>
      </c>
      <c r="E78" s="2" t="s">
        <v>212</v>
      </c>
      <c r="F78" s="2" t="s">
        <v>1363</v>
      </c>
      <c r="G78" s="2" t="s">
        <v>1363</v>
      </c>
      <c r="H78" s="2" t="s">
        <v>1363</v>
      </c>
      <c r="I78" s="2" t="s">
        <v>1364</v>
      </c>
      <c r="J78" s="2" t="s">
        <v>282</v>
      </c>
      <c r="K78" s="2" t="s">
        <v>1365</v>
      </c>
      <c r="L78" s="3">
        <v>64</v>
      </c>
      <c r="M78" s="3">
        <v>67.2</v>
      </c>
      <c r="N78" s="3">
        <v>139.99</v>
      </c>
      <c r="O78" s="2" t="s">
        <v>217</v>
      </c>
      <c r="P78" s="2" t="s">
        <v>1308</v>
      </c>
      <c r="Q78" s="2" t="s">
        <v>219</v>
      </c>
      <c r="R78" s="2" t="s">
        <v>220</v>
      </c>
      <c r="S78" s="2" t="s">
        <v>1366</v>
      </c>
      <c r="T78" s="2" t="s">
        <v>222</v>
      </c>
      <c r="U78" s="2" t="s">
        <v>223</v>
      </c>
      <c r="V78" s="2" t="s">
        <v>1033</v>
      </c>
      <c r="W78" s="2" t="s">
        <v>955</v>
      </c>
      <c r="X78" s="2" t="s">
        <v>845</v>
      </c>
      <c r="Y78" s="2" t="s">
        <v>220</v>
      </c>
      <c r="Z78" s="4"/>
      <c r="AA78" s="4">
        <f>=ROUNDDOWN({0},0)</f>
      </c>
      <c r="AB78" s="5"/>
      <c r="AC78" s="2" t="s">
        <v>1186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/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/>
      <c r="BJ78" s="4"/>
      <c r="BK78" s="8"/>
      <c r="BL78" s="2" t="s">
        <v>220</v>
      </c>
      <c r="BM78" s="7"/>
      <c r="BN78" s="7"/>
      <c r="BO78" s="4"/>
      <c r="BP78" s="8"/>
      <c r="BQ78" s="4"/>
      <c r="BR78" s="8"/>
      <c r="BS78" s="7"/>
      <c r="BT78" s="7"/>
      <c r="BU78" s="2" t="s">
        <v>832</v>
      </c>
      <c r="BV78" s="2" t="s">
        <v>217</v>
      </c>
      <c r="BW78" s="2" t="s">
        <v>220</v>
      </c>
      <c r="BX78" s="2" t="s">
        <v>220</v>
      </c>
      <c r="BY78" s="2" t="s">
        <v>232</v>
      </c>
      <c r="BZ78" s="2" t="s">
        <v>220</v>
      </c>
      <c r="CA78" s="4"/>
      <c r="CB78" s="8"/>
      <c r="CC78" s="4"/>
      <c r="CD78" s="8"/>
      <c r="CE78" s="7"/>
      <c r="CF78" s="7"/>
      <c r="CG78" s="2" t="s">
        <v>277</v>
      </c>
      <c r="CH78" s="2" t="s">
        <v>217</v>
      </c>
      <c r="CI78" s="2" t="s">
        <v>220</v>
      </c>
      <c r="CJ78" s="2" t="s">
        <v>220</v>
      </c>
      <c r="CK78" s="2" t="s">
        <v>232</v>
      </c>
      <c r="CL78" s="2" t="s">
        <v>220</v>
      </c>
      <c r="CM78" s="4"/>
      <c r="CN78" s="8"/>
      <c r="CO78" s="4"/>
      <c r="CP78" s="8"/>
      <c r="CQ78" s="7"/>
      <c r="CR78" s="7"/>
      <c r="CS78" s="2" t="s">
        <v>277</v>
      </c>
      <c r="CT78" s="2" t="s">
        <v>217</v>
      </c>
      <c r="CU78" s="2" t="s">
        <v>220</v>
      </c>
      <c r="CV78" s="2" t="s">
        <v>220</v>
      </c>
      <c r="CW78" s="2" t="s">
        <v>232</v>
      </c>
      <c r="CX78" s="2" t="s">
        <v>220</v>
      </c>
      <c r="CY78" s="4"/>
      <c r="CZ78" s="8"/>
      <c r="DA78" s="4"/>
      <c r="DB78" s="8"/>
      <c r="DC78" s="7"/>
      <c r="DD78" s="7"/>
      <c r="DE78" s="2" t="s">
        <v>386</v>
      </c>
      <c r="DF78" s="2" t="s">
        <v>217</v>
      </c>
      <c r="DG78" s="2" t="s">
        <v>220</v>
      </c>
      <c r="DH78" s="2" t="s">
        <v>220</v>
      </c>
      <c r="DI78" s="2" t="s">
        <v>232</v>
      </c>
      <c r="DJ78" s="2" t="s">
        <v>220</v>
      </c>
      <c r="DK78" s="4"/>
      <c r="DL78" s="8"/>
      <c r="DM78" s="4"/>
      <c r="DN78" s="8"/>
      <c r="DO78" s="7"/>
      <c r="DP78" s="7"/>
      <c r="DQ78" s="2" t="s">
        <v>230</v>
      </c>
      <c r="DR78" s="2" t="s">
        <v>217</v>
      </c>
      <c r="DS78" s="2" t="s">
        <v>220</v>
      </c>
      <c r="DT78" s="2" t="s">
        <v>220</v>
      </c>
      <c r="DU78" s="2" t="s">
        <v>232</v>
      </c>
      <c r="DV78" s="2" t="s">
        <v>220</v>
      </c>
      <c r="DW78" s="4"/>
      <c r="DX78" s="8"/>
      <c r="DY78" s="4"/>
      <c r="DZ78" s="8"/>
      <c r="EA78" s="7"/>
      <c r="EB78" s="7"/>
      <c r="EC78" s="2" t="s">
        <v>277</v>
      </c>
      <c r="ED78" s="2" t="s">
        <v>217</v>
      </c>
      <c r="EE78" s="2" t="s">
        <v>220</v>
      </c>
      <c r="EF78" s="2" t="s">
        <v>220</v>
      </c>
      <c r="EG78" s="2" t="s">
        <v>232</v>
      </c>
      <c r="EH78" s="2" t="s">
        <v>220</v>
      </c>
      <c r="EI78" s="4"/>
      <c r="EJ78" s="8"/>
      <c r="EK78" s="4"/>
      <c r="EL78" s="8"/>
      <c r="EM78" s="7"/>
      <c r="EN78" s="7"/>
      <c r="EO78" s="2" t="s">
        <v>825</v>
      </c>
      <c r="EP78" s="2" t="s">
        <v>217</v>
      </c>
      <c r="EQ78" s="2" t="s">
        <v>220</v>
      </c>
      <c r="ER78" s="2" t="s">
        <v>220</v>
      </c>
      <c r="ES78" s="2" t="s">
        <v>232</v>
      </c>
      <c r="ET78" s="2" t="s">
        <v>220</v>
      </c>
      <c r="EU78" s="4"/>
      <c r="EV78" s="8"/>
      <c r="EW78" s="4"/>
      <c r="EX78" s="8"/>
      <c r="EY78" s="7"/>
      <c r="EZ78" s="7"/>
      <c r="FA78" s="2" t="s">
        <v>277</v>
      </c>
      <c r="FB78" s="2" t="s">
        <v>217</v>
      </c>
      <c r="FC78" s="2" t="s">
        <v>220</v>
      </c>
      <c r="FD78" s="2" t="s">
        <v>220</v>
      </c>
      <c r="FE78" s="2" t="s">
        <v>232</v>
      </c>
      <c r="FF78" s="2" t="s">
        <v>220</v>
      </c>
      <c r="FG78" s="4"/>
      <c r="FH78" s="8"/>
      <c r="FI78" s="4"/>
      <c r="FJ78" s="8"/>
      <c r="FK78" s="7"/>
      <c r="FL78" s="7"/>
      <c r="FM78" s="2" t="s">
        <v>277</v>
      </c>
      <c r="FN78" s="2" t="s">
        <v>217</v>
      </c>
      <c r="FO78" s="2" t="s">
        <v>220</v>
      </c>
      <c r="FP78" s="2" t="s">
        <v>220</v>
      </c>
      <c r="FQ78" s="2" t="s">
        <v>232</v>
      </c>
      <c r="FR78" s="2" t="s">
        <v>220</v>
      </c>
      <c r="FS78" s="4"/>
      <c r="FT78" s="8"/>
      <c r="FU78" s="4"/>
      <c r="FV78" s="8"/>
      <c r="FW78" s="7"/>
      <c r="FX78" s="7"/>
      <c r="FY78" s="2" t="s">
        <v>277</v>
      </c>
      <c r="FZ78" s="2" t="s">
        <v>217</v>
      </c>
      <c r="GA78" s="2" t="s">
        <v>220</v>
      </c>
      <c r="GB78" s="2" t="s">
        <v>220</v>
      </c>
      <c r="GC78" s="2" t="s">
        <v>232</v>
      </c>
      <c r="GD78" s="2" t="s">
        <v>220</v>
      </c>
      <c r="GE78" s="4"/>
      <c r="GF78" s="8"/>
      <c r="GG78" s="4"/>
      <c r="GH78" s="8"/>
      <c r="GI78" s="7"/>
      <c r="GJ78" s="7"/>
      <c r="GK78" s="2" t="s">
        <v>277</v>
      </c>
      <c r="GL78" s="2" t="s">
        <v>217</v>
      </c>
      <c r="GM78" s="2" t="s">
        <v>220</v>
      </c>
      <c r="GN78" s="2" t="s">
        <v>220</v>
      </c>
      <c r="GO78" s="2" t="s">
        <v>232</v>
      </c>
      <c r="GP78" s="2" t="s">
        <v>220</v>
      </c>
      <c r="GQ78" s="4"/>
      <c r="GR78" s="8"/>
      <c r="GS78" s="4"/>
      <c r="GT78" s="8"/>
      <c r="GU78" s="7"/>
      <c r="GV78" s="7"/>
      <c r="GW78" s="2" t="s">
        <v>277</v>
      </c>
      <c r="GX78" s="2" t="s">
        <v>217</v>
      </c>
      <c r="GY78" s="2" t="s">
        <v>220</v>
      </c>
      <c r="GZ78" s="2" t="s">
        <v>220</v>
      </c>
      <c r="HA78" s="2" t="s">
        <v>232</v>
      </c>
      <c r="HB78" s="2" t="s">
        <v>220</v>
      </c>
      <c r="HC78" s="4"/>
      <c r="HD78" s="8"/>
      <c r="HE78" s="4"/>
      <c r="HF78" s="8"/>
      <c r="HG78" s="7"/>
      <c r="HH78" s="7"/>
      <c r="HI78" s="2" t="s">
        <v>277</v>
      </c>
      <c r="HJ78" s="2" t="s">
        <v>217</v>
      </c>
      <c r="HK78" s="2" t="s">
        <v>220</v>
      </c>
      <c r="HL78" s="2" t="s">
        <v>220</v>
      </c>
      <c r="HM78" s="2" t="s">
        <v>232</v>
      </c>
      <c r="HN78" s="2" t="s">
        <v>220</v>
      </c>
      <c r="HO78" s="4"/>
      <c r="HP78" s="8"/>
      <c r="HQ78" s="4"/>
      <c r="HR78" s="8"/>
      <c r="HS78" s="7"/>
      <c r="HT78" s="7"/>
      <c r="HU78" s="2" t="s">
        <v>277</v>
      </c>
      <c r="HV78" s="2" t="s">
        <v>217</v>
      </c>
      <c r="HW78" s="2" t="s">
        <v>220</v>
      </c>
      <c r="HX78" s="2" t="s">
        <v>220</v>
      </c>
      <c r="HY78" s="2" t="s">
        <v>232</v>
      </c>
      <c r="HZ78" s="2" t="s">
        <v>220</v>
      </c>
      <c r="IA78" s="4"/>
      <c r="IB78" s="8"/>
      <c r="IC78" s="4"/>
      <c r="ID78" s="8"/>
      <c r="IE78" s="7"/>
      <c r="IF78" s="7"/>
      <c r="IG78" s="2" t="s">
        <v>230</v>
      </c>
      <c r="IH78" s="2" t="s">
        <v>217</v>
      </c>
      <c r="II78" s="2" t="s">
        <v>220</v>
      </c>
      <c r="IJ78" s="2" t="s">
        <v>220</v>
      </c>
      <c r="IK78" s="2" t="s">
        <v>232</v>
      </c>
      <c r="IL78" s="2" t="s">
        <v>220</v>
      </c>
      <c r="IM78" s="4"/>
      <c r="IN78" s="8"/>
      <c r="IO78" s="4"/>
      <c r="IP78" s="8"/>
      <c r="IQ78" s="7"/>
      <c r="IR78" s="7"/>
      <c r="IS78" s="2" t="s">
        <v>277</v>
      </c>
      <c r="IT78" s="2" t="s">
        <v>217</v>
      </c>
      <c r="IU78" s="2" t="s">
        <v>220</v>
      </c>
      <c r="IV78" s="2" t="s">
        <v>220</v>
      </c>
      <c r="IW78" s="2" t="s">
        <v>232</v>
      </c>
      <c r="IX78" s="2" t="s">
        <v>220</v>
      </c>
      <c r="IY78" s="4"/>
      <c r="IZ78" s="8"/>
      <c r="JA78" s="4"/>
      <c r="JB78" s="8"/>
      <c r="JC78" s="7"/>
      <c r="JD78" s="7"/>
      <c r="JE78" s="2" t="s">
        <v>277</v>
      </c>
      <c r="JF78" s="2" t="s">
        <v>217</v>
      </c>
      <c r="JG78" s="2" t="s">
        <v>220</v>
      </c>
      <c r="JH78" s="2" t="s">
        <v>220</v>
      </c>
      <c r="JI78" s="2" t="s">
        <v>232</v>
      </c>
      <c r="JJ78" s="2" t="s">
        <v>220</v>
      </c>
      <c r="JK78" s="4"/>
      <c r="JL78" s="8"/>
      <c r="JM78" s="4"/>
      <c r="JN78" s="8"/>
      <c r="JO78" s="7"/>
      <c r="JP78" s="7"/>
      <c r="JQ78" s="2" t="s">
        <v>277</v>
      </c>
      <c r="JR78" s="2" t="s">
        <v>217</v>
      </c>
      <c r="JS78" s="2" t="s">
        <v>220</v>
      </c>
      <c r="JT78" s="2" t="s">
        <v>220</v>
      </c>
      <c r="JU78" s="2" t="s">
        <v>232</v>
      </c>
      <c r="JV78" s="2" t="s">
        <v>220</v>
      </c>
      <c r="JW78" s="4"/>
      <c r="JX78" s="8"/>
      <c r="JY78" s="4"/>
      <c r="JZ78" s="8"/>
      <c r="KA78" s="7"/>
      <c r="KB78" s="7"/>
      <c r="KC78" s="2" t="s">
        <v>832</v>
      </c>
      <c r="KD78" s="2" t="s">
        <v>217</v>
      </c>
      <c r="KE78" s="2" t="s">
        <v>220</v>
      </c>
      <c r="KF78" s="2" t="s">
        <v>220</v>
      </c>
      <c r="KG78" s="2" t="s">
        <v>232</v>
      </c>
      <c r="KH78" s="2" t="s">
        <v>220</v>
      </c>
      <c r="KI78" s="4"/>
      <c r="KJ78" s="8"/>
      <c r="KK78" s="4"/>
      <c r="KL78" s="8"/>
      <c r="KM78" s="7"/>
      <c r="KN78" s="7"/>
      <c r="KO78" s="2" t="s">
        <v>277</v>
      </c>
      <c r="KP78" s="2" t="s">
        <v>217</v>
      </c>
      <c r="KQ78" s="2" t="s">
        <v>220</v>
      </c>
      <c r="KR78" s="2" t="s">
        <v>220</v>
      </c>
      <c r="KS78" s="2" t="s">
        <v>232</v>
      </c>
      <c r="KT78" s="2" t="s">
        <v>220</v>
      </c>
      <c r="KU78" s="4"/>
      <c r="KV78" s="8"/>
      <c r="KW78" s="4"/>
      <c r="KX78" s="8"/>
      <c r="KY78" s="7"/>
      <c r="KZ78" s="7"/>
      <c r="LA78" s="2" t="s">
        <v>277</v>
      </c>
      <c r="LB78" s="2" t="s">
        <v>217</v>
      </c>
      <c r="LC78" s="2" t="s">
        <v>220</v>
      </c>
      <c r="LD78" s="2" t="s">
        <v>220</v>
      </c>
      <c r="LE78" s="2" t="s">
        <v>232</v>
      </c>
      <c r="LF78" s="2" t="s">
        <v>220</v>
      </c>
      <c r="LG78" s="4"/>
      <c r="LH78" s="8"/>
      <c r="LI78" s="4"/>
      <c r="LJ78" s="8"/>
      <c r="LK78" s="7"/>
      <c r="LL78" s="7"/>
      <c r="LM78" s="2" t="s">
        <v>268</v>
      </c>
      <c r="LN78" s="2" t="s">
        <v>217</v>
      </c>
      <c r="LO78" s="2" t="s">
        <v>220</v>
      </c>
      <c r="LP78" s="2" t="s">
        <v>220</v>
      </c>
      <c r="LQ78" s="2" t="s">
        <v>232</v>
      </c>
      <c r="LR78" s="2" t="s">
        <v>220</v>
      </c>
      <c r="LS78" s="4"/>
      <c r="LT78" s="8"/>
      <c r="LU78" s="4"/>
      <c r="LV78" s="8"/>
      <c r="LW78" s="7"/>
      <c r="LX78" s="7"/>
      <c r="LY78" s="2" t="s">
        <v>832</v>
      </c>
      <c r="LZ78" s="2" t="s">
        <v>217</v>
      </c>
      <c r="MA78" s="2" t="s">
        <v>220</v>
      </c>
      <c r="MB78" s="2" t="s">
        <v>220</v>
      </c>
      <c r="MC78" s="2" t="s">
        <v>232</v>
      </c>
      <c r="MD78" s="2" t="s">
        <v>220</v>
      </c>
      <c r="ME78" s="4"/>
      <c r="MF78" s="8"/>
      <c r="MG78" s="4"/>
      <c r="MH78" s="8"/>
      <c r="MI78" s="7"/>
      <c r="MJ78" s="7"/>
      <c r="MK78" s="2" t="s">
        <v>277</v>
      </c>
      <c r="ML78" s="2" t="s">
        <v>217</v>
      </c>
      <c r="MM78" s="2" t="s">
        <v>220</v>
      </c>
      <c r="MN78" s="2" t="s">
        <v>220</v>
      </c>
      <c r="MO78" s="2" t="s">
        <v>232</v>
      </c>
      <c r="MP78" s="2" t="s">
        <v>220</v>
      </c>
      <c r="MQ78" s="4"/>
      <c r="MR78" s="8"/>
      <c r="MS78" s="4"/>
      <c r="MT78" s="8"/>
      <c r="MU78" s="7"/>
      <c r="MV78" s="7"/>
      <c r="MW78" s="2" t="s">
        <v>220</v>
      </c>
      <c r="MX78" s="2" t="s">
        <v>220</v>
      </c>
      <c r="MY78" s="2" t="s">
        <v>220</v>
      </c>
      <c r="MZ78" s="2" t="s">
        <v>220</v>
      </c>
      <c r="NA78" s="2" t="s">
        <v>220</v>
      </c>
      <c r="NB78" s="2" t="s">
        <v>220</v>
      </c>
      <c r="NC78" s="4"/>
      <c r="ND78" s="8"/>
      <c r="NE78" s="4"/>
      <c r="NF78" s="8"/>
      <c r="NG78" s="7"/>
      <c r="NH78" s="7"/>
      <c r="NI78" s="2" t="s">
        <v>277</v>
      </c>
      <c r="NJ78" s="2" t="s">
        <v>217</v>
      </c>
      <c r="NK78" s="2" t="s">
        <v>220</v>
      </c>
      <c r="NL78" s="2" t="s">
        <v>220</v>
      </c>
      <c r="NM78" s="2" t="s">
        <v>232</v>
      </c>
      <c r="NN78" s="2" t="s">
        <v>220</v>
      </c>
      <c r="NO78" s="4"/>
      <c r="NP78" s="8"/>
      <c r="NQ78" s="4"/>
      <c r="NR78" s="8"/>
      <c r="NS78" s="7"/>
      <c r="NT78" s="7"/>
      <c r="NU78" s="2" t="s">
        <v>277</v>
      </c>
      <c r="NV78" s="2" t="s">
        <v>217</v>
      </c>
      <c r="NW78" s="2" t="s">
        <v>220</v>
      </c>
      <c r="NX78" s="2" t="s">
        <v>220</v>
      </c>
      <c r="NY78" s="2" t="s">
        <v>232</v>
      </c>
      <c r="NZ78" s="2" t="s">
        <v>220</v>
      </c>
      <c r="OA78" s="4"/>
      <c r="OB78" s="8"/>
      <c r="OC78" s="4"/>
      <c r="OD78" s="8"/>
      <c r="OE78" s="7"/>
      <c r="OF78" s="7"/>
      <c r="OG78" s="2" t="s">
        <v>220</v>
      </c>
      <c r="OH78" s="2" t="s">
        <v>220</v>
      </c>
      <c r="OI78" s="2" t="s">
        <v>220</v>
      </c>
      <c r="OJ78" s="2" t="s">
        <v>220</v>
      </c>
      <c r="OK78" s="2" t="s">
        <v>220</v>
      </c>
      <c r="OL78" s="2" t="s">
        <v>220</v>
      </c>
      <c r="OM78" s="4"/>
      <c r="ON78" s="8"/>
      <c r="OO78" s="4"/>
      <c r="OP78" s="8"/>
      <c r="OQ78" s="7"/>
      <c r="OR78" s="7"/>
      <c r="OS78" s="2" t="s">
        <v>277</v>
      </c>
      <c r="OT78" s="2" t="s">
        <v>217</v>
      </c>
      <c r="OU78" s="2" t="s">
        <v>220</v>
      </c>
      <c r="OV78" s="2" t="s">
        <v>220</v>
      </c>
      <c r="OW78" s="2" t="s">
        <v>232</v>
      </c>
      <c r="OX78" s="2" t="s">
        <v>220</v>
      </c>
      <c r="OY78" s="4"/>
      <c r="OZ78" s="8"/>
      <c r="PA78" s="4"/>
      <c r="PB78" s="8"/>
      <c r="PC78" s="7"/>
      <c r="PD78" s="7"/>
      <c r="PE78" s="2" t="s">
        <v>277</v>
      </c>
      <c r="PF78" s="2" t="s">
        <v>217</v>
      </c>
      <c r="PG78" s="2" t="s">
        <v>220</v>
      </c>
      <c r="PH78" s="2" t="s">
        <v>220</v>
      </c>
      <c r="PI78" s="2" t="s">
        <v>232</v>
      </c>
      <c r="PJ78" s="2" t="s">
        <v>220</v>
      </c>
      <c r="PK78" s="4"/>
      <c r="PL78" s="8"/>
      <c r="PM78" s="4"/>
      <c r="PN78" s="8"/>
      <c r="PO78" s="7"/>
      <c r="PP78" s="7"/>
      <c r="PQ78" s="2" t="s">
        <v>220</v>
      </c>
      <c r="PR78" s="2" t="s">
        <v>220</v>
      </c>
      <c r="PS78" s="2" t="s">
        <v>220</v>
      </c>
      <c r="PT78" s="2" t="s">
        <v>220</v>
      </c>
      <c r="PU78" s="2" t="s">
        <v>220</v>
      </c>
      <c r="PV78" s="2" t="s">
        <v>220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>
        <v>100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>
        <v>100</v>
      </c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</row>
    <row r="79">
      <c r="A79" s="2" t="s">
        <v>1368</v>
      </c>
      <c r="B79" s="2" t="s">
        <v>209</v>
      </c>
      <c r="C79" s="2" t="s">
        <v>210</v>
      </c>
      <c r="D79" s="2" t="s">
        <v>211</v>
      </c>
      <c r="E79" s="2" t="s">
        <v>212</v>
      </c>
      <c r="F79" s="2" t="s">
        <v>1363</v>
      </c>
      <c r="G79" s="2" t="s">
        <v>1363</v>
      </c>
      <c r="H79" s="2" t="s">
        <v>1363</v>
      </c>
      <c r="I79" s="2" t="s">
        <v>1364</v>
      </c>
      <c r="J79" s="2" t="s">
        <v>215</v>
      </c>
      <c r="K79" s="2" t="s">
        <v>761</v>
      </c>
      <c r="L79" s="3">
        <v>54.85</v>
      </c>
      <c r="M79" s="3">
        <v>57.59</v>
      </c>
      <c r="N79" s="3">
        <v>119.99</v>
      </c>
      <c r="O79" s="2" t="s">
        <v>217</v>
      </c>
      <c r="P79" s="2" t="s">
        <v>1308</v>
      </c>
      <c r="Q79" s="2" t="s">
        <v>219</v>
      </c>
      <c r="R79" s="2" t="s">
        <v>220</v>
      </c>
      <c r="S79" s="2" t="s">
        <v>1369</v>
      </c>
      <c r="T79" s="2" t="s">
        <v>222</v>
      </c>
      <c r="U79" s="2" t="s">
        <v>223</v>
      </c>
      <c r="V79" s="2" t="s">
        <v>1033</v>
      </c>
      <c r="W79" s="2" t="s">
        <v>955</v>
      </c>
      <c r="X79" s="2" t="s">
        <v>845</v>
      </c>
      <c r="Y79" s="2" t="s">
        <v>220</v>
      </c>
      <c r="Z79" s="4"/>
      <c r="AA79" s="4">
        <f>=ROUNDDOWN({0},0)</f>
      </c>
      <c r="AB79" s="5"/>
      <c r="AC79" s="2" t="s">
        <v>1186</v>
      </c>
      <c r="AD79" s="4">
        <v>110</v>
      </c>
      <c r="AE79" s="4">
        <v>220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220</v>
      </c>
      <c r="AW79" s="8" t="s">
        <v>220</v>
      </c>
      <c r="AX79" s="4" t="s">
        <v>220</v>
      </c>
      <c r="AY79" s="8" t="s">
        <v>220</v>
      </c>
      <c r="AZ79" s="7" t="s">
        <v>220</v>
      </c>
      <c r="BA79" s="7" t="s">
        <v>220</v>
      </c>
      <c r="BB79" s="7"/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/>
      <c r="BJ79" s="4"/>
      <c r="BK79" s="8"/>
      <c r="BL79" s="2" t="s">
        <v>220</v>
      </c>
      <c r="BM79" s="7"/>
      <c r="BN79" s="7"/>
      <c r="BO79" s="4"/>
      <c r="BP79" s="8"/>
      <c r="BQ79" s="4"/>
      <c r="BR79" s="8"/>
      <c r="BS79" s="7"/>
      <c r="BT79" s="7"/>
      <c r="BU79" s="2" t="s">
        <v>832</v>
      </c>
      <c r="BV79" s="2" t="s">
        <v>217</v>
      </c>
      <c r="BW79" s="2" t="s">
        <v>220</v>
      </c>
      <c r="BX79" s="2" t="s">
        <v>220</v>
      </c>
      <c r="BY79" s="2" t="s">
        <v>232</v>
      </c>
      <c r="BZ79" s="2" t="s">
        <v>220</v>
      </c>
      <c r="CA79" s="4"/>
      <c r="CB79" s="8"/>
      <c r="CC79" s="4"/>
      <c r="CD79" s="8"/>
      <c r="CE79" s="7"/>
      <c r="CF79" s="7"/>
      <c r="CG79" s="2" t="s">
        <v>277</v>
      </c>
      <c r="CH79" s="2" t="s">
        <v>217</v>
      </c>
      <c r="CI79" s="2" t="s">
        <v>220</v>
      </c>
      <c r="CJ79" s="2" t="s">
        <v>220</v>
      </c>
      <c r="CK79" s="2" t="s">
        <v>232</v>
      </c>
      <c r="CL79" s="2" t="s">
        <v>220</v>
      </c>
      <c r="CM79" s="4"/>
      <c r="CN79" s="8"/>
      <c r="CO79" s="4"/>
      <c r="CP79" s="8"/>
      <c r="CQ79" s="7"/>
      <c r="CR79" s="7"/>
      <c r="CS79" s="2" t="s">
        <v>277</v>
      </c>
      <c r="CT79" s="2" t="s">
        <v>217</v>
      </c>
      <c r="CU79" s="2" t="s">
        <v>220</v>
      </c>
      <c r="CV79" s="2" t="s">
        <v>220</v>
      </c>
      <c r="CW79" s="2" t="s">
        <v>232</v>
      </c>
      <c r="CX79" s="2" t="s">
        <v>220</v>
      </c>
      <c r="CY79" s="4"/>
      <c r="CZ79" s="8"/>
      <c r="DA79" s="4"/>
      <c r="DB79" s="8"/>
      <c r="DC79" s="7"/>
      <c r="DD79" s="7"/>
      <c r="DE79" s="2" t="s">
        <v>386</v>
      </c>
      <c r="DF79" s="2" t="s">
        <v>217</v>
      </c>
      <c r="DG79" s="2" t="s">
        <v>220</v>
      </c>
      <c r="DH79" s="2" t="s">
        <v>220</v>
      </c>
      <c r="DI79" s="2" t="s">
        <v>232</v>
      </c>
      <c r="DJ79" s="2" t="s">
        <v>220</v>
      </c>
      <c r="DK79" s="4"/>
      <c r="DL79" s="8"/>
      <c r="DM79" s="4"/>
      <c r="DN79" s="8"/>
      <c r="DO79" s="7"/>
      <c r="DP79" s="7"/>
      <c r="DQ79" s="2" t="s">
        <v>230</v>
      </c>
      <c r="DR79" s="2" t="s">
        <v>217</v>
      </c>
      <c r="DS79" s="2" t="s">
        <v>220</v>
      </c>
      <c r="DT79" s="2" t="s">
        <v>220</v>
      </c>
      <c r="DU79" s="2" t="s">
        <v>232</v>
      </c>
      <c r="DV79" s="2" t="s">
        <v>220</v>
      </c>
      <c r="DW79" s="4"/>
      <c r="DX79" s="8"/>
      <c r="DY79" s="4"/>
      <c r="DZ79" s="8"/>
      <c r="EA79" s="7"/>
      <c r="EB79" s="7"/>
      <c r="EC79" s="2" t="s">
        <v>277</v>
      </c>
      <c r="ED79" s="2" t="s">
        <v>217</v>
      </c>
      <c r="EE79" s="2" t="s">
        <v>220</v>
      </c>
      <c r="EF79" s="2" t="s">
        <v>220</v>
      </c>
      <c r="EG79" s="2" t="s">
        <v>232</v>
      </c>
      <c r="EH79" s="2" t="s">
        <v>220</v>
      </c>
      <c r="EI79" s="4"/>
      <c r="EJ79" s="8"/>
      <c r="EK79" s="4"/>
      <c r="EL79" s="8"/>
      <c r="EM79" s="7"/>
      <c r="EN79" s="7"/>
      <c r="EO79" s="2" t="s">
        <v>825</v>
      </c>
      <c r="EP79" s="2" t="s">
        <v>217</v>
      </c>
      <c r="EQ79" s="2" t="s">
        <v>220</v>
      </c>
      <c r="ER79" s="2" t="s">
        <v>220</v>
      </c>
      <c r="ES79" s="2" t="s">
        <v>232</v>
      </c>
      <c r="ET79" s="2" t="s">
        <v>220</v>
      </c>
      <c r="EU79" s="4"/>
      <c r="EV79" s="8"/>
      <c r="EW79" s="4"/>
      <c r="EX79" s="8"/>
      <c r="EY79" s="7"/>
      <c r="EZ79" s="7"/>
      <c r="FA79" s="2" t="s">
        <v>277</v>
      </c>
      <c r="FB79" s="2" t="s">
        <v>217</v>
      </c>
      <c r="FC79" s="2" t="s">
        <v>220</v>
      </c>
      <c r="FD79" s="2" t="s">
        <v>220</v>
      </c>
      <c r="FE79" s="2" t="s">
        <v>232</v>
      </c>
      <c r="FF79" s="2" t="s">
        <v>220</v>
      </c>
      <c r="FG79" s="4"/>
      <c r="FH79" s="8"/>
      <c r="FI79" s="4"/>
      <c r="FJ79" s="8"/>
      <c r="FK79" s="7"/>
      <c r="FL79" s="7"/>
      <c r="FM79" s="2" t="s">
        <v>277</v>
      </c>
      <c r="FN79" s="2" t="s">
        <v>217</v>
      </c>
      <c r="FO79" s="2" t="s">
        <v>220</v>
      </c>
      <c r="FP79" s="2" t="s">
        <v>220</v>
      </c>
      <c r="FQ79" s="2" t="s">
        <v>232</v>
      </c>
      <c r="FR79" s="2" t="s">
        <v>220</v>
      </c>
      <c r="FS79" s="4"/>
      <c r="FT79" s="8"/>
      <c r="FU79" s="4"/>
      <c r="FV79" s="8"/>
      <c r="FW79" s="7"/>
      <c r="FX79" s="7"/>
      <c r="FY79" s="2" t="s">
        <v>277</v>
      </c>
      <c r="FZ79" s="2" t="s">
        <v>217</v>
      </c>
      <c r="GA79" s="2" t="s">
        <v>220</v>
      </c>
      <c r="GB79" s="2" t="s">
        <v>220</v>
      </c>
      <c r="GC79" s="2" t="s">
        <v>232</v>
      </c>
      <c r="GD79" s="2" t="s">
        <v>220</v>
      </c>
      <c r="GE79" s="4"/>
      <c r="GF79" s="8"/>
      <c r="GG79" s="4"/>
      <c r="GH79" s="8"/>
      <c r="GI79" s="7"/>
      <c r="GJ79" s="7"/>
      <c r="GK79" s="2" t="s">
        <v>277</v>
      </c>
      <c r="GL79" s="2" t="s">
        <v>217</v>
      </c>
      <c r="GM79" s="2" t="s">
        <v>220</v>
      </c>
      <c r="GN79" s="2" t="s">
        <v>220</v>
      </c>
      <c r="GO79" s="2" t="s">
        <v>232</v>
      </c>
      <c r="GP79" s="2" t="s">
        <v>220</v>
      </c>
      <c r="GQ79" s="4"/>
      <c r="GR79" s="8"/>
      <c r="GS79" s="4"/>
      <c r="GT79" s="8"/>
      <c r="GU79" s="7"/>
      <c r="GV79" s="7"/>
      <c r="GW79" s="2" t="s">
        <v>277</v>
      </c>
      <c r="GX79" s="2" t="s">
        <v>217</v>
      </c>
      <c r="GY79" s="2" t="s">
        <v>220</v>
      </c>
      <c r="GZ79" s="2" t="s">
        <v>220</v>
      </c>
      <c r="HA79" s="2" t="s">
        <v>232</v>
      </c>
      <c r="HB79" s="2" t="s">
        <v>220</v>
      </c>
      <c r="HC79" s="4"/>
      <c r="HD79" s="8"/>
      <c r="HE79" s="4"/>
      <c r="HF79" s="8"/>
      <c r="HG79" s="7"/>
      <c r="HH79" s="7"/>
      <c r="HI79" s="2" t="s">
        <v>277</v>
      </c>
      <c r="HJ79" s="2" t="s">
        <v>217</v>
      </c>
      <c r="HK79" s="2" t="s">
        <v>220</v>
      </c>
      <c r="HL79" s="2" t="s">
        <v>220</v>
      </c>
      <c r="HM79" s="2" t="s">
        <v>232</v>
      </c>
      <c r="HN79" s="2" t="s">
        <v>220</v>
      </c>
      <c r="HO79" s="4"/>
      <c r="HP79" s="8"/>
      <c r="HQ79" s="4"/>
      <c r="HR79" s="8"/>
      <c r="HS79" s="7"/>
      <c r="HT79" s="7"/>
      <c r="HU79" s="2" t="s">
        <v>277</v>
      </c>
      <c r="HV79" s="2" t="s">
        <v>217</v>
      </c>
      <c r="HW79" s="2" t="s">
        <v>220</v>
      </c>
      <c r="HX79" s="2" t="s">
        <v>220</v>
      </c>
      <c r="HY79" s="2" t="s">
        <v>232</v>
      </c>
      <c r="HZ79" s="2" t="s">
        <v>220</v>
      </c>
      <c r="IA79" s="4"/>
      <c r="IB79" s="8"/>
      <c r="IC79" s="4"/>
      <c r="ID79" s="8"/>
      <c r="IE79" s="7"/>
      <c r="IF79" s="7"/>
      <c r="IG79" s="2" t="s">
        <v>230</v>
      </c>
      <c r="IH79" s="2" t="s">
        <v>217</v>
      </c>
      <c r="II79" s="2" t="s">
        <v>220</v>
      </c>
      <c r="IJ79" s="2" t="s">
        <v>220</v>
      </c>
      <c r="IK79" s="2" t="s">
        <v>232</v>
      </c>
      <c r="IL79" s="2" t="s">
        <v>220</v>
      </c>
      <c r="IM79" s="4"/>
      <c r="IN79" s="8"/>
      <c r="IO79" s="4"/>
      <c r="IP79" s="8"/>
      <c r="IQ79" s="7"/>
      <c r="IR79" s="7"/>
      <c r="IS79" s="2" t="s">
        <v>277</v>
      </c>
      <c r="IT79" s="2" t="s">
        <v>217</v>
      </c>
      <c r="IU79" s="2" t="s">
        <v>220</v>
      </c>
      <c r="IV79" s="2" t="s">
        <v>220</v>
      </c>
      <c r="IW79" s="2" t="s">
        <v>232</v>
      </c>
      <c r="IX79" s="2" t="s">
        <v>220</v>
      </c>
      <c r="IY79" s="4"/>
      <c r="IZ79" s="8"/>
      <c r="JA79" s="4"/>
      <c r="JB79" s="8"/>
      <c r="JC79" s="7"/>
      <c r="JD79" s="7"/>
      <c r="JE79" s="2" t="s">
        <v>277</v>
      </c>
      <c r="JF79" s="2" t="s">
        <v>217</v>
      </c>
      <c r="JG79" s="2" t="s">
        <v>220</v>
      </c>
      <c r="JH79" s="2" t="s">
        <v>220</v>
      </c>
      <c r="JI79" s="2" t="s">
        <v>232</v>
      </c>
      <c r="JJ79" s="2" t="s">
        <v>220</v>
      </c>
      <c r="JK79" s="4"/>
      <c r="JL79" s="8"/>
      <c r="JM79" s="4"/>
      <c r="JN79" s="8"/>
      <c r="JO79" s="7"/>
      <c r="JP79" s="7"/>
      <c r="JQ79" s="2" t="s">
        <v>277</v>
      </c>
      <c r="JR79" s="2" t="s">
        <v>217</v>
      </c>
      <c r="JS79" s="2" t="s">
        <v>220</v>
      </c>
      <c r="JT79" s="2" t="s">
        <v>220</v>
      </c>
      <c r="JU79" s="2" t="s">
        <v>232</v>
      </c>
      <c r="JV79" s="2" t="s">
        <v>220</v>
      </c>
      <c r="JW79" s="4"/>
      <c r="JX79" s="8"/>
      <c r="JY79" s="4"/>
      <c r="JZ79" s="8"/>
      <c r="KA79" s="7"/>
      <c r="KB79" s="7"/>
      <c r="KC79" s="2" t="s">
        <v>832</v>
      </c>
      <c r="KD79" s="2" t="s">
        <v>217</v>
      </c>
      <c r="KE79" s="2" t="s">
        <v>220</v>
      </c>
      <c r="KF79" s="2" t="s">
        <v>220</v>
      </c>
      <c r="KG79" s="2" t="s">
        <v>232</v>
      </c>
      <c r="KH79" s="2" t="s">
        <v>220</v>
      </c>
      <c r="KI79" s="4"/>
      <c r="KJ79" s="8"/>
      <c r="KK79" s="4"/>
      <c r="KL79" s="8"/>
      <c r="KM79" s="7"/>
      <c r="KN79" s="7"/>
      <c r="KO79" s="2" t="s">
        <v>277</v>
      </c>
      <c r="KP79" s="2" t="s">
        <v>217</v>
      </c>
      <c r="KQ79" s="2" t="s">
        <v>220</v>
      </c>
      <c r="KR79" s="2" t="s">
        <v>220</v>
      </c>
      <c r="KS79" s="2" t="s">
        <v>232</v>
      </c>
      <c r="KT79" s="2" t="s">
        <v>220</v>
      </c>
      <c r="KU79" s="4"/>
      <c r="KV79" s="8"/>
      <c r="KW79" s="4"/>
      <c r="KX79" s="8"/>
      <c r="KY79" s="7"/>
      <c r="KZ79" s="7"/>
      <c r="LA79" s="2" t="s">
        <v>277</v>
      </c>
      <c r="LB79" s="2" t="s">
        <v>217</v>
      </c>
      <c r="LC79" s="2" t="s">
        <v>220</v>
      </c>
      <c r="LD79" s="2" t="s">
        <v>220</v>
      </c>
      <c r="LE79" s="2" t="s">
        <v>232</v>
      </c>
      <c r="LF79" s="2" t="s">
        <v>220</v>
      </c>
      <c r="LG79" s="4"/>
      <c r="LH79" s="8"/>
      <c r="LI79" s="4"/>
      <c r="LJ79" s="8"/>
      <c r="LK79" s="7"/>
      <c r="LL79" s="7"/>
      <c r="LM79" s="2" t="s">
        <v>268</v>
      </c>
      <c r="LN79" s="2" t="s">
        <v>217</v>
      </c>
      <c r="LO79" s="2" t="s">
        <v>220</v>
      </c>
      <c r="LP79" s="2" t="s">
        <v>220</v>
      </c>
      <c r="LQ79" s="2" t="s">
        <v>232</v>
      </c>
      <c r="LR79" s="2" t="s">
        <v>220</v>
      </c>
      <c r="LS79" s="4"/>
      <c r="LT79" s="8"/>
      <c r="LU79" s="4"/>
      <c r="LV79" s="8"/>
      <c r="LW79" s="7"/>
      <c r="LX79" s="7"/>
      <c r="LY79" s="2" t="s">
        <v>832</v>
      </c>
      <c r="LZ79" s="2" t="s">
        <v>217</v>
      </c>
      <c r="MA79" s="2" t="s">
        <v>220</v>
      </c>
      <c r="MB79" s="2" t="s">
        <v>220</v>
      </c>
      <c r="MC79" s="2" t="s">
        <v>232</v>
      </c>
      <c r="MD79" s="2" t="s">
        <v>220</v>
      </c>
      <c r="ME79" s="4"/>
      <c r="MF79" s="8"/>
      <c r="MG79" s="4"/>
      <c r="MH79" s="8"/>
      <c r="MI79" s="7"/>
      <c r="MJ79" s="7"/>
      <c r="MK79" s="2" t="s">
        <v>277</v>
      </c>
      <c r="ML79" s="2" t="s">
        <v>217</v>
      </c>
      <c r="MM79" s="2" t="s">
        <v>220</v>
      </c>
      <c r="MN79" s="2" t="s">
        <v>220</v>
      </c>
      <c r="MO79" s="2" t="s">
        <v>232</v>
      </c>
      <c r="MP79" s="2" t="s">
        <v>220</v>
      </c>
      <c r="MQ79" s="4"/>
      <c r="MR79" s="8"/>
      <c r="MS79" s="4"/>
      <c r="MT79" s="8"/>
      <c r="MU79" s="7"/>
      <c r="MV79" s="7"/>
      <c r="MW79" s="2" t="s">
        <v>220</v>
      </c>
      <c r="MX79" s="2" t="s">
        <v>220</v>
      </c>
      <c r="MY79" s="2" t="s">
        <v>220</v>
      </c>
      <c r="MZ79" s="2" t="s">
        <v>220</v>
      </c>
      <c r="NA79" s="2" t="s">
        <v>220</v>
      </c>
      <c r="NB79" s="2" t="s">
        <v>220</v>
      </c>
      <c r="NC79" s="4"/>
      <c r="ND79" s="8"/>
      <c r="NE79" s="4"/>
      <c r="NF79" s="8"/>
      <c r="NG79" s="7"/>
      <c r="NH79" s="7"/>
      <c r="NI79" s="2" t="s">
        <v>277</v>
      </c>
      <c r="NJ79" s="2" t="s">
        <v>217</v>
      </c>
      <c r="NK79" s="2" t="s">
        <v>220</v>
      </c>
      <c r="NL79" s="2" t="s">
        <v>220</v>
      </c>
      <c r="NM79" s="2" t="s">
        <v>232</v>
      </c>
      <c r="NN79" s="2" t="s">
        <v>220</v>
      </c>
      <c r="NO79" s="4"/>
      <c r="NP79" s="8"/>
      <c r="NQ79" s="4"/>
      <c r="NR79" s="8"/>
      <c r="NS79" s="7"/>
      <c r="NT79" s="7"/>
      <c r="NU79" s="2" t="s">
        <v>277</v>
      </c>
      <c r="NV79" s="2" t="s">
        <v>217</v>
      </c>
      <c r="NW79" s="2" t="s">
        <v>220</v>
      </c>
      <c r="NX79" s="2" t="s">
        <v>220</v>
      </c>
      <c r="NY79" s="2" t="s">
        <v>232</v>
      </c>
      <c r="NZ79" s="2" t="s">
        <v>220</v>
      </c>
      <c r="OA79" s="4"/>
      <c r="OB79" s="8"/>
      <c r="OC79" s="4"/>
      <c r="OD79" s="8"/>
      <c r="OE79" s="7"/>
      <c r="OF79" s="7"/>
      <c r="OG79" s="2" t="s">
        <v>220</v>
      </c>
      <c r="OH79" s="2" t="s">
        <v>220</v>
      </c>
      <c r="OI79" s="2" t="s">
        <v>220</v>
      </c>
      <c r="OJ79" s="2" t="s">
        <v>220</v>
      </c>
      <c r="OK79" s="2" t="s">
        <v>220</v>
      </c>
      <c r="OL79" s="2" t="s">
        <v>220</v>
      </c>
      <c r="OM79" s="4"/>
      <c r="ON79" s="8"/>
      <c r="OO79" s="4"/>
      <c r="OP79" s="8"/>
      <c r="OQ79" s="7"/>
      <c r="OR79" s="7"/>
      <c r="OS79" s="2" t="s">
        <v>277</v>
      </c>
      <c r="OT79" s="2" t="s">
        <v>217</v>
      </c>
      <c r="OU79" s="2" t="s">
        <v>220</v>
      </c>
      <c r="OV79" s="2" t="s">
        <v>220</v>
      </c>
      <c r="OW79" s="2" t="s">
        <v>232</v>
      </c>
      <c r="OX79" s="2" t="s">
        <v>220</v>
      </c>
      <c r="OY79" s="4"/>
      <c r="OZ79" s="8"/>
      <c r="PA79" s="4"/>
      <c r="PB79" s="8"/>
      <c r="PC79" s="7"/>
      <c r="PD79" s="7"/>
      <c r="PE79" s="2" t="s">
        <v>277</v>
      </c>
      <c r="PF79" s="2" t="s">
        <v>217</v>
      </c>
      <c r="PG79" s="2" t="s">
        <v>220</v>
      </c>
      <c r="PH79" s="2" t="s">
        <v>220</v>
      </c>
      <c r="PI79" s="2" t="s">
        <v>232</v>
      </c>
      <c r="PJ79" s="2" t="s">
        <v>220</v>
      </c>
      <c r="PK79" s="4"/>
      <c r="PL79" s="8"/>
      <c r="PM79" s="4"/>
      <c r="PN79" s="8"/>
      <c r="PO79" s="7"/>
      <c r="PP79" s="7"/>
      <c r="PQ79" s="2" t="s">
        <v>220</v>
      </c>
      <c r="PR79" s="2" t="s">
        <v>220</v>
      </c>
      <c r="PS79" s="2" t="s">
        <v>220</v>
      </c>
      <c r="PT79" s="2" t="s">
        <v>220</v>
      </c>
      <c r="PU79" s="2" t="s">
        <v>220</v>
      </c>
      <c r="PV79" s="2" t="s">
        <v>220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>
        <v>110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>
        <v>110</v>
      </c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</row>
    <row r="80">
      <c r="A80" s="2" t="s">
        <v>1370</v>
      </c>
      <c r="B80" s="2" t="s">
        <v>209</v>
      </c>
      <c r="C80" s="2" t="s">
        <v>210</v>
      </c>
      <c r="D80" s="2" t="s">
        <v>211</v>
      </c>
      <c r="E80" s="2" t="s">
        <v>212</v>
      </c>
      <c r="F80" s="2" t="s">
        <v>1363</v>
      </c>
      <c r="G80" s="2" t="s">
        <v>1363</v>
      </c>
      <c r="H80" s="2" t="s">
        <v>1363</v>
      </c>
      <c r="I80" s="2" t="s">
        <v>1364</v>
      </c>
      <c r="J80" s="2" t="s">
        <v>282</v>
      </c>
      <c r="K80" s="2" t="s">
        <v>761</v>
      </c>
      <c r="L80" s="3">
        <v>64</v>
      </c>
      <c r="M80" s="3">
        <v>67.2</v>
      </c>
      <c r="N80" s="3">
        <v>139.99</v>
      </c>
      <c r="O80" s="2" t="s">
        <v>217</v>
      </c>
      <c r="P80" s="2" t="s">
        <v>1308</v>
      </c>
      <c r="Q80" s="2" t="s">
        <v>219</v>
      </c>
      <c r="R80" s="2" t="s">
        <v>220</v>
      </c>
      <c r="S80" s="2" t="s">
        <v>1369</v>
      </c>
      <c r="T80" s="2" t="s">
        <v>222</v>
      </c>
      <c r="U80" s="2" t="s">
        <v>223</v>
      </c>
      <c r="V80" s="2" t="s">
        <v>1033</v>
      </c>
      <c r="W80" s="2" t="s">
        <v>955</v>
      </c>
      <c r="X80" s="2" t="s">
        <v>845</v>
      </c>
      <c r="Y80" s="2" t="s">
        <v>220</v>
      </c>
      <c r="Z80" s="4"/>
      <c r="AA80" s="4">
        <f>=ROUNDDOWN({0},0)</f>
      </c>
      <c r="AB80" s="5"/>
      <c r="AC80" s="2" t="s">
        <v>1186</v>
      </c>
      <c r="AD80" s="4">
        <v>100</v>
      </c>
      <c r="AE80" s="4">
        <v>200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220</v>
      </c>
      <c r="AW80" s="8" t="s">
        <v>220</v>
      </c>
      <c r="AX80" s="4" t="s">
        <v>220</v>
      </c>
      <c r="AY80" s="8" t="s">
        <v>220</v>
      </c>
      <c r="AZ80" s="7" t="s">
        <v>220</v>
      </c>
      <c r="BA80" s="7" t="s">
        <v>220</v>
      </c>
      <c r="BB80" s="7"/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/>
      <c r="BJ80" s="4"/>
      <c r="BK80" s="8"/>
      <c r="BL80" s="2" t="s">
        <v>220</v>
      </c>
      <c r="BM80" s="7"/>
      <c r="BN80" s="7"/>
      <c r="BO80" s="4"/>
      <c r="BP80" s="8"/>
      <c r="BQ80" s="4"/>
      <c r="BR80" s="8"/>
      <c r="BS80" s="7"/>
      <c r="BT80" s="7"/>
      <c r="BU80" s="2" t="s">
        <v>832</v>
      </c>
      <c r="BV80" s="2" t="s">
        <v>217</v>
      </c>
      <c r="BW80" s="2" t="s">
        <v>220</v>
      </c>
      <c r="BX80" s="2" t="s">
        <v>220</v>
      </c>
      <c r="BY80" s="2" t="s">
        <v>232</v>
      </c>
      <c r="BZ80" s="2" t="s">
        <v>220</v>
      </c>
      <c r="CA80" s="4"/>
      <c r="CB80" s="8"/>
      <c r="CC80" s="4"/>
      <c r="CD80" s="8"/>
      <c r="CE80" s="7"/>
      <c r="CF80" s="7"/>
      <c r="CG80" s="2" t="s">
        <v>277</v>
      </c>
      <c r="CH80" s="2" t="s">
        <v>217</v>
      </c>
      <c r="CI80" s="2" t="s">
        <v>220</v>
      </c>
      <c r="CJ80" s="2" t="s">
        <v>220</v>
      </c>
      <c r="CK80" s="2" t="s">
        <v>232</v>
      </c>
      <c r="CL80" s="2" t="s">
        <v>220</v>
      </c>
      <c r="CM80" s="4"/>
      <c r="CN80" s="8"/>
      <c r="CO80" s="4"/>
      <c r="CP80" s="8"/>
      <c r="CQ80" s="7"/>
      <c r="CR80" s="7"/>
      <c r="CS80" s="2" t="s">
        <v>277</v>
      </c>
      <c r="CT80" s="2" t="s">
        <v>217</v>
      </c>
      <c r="CU80" s="2" t="s">
        <v>220</v>
      </c>
      <c r="CV80" s="2" t="s">
        <v>220</v>
      </c>
      <c r="CW80" s="2" t="s">
        <v>232</v>
      </c>
      <c r="CX80" s="2" t="s">
        <v>220</v>
      </c>
      <c r="CY80" s="4"/>
      <c r="CZ80" s="8"/>
      <c r="DA80" s="4"/>
      <c r="DB80" s="8"/>
      <c r="DC80" s="7"/>
      <c r="DD80" s="7"/>
      <c r="DE80" s="2" t="s">
        <v>386</v>
      </c>
      <c r="DF80" s="2" t="s">
        <v>217</v>
      </c>
      <c r="DG80" s="2" t="s">
        <v>220</v>
      </c>
      <c r="DH80" s="2" t="s">
        <v>220</v>
      </c>
      <c r="DI80" s="2" t="s">
        <v>232</v>
      </c>
      <c r="DJ80" s="2" t="s">
        <v>220</v>
      </c>
      <c r="DK80" s="4"/>
      <c r="DL80" s="8"/>
      <c r="DM80" s="4"/>
      <c r="DN80" s="8"/>
      <c r="DO80" s="7"/>
      <c r="DP80" s="7"/>
      <c r="DQ80" s="2" t="s">
        <v>230</v>
      </c>
      <c r="DR80" s="2" t="s">
        <v>217</v>
      </c>
      <c r="DS80" s="2" t="s">
        <v>220</v>
      </c>
      <c r="DT80" s="2" t="s">
        <v>220</v>
      </c>
      <c r="DU80" s="2" t="s">
        <v>232</v>
      </c>
      <c r="DV80" s="2" t="s">
        <v>220</v>
      </c>
      <c r="DW80" s="4"/>
      <c r="DX80" s="8"/>
      <c r="DY80" s="4"/>
      <c r="DZ80" s="8"/>
      <c r="EA80" s="7"/>
      <c r="EB80" s="7"/>
      <c r="EC80" s="2" t="s">
        <v>277</v>
      </c>
      <c r="ED80" s="2" t="s">
        <v>217</v>
      </c>
      <c r="EE80" s="2" t="s">
        <v>220</v>
      </c>
      <c r="EF80" s="2" t="s">
        <v>220</v>
      </c>
      <c r="EG80" s="2" t="s">
        <v>232</v>
      </c>
      <c r="EH80" s="2" t="s">
        <v>220</v>
      </c>
      <c r="EI80" s="4"/>
      <c r="EJ80" s="8"/>
      <c r="EK80" s="4"/>
      <c r="EL80" s="8"/>
      <c r="EM80" s="7"/>
      <c r="EN80" s="7"/>
      <c r="EO80" s="2" t="s">
        <v>825</v>
      </c>
      <c r="EP80" s="2" t="s">
        <v>217</v>
      </c>
      <c r="EQ80" s="2" t="s">
        <v>220</v>
      </c>
      <c r="ER80" s="2" t="s">
        <v>220</v>
      </c>
      <c r="ES80" s="2" t="s">
        <v>232</v>
      </c>
      <c r="ET80" s="2" t="s">
        <v>220</v>
      </c>
      <c r="EU80" s="4"/>
      <c r="EV80" s="8"/>
      <c r="EW80" s="4"/>
      <c r="EX80" s="8"/>
      <c r="EY80" s="7"/>
      <c r="EZ80" s="7"/>
      <c r="FA80" s="2" t="s">
        <v>277</v>
      </c>
      <c r="FB80" s="2" t="s">
        <v>217</v>
      </c>
      <c r="FC80" s="2" t="s">
        <v>220</v>
      </c>
      <c r="FD80" s="2" t="s">
        <v>220</v>
      </c>
      <c r="FE80" s="2" t="s">
        <v>232</v>
      </c>
      <c r="FF80" s="2" t="s">
        <v>220</v>
      </c>
      <c r="FG80" s="4"/>
      <c r="FH80" s="8"/>
      <c r="FI80" s="4"/>
      <c r="FJ80" s="8"/>
      <c r="FK80" s="7"/>
      <c r="FL80" s="7"/>
      <c r="FM80" s="2" t="s">
        <v>277</v>
      </c>
      <c r="FN80" s="2" t="s">
        <v>217</v>
      </c>
      <c r="FO80" s="2" t="s">
        <v>220</v>
      </c>
      <c r="FP80" s="2" t="s">
        <v>220</v>
      </c>
      <c r="FQ80" s="2" t="s">
        <v>232</v>
      </c>
      <c r="FR80" s="2" t="s">
        <v>220</v>
      </c>
      <c r="FS80" s="4"/>
      <c r="FT80" s="8"/>
      <c r="FU80" s="4"/>
      <c r="FV80" s="8"/>
      <c r="FW80" s="7"/>
      <c r="FX80" s="7"/>
      <c r="FY80" s="2" t="s">
        <v>277</v>
      </c>
      <c r="FZ80" s="2" t="s">
        <v>217</v>
      </c>
      <c r="GA80" s="2" t="s">
        <v>220</v>
      </c>
      <c r="GB80" s="2" t="s">
        <v>220</v>
      </c>
      <c r="GC80" s="2" t="s">
        <v>232</v>
      </c>
      <c r="GD80" s="2" t="s">
        <v>220</v>
      </c>
      <c r="GE80" s="4"/>
      <c r="GF80" s="8"/>
      <c r="GG80" s="4"/>
      <c r="GH80" s="8"/>
      <c r="GI80" s="7"/>
      <c r="GJ80" s="7"/>
      <c r="GK80" s="2" t="s">
        <v>277</v>
      </c>
      <c r="GL80" s="2" t="s">
        <v>217</v>
      </c>
      <c r="GM80" s="2" t="s">
        <v>220</v>
      </c>
      <c r="GN80" s="2" t="s">
        <v>220</v>
      </c>
      <c r="GO80" s="2" t="s">
        <v>232</v>
      </c>
      <c r="GP80" s="2" t="s">
        <v>220</v>
      </c>
      <c r="GQ80" s="4"/>
      <c r="GR80" s="8"/>
      <c r="GS80" s="4"/>
      <c r="GT80" s="8"/>
      <c r="GU80" s="7"/>
      <c r="GV80" s="7"/>
      <c r="GW80" s="2" t="s">
        <v>277</v>
      </c>
      <c r="GX80" s="2" t="s">
        <v>217</v>
      </c>
      <c r="GY80" s="2" t="s">
        <v>220</v>
      </c>
      <c r="GZ80" s="2" t="s">
        <v>220</v>
      </c>
      <c r="HA80" s="2" t="s">
        <v>232</v>
      </c>
      <c r="HB80" s="2" t="s">
        <v>220</v>
      </c>
      <c r="HC80" s="4"/>
      <c r="HD80" s="8"/>
      <c r="HE80" s="4"/>
      <c r="HF80" s="8"/>
      <c r="HG80" s="7"/>
      <c r="HH80" s="7"/>
      <c r="HI80" s="2" t="s">
        <v>277</v>
      </c>
      <c r="HJ80" s="2" t="s">
        <v>217</v>
      </c>
      <c r="HK80" s="2" t="s">
        <v>220</v>
      </c>
      <c r="HL80" s="2" t="s">
        <v>220</v>
      </c>
      <c r="HM80" s="2" t="s">
        <v>232</v>
      </c>
      <c r="HN80" s="2" t="s">
        <v>220</v>
      </c>
      <c r="HO80" s="4"/>
      <c r="HP80" s="8"/>
      <c r="HQ80" s="4"/>
      <c r="HR80" s="8"/>
      <c r="HS80" s="7"/>
      <c r="HT80" s="7"/>
      <c r="HU80" s="2" t="s">
        <v>277</v>
      </c>
      <c r="HV80" s="2" t="s">
        <v>217</v>
      </c>
      <c r="HW80" s="2" t="s">
        <v>220</v>
      </c>
      <c r="HX80" s="2" t="s">
        <v>220</v>
      </c>
      <c r="HY80" s="2" t="s">
        <v>232</v>
      </c>
      <c r="HZ80" s="2" t="s">
        <v>220</v>
      </c>
      <c r="IA80" s="4"/>
      <c r="IB80" s="8"/>
      <c r="IC80" s="4"/>
      <c r="ID80" s="8"/>
      <c r="IE80" s="7"/>
      <c r="IF80" s="7"/>
      <c r="IG80" s="2" t="s">
        <v>230</v>
      </c>
      <c r="IH80" s="2" t="s">
        <v>217</v>
      </c>
      <c r="II80" s="2" t="s">
        <v>220</v>
      </c>
      <c r="IJ80" s="2" t="s">
        <v>220</v>
      </c>
      <c r="IK80" s="2" t="s">
        <v>232</v>
      </c>
      <c r="IL80" s="2" t="s">
        <v>220</v>
      </c>
      <c r="IM80" s="4"/>
      <c r="IN80" s="8"/>
      <c r="IO80" s="4"/>
      <c r="IP80" s="8"/>
      <c r="IQ80" s="7"/>
      <c r="IR80" s="7"/>
      <c r="IS80" s="2" t="s">
        <v>277</v>
      </c>
      <c r="IT80" s="2" t="s">
        <v>217</v>
      </c>
      <c r="IU80" s="2" t="s">
        <v>220</v>
      </c>
      <c r="IV80" s="2" t="s">
        <v>220</v>
      </c>
      <c r="IW80" s="2" t="s">
        <v>232</v>
      </c>
      <c r="IX80" s="2" t="s">
        <v>220</v>
      </c>
      <c r="IY80" s="4"/>
      <c r="IZ80" s="8"/>
      <c r="JA80" s="4"/>
      <c r="JB80" s="8"/>
      <c r="JC80" s="7"/>
      <c r="JD80" s="7"/>
      <c r="JE80" s="2" t="s">
        <v>277</v>
      </c>
      <c r="JF80" s="2" t="s">
        <v>217</v>
      </c>
      <c r="JG80" s="2" t="s">
        <v>220</v>
      </c>
      <c r="JH80" s="2" t="s">
        <v>220</v>
      </c>
      <c r="JI80" s="2" t="s">
        <v>232</v>
      </c>
      <c r="JJ80" s="2" t="s">
        <v>220</v>
      </c>
      <c r="JK80" s="4"/>
      <c r="JL80" s="8"/>
      <c r="JM80" s="4"/>
      <c r="JN80" s="8"/>
      <c r="JO80" s="7"/>
      <c r="JP80" s="7"/>
      <c r="JQ80" s="2" t="s">
        <v>277</v>
      </c>
      <c r="JR80" s="2" t="s">
        <v>217</v>
      </c>
      <c r="JS80" s="2" t="s">
        <v>220</v>
      </c>
      <c r="JT80" s="2" t="s">
        <v>220</v>
      </c>
      <c r="JU80" s="2" t="s">
        <v>232</v>
      </c>
      <c r="JV80" s="2" t="s">
        <v>220</v>
      </c>
      <c r="JW80" s="4"/>
      <c r="JX80" s="8"/>
      <c r="JY80" s="4"/>
      <c r="JZ80" s="8"/>
      <c r="KA80" s="7"/>
      <c r="KB80" s="7"/>
      <c r="KC80" s="2" t="s">
        <v>832</v>
      </c>
      <c r="KD80" s="2" t="s">
        <v>217</v>
      </c>
      <c r="KE80" s="2" t="s">
        <v>220</v>
      </c>
      <c r="KF80" s="2" t="s">
        <v>220</v>
      </c>
      <c r="KG80" s="2" t="s">
        <v>232</v>
      </c>
      <c r="KH80" s="2" t="s">
        <v>220</v>
      </c>
      <c r="KI80" s="4"/>
      <c r="KJ80" s="8"/>
      <c r="KK80" s="4"/>
      <c r="KL80" s="8"/>
      <c r="KM80" s="7"/>
      <c r="KN80" s="7"/>
      <c r="KO80" s="2" t="s">
        <v>277</v>
      </c>
      <c r="KP80" s="2" t="s">
        <v>217</v>
      </c>
      <c r="KQ80" s="2" t="s">
        <v>220</v>
      </c>
      <c r="KR80" s="2" t="s">
        <v>220</v>
      </c>
      <c r="KS80" s="2" t="s">
        <v>232</v>
      </c>
      <c r="KT80" s="2" t="s">
        <v>220</v>
      </c>
      <c r="KU80" s="4"/>
      <c r="KV80" s="8"/>
      <c r="KW80" s="4"/>
      <c r="KX80" s="8"/>
      <c r="KY80" s="7"/>
      <c r="KZ80" s="7"/>
      <c r="LA80" s="2" t="s">
        <v>277</v>
      </c>
      <c r="LB80" s="2" t="s">
        <v>217</v>
      </c>
      <c r="LC80" s="2" t="s">
        <v>220</v>
      </c>
      <c r="LD80" s="2" t="s">
        <v>220</v>
      </c>
      <c r="LE80" s="2" t="s">
        <v>232</v>
      </c>
      <c r="LF80" s="2" t="s">
        <v>220</v>
      </c>
      <c r="LG80" s="4"/>
      <c r="LH80" s="8"/>
      <c r="LI80" s="4"/>
      <c r="LJ80" s="8"/>
      <c r="LK80" s="7"/>
      <c r="LL80" s="7"/>
      <c r="LM80" s="2" t="s">
        <v>268</v>
      </c>
      <c r="LN80" s="2" t="s">
        <v>217</v>
      </c>
      <c r="LO80" s="2" t="s">
        <v>220</v>
      </c>
      <c r="LP80" s="2" t="s">
        <v>220</v>
      </c>
      <c r="LQ80" s="2" t="s">
        <v>232</v>
      </c>
      <c r="LR80" s="2" t="s">
        <v>220</v>
      </c>
      <c r="LS80" s="4"/>
      <c r="LT80" s="8"/>
      <c r="LU80" s="4"/>
      <c r="LV80" s="8"/>
      <c r="LW80" s="7"/>
      <c r="LX80" s="7"/>
      <c r="LY80" s="2" t="s">
        <v>832</v>
      </c>
      <c r="LZ80" s="2" t="s">
        <v>217</v>
      </c>
      <c r="MA80" s="2" t="s">
        <v>220</v>
      </c>
      <c r="MB80" s="2" t="s">
        <v>220</v>
      </c>
      <c r="MC80" s="2" t="s">
        <v>232</v>
      </c>
      <c r="MD80" s="2" t="s">
        <v>220</v>
      </c>
      <c r="ME80" s="4"/>
      <c r="MF80" s="8"/>
      <c r="MG80" s="4"/>
      <c r="MH80" s="8"/>
      <c r="MI80" s="7"/>
      <c r="MJ80" s="7"/>
      <c r="MK80" s="2" t="s">
        <v>277</v>
      </c>
      <c r="ML80" s="2" t="s">
        <v>217</v>
      </c>
      <c r="MM80" s="2" t="s">
        <v>220</v>
      </c>
      <c r="MN80" s="2" t="s">
        <v>220</v>
      </c>
      <c r="MO80" s="2" t="s">
        <v>232</v>
      </c>
      <c r="MP80" s="2" t="s">
        <v>220</v>
      </c>
      <c r="MQ80" s="4"/>
      <c r="MR80" s="8"/>
      <c r="MS80" s="4"/>
      <c r="MT80" s="8"/>
      <c r="MU80" s="7"/>
      <c r="MV80" s="7"/>
      <c r="MW80" s="2" t="s">
        <v>220</v>
      </c>
      <c r="MX80" s="2" t="s">
        <v>220</v>
      </c>
      <c r="MY80" s="2" t="s">
        <v>220</v>
      </c>
      <c r="MZ80" s="2" t="s">
        <v>220</v>
      </c>
      <c r="NA80" s="2" t="s">
        <v>220</v>
      </c>
      <c r="NB80" s="2" t="s">
        <v>220</v>
      </c>
      <c r="NC80" s="4"/>
      <c r="ND80" s="8"/>
      <c r="NE80" s="4"/>
      <c r="NF80" s="8"/>
      <c r="NG80" s="7"/>
      <c r="NH80" s="7"/>
      <c r="NI80" s="2" t="s">
        <v>277</v>
      </c>
      <c r="NJ80" s="2" t="s">
        <v>217</v>
      </c>
      <c r="NK80" s="2" t="s">
        <v>220</v>
      </c>
      <c r="NL80" s="2" t="s">
        <v>220</v>
      </c>
      <c r="NM80" s="2" t="s">
        <v>232</v>
      </c>
      <c r="NN80" s="2" t="s">
        <v>220</v>
      </c>
      <c r="NO80" s="4"/>
      <c r="NP80" s="8"/>
      <c r="NQ80" s="4"/>
      <c r="NR80" s="8"/>
      <c r="NS80" s="7"/>
      <c r="NT80" s="7"/>
      <c r="NU80" s="2" t="s">
        <v>277</v>
      </c>
      <c r="NV80" s="2" t="s">
        <v>217</v>
      </c>
      <c r="NW80" s="2" t="s">
        <v>220</v>
      </c>
      <c r="NX80" s="2" t="s">
        <v>220</v>
      </c>
      <c r="NY80" s="2" t="s">
        <v>232</v>
      </c>
      <c r="NZ80" s="2" t="s">
        <v>220</v>
      </c>
      <c r="OA80" s="4"/>
      <c r="OB80" s="8"/>
      <c r="OC80" s="4"/>
      <c r="OD80" s="8"/>
      <c r="OE80" s="7"/>
      <c r="OF80" s="7"/>
      <c r="OG80" s="2" t="s">
        <v>220</v>
      </c>
      <c r="OH80" s="2" t="s">
        <v>220</v>
      </c>
      <c r="OI80" s="2" t="s">
        <v>220</v>
      </c>
      <c r="OJ80" s="2" t="s">
        <v>220</v>
      </c>
      <c r="OK80" s="2" t="s">
        <v>220</v>
      </c>
      <c r="OL80" s="2" t="s">
        <v>220</v>
      </c>
      <c r="OM80" s="4"/>
      <c r="ON80" s="8"/>
      <c r="OO80" s="4"/>
      <c r="OP80" s="8"/>
      <c r="OQ80" s="7"/>
      <c r="OR80" s="7"/>
      <c r="OS80" s="2" t="s">
        <v>277</v>
      </c>
      <c r="OT80" s="2" t="s">
        <v>217</v>
      </c>
      <c r="OU80" s="2" t="s">
        <v>220</v>
      </c>
      <c r="OV80" s="2" t="s">
        <v>220</v>
      </c>
      <c r="OW80" s="2" t="s">
        <v>232</v>
      </c>
      <c r="OX80" s="2" t="s">
        <v>220</v>
      </c>
      <c r="OY80" s="4"/>
      <c r="OZ80" s="8"/>
      <c r="PA80" s="4"/>
      <c r="PB80" s="8"/>
      <c r="PC80" s="7"/>
      <c r="PD80" s="7"/>
      <c r="PE80" s="2" t="s">
        <v>277</v>
      </c>
      <c r="PF80" s="2" t="s">
        <v>217</v>
      </c>
      <c r="PG80" s="2" t="s">
        <v>220</v>
      </c>
      <c r="PH80" s="2" t="s">
        <v>220</v>
      </c>
      <c r="PI80" s="2" t="s">
        <v>232</v>
      </c>
      <c r="PJ80" s="2" t="s">
        <v>220</v>
      </c>
      <c r="PK80" s="4"/>
      <c r="PL80" s="8"/>
      <c r="PM80" s="4"/>
      <c r="PN80" s="8"/>
      <c r="PO80" s="7"/>
      <c r="PP80" s="7"/>
      <c r="PQ80" s="2" t="s">
        <v>220</v>
      </c>
      <c r="PR80" s="2" t="s">
        <v>220</v>
      </c>
      <c r="PS80" s="2" t="s">
        <v>220</v>
      </c>
      <c r="PT80" s="2" t="s">
        <v>220</v>
      </c>
      <c r="PU80" s="2" t="s">
        <v>220</v>
      </c>
      <c r="PV80" s="2" t="s">
        <v>220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>
        <v>100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>
        <v>100</v>
      </c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</row>
    <row r="81">
      <c r="A81" s="2" t="s">
        <v>1371</v>
      </c>
      <c r="B81" s="2" t="s">
        <v>209</v>
      </c>
      <c r="C81" s="2" t="s">
        <v>210</v>
      </c>
      <c r="D81" s="2" t="s">
        <v>211</v>
      </c>
      <c r="E81" s="2" t="s">
        <v>1372</v>
      </c>
      <c r="F81" s="2" t="s">
        <v>1373</v>
      </c>
      <c r="G81" s="2" t="s">
        <v>1373</v>
      </c>
      <c r="H81" s="2" t="s">
        <v>1373</v>
      </c>
      <c r="I81" s="2" t="s">
        <v>1374</v>
      </c>
      <c r="J81" s="2" t="s">
        <v>215</v>
      </c>
      <c r="K81" s="2" t="s">
        <v>626</v>
      </c>
      <c r="L81" s="3">
        <v>59.99</v>
      </c>
      <c r="M81" s="3">
        <v>62.99</v>
      </c>
      <c r="N81" s="3">
        <v>119.99</v>
      </c>
      <c r="O81" s="2" t="s">
        <v>537</v>
      </c>
      <c r="P81" s="2" t="s">
        <v>538</v>
      </c>
      <c r="Q81" s="2" t="s">
        <v>219</v>
      </c>
      <c r="R81" s="2" t="s">
        <v>220</v>
      </c>
      <c r="S81" s="2" t="s">
        <v>1375</v>
      </c>
      <c r="T81" s="2" t="s">
        <v>220</v>
      </c>
      <c r="U81" s="2" t="s">
        <v>220</v>
      </c>
      <c r="V81" s="2" t="s">
        <v>843</v>
      </c>
      <c r="W81" s="2" t="s">
        <v>1234</v>
      </c>
      <c r="X81" s="2" t="s">
        <v>581</v>
      </c>
      <c r="Y81" s="2" t="s">
        <v>582</v>
      </c>
      <c r="Z81" s="4"/>
      <c r="AA81" s="4">
        <f>=ROUNDDOWN({0},0)</f>
      </c>
      <c r="AB81" s="5">
        <v>0.5</v>
      </c>
      <c r="AC81" s="2" t="s">
        <v>220</v>
      </c>
      <c r="AD81" s="4"/>
      <c r="AE81" s="4"/>
      <c r="AF81" s="6">
        <v>67</v>
      </c>
      <c r="AG81" s="6"/>
      <c r="AH81" s="7">
        <v>0.0714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3</v>
      </c>
      <c r="AQ81" s="8">
        <v>165.82</v>
      </c>
      <c r="AR81" s="4">
        <v>6</v>
      </c>
      <c r="AS81" s="8">
        <v>348.01</v>
      </c>
      <c r="AT81" s="7">
        <v>-0.5</v>
      </c>
      <c r="AU81" s="7">
        <v>-0.5235</v>
      </c>
      <c r="AV81" s="4">
        <v>12</v>
      </c>
      <c r="AW81" s="8">
        <v>685.78</v>
      </c>
      <c r="AX81" s="4">
        <v>8</v>
      </c>
      <c r="AY81" s="8">
        <v>505.03</v>
      </c>
      <c r="AZ81" s="7">
        <v>0.5</v>
      </c>
      <c r="BA81" s="7">
        <v>0.3579</v>
      </c>
      <c r="BB81" s="7">
        <v>0.2418</v>
      </c>
      <c r="BC81" s="4">
        <v>36</v>
      </c>
      <c r="BD81" s="8">
        <v>2227.25</v>
      </c>
      <c r="BE81" s="4">
        <v>43</v>
      </c>
      <c r="BF81" s="8">
        <v>3088.72</v>
      </c>
      <c r="BG81" s="7">
        <v>-0.1628</v>
      </c>
      <c r="BH81" s="7">
        <v>-0.2789</v>
      </c>
      <c r="BI81" s="7">
        <v>0.3079</v>
      </c>
      <c r="BJ81" s="4">
        <v>3</v>
      </c>
      <c r="BK81" s="8">
        <v>165.82</v>
      </c>
      <c r="BL81" s="2" t="s">
        <v>1376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230</v>
      </c>
      <c r="BV81" s="2" t="s">
        <v>270</v>
      </c>
      <c r="BW81" s="2" t="s">
        <v>220</v>
      </c>
      <c r="BX81" s="2" t="s">
        <v>584</v>
      </c>
      <c r="BY81" s="2" t="s">
        <v>232</v>
      </c>
      <c r="BZ81" s="2" t="s">
        <v>220</v>
      </c>
      <c r="CA81" s="4">
        <v>1</v>
      </c>
      <c r="CB81" s="8">
        <v>39.84</v>
      </c>
      <c r="CC81" s="4"/>
      <c r="CD81" s="8"/>
      <c r="CE81" s="7"/>
      <c r="CF81" s="7"/>
      <c r="CG81" s="2" t="s">
        <v>230</v>
      </c>
      <c r="CH81" s="2" t="s">
        <v>270</v>
      </c>
      <c r="CI81" s="2" t="s">
        <v>585</v>
      </c>
      <c r="CJ81" s="2" t="s">
        <v>1377</v>
      </c>
      <c r="CK81" s="2" t="s">
        <v>232</v>
      </c>
      <c r="CL81" s="2" t="s">
        <v>220</v>
      </c>
      <c r="CM81" s="4"/>
      <c r="CN81" s="8"/>
      <c r="CO81" s="4">
        <v>3</v>
      </c>
      <c r="CP81" s="8">
        <v>190.77</v>
      </c>
      <c r="CQ81" s="7">
        <v>-1</v>
      </c>
      <c r="CR81" s="7">
        <v>-1</v>
      </c>
      <c r="CS81" s="2" t="s">
        <v>230</v>
      </c>
      <c r="CT81" s="2" t="s">
        <v>270</v>
      </c>
      <c r="CU81" s="2" t="s">
        <v>587</v>
      </c>
      <c r="CV81" s="2" t="s">
        <v>654</v>
      </c>
      <c r="CW81" s="2" t="s">
        <v>232</v>
      </c>
      <c r="CX81" s="2" t="s">
        <v>220</v>
      </c>
      <c r="CY81" s="4"/>
      <c r="CZ81" s="8"/>
      <c r="DA81" s="4"/>
      <c r="DB81" s="8"/>
      <c r="DC81" s="7"/>
      <c r="DD81" s="7"/>
      <c r="DE81" s="2" t="s">
        <v>230</v>
      </c>
      <c r="DF81" s="2" t="s">
        <v>270</v>
      </c>
      <c r="DG81" s="2" t="s">
        <v>589</v>
      </c>
      <c r="DH81" s="2" t="s">
        <v>1378</v>
      </c>
      <c r="DI81" s="2" t="s">
        <v>232</v>
      </c>
      <c r="DJ81" s="2" t="s">
        <v>220</v>
      </c>
      <c r="DK81" s="4">
        <v>2</v>
      </c>
      <c r="DL81" s="8">
        <v>125.98</v>
      </c>
      <c r="DM81" s="4">
        <v>1</v>
      </c>
      <c r="DN81" s="8">
        <v>62.99</v>
      </c>
      <c r="DO81" s="7">
        <v>1</v>
      </c>
      <c r="DP81" s="7">
        <v>1</v>
      </c>
      <c r="DQ81" s="2" t="s">
        <v>230</v>
      </c>
      <c r="DR81" s="2" t="s">
        <v>270</v>
      </c>
      <c r="DS81" s="2" t="s">
        <v>1379</v>
      </c>
      <c r="DT81" s="2" t="s">
        <v>1380</v>
      </c>
      <c r="DU81" s="2" t="s">
        <v>232</v>
      </c>
      <c r="DV81" s="2" t="s">
        <v>220</v>
      </c>
      <c r="DW81" s="4"/>
      <c r="DX81" s="8"/>
      <c r="DY81" s="4">
        <v>1</v>
      </c>
      <c r="DZ81" s="8">
        <v>31.26</v>
      </c>
      <c r="EA81" s="7">
        <v>-1</v>
      </c>
      <c r="EB81" s="7">
        <v>-1</v>
      </c>
      <c r="EC81" s="2" t="s">
        <v>230</v>
      </c>
      <c r="ED81" s="2" t="s">
        <v>270</v>
      </c>
      <c r="EE81" s="2" t="s">
        <v>1381</v>
      </c>
      <c r="EF81" s="2" t="s">
        <v>1382</v>
      </c>
      <c r="EG81" s="2" t="s">
        <v>269</v>
      </c>
      <c r="EH81" s="2" t="s">
        <v>220</v>
      </c>
      <c r="EI81" s="4"/>
      <c r="EJ81" s="8"/>
      <c r="EK81" s="4"/>
      <c r="EL81" s="8"/>
      <c r="EM81" s="7"/>
      <c r="EN81" s="7"/>
      <c r="EO81" s="2" t="s">
        <v>230</v>
      </c>
      <c r="EP81" s="2" t="s">
        <v>270</v>
      </c>
      <c r="EQ81" s="2" t="s">
        <v>962</v>
      </c>
      <c r="ER81" s="2" t="s">
        <v>1383</v>
      </c>
      <c r="ES81" s="2" t="s">
        <v>232</v>
      </c>
      <c r="ET81" s="2" t="s">
        <v>220</v>
      </c>
      <c r="EU81" s="4"/>
      <c r="EV81" s="8"/>
      <c r="EW81" s="4"/>
      <c r="EX81" s="8"/>
      <c r="EY81" s="7"/>
      <c r="EZ81" s="7"/>
      <c r="FA81" s="2" t="s">
        <v>230</v>
      </c>
      <c r="FB81" s="2" t="s">
        <v>270</v>
      </c>
      <c r="FC81" s="2" t="s">
        <v>594</v>
      </c>
      <c r="FD81" s="2" t="s">
        <v>637</v>
      </c>
      <c r="FE81" s="2" t="s">
        <v>232</v>
      </c>
      <c r="FF81" s="2" t="s">
        <v>220</v>
      </c>
      <c r="FG81" s="4"/>
      <c r="FH81" s="8"/>
      <c r="FI81" s="4"/>
      <c r="FJ81" s="8"/>
      <c r="FK81" s="7"/>
      <c r="FL81" s="7"/>
      <c r="FM81" s="2" t="s">
        <v>230</v>
      </c>
      <c r="FN81" s="2" t="s">
        <v>270</v>
      </c>
      <c r="FO81" s="2" t="s">
        <v>246</v>
      </c>
      <c r="FP81" s="2" t="s">
        <v>1384</v>
      </c>
      <c r="FQ81" s="2" t="s">
        <v>232</v>
      </c>
      <c r="FR81" s="2" t="s">
        <v>220</v>
      </c>
      <c r="FS81" s="4"/>
      <c r="FT81" s="8"/>
      <c r="FU81" s="4"/>
      <c r="FV81" s="8"/>
      <c r="FW81" s="7"/>
      <c r="FX81" s="7"/>
      <c r="FY81" s="2" t="s">
        <v>230</v>
      </c>
      <c r="FZ81" s="2" t="s">
        <v>270</v>
      </c>
      <c r="GA81" s="2" t="s">
        <v>727</v>
      </c>
      <c r="GB81" s="2" t="s">
        <v>1385</v>
      </c>
      <c r="GC81" s="2" t="s">
        <v>232</v>
      </c>
      <c r="GD81" s="2" t="s">
        <v>220</v>
      </c>
      <c r="GE81" s="4"/>
      <c r="GF81" s="8"/>
      <c r="GG81" s="4">
        <v>1</v>
      </c>
      <c r="GH81" s="8">
        <v>62.99</v>
      </c>
      <c r="GI81" s="7">
        <v>-1</v>
      </c>
      <c r="GJ81" s="7">
        <v>-1</v>
      </c>
      <c r="GK81" s="2" t="s">
        <v>230</v>
      </c>
      <c r="GL81" s="2" t="s">
        <v>270</v>
      </c>
      <c r="GM81" s="2" t="s">
        <v>250</v>
      </c>
      <c r="GN81" s="2" t="s">
        <v>660</v>
      </c>
      <c r="GO81" s="2" t="s">
        <v>232</v>
      </c>
      <c r="GP81" s="2" t="s">
        <v>220</v>
      </c>
      <c r="GQ81" s="4"/>
      <c r="GR81" s="8"/>
      <c r="GS81" s="4"/>
      <c r="GT81" s="8"/>
      <c r="GU81" s="7"/>
      <c r="GV81" s="7"/>
      <c r="GW81" s="2" t="s">
        <v>416</v>
      </c>
      <c r="GX81" s="2" t="s">
        <v>270</v>
      </c>
      <c r="GY81" s="2" t="s">
        <v>220</v>
      </c>
      <c r="GZ81" s="2" t="s">
        <v>220</v>
      </c>
      <c r="HA81" s="2" t="s">
        <v>232</v>
      </c>
      <c r="HB81" s="2" t="s">
        <v>220</v>
      </c>
      <c r="HC81" s="4"/>
      <c r="HD81" s="8"/>
      <c r="HE81" s="4"/>
      <c r="HF81" s="8"/>
      <c r="HG81" s="7"/>
      <c r="HH81" s="7"/>
      <c r="HI81" s="2" t="s">
        <v>277</v>
      </c>
      <c r="HJ81" s="2" t="s">
        <v>270</v>
      </c>
      <c r="HK81" s="2" t="s">
        <v>220</v>
      </c>
      <c r="HL81" s="2" t="s">
        <v>220</v>
      </c>
      <c r="HM81" s="2" t="s">
        <v>232</v>
      </c>
      <c r="HN81" s="2" t="s">
        <v>220</v>
      </c>
      <c r="HO81" s="4"/>
      <c r="HP81" s="8"/>
      <c r="HQ81" s="4"/>
      <c r="HR81" s="8"/>
      <c r="HS81" s="7"/>
      <c r="HT81" s="7"/>
      <c r="HU81" s="2" t="s">
        <v>254</v>
      </c>
      <c r="HV81" s="2" t="s">
        <v>270</v>
      </c>
      <c r="HW81" s="2" t="s">
        <v>220</v>
      </c>
      <c r="HX81" s="2" t="s">
        <v>220</v>
      </c>
      <c r="HY81" s="2" t="s">
        <v>232</v>
      </c>
      <c r="HZ81" s="2" t="s">
        <v>220</v>
      </c>
      <c r="IA81" s="4"/>
      <c r="IB81" s="8"/>
      <c r="IC81" s="4"/>
      <c r="ID81" s="8"/>
      <c r="IE81" s="7"/>
      <c r="IF81" s="7"/>
      <c r="IG81" s="2" t="s">
        <v>230</v>
      </c>
      <c r="IH81" s="2" t="s">
        <v>270</v>
      </c>
      <c r="II81" s="2" t="s">
        <v>1379</v>
      </c>
      <c r="IJ81" s="2" t="s">
        <v>1386</v>
      </c>
      <c r="IK81" s="2" t="s">
        <v>232</v>
      </c>
      <c r="IL81" s="2" t="s">
        <v>220</v>
      </c>
      <c r="IM81" s="4"/>
      <c r="IN81" s="8"/>
      <c r="IO81" s="4"/>
      <c r="IP81" s="8"/>
      <c r="IQ81" s="7"/>
      <c r="IR81" s="7"/>
      <c r="IS81" s="2" t="s">
        <v>277</v>
      </c>
      <c r="IT81" s="2" t="s">
        <v>270</v>
      </c>
      <c r="IU81" s="2" t="s">
        <v>220</v>
      </c>
      <c r="IV81" s="2" t="s">
        <v>220</v>
      </c>
      <c r="IW81" s="2" t="s">
        <v>232</v>
      </c>
      <c r="IX81" s="2" t="s">
        <v>220</v>
      </c>
      <c r="IY81" s="4"/>
      <c r="IZ81" s="8"/>
      <c r="JA81" s="4"/>
      <c r="JB81" s="8"/>
      <c r="JC81" s="7"/>
      <c r="JD81" s="7"/>
      <c r="JE81" s="2" t="s">
        <v>230</v>
      </c>
      <c r="JF81" s="2" t="s">
        <v>270</v>
      </c>
      <c r="JG81" s="2" t="s">
        <v>1387</v>
      </c>
      <c r="JH81" s="2" t="s">
        <v>1388</v>
      </c>
      <c r="JI81" s="2" t="s">
        <v>232</v>
      </c>
      <c r="JJ81" s="2" t="s">
        <v>220</v>
      </c>
      <c r="JK81" s="4"/>
      <c r="JL81" s="8"/>
      <c r="JM81" s="4"/>
      <c r="JN81" s="8"/>
      <c r="JO81" s="7"/>
      <c r="JP81" s="7"/>
      <c r="JQ81" s="2" t="s">
        <v>230</v>
      </c>
      <c r="JR81" s="2" t="s">
        <v>270</v>
      </c>
      <c r="JS81" s="2" t="s">
        <v>603</v>
      </c>
      <c r="JT81" s="2" t="s">
        <v>1389</v>
      </c>
      <c r="JU81" s="2" t="s">
        <v>232</v>
      </c>
      <c r="JV81" s="2" t="s">
        <v>220</v>
      </c>
      <c r="JW81" s="4"/>
      <c r="JX81" s="8"/>
      <c r="JY81" s="4"/>
      <c r="JZ81" s="8"/>
      <c r="KA81" s="7"/>
      <c r="KB81" s="7"/>
      <c r="KC81" s="2" t="s">
        <v>277</v>
      </c>
      <c r="KD81" s="2" t="s">
        <v>270</v>
      </c>
      <c r="KE81" s="2" t="s">
        <v>220</v>
      </c>
      <c r="KF81" s="2" t="s">
        <v>220</v>
      </c>
      <c r="KG81" s="2" t="s">
        <v>232</v>
      </c>
      <c r="KH81" s="2" t="s">
        <v>220</v>
      </c>
      <c r="KI81" s="4"/>
      <c r="KJ81" s="8"/>
      <c r="KK81" s="4"/>
      <c r="KL81" s="8"/>
      <c r="KM81" s="7"/>
      <c r="KN81" s="7"/>
      <c r="KO81" s="2" t="s">
        <v>254</v>
      </c>
      <c r="KP81" s="2" t="s">
        <v>270</v>
      </c>
      <c r="KQ81" s="2" t="s">
        <v>220</v>
      </c>
      <c r="KR81" s="2" t="s">
        <v>220</v>
      </c>
      <c r="KS81" s="2" t="s">
        <v>232</v>
      </c>
      <c r="KT81" s="2" t="s">
        <v>220</v>
      </c>
      <c r="KU81" s="4"/>
      <c r="KV81" s="8"/>
      <c r="KW81" s="4"/>
      <c r="KX81" s="8"/>
      <c r="KY81" s="7"/>
      <c r="KZ81" s="7"/>
      <c r="LA81" s="2" t="s">
        <v>277</v>
      </c>
      <c r="LB81" s="2" t="s">
        <v>270</v>
      </c>
      <c r="LC81" s="2" t="s">
        <v>220</v>
      </c>
      <c r="LD81" s="2" t="s">
        <v>220</v>
      </c>
      <c r="LE81" s="2" t="s">
        <v>232</v>
      </c>
      <c r="LF81" s="2" t="s">
        <v>220</v>
      </c>
      <c r="LG81" s="4"/>
      <c r="LH81" s="8"/>
      <c r="LI81" s="4"/>
      <c r="LJ81" s="8"/>
      <c r="LK81" s="7"/>
      <c r="LL81" s="7"/>
      <c r="LM81" s="2" t="s">
        <v>268</v>
      </c>
      <c r="LN81" s="2" t="s">
        <v>270</v>
      </c>
      <c r="LO81" s="2" t="s">
        <v>220</v>
      </c>
      <c r="LP81" s="2" t="s">
        <v>220</v>
      </c>
      <c r="LQ81" s="2" t="s">
        <v>232</v>
      </c>
      <c r="LR81" s="2" t="s">
        <v>220</v>
      </c>
      <c r="LS81" s="4"/>
      <c r="LT81" s="8"/>
      <c r="LU81" s="4"/>
      <c r="LV81" s="8"/>
      <c r="LW81" s="7"/>
      <c r="LX81" s="7"/>
      <c r="LY81" s="2" t="s">
        <v>230</v>
      </c>
      <c r="LZ81" s="2" t="s">
        <v>270</v>
      </c>
      <c r="MA81" s="2" t="s">
        <v>684</v>
      </c>
      <c r="MB81" s="2" t="s">
        <v>1390</v>
      </c>
      <c r="MC81" s="2" t="s">
        <v>232</v>
      </c>
      <c r="MD81" s="2" t="s">
        <v>220</v>
      </c>
      <c r="ME81" s="4"/>
      <c r="MF81" s="8"/>
      <c r="MG81" s="4"/>
      <c r="MH81" s="8"/>
      <c r="MI81" s="7"/>
      <c r="MJ81" s="7"/>
      <c r="MK81" s="2" t="s">
        <v>230</v>
      </c>
      <c r="ML81" s="2" t="s">
        <v>270</v>
      </c>
      <c r="MM81" s="2" t="s">
        <v>1289</v>
      </c>
      <c r="MN81" s="2" t="s">
        <v>1391</v>
      </c>
      <c r="MO81" s="2" t="s">
        <v>232</v>
      </c>
      <c r="MP81" s="2" t="s">
        <v>220</v>
      </c>
      <c r="MQ81" s="4"/>
      <c r="MR81" s="8"/>
      <c r="MS81" s="4"/>
      <c r="MT81" s="8"/>
      <c r="MU81" s="7"/>
      <c r="MV81" s="7"/>
      <c r="MW81" s="2" t="s">
        <v>230</v>
      </c>
      <c r="MX81" s="2" t="s">
        <v>270</v>
      </c>
      <c r="MY81" s="2" t="s">
        <v>606</v>
      </c>
      <c r="MZ81" s="2" t="s">
        <v>1392</v>
      </c>
      <c r="NA81" s="2" t="s">
        <v>232</v>
      </c>
      <c r="NB81" s="2" t="s">
        <v>220</v>
      </c>
      <c r="NC81" s="4"/>
      <c r="ND81" s="8"/>
      <c r="NE81" s="4"/>
      <c r="NF81" s="8"/>
      <c r="NG81" s="7"/>
      <c r="NH81" s="7"/>
      <c r="NI81" s="2" t="s">
        <v>220</v>
      </c>
      <c r="NJ81" s="2" t="s">
        <v>220</v>
      </c>
      <c r="NK81" s="2" t="s">
        <v>220</v>
      </c>
      <c r="NL81" s="2" t="s">
        <v>220</v>
      </c>
      <c r="NM81" s="2" t="s">
        <v>220</v>
      </c>
      <c r="NN81" s="2" t="s">
        <v>220</v>
      </c>
      <c r="NO81" s="4"/>
      <c r="NP81" s="8"/>
      <c r="NQ81" s="4"/>
      <c r="NR81" s="8"/>
      <c r="NS81" s="7"/>
      <c r="NT81" s="7"/>
      <c r="NU81" s="2" t="s">
        <v>277</v>
      </c>
      <c r="NV81" s="2" t="s">
        <v>270</v>
      </c>
      <c r="NW81" s="2" t="s">
        <v>220</v>
      </c>
      <c r="NX81" s="2" t="s">
        <v>220</v>
      </c>
      <c r="NY81" s="2" t="s">
        <v>232</v>
      </c>
      <c r="NZ81" s="2" t="s">
        <v>220</v>
      </c>
      <c r="OA81" s="4"/>
      <c r="OB81" s="8"/>
      <c r="OC81" s="4"/>
      <c r="OD81" s="8"/>
      <c r="OE81" s="7"/>
      <c r="OF81" s="7"/>
      <c r="OG81" s="2" t="s">
        <v>220</v>
      </c>
      <c r="OH81" s="2" t="s">
        <v>220</v>
      </c>
      <c r="OI81" s="2" t="s">
        <v>220</v>
      </c>
      <c r="OJ81" s="2" t="s">
        <v>220</v>
      </c>
      <c r="OK81" s="2" t="s">
        <v>220</v>
      </c>
      <c r="OL81" s="2" t="s">
        <v>220</v>
      </c>
      <c r="OM81" s="4"/>
      <c r="ON81" s="8"/>
      <c r="OO81" s="4"/>
      <c r="OP81" s="8"/>
      <c r="OQ81" s="7"/>
      <c r="OR81" s="7"/>
      <c r="OS81" s="2" t="s">
        <v>230</v>
      </c>
      <c r="OT81" s="2" t="s">
        <v>270</v>
      </c>
      <c r="OU81" s="2" t="s">
        <v>607</v>
      </c>
      <c r="OV81" s="2" t="s">
        <v>666</v>
      </c>
      <c r="OW81" s="2" t="s">
        <v>232</v>
      </c>
      <c r="OX81" s="2" t="s">
        <v>220</v>
      </c>
      <c r="OY81" s="4"/>
      <c r="OZ81" s="8"/>
      <c r="PA81" s="4"/>
      <c r="PB81" s="8"/>
      <c r="PC81" s="7"/>
      <c r="PD81" s="7"/>
      <c r="PE81" s="2" t="s">
        <v>277</v>
      </c>
      <c r="PF81" s="2" t="s">
        <v>270</v>
      </c>
      <c r="PG81" s="2" t="s">
        <v>220</v>
      </c>
      <c r="PH81" s="2" t="s">
        <v>220</v>
      </c>
      <c r="PI81" s="2" t="s">
        <v>232</v>
      </c>
      <c r="PJ81" s="2" t="s">
        <v>220</v>
      </c>
      <c r="PK81" s="4"/>
      <c r="PL81" s="8"/>
      <c r="PM81" s="4"/>
      <c r="PN81" s="8"/>
      <c r="PO81" s="7"/>
      <c r="PP81" s="7"/>
      <c r="PQ81" s="2" t="s">
        <v>230</v>
      </c>
      <c r="PR81" s="2" t="s">
        <v>270</v>
      </c>
      <c r="PS81" s="2" t="s">
        <v>279</v>
      </c>
      <c r="PT81" s="2" t="s">
        <v>1393</v>
      </c>
      <c r="PU81" s="2" t="s">
        <v>232</v>
      </c>
      <c r="PV81" s="2" t="s">
        <v>220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</row>
    <row r="82">
      <c r="A82" s="2" t="s">
        <v>1394</v>
      </c>
      <c r="B82" s="2" t="s">
        <v>209</v>
      </c>
      <c r="C82" s="2" t="s">
        <v>210</v>
      </c>
      <c r="D82" s="2" t="s">
        <v>211</v>
      </c>
      <c r="E82" s="2" t="s">
        <v>1372</v>
      </c>
      <c r="F82" s="2" t="s">
        <v>1373</v>
      </c>
      <c r="G82" s="2" t="s">
        <v>1373</v>
      </c>
      <c r="H82" s="2" t="s">
        <v>1373</v>
      </c>
      <c r="I82" s="2" t="s">
        <v>1374</v>
      </c>
      <c r="J82" s="2" t="s">
        <v>282</v>
      </c>
      <c r="K82" s="2" t="s">
        <v>626</v>
      </c>
      <c r="L82" s="3">
        <v>75</v>
      </c>
      <c r="M82" s="3">
        <v>78.74</v>
      </c>
      <c r="N82" s="3">
        <v>149.99</v>
      </c>
      <c r="O82" s="2" t="s">
        <v>537</v>
      </c>
      <c r="P82" s="2" t="s">
        <v>538</v>
      </c>
      <c r="Q82" s="2" t="s">
        <v>219</v>
      </c>
      <c r="R82" s="2" t="s">
        <v>220</v>
      </c>
      <c r="S82" s="2" t="s">
        <v>1375</v>
      </c>
      <c r="T82" s="2" t="s">
        <v>220</v>
      </c>
      <c r="U82" s="2" t="s">
        <v>220</v>
      </c>
      <c r="V82" s="2" t="s">
        <v>843</v>
      </c>
      <c r="W82" s="2" t="s">
        <v>1234</v>
      </c>
      <c r="X82" s="2" t="s">
        <v>581</v>
      </c>
      <c r="Y82" s="2" t="s">
        <v>582</v>
      </c>
      <c r="Z82" s="4">
        <v>413</v>
      </c>
      <c r="AA82" s="4">
        <f>=ROUNDDOWN(165.2,0)</f>
      </c>
      <c r="AB82" s="5">
        <v>2.5</v>
      </c>
      <c r="AC82" s="2" t="s">
        <v>220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9</v>
      </c>
      <c r="AQ82" s="8">
        <v>519.96</v>
      </c>
      <c r="AR82" s="4">
        <v>2</v>
      </c>
      <c r="AS82" s="8">
        <v>157.02</v>
      </c>
      <c r="AT82" s="7">
        <v>3.5</v>
      </c>
      <c r="AU82" s="7">
        <v>2.3114</v>
      </c>
      <c r="AV82" s="4" t="s">
        <v>220</v>
      </c>
      <c r="AW82" s="8" t="s">
        <v>220</v>
      </c>
      <c r="AX82" s="4" t="s">
        <v>220</v>
      </c>
      <c r="AY82" s="8" t="s">
        <v>220</v>
      </c>
      <c r="AZ82" s="7" t="s">
        <v>220</v>
      </c>
      <c r="BA82" s="7" t="s">
        <v>220</v>
      </c>
      <c r="BB82" s="7">
        <v>0.7582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 t="s">
        <v>220</v>
      </c>
      <c r="BJ82" s="4">
        <v>9</v>
      </c>
      <c r="BK82" s="8">
        <v>519.96</v>
      </c>
      <c r="BL82" s="2" t="s">
        <v>1395</v>
      </c>
      <c r="BM82" s="7">
        <v>1</v>
      </c>
      <c r="BN82" s="7">
        <v>1</v>
      </c>
      <c r="BO82" s="4">
        <v>3</v>
      </c>
      <c r="BP82" s="8">
        <v>125.88</v>
      </c>
      <c r="BQ82" s="4"/>
      <c r="BR82" s="8"/>
      <c r="BS82" s="7"/>
      <c r="BT82" s="7"/>
      <c r="BU82" s="2" t="s">
        <v>230</v>
      </c>
      <c r="BV82" s="2" t="s">
        <v>217</v>
      </c>
      <c r="BW82" s="2" t="s">
        <v>220</v>
      </c>
      <c r="BX82" s="2" t="s">
        <v>584</v>
      </c>
      <c r="BY82" s="2" t="s">
        <v>232</v>
      </c>
      <c r="BZ82" s="2" t="s">
        <v>220</v>
      </c>
      <c r="CA82" s="4"/>
      <c r="CB82" s="8"/>
      <c r="CC82" s="4"/>
      <c r="CD82" s="8"/>
      <c r="CE82" s="7"/>
      <c r="CF82" s="7"/>
      <c r="CG82" s="2" t="s">
        <v>230</v>
      </c>
      <c r="CH82" s="2" t="s">
        <v>217</v>
      </c>
      <c r="CI82" s="2" t="s">
        <v>585</v>
      </c>
      <c r="CJ82" s="2" t="s">
        <v>1396</v>
      </c>
      <c r="CK82" s="2" t="s">
        <v>232</v>
      </c>
      <c r="CL82" s="2" t="s">
        <v>220</v>
      </c>
      <c r="CM82" s="4"/>
      <c r="CN82" s="8"/>
      <c r="CO82" s="4"/>
      <c r="CP82" s="8"/>
      <c r="CQ82" s="7"/>
      <c r="CR82" s="7"/>
      <c r="CS82" s="2" t="s">
        <v>230</v>
      </c>
      <c r="CT82" s="2" t="s">
        <v>217</v>
      </c>
      <c r="CU82" s="2" t="s">
        <v>587</v>
      </c>
      <c r="CV82" s="2" t="s">
        <v>654</v>
      </c>
      <c r="CW82" s="2" t="s">
        <v>232</v>
      </c>
      <c r="CX82" s="2" t="s">
        <v>220</v>
      </c>
      <c r="CY82" s="4"/>
      <c r="CZ82" s="8"/>
      <c r="DA82" s="4"/>
      <c r="DB82" s="8"/>
      <c r="DC82" s="7"/>
      <c r="DD82" s="7"/>
      <c r="DE82" s="2" t="s">
        <v>230</v>
      </c>
      <c r="DF82" s="2" t="s">
        <v>217</v>
      </c>
      <c r="DG82" s="2" t="s">
        <v>589</v>
      </c>
      <c r="DH82" s="2" t="s">
        <v>1378</v>
      </c>
      <c r="DI82" s="2" t="s">
        <v>232</v>
      </c>
      <c r="DJ82" s="2" t="s">
        <v>220</v>
      </c>
      <c r="DK82" s="4">
        <v>1</v>
      </c>
      <c r="DL82" s="8">
        <v>78.74</v>
      </c>
      <c r="DM82" s="4">
        <v>1</v>
      </c>
      <c r="DN82" s="8">
        <v>78.74</v>
      </c>
      <c r="DO82" s="7"/>
      <c r="DP82" s="7"/>
      <c r="DQ82" s="2" t="s">
        <v>230</v>
      </c>
      <c r="DR82" s="2" t="s">
        <v>217</v>
      </c>
      <c r="DS82" s="2" t="s">
        <v>1379</v>
      </c>
      <c r="DT82" s="2" t="s">
        <v>617</v>
      </c>
      <c r="DU82" s="2" t="s">
        <v>232</v>
      </c>
      <c r="DV82" s="2" t="s">
        <v>220</v>
      </c>
      <c r="DW82" s="4">
        <v>2</v>
      </c>
      <c r="DX82" s="8">
        <v>79.56</v>
      </c>
      <c r="DY82" s="4"/>
      <c r="DZ82" s="8"/>
      <c r="EA82" s="7"/>
      <c r="EB82" s="7"/>
      <c r="EC82" s="2" t="s">
        <v>230</v>
      </c>
      <c r="ED82" s="2" t="s">
        <v>217</v>
      </c>
      <c r="EE82" s="2" t="s">
        <v>1381</v>
      </c>
      <c r="EF82" s="2" t="s">
        <v>1397</v>
      </c>
      <c r="EG82" s="2" t="s">
        <v>269</v>
      </c>
      <c r="EH82" s="2" t="s">
        <v>220</v>
      </c>
      <c r="EI82" s="4"/>
      <c r="EJ82" s="8"/>
      <c r="EK82" s="4"/>
      <c r="EL82" s="8"/>
      <c r="EM82" s="7"/>
      <c r="EN82" s="7"/>
      <c r="EO82" s="2" t="s">
        <v>230</v>
      </c>
      <c r="EP82" s="2" t="s">
        <v>217</v>
      </c>
      <c r="EQ82" s="2" t="s">
        <v>962</v>
      </c>
      <c r="ER82" s="2" t="s">
        <v>275</v>
      </c>
      <c r="ES82" s="2" t="s">
        <v>232</v>
      </c>
      <c r="ET82" s="2" t="s">
        <v>220</v>
      </c>
      <c r="EU82" s="4">
        <v>1</v>
      </c>
      <c r="EV82" s="8">
        <v>78.28</v>
      </c>
      <c r="EW82" s="4">
        <v>1</v>
      </c>
      <c r="EX82" s="8">
        <v>78.28</v>
      </c>
      <c r="EY82" s="7"/>
      <c r="EZ82" s="7"/>
      <c r="FA82" s="2" t="s">
        <v>230</v>
      </c>
      <c r="FB82" s="2" t="s">
        <v>217</v>
      </c>
      <c r="FC82" s="2" t="s">
        <v>594</v>
      </c>
      <c r="FD82" s="2" t="s">
        <v>1398</v>
      </c>
      <c r="FE82" s="2" t="s">
        <v>232</v>
      </c>
      <c r="FF82" s="2" t="s">
        <v>220</v>
      </c>
      <c r="FG82" s="4"/>
      <c r="FH82" s="8"/>
      <c r="FI82" s="4"/>
      <c r="FJ82" s="8"/>
      <c r="FK82" s="7"/>
      <c r="FL82" s="7"/>
      <c r="FM82" s="2" t="s">
        <v>230</v>
      </c>
      <c r="FN82" s="2" t="s">
        <v>217</v>
      </c>
      <c r="FO82" s="2" t="s">
        <v>246</v>
      </c>
      <c r="FP82" s="2" t="s">
        <v>1399</v>
      </c>
      <c r="FQ82" s="2" t="s">
        <v>232</v>
      </c>
      <c r="FR82" s="2" t="s">
        <v>220</v>
      </c>
      <c r="FS82" s="4"/>
      <c r="FT82" s="8"/>
      <c r="FU82" s="4"/>
      <c r="FV82" s="8"/>
      <c r="FW82" s="7"/>
      <c r="FX82" s="7"/>
      <c r="FY82" s="2" t="s">
        <v>230</v>
      </c>
      <c r="FZ82" s="2" t="s">
        <v>217</v>
      </c>
      <c r="GA82" s="2" t="s">
        <v>727</v>
      </c>
      <c r="GB82" s="2" t="s">
        <v>739</v>
      </c>
      <c r="GC82" s="2" t="s">
        <v>232</v>
      </c>
      <c r="GD82" s="2" t="s">
        <v>220</v>
      </c>
      <c r="GE82" s="4">
        <v>2</v>
      </c>
      <c r="GF82" s="8">
        <v>157.5</v>
      </c>
      <c r="GG82" s="4"/>
      <c r="GH82" s="8"/>
      <c r="GI82" s="7"/>
      <c r="GJ82" s="7"/>
      <c r="GK82" s="2" t="s">
        <v>230</v>
      </c>
      <c r="GL82" s="2" t="s">
        <v>217</v>
      </c>
      <c r="GM82" s="2" t="s">
        <v>250</v>
      </c>
      <c r="GN82" s="2" t="s">
        <v>1199</v>
      </c>
      <c r="GO82" s="2" t="s">
        <v>232</v>
      </c>
      <c r="GP82" s="2" t="s">
        <v>220</v>
      </c>
      <c r="GQ82" s="4"/>
      <c r="GR82" s="8"/>
      <c r="GS82" s="4"/>
      <c r="GT82" s="8"/>
      <c r="GU82" s="7"/>
      <c r="GV82" s="7"/>
      <c r="GW82" s="2" t="s">
        <v>416</v>
      </c>
      <c r="GX82" s="2" t="s">
        <v>217</v>
      </c>
      <c r="GY82" s="2" t="s">
        <v>220</v>
      </c>
      <c r="GZ82" s="2" t="s">
        <v>220</v>
      </c>
      <c r="HA82" s="2" t="s">
        <v>232</v>
      </c>
      <c r="HB82" s="2" t="s">
        <v>220</v>
      </c>
      <c r="HC82" s="4"/>
      <c r="HD82" s="8"/>
      <c r="HE82" s="4"/>
      <c r="HF82" s="8"/>
      <c r="HG82" s="7"/>
      <c r="HH82" s="7"/>
      <c r="HI82" s="2" t="s">
        <v>277</v>
      </c>
      <c r="HJ82" s="2" t="s">
        <v>217</v>
      </c>
      <c r="HK82" s="2" t="s">
        <v>220</v>
      </c>
      <c r="HL82" s="2" t="s">
        <v>220</v>
      </c>
      <c r="HM82" s="2" t="s">
        <v>232</v>
      </c>
      <c r="HN82" s="2" t="s">
        <v>220</v>
      </c>
      <c r="HO82" s="4"/>
      <c r="HP82" s="8"/>
      <c r="HQ82" s="4"/>
      <c r="HR82" s="8"/>
      <c r="HS82" s="7"/>
      <c r="HT82" s="7"/>
      <c r="HU82" s="2" t="s">
        <v>254</v>
      </c>
      <c r="HV82" s="2" t="s">
        <v>217</v>
      </c>
      <c r="HW82" s="2" t="s">
        <v>220</v>
      </c>
      <c r="HX82" s="2" t="s">
        <v>220</v>
      </c>
      <c r="HY82" s="2" t="s">
        <v>232</v>
      </c>
      <c r="HZ82" s="2" t="s">
        <v>220</v>
      </c>
      <c r="IA82" s="4"/>
      <c r="IB82" s="8"/>
      <c r="IC82" s="4"/>
      <c r="ID82" s="8"/>
      <c r="IE82" s="7"/>
      <c r="IF82" s="7"/>
      <c r="IG82" s="2" t="s">
        <v>230</v>
      </c>
      <c r="IH82" s="2" t="s">
        <v>217</v>
      </c>
      <c r="II82" s="2" t="s">
        <v>1379</v>
      </c>
      <c r="IJ82" s="2" t="s">
        <v>1392</v>
      </c>
      <c r="IK82" s="2" t="s">
        <v>232</v>
      </c>
      <c r="IL82" s="2" t="s">
        <v>220</v>
      </c>
      <c r="IM82" s="4"/>
      <c r="IN82" s="8"/>
      <c r="IO82" s="4"/>
      <c r="IP82" s="8"/>
      <c r="IQ82" s="7"/>
      <c r="IR82" s="7"/>
      <c r="IS82" s="2" t="s">
        <v>277</v>
      </c>
      <c r="IT82" s="2" t="s">
        <v>217</v>
      </c>
      <c r="IU82" s="2" t="s">
        <v>220</v>
      </c>
      <c r="IV82" s="2" t="s">
        <v>220</v>
      </c>
      <c r="IW82" s="2" t="s">
        <v>232</v>
      </c>
      <c r="IX82" s="2" t="s">
        <v>220</v>
      </c>
      <c r="IY82" s="4"/>
      <c r="IZ82" s="8"/>
      <c r="JA82" s="4"/>
      <c r="JB82" s="8"/>
      <c r="JC82" s="7"/>
      <c r="JD82" s="7"/>
      <c r="JE82" s="2" t="s">
        <v>230</v>
      </c>
      <c r="JF82" s="2" t="s">
        <v>217</v>
      </c>
      <c r="JG82" s="2" t="s">
        <v>1387</v>
      </c>
      <c r="JH82" s="2" t="s">
        <v>1400</v>
      </c>
      <c r="JI82" s="2" t="s">
        <v>232</v>
      </c>
      <c r="JJ82" s="2" t="s">
        <v>220</v>
      </c>
      <c r="JK82" s="4"/>
      <c r="JL82" s="8"/>
      <c r="JM82" s="4"/>
      <c r="JN82" s="8"/>
      <c r="JO82" s="7"/>
      <c r="JP82" s="7"/>
      <c r="JQ82" s="2" t="s">
        <v>230</v>
      </c>
      <c r="JR82" s="2" t="s">
        <v>217</v>
      </c>
      <c r="JS82" s="2" t="s">
        <v>603</v>
      </c>
      <c r="JT82" s="2" t="s">
        <v>1241</v>
      </c>
      <c r="JU82" s="2" t="s">
        <v>232</v>
      </c>
      <c r="JV82" s="2" t="s">
        <v>220</v>
      </c>
      <c r="JW82" s="4"/>
      <c r="JX82" s="8"/>
      <c r="JY82" s="4"/>
      <c r="JZ82" s="8"/>
      <c r="KA82" s="7"/>
      <c r="KB82" s="7"/>
      <c r="KC82" s="2" t="s">
        <v>277</v>
      </c>
      <c r="KD82" s="2" t="s">
        <v>217</v>
      </c>
      <c r="KE82" s="2" t="s">
        <v>220</v>
      </c>
      <c r="KF82" s="2" t="s">
        <v>220</v>
      </c>
      <c r="KG82" s="2" t="s">
        <v>232</v>
      </c>
      <c r="KH82" s="2" t="s">
        <v>220</v>
      </c>
      <c r="KI82" s="4"/>
      <c r="KJ82" s="8"/>
      <c r="KK82" s="4"/>
      <c r="KL82" s="8"/>
      <c r="KM82" s="7"/>
      <c r="KN82" s="7"/>
      <c r="KO82" s="2" t="s">
        <v>254</v>
      </c>
      <c r="KP82" s="2" t="s">
        <v>217</v>
      </c>
      <c r="KQ82" s="2" t="s">
        <v>220</v>
      </c>
      <c r="KR82" s="2" t="s">
        <v>220</v>
      </c>
      <c r="KS82" s="2" t="s">
        <v>232</v>
      </c>
      <c r="KT82" s="2" t="s">
        <v>220</v>
      </c>
      <c r="KU82" s="4"/>
      <c r="KV82" s="8"/>
      <c r="KW82" s="4"/>
      <c r="KX82" s="8"/>
      <c r="KY82" s="7"/>
      <c r="KZ82" s="7"/>
      <c r="LA82" s="2" t="s">
        <v>277</v>
      </c>
      <c r="LB82" s="2" t="s">
        <v>217</v>
      </c>
      <c r="LC82" s="2" t="s">
        <v>220</v>
      </c>
      <c r="LD82" s="2" t="s">
        <v>220</v>
      </c>
      <c r="LE82" s="2" t="s">
        <v>232</v>
      </c>
      <c r="LF82" s="2" t="s">
        <v>220</v>
      </c>
      <c r="LG82" s="4"/>
      <c r="LH82" s="8"/>
      <c r="LI82" s="4"/>
      <c r="LJ82" s="8"/>
      <c r="LK82" s="7"/>
      <c r="LL82" s="7"/>
      <c r="LM82" s="2" t="s">
        <v>268</v>
      </c>
      <c r="LN82" s="2" t="s">
        <v>217</v>
      </c>
      <c r="LO82" s="2" t="s">
        <v>220</v>
      </c>
      <c r="LP82" s="2" t="s">
        <v>220</v>
      </c>
      <c r="LQ82" s="2" t="s">
        <v>232</v>
      </c>
      <c r="LR82" s="2" t="s">
        <v>269</v>
      </c>
      <c r="LS82" s="4"/>
      <c r="LT82" s="8"/>
      <c r="LU82" s="4"/>
      <c r="LV82" s="8"/>
      <c r="LW82" s="7"/>
      <c r="LX82" s="7"/>
      <c r="LY82" s="2" t="s">
        <v>230</v>
      </c>
      <c r="LZ82" s="2" t="s">
        <v>270</v>
      </c>
      <c r="MA82" s="2" t="s">
        <v>684</v>
      </c>
      <c r="MB82" s="2" t="s">
        <v>1401</v>
      </c>
      <c r="MC82" s="2" t="s">
        <v>232</v>
      </c>
      <c r="MD82" s="2" t="s">
        <v>220</v>
      </c>
      <c r="ME82" s="4"/>
      <c r="MF82" s="8"/>
      <c r="MG82" s="4"/>
      <c r="MH82" s="8"/>
      <c r="MI82" s="7"/>
      <c r="MJ82" s="7"/>
      <c r="MK82" s="2" t="s">
        <v>230</v>
      </c>
      <c r="ML82" s="2" t="s">
        <v>270</v>
      </c>
      <c r="MM82" s="2" t="s">
        <v>273</v>
      </c>
      <c r="MN82" s="2" t="s">
        <v>1402</v>
      </c>
      <c r="MO82" s="2" t="s">
        <v>232</v>
      </c>
      <c r="MP82" s="2" t="s">
        <v>220</v>
      </c>
      <c r="MQ82" s="4"/>
      <c r="MR82" s="8"/>
      <c r="MS82" s="4"/>
      <c r="MT82" s="8"/>
      <c r="MU82" s="7"/>
      <c r="MV82" s="7"/>
      <c r="MW82" s="2" t="s">
        <v>230</v>
      </c>
      <c r="MX82" s="2" t="s">
        <v>274</v>
      </c>
      <c r="MY82" s="2" t="s">
        <v>606</v>
      </c>
      <c r="MZ82" s="2" t="s">
        <v>1403</v>
      </c>
      <c r="NA82" s="2" t="s">
        <v>232</v>
      </c>
      <c r="NB82" s="2" t="s">
        <v>220</v>
      </c>
      <c r="NC82" s="4"/>
      <c r="ND82" s="8"/>
      <c r="NE82" s="4"/>
      <c r="NF82" s="8"/>
      <c r="NG82" s="7"/>
      <c r="NH82" s="7"/>
      <c r="NI82" s="2" t="s">
        <v>220</v>
      </c>
      <c r="NJ82" s="2" t="s">
        <v>220</v>
      </c>
      <c r="NK82" s="2" t="s">
        <v>220</v>
      </c>
      <c r="NL82" s="2" t="s">
        <v>220</v>
      </c>
      <c r="NM82" s="2" t="s">
        <v>220</v>
      </c>
      <c r="NN82" s="2" t="s">
        <v>220</v>
      </c>
      <c r="NO82" s="4"/>
      <c r="NP82" s="8"/>
      <c r="NQ82" s="4"/>
      <c r="NR82" s="8"/>
      <c r="NS82" s="7"/>
      <c r="NT82" s="7"/>
      <c r="NU82" s="2" t="s">
        <v>277</v>
      </c>
      <c r="NV82" s="2" t="s">
        <v>217</v>
      </c>
      <c r="NW82" s="2" t="s">
        <v>220</v>
      </c>
      <c r="NX82" s="2" t="s">
        <v>220</v>
      </c>
      <c r="NY82" s="2" t="s">
        <v>232</v>
      </c>
      <c r="NZ82" s="2" t="s">
        <v>220</v>
      </c>
      <c r="OA82" s="4"/>
      <c r="OB82" s="8"/>
      <c r="OC82" s="4"/>
      <c r="OD82" s="8"/>
      <c r="OE82" s="7"/>
      <c r="OF82" s="7"/>
      <c r="OG82" s="2" t="s">
        <v>220</v>
      </c>
      <c r="OH82" s="2" t="s">
        <v>220</v>
      </c>
      <c r="OI82" s="2" t="s">
        <v>220</v>
      </c>
      <c r="OJ82" s="2" t="s">
        <v>220</v>
      </c>
      <c r="OK82" s="2" t="s">
        <v>220</v>
      </c>
      <c r="OL82" s="2" t="s">
        <v>220</v>
      </c>
      <c r="OM82" s="4"/>
      <c r="ON82" s="8"/>
      <c r="OO82" s="4"/>
      <c r="OP82" s="8"/>
      <c r="OQ82" s="7"/>
      <c r="OR82" s="7"/>
      <c r="OS82" s="2" t="s">
        <v>230</v>
      </c>
      <c r="OT82" s="2" t="s">
        <v>270</v>
      </c>
      <c r="OU82" s="2" t="s">
        <v>607</v>
      </c>
      <c r="OV82" s="2" t="s">
        <v>1404</v>
      </c>
      <c r="OW82" s="2" t="s">
        <v>232</v>
      </c>
      <c r="OX82" s="2" t="s">
        <v>220</v>
      </c>
      <c r="OY82" s="4"/>
      <c r="OZ82" s="8"/>
      <c r="PA82" s="4"/>
      <c r="PB82" s="8"/>
      <c r="PC82" s="7"/>
      <c r="PD82" s="7"/>
      <c r="PE82" s="2" t="s">
        <v>277</v>
      </c>
      <c r="PF82" s="2" t="s">
        <v>217</v>
      </c>
      <c r="PG82" s="2" t="s">
        <v>220</v>
      </c>
      <c r="PH82" s="2" t="s">
        <v>220</v>
      </c>
      <c r="PI82" s="2" t="s">
        <v>232</v>
      </c>
      <c r="PJ82" s="2" t="s">
        <v>220</v>
      </c>
      <c r="PK82" s="4"/>
      <c r="PL82" s="8"/>
      <c r="PM82" s="4"/>
      <c r="PN82" s="8"/>
      <c r="PO82" s="7"/>
      <c r="PP82" s="7"/>
      <c r="PQ82" s="2" t="s">
        <v>230</v>
      </c>
      <c r="PR82" s="2" t="s">
        <v>270</v>
      </c>
      <c r="PS82" s="2" t="s">
        <v>279</v>
      </c>
      <c r="PT82" s="2" t="s">
        <v>280</v>
      </c>
      <c r="PU82" s="2" t="s">
        <v>232</v>
      </c>
      <c r="PV82" s="2" t="s">
        <v>220</v>
      </c>
      <c r="PW82" s="4">
        <v>180</v>
      </c>
      <c r="PX82" s="4">
        <v>144</v>
      </c>
      <c r="PY82" s="4"/>
      <c r="PZ82" s="4"/>
      <c r="QA82" s="4">
        <v>89</v>
      </c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</row>
    <row r="83">
      <c r="A83" s="2" t="s">
        <v>1405</v>
      </c>
      <c r="B83" s="2" t="s">
        <v>209</v>
      </c>
      <c r="C83" s="2" t="s">
        <v>210</v>
      </c>
      <c r="D83" s="2" t="s">
        <v>211</v>
      </c>
      <c r="E83" s="2" t="s">
        <v>1372</v>
      </c>
      <c r="F83" s="2" t="s">
        <v>1373</v>
      </c>
      <c r="G83" s="2" t="s">
        <v>1373</v>
      </c>
      <c r="H83" s="2" t="s">
        <v>1373</v>
      </c>
      <c r="I83" s="2" t="s">
        <v>1374</v>
      </c>
      <c r="J83" s="2" t="s">
        <v>215</v>
      </c>
      <c r="K83" s="2" t="s">
        <v>404</v>
      </c>
      <c r="L83" s="3">
        <v>59.99</v>
      </c>
      <c r="M83" s="3">
        <v>62.99</v>
      </c>
      <c r="N83" s="3">
        <v>119.99</v>
      </c>
      <c r="O83" s="2" t="s">
        <v>537</v>
      </c>
      <c r="P83" s="2" t="s">
        <v>538</v>
      </c>
      <c r="Q83" s="2" t="s">
        <v>219</v>
      </c>
      <c r="R83" s="2" t="s">
        <v>220</v>
      </c>
      <c r="S83" s="2" t="s">
        <v>1406</v>
      </c>
      <c r="T83" s="2" t="s">
        <v>220</v>
      </c>
      <c r="U83" s="2" t="s">
        <v>220</v>
      </c>
      <c r="V83" s="2" t="s">
        <v>843</v>
      </c>
      <c r="W83" s="2" t="s">
        <v>1234</v>
      </c>
      <c r="X83" s="2" t="s">
        <v>581</v>
      </c>
      <c r="Y83" s="2" t="s">
        <v>227</v>
      </c>
      <c r="Z83" s="4">
        <v>85</v>
      </c>
      <c r="AA83" s="4">
        <f>=ROUNDDOWN(21.7948717948718,0)</f>
      </c>
      <c r="AB83" s="5">
        <v>3.9</v>
      </c>
      <c r="AC83" s="2" t="s">
        <v>220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10</v>
      </c>
      <c r="AQ83" s="8">
        <v>565.49</v>
      </c>
      <c r="AR83" s="4">
        <v>5</v>
      </c>
      <c r="AS83" s="8">
        <v>323.96</v>
      </c>
      <c r="AT83" s="7">
        <v>1</v>
      </c>
      <c r="AU83" s="7">
        <v>0.7456</v>
      </c>
      <c r="AV83" s="4">
        <v>10</v>
      </c>
      <c r="AW83" s="8">
        <v>565.49</v>
      </c>
      <c r="AX83" s="4">
        <v>12</v>
      </c>
      <c r="AY83" s="8">
        <v>877.69</v>
      </c>
      <c r="AZ83" s="7">
        <v>-0.1667</v>
      </c>
      <c r="BA83" s="7">
        <v>-0.3557</v>
      </c>
      <c r="BB83" s="7">
        <v>1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>
        <v>0.2539</v>
      </c>
      <c r="BJ83" s="4">
        <v>10</v>
      </c>
      <c r="BK83" s="8">
        <v>565.49</v>
      </c>
      <c r="BL83" s="2" t="s">
        <v>1407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230</v>
      </c>
      <c r="BV83" s="2" t="s">
        <v>217</v>
      </c>
      <c r="BW83" s="2" t="s">
        <v>220</v>
      </c>
      <c r="BX83" s="2" t="s">
        <v>1408</v>
      </c>
      <c r="BY83" s="2" t="s">
        <v>232</v>
      </c>
      <c r="BZ83" s="2" t="s">
        <v>220</v>
      </c>
      <c r="CA83" s="4">
        <v>2</v>
      </c>
      <c r="CB83" s="8">
        <v>79.68</v>
      </c>
      <c r="CC83" s="4">
        <v>2</v>
      </c>
      <c r="CD83" s="8">
        <v>132.8</v>
      </c>
      <c r="CE83" s="7"/>
      <c r="CF83" s="7">
        <v>-0.4</v>
      </c>
      <c r="CG83" s="2" t="s">
        <v>230</v>
      </c>
      <c r="CH83" s="2" t="s">
        <v>217</v>
      </c>
      <c r="CI83" s="2" t="s">
        <v>1409</v>
      </c>
      <c r="CJ83" s="2" t="s">
        <v>1410</v>
      </c>
      <c r="CK83" s="2" t="s">
        <v>232</v>
      </c>
      <c r="CL83" s="2" t="s">
        <v>220</v>
      </c>
      <c r="CM83" s="4">
        <v>5</v>
      </c>
      <c r="CN83" s="8">
        <v>317.95</v>
      </c>
      <c r="CO83" s="4">
        <v>1</v>
      </c>
      <c r="CP83" s="8">
        <v>63.59</v>
      </c>
      <c r="CQ83" s="7">
        <v>4</v>
      </c>
      <c r="CR83" s="7">
        <v>4</v>
      </c>
      <c r="CS83" s="2" t="s">
        <v>230</v>
      </c>
      <c r="CT83" s="2" t="s">
        <v>217</v>
      </c>
      <c r="CU83" s="2" t="s">
        <v>235</v>
      </c>
      <c r="CV83" s="2" t="s">
        <v>473</v>
      </c>
      <c r="CW83" s="2" t="s">
        <v>232</v>
      </c>
      <c r="CX83" s="2" t="s">
        <v>220</v>
      </c>
      <c r="CY83" s="4"/>
      <c r="CZ83" s="8"/>
      <c r="DA83" s="4"/>
      <c r="DB83" s="8"/>
      <c r="DC83" s="7"/>
      <c r="DD83" s="7"/>
      <c r="DE83" s="2" t="s">
        <v>230</v>
      </c>
      <c r="DF83" s="2" t="s">
        <v>217</v>
      </c>
      <c r="DG83" s="2" t="s">
        <v>1411</v>
      </c>
      <c r="DH83" s="2" t="s">
        <v>1412</v>
      </c>
      <c r="DI83" s="2" t="s">
        <v>232</v>
      </c>
      <c r="DJ83" s="2" t="s">
        <v>220</v>
      </c>
      <c r="DK83" s="4"/>
      <c r="DL83" s="8"/>
      <c r="DM83" s="4"/>
      <c r="DN83" s="8"/>
      <c r="DO83" s="7"/>
      <c r="DP83" s="7"/>
      <c r="DQ83" s="2" t="s">
        <v>230</v>
      </c>
      <c r="DR83" s="2" t="s">
        <v>217</v>
      </c>
      <c r="DS83" s="2" t="s">
        <v>239</v>
      </c>
      <c r="DT83" s="2" t="s">
        <v>1413</v>
      </c>
      <c r="DU83" s="2" t="s">
        <v>232</v>
      </c>
      <c r="DV83" s="2" t="s">
        <v>220</v>
      </c>
      <c r="DW83" s="4">
        <v>1</v>
      </c>
      <c r="DX83" s="8">
        <v>31.26</v>
      </c>
      <c r="DY83" s="4"/>
      <c r="DZ83" s="8"/>
      <c r="EA83" s="7"/>
      <c r="EB83" s="7"/>
      <c r="EC83" s="2" t="s">
        <v>230</v>
      </c>
      <c r="ED83" s="2" t="s">
        <v>217</v>
      </c>
      <c r="EE83" s="2" t="s">
        <v>1414</v>
      </c>
      <c r="EF83" s="2" t="s">
        <v>1415</v>
      </c>
      <c r="EG83" s="2" t="s">
        <v>269</v>
      </c>
      <c r="EH83" s="2" t="s">
        <v>220</v>
      </c>
      <c r="EI83" s="4">
        <v>2</v>
      </c>
      <c r="EJ83" s="8">
        <v>136.6</v>
      </c>
      <c r="EK83" s="4"/>
      <c r="EL83" s="8"/>
      <c r="EM83" s="7"/>
      <c r="EN83" s="7"/>
      <c r="EO83" s="2" t="s">
        <v>230</v>
      </c>
      <c r="EP83" s="2" t="s">
        <v>217</v>
      </c>
      <c r="EQ83" s="2" t="s">
        <v>962</v>
      </c>
      <c r="ER83" s="2" t="s">
        <v>985</v>
      </c>
      <c r="ES83" s="2" t="s">
        <v>232</v>
      </c>
      <c r="ET83" s="2" t="s">
        <v>220</v>
      </c>
      <c r="EU83" s="4"/>
      <c r="EV83" s="8"/>
      <c r="EW83" s="4"/>
      <c r="EX83" s="8"/>
      <c r="EY83" s="7"/>
      <c r="EZ83" s="7"/>
      <c r="FA83" s="2" t="s">
        <v>230</v>
      </c>
      <c r="FB83" s="2" t="s">
        <v>217</v>
      </c>
      <c r="FC83" s="2" t="s">
        <v>1416</v>
      </c>
      <c r="FD83" s="2" t="s">
        <v>1417</v>
      </c>
      <c r="FE83" s="2" t="s">
        <v>232</v>
      </c>
      <c r="FF83" s="2" t="s">
        <v>220</v>
      </c>
      <c r="FG83" s="4"/>
      <c r="FH83" s="8"/>
      <c r="FI83" s="4">
        <v>1</v>
      </c>
      <c r="FJ83" s="8">
        <v>64.58</v>
      </c>
      <c r="FK83" s="7">
        <v>-1</v>
      </c>
      <c r="FL83" s="7">
        <v>-1</v>
      </c>
      <c r="FM83" s="2" t="s">
        <v>230</v>
      </c>
      <c r="FN83" s="2" t="s">
        <v>217</v>
      </c>
      <c r="FO83" s="2" t="s">
        <v>246</v>
      </c>
      <c r="FP83" s="2" t="s">
        <v>236</v>
      </c>
      <c r="FQ83" s="2" t="s">
        <v>232</v>
      </c>
      <c r="FR83" s="2" t="s">
        <v>220</v>
      </c>
      <c r="FS83" s="4"/>
      <c r="FT83" s="8"/>
      <c r="FU83" s="4"/>
      <c r="FV83" s="8"/>
      <c r="FW83" s="7"/>
      <c r="FX83" s="7"/>
      <c r="FY83" s="2" t="s">
        <v>230</v>
      </c>
      <c r="FZ83" s="2" t="s">
        <v>217</v>
      </c>
      <c r="GA83" s="2" t="s">
        <v>681</v>
      </c>
      <c r="GB83" s="2" t="s">
        <v>1418</v>
      </c>
      <c r="GC83" s="2" t="s">
        <v>232</v>
      </c>
      <c r="GD83" s="2" t="s">
        <v>220</v>
      </c>
      <c r="GE83" s="4"/>
      <c r="GF83" s="8"/>
      <c r="GG83" s="4">
        <v>1</v>
      </c>
      <c r="GH83" s="8">
        <v>62.99</v>
      </c>
      <c r="GI83" s="7">
        <v>-1</v>
      </c>
      <c r="GJ83" s="7">
        <v>-1</v>
      </c>
      <c r="GK83" s="2" t="s">
        <v>230</v>
      </c>
      <c r="GL83" s="2" t="s">
        <v>217</v>
      </c>
      <c r="GM83" s="2" t="s">
        <v>1151</v>
      </c>
      <c r="GN83" s="2" t="s">
        <v>930</v>
      </c>
      <c r="GO83" s="2" t="s">
        <v>232</v>
      </c>
      <c r="GP83" s="2" t="s">
        <v>220</v>
      </c>
      <c r="GQ83" s="4"/>
      <c r="GR83" s="8"/>
      <c r="GS83" s="4"/>
      <c r="GT83" s="8"/>
      <c r="GU83" s="7"/>
      <c r="GV83" s="7"/>
      <c r="GW83" s="2" t="s">
        <v>416</v>
      </c>
      <c r="GX83" s="2" t="s">
        <v>217</v>
      </c>
      <c r="GY83" s="2" t="s">
        <v>220</v>
      </c>
      <c r="GZ83" s="2" t="s">
        <v>220</v>
      </c>
      <c r="HA83" s="2" t="s">
        <v>232</v>
      </c>
      <c r="HB83" s="2" t="s">
        <v>220</v>
      </c>
      <c r="HC83" s="4"/>
      <c r="HD83" s="8"/>
      <c r="HE83" s="4"/>
      <c r="HF83" s="8"/>
      <c r="HG83" s="7"/>
      <c r="HH83" s="7"/>
      <c r="HI83" s="2" t="s">
        <v>254</v>
      </c>
      <c r="HJ83" s="2" t="s">
        <v>217</v>
      </c>
      <c r="HK83" s="2" t="s">
        <v>220</v>
      </c>
      <c r="HL83" s="2" t="s">
        <v>220</v>
      </c>
      <c r="HM83" s="2" t="s">
        <v>232</v>
      </c>
      <c r="HN83" s="2" t="s">
        <v>220</v>
      </c>
      <c r="HO83" s="4"/>
      <c r="HP83" s="8"/>
      <c r="HQ83" s="4"/>
      <c r="HR83" s="8"/>
      <c r="HS83" s="7"/>
      <c r="HT83" s="7"/>
      <c r="HU83" s="2" t="s">
        <v>230</v>
      </c>
      <c r="HV83" s="2" t="s">
        <v>217</v>
      </c>
      <c r="HW83" s="2" t="s">
        <v>970</v>
      </c>
      <c r="HX83" s="2" t="s">
        <v>220</v>
      </c>
      <c r="HY83" s="2" t="s">
        <v>232</v>
      </c>
      <c r="HZ83" s="2" t="s">
        <v>220</v>
      </c>
      <c r="IA83" s="4"/>
      <c r="IB83" s="8"/>
      <c r="IC83" s="4"/>
      <c r="ID83" s="8"/>
      <c r="IE83" s="7"/>
      <c r="IF83" s="7"/>
      <c r="IG83" s="2" t="s">
        <v>230</v>
      </c>
      <c r="IH83" s="2" t="s">
        <v>217</v>
      </c>
      <c r="II83" s="2" t="s">
        <v>239</v>
      </c>
      <c r="IJ83" s="2" t="s">
        <v>1416</v>
      </c>
      <c r="IK83" s="2" t="s">
        <v>232</v>
      </c>
      <c r="IL83" s="2" t="s">
        <v>220</v>
      </c>
      <c r="IM83" s="4"/>
      <c r="IN83" s="8"/>
      <c r="IO83" s="4"/>
      <c r="IP83" s="8"/>
      <c r="IQ83" s="7"/>
      <c r="IR83" s="7"/>
      <c r="IS83" s="2" t="s">
        <v>277</v>
      </c>
      <c r="IT83" s="2" t="s">
        <v>217</v>
      </c>
      <c r="IU83" s="2" t="s">
        <v>220</v>
      </c>
      <c r="IV83" s="2" t="s">
        <v>220</v>
      </c>
      <c r="IW83" s="2" t="s">
        <v>232</v>
      </c>
      <c r="IX83" s="2" t="s">
        <v>220</v>
      </c>
      <c r="IY83" s="4"/>
      <c r="IZ83" s="8"/>
      <c r="JA83" s="4"/>
      <c r="JB83" s="8"/>
      <c r="JC83" s="7"/>
      <c r="JD83" s="7"/>
      <c r="JE83" s="2" t="s">
        <v>254</v>
      </c>
      <c r="JF83" s="2" t="s">
        <v>217</v>
      </c>
      <c r="JG83" s="2" t="s">
        <v>220</v>
      </c>
      <c r="JH83" s="2" t="s">
        <v>220</v>
      </c>
      <c r="JI83" s="2" t="s">
        <v>232</v>
      </c>
      <c r="JJ83" s="2" t="s">
        <v>220</v>
      </c>
      <c r="JK83" s="4"/>
      <c r="JL83" s="8"/>
      <c r="JM83" s="4"/>
      <c r="JN83" s="8"/>
      <c r="JO83" s="7"/>
      <c r="JP83" s="7"/>
      <c r="JQ83" s="2" t="s">
        <v>230</v>
      </c>
      <c r="JR83" s="2" t="s">
        <v>217</v>
      </c>
      <c r="JS83" s="2" t="s">
        <v>684</v>
      </c>
      <c r="JT83" s="2" t="s">
        <v>425</v>
      </c>
      <c r="JU83" s="2" t="s">
        <v>232</v>
      </c>
      <c r="JV83" s="2" t="s">
        <v>220</v>
      </c>
      <c r="JW83" s="4"/>
      <c r="JX83" s="8"/>
      <c r="JY83" s="4"/>
      <c r="JZ83" s="8"/>
      <c r="KA83" s="7"/>
      <c r="KB83" s="7"/>
      <c r="KC83" s="2" t="s">
        <v>277</v>
      </c>
      <c r="KD83" s="2" t="s">
        <v>217</v>
      </c>
      <c r="KE83" s="2" t="s">
        <v>220</v>
      </c>
      <c r="KF83" s="2" t="s">
        <v>220</v>
      </c>
      <c r="KG83" s="2" t="s">
        <v>232</v>
      </c>
      <c r="KH83" s="2" t="s">
        <v>220</v>
      </c>
      <c r="KI83" s="4"/>
      <c r="KJ83" s="8"/>
      <c r="KK83" s="4"/>
      <c r="KL83" s="8"/>
      <c r="KM83" s="7"/>
      <c r="KN83" s="7"/>
      <c r="KO83" s="2" t="s">
        <v>277</v>
      </c>
      <c r="KP83" s="2" t="s">
        <v>217</v>
      </c>
      <c r="KQ83" s="2" t="s">
        <v>220</v>
      </c>
      <c r="KR83" s="2" t="s">
        <v>220</v>
      </c>
      <c r="KS83" s="2" t="s">
        <v>232</v>
      </c>
      <c r="KT83" s="2" t="s">
        <v>220</v>
      </c>
      <c r="KU83" s="4"/>
      <c r="KV83" s="8"/>
      <c r="KW83" s="4"/>
      <c r="KX83" s="8"/>
      <c r="KY83" s="7"/>
      <c r="KZ83" s="7"/>
      <c r="LA83" s="2" t="s">
        <v>277</v>
      </c>
      <c r="LB83" s="2" t="s">
        <v>217</v>
      </c>
      <c r="LC83" s="2" t="s">
        <v>220</v>
      </c>
      <c r="LD83" s="2" t="s">
        <v>220</v>
      </c>
      <c r="LE83" s="2" t="s">
        <v>232</v>
      </c>
      <c r="LF83" s="2" t="s">
        <v>220</v>
      </c>
      <c r="LG83" s="4"/>
      <c r="LH83" s="8"/>
      <c r="LI83" s="4"/>
      <c r="LJ83" s="8"/>
      <c r="LK83" s="7"/>
      <c r="LL83" s="7"/>
      <c r="LM83" s="2" t="s">
        <v>268</v>
      </c>
      <c r="LN83" s="2" t="s">
        <v>217</v>
      </c>
      <c r="LO83" s="2" t="s">
        <v>220</v>
      </c>
      <c r="LP83" s="2" t="s">
        <v>220</v>
      </c>
      <c r="LQ83" s="2" t="s">
        <v>232</v>
      </c>
      <c r="LR83" s="2" t="s">
        <v>220</v>
      </c>
      <c r="LS83" s="4"/>
      <c r="LT83" s="8"/>
      <c r="LU83" s="4"/>
      <c r="LV83" s="8"/>
      <c r="LW83" s="7"/>
      <c r="LX83" s="7"/>
      <c r="LY83" s="2" t="s">
        <v>230</v>
      </c>
      <c r="LZ83" s="2" t="s">
        <v>270</v>
      </c>
      <c r="MA83" s="2" t="s">
        <v>684</v>
      </c>
      <c r="MB83" s="2" t="s">
        <v>1401</v>
      </c>
      <c r="MC83" s="2" t="s">
        <v>232</v>
      </c>
      <c r="MD83" s="2" t="s">
        <v>220</v>
      </c>
      <c r="ME83" s="4"/>
      <c r="MF83" s="8"/>
      <c r="MG83" s="4"/>
      <c r="MH83" s="8"/>
      <c r="MI83" s="7"/>
      <c r="MJ83" s="7"/>
      <c r="MK83" s="2" t="s">
        <v>268</v>
      </c>
      <c r="ML83" s="2" t="s">
        <v>217</v>
      </c>
      <c r="MM83" s="2" t="s">
        <v>220</v>
      </c>
      <c r="MN83" s="2" t="s">
        <v>220</v>
      </c>
      <c r="MO83" s="2" t="s">
        <v>232</v>
      </c>
      <c r="MP83" s="2" t="s">
        <v>220</v>
      </c>
      <c r="MQ83" s="4"/>
      <c r="MR83" s="8"/>
      <c r="MS83" s="4"/>
      <c r="MT83" s="8"/>
      <c r="MU83" s="7"/>
      <c r="MV83" s="7"/>
      <c r="MW83" s="2" t="s">
        <v>230</v>
      </c>
      <c r="MX83" s="2" t="s">
        <v>274</v>
      </c>
      <c r="MY83" s="2" t="s">
        <v>1419</v>
      </c>
      <c r="MZ83" s="2" t="s">
        <v>255</v>
      </c>
      <c r="NA83" s="2" t="s">
        <v>232</v>
      </c>
      <c r="NB83" s="2" t="s">
        <v>220</v>
      </c>
      <c r="NC83" s="4"/>
      <c r="ND83" s="8"/>
      <c r="NE83" s="4"/>
      <c r="NF83" s="8"/>
      <c r="NG83" s="7"/>
      <c r="NH83" s="7"/>
      <c r="NI83" s="2" t="s">
        <v>220</v>
      </c>
      <c r="NJ83" s="2" t="s">
        <v>220</v>
      </c>
      <c r="NK83" s="2" t="s">
        <v>220</v>
      </c>
      <c r="NL83" s="2" t="s">
        <v>220</v>
      </c>
      <c r="NM83" s="2" t="s">
        <v>220</v>
      </c>
      <c r="NN83" s="2" t="s">
        <v>220</v>
      </c>
      <c r="NO83" s="4"/>
      <c r="NP83" s="8"/>
      <c r="NQ83" s="4"/>
      <c r="NR83" s="8"/>
      <c r="NS83" s="7"/>
      <c r="NT83" s="7"/>
      <c r="NU83" s="2" t="s">
        <v>277</v>
      </c>
      <c r="NV83" s="2" t="s">
        <v>217</v>
      </c>
      <c r="NW83" s="2" t="s">
        <v>220</v>
      </c>
      <c r="NX83" s="2" t="s">
        <v>220</v>
      </c>
      <c r="NY83" s="2" t="s">
        <v>232</v>
      </c>
      <c r="NZ83" s="2" t="s">
        <v>220</v>
      </c>
      <c r="OA83" s="4"/>
      <c r="OB83" s="8"/>
      <c r="OC83" s="4"/>
      <c r="OD83" s="8"/>
      <c r="OE83" s="7"/>
      <c r="OF83" s="7"/>
      <c r="OG83" s="2" t="s">
        <v>220</v>
      </c>
      <c r="OH83" s="2" t="s">
        <v>220</v>
      </c>
      <c r="OI83" s="2" t="s">
        <v>220</v>
      </c>
      <c r="OJ83" s="2" t="s">
        <v>220</v>
      </c>
      <c r="OK83" s="2" t="s">
        <v>220</v>
      </c>
      <c r="OL83" s="2" t="s">
        <v>220</v>
      </c>
      <c r="OM83" s="4"/>
      <c r="ON83" s="8"/>
      <c r="OO83" s="4"/>
      <c r="OP83" s="8"/>
      <c r="OQ83" s="7"/>
      <c r="OR83" s="7"/>
      <c r="OS83" s="2" t="s">
        <v>230</v>
      </c>
      <c r="OT83" s="2" t="s">
        <v>270</v>
      </c>
      <c r="OU83" s="2" t="s">
        <v>1420</v>
      </c>
      <c r="OV83" s="2" t="s">
        <v>220</v>
      </c>
      <c r="OW83" s="2" t="s">
        <v>232</v>
      </c>
      <c r="OX83" s="2" t="s">
        <v>220</v>
      </c>
      <c r="OY83" s="4"/>
      <c r="OZ83" s="8"/>
      <c r="PA83" s="4"/>
      <c r="PB83" s="8"/>
      <c r="PC83" s="7"/>
      <c r="PD83" s="7"/>
      <c r="PE83" s="2" t="s">
        <v>277</v>
      </c>
      <c r="PF83" s="2" t="s">
        <v>217</v>
      </c>
      <c r="PG83" s="2" t="s">
        <v>220</v>
      </c>
      <c r="PH83" s="2" t="s">
        <v>220</v>
      </c>
      <c r="PI83" s="2" t="s">
        <v>232</v>
      </c>
      <c r="PJ83" s="2" t="s">
        <v>220</v>
      </c>
      <c r="PK83" s="4"/>
      <c r="PL83" s="8"/>
      <c r="PM83" s="4"/>
      <c r="PN83" s="8"/>
      <c r="PO83" s="7"/>
      <c r="PP83" s="7"/>
      <c r="PQ83" s="2" t="s">
        <v>230</v>
      </c>
      <c r="PR83" s="2" t="s">
        <v>270</v>
      </c>
      <c r="PS83" s="2" t="s">
        <v>1421</v>
      </c>
      <c r="PT83" s="2" t="s">
        <v>1422</v>
      </c>
      <c r="PU83" s="2" t="s">
        <v>232</v>
      </c>
      <c r="PV83" s="2" t="s">
        <v>220</v>
      </c>
      <c r="PW83" s="4">
        <v>85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</row>
    <row r="84">
      <c r="A84" s="2" t="s">
        <v>1423</v>
      </c>
      <c r="B84" s="2" t="s">
        <v>209</v>
      </c>
      <c r="C84" s="2" t="s">
        <v>210</v>
      </c>
      <c r="D84" s="2" t="s">
        <v>211</v>
      </c>
      <c r="E84" s="2" t="s">
        <v>1372</v>
      </c>
      <c r="F84" s="2" t="s">
        <v>1373</v>
      </c>
      <c r="G84" s="2" t="s">
        <v>1373</v>
      </c>
      <c r="H84" s="2" t="s">
        <v>1373</v>
      </c>
      <c r="I84" s="2" t="s">
        <v>1374</v>
      </c>
      <c r="J84" s="2" t="s">
        <v>282</v>
      </c>
      <c r="K84" s="2" t="s">
        <v>404</v>
      </c>
      <c r="L84" s="3">
        <v>75</v>
      </c>
      <c r="M84" s="3">
        <v>78.74</v>
      </c>
      <c r="N84" s="3">
        <v>149.99</v>
      </c>
      <c r="O84" s="2" t="s">
        <v>537</v>
      </c>
      <c r="P84" s="2" t="s">
        <v>538</v>
      </c>
      <c r="Q84" s="2" t="s">
        <v>219</v>
      </c>
      <c r="R84" s="2" t="s">
        <v>220</v>
      </c>
      <c r="S84" s="2" t="s">
        <v>1406</v>
      </c>
      <c r="T84" s="2" t="s">
        <v>220</v>
      </c>
      <c r="U84" s="2" t="s">
        <v>220</v>
      </c>
      <c r="V84" s="2" t="s">
        <v>843</v>
      </c>
      <c r="W84" s="2" t="s">
        <v>1234</v>
      </c>
      <c r="X84" s="2" t="s">
        <v>581</v>
      </c>
      <c r="Y84" s="2" t="s">
        <v>227</v>
      </c>
      <c r="Z84" s="4"/>
      <c r="AA84" s="4">
        <f>=ROUNDDOWN({0},0)</f>
      </c>
      <c r="AB84" s="5">
        <v>0.5</v>
      </c>
      <c r="AC84" s="2" t="s">
        <v>220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/>
      <c r="AQ84" s="8"/>
      <c r="AR84" s="4">
        <v>7</v>
      </c>
      <c r="AS84" s="8">
        <v>553.73</v>
      </c>
      <c r="AT84" s="7">
        <v>-1</v>
      </c>
      <c r="AU84" s="7">
        <v>-1</v>
      </c>
      <c r="AV84" s="4" t="s">
        <v>220</v>
      </c>
      <c r="AW84" s="8" t="s">
        <v>220</v>
      </c>
      <c r="AX84" s="4" t="s">
        <v>220</v>
      </c>
      <c r="AY84" s="8" t="s">
        <v>220</v>
      </c>
      <c r="AZ84" s="7" t="s">
        <v>220</v>
      </c>
      <c r="BA84" s="7" t="s">
        <v>220</v>
      </c>
      <c r="BB84" s="7"/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 t="s">
        <v>220</v>
      </c>
      <c r="BJ84" s="4"/>
      <c r="BK84" s="8"/>
      <c r="BL84" s="2" t="s">
        <v>1424</v>
      </c>
      <c r="BM84" s="7"/>
      <c r="BN84" s="7"/>
      <c r="BO84" s="4"/>
      <c r="BP84" s="8"/>
      <c r="BQ84" s="4"/>
      <c r="BR84" s="8"/>
      <c r="BS84" s="7"/>
      <c r="BT84" s="7"/>
      <c r="BU84" s="2" t="s">
        <v>230</v>
      </c>
      <c r="BV84" s="2" t="s">
        <v>270</v>
      </c>
      <c r="BW84" s="2" t="s">
        <v>220</v>
      </c>
      <c r="BX84" s="2" t="s">
        <v>1408</v>
      </c>
      <c r="BY84" s="2" t="s">
        <v>232</v>
      </c>
      <c r="BZ84" s="2" t="s">
        <v>220</v>
      </c>
      <c r="CA84" s="4"/>
      <c r="CB84" s="8"/>
      <c r="CC84" s="4"/>
      <c r="CD84" s="8"/>
      <c r="CE84" s="7"/>
      <c r="CF84" s="7"/>
      <c r="CG84" s="2" t="s">
        <v>230</v>
      </c>
      <c r="CH84" s="2" t="s">
        <v>270</v>
      </c>
      <c r="CI84" s="2" t="s">
        <v>1409</v>
      </c>
      <c r="CJ84" s="2" t="s">
        <v>702</v>
      </c>
      <c r="CK84" s="2" t="s">
        <v>232</v>
      </c>
      <c r="CL84" s="2" t="s">
        <v>220</v>
      </c>
      <c r="CM84" s="4"/>
      <c r="CN84" s="8"/>
      <c r="CO84" s="4">
        <v>4</v>
      </c>
      <c r="CP84" s="8">
        <v>317.96</v>
      </c>
      <c r="CQ84" s="7">
        <v>-1</v>
      </c>
      <c r="CR84" s="7">
        <v>-1</v>
      </c>
      <c r="CS84" s="2" t="s">
        <v>230</v>
      </c>
      <c r="CT84" s="2" t="s">
        <v>270</v>
      </c>
      <c r="CU84" s="2" t="s">
        <v>235</v>
      </c>
      <c r="CV84" s="2" t="s">
        <v>1425</v>
      </c>
      <c r="CW84" s="2" t="s">
        <v>232</v>
      </c>
      <c r="CX84" s="2" t="s">
        <v>220</v>
      </c>
      <c r="CY84" s="4"/>
      <c r="CZ84" s="8"/>
      <c r="DA84" s="4"/>
      <c r="DB84" s="8"/>
      <c r="DC84" s="7"/>
      <c r="DD84" s="7"/>
      <c r="DE84" s="2" t="s">
        <v>230</v>
      </c>
      <c r="DF84" s="2" t="s">
        <v>270</v>
      </c>
      <c r="DG84" s="2" t="s">
        <v>1411</v>
      </c>
      <c r="DH84" s="2" t="s">
        <v>1426</v>
      </c>
      <c r="DI84" s="2" t="s">
        <v>232</v>
      </c>
      <c r="DJ84" s="2" t="s">
        <v>220</v>
      </c>
      <c r="DK84" s="4"/>
      <c r="DL84" s="8"/>
      <c r="DM84" s="4">
        <v>1</v>
      </c>
      <c r="DN84" s="8">
        <v>78.74</v>
      </c>
      <c r="DO84" s="7">
        <v>-1</v>
      </c>
      <c r="DP84" s="7">
        <v>-1</v>
      </c>
      <c r="DQ84" s="2" t="s">
        <v>230</v>
      </c>
      <c r="DR84" s="2" t="s">
        <v>270</v>
      </c>
      <c r="DS84" s="2" t="s">
        <v>239</v>
      </c>
      <c r="DT84" s="2" t="s">
        <v>1427</v>
      </c>
      <c r="DU84" s="2" t="s">
        <v>232</v>
      </c>
      <c r="DV84" s="2" t="s">
        <v>220</v>
      </c>
      <c r="DW84" s="4"/>
      <c r="DX84" s="8"/>
      <c r="DY84" s="4"/>
      <c r="DZ84" s="8"/>
      <c r="EA84" s="7"/>
      <c r="EB84" s="7"/>
      <c r="EC84" s="2" t="s">
        <v>230</v>
      </c>
      <c r="ED84" s="2" t="s">
        <v>270</v>
      </c>
      <c r="EE84" s="2" t="s">
        <v>1414</v>
      </c>
      <c r="EF84" s="2" t="s">
        <v>1428</v>
      </c>
      <c r="EG84" s="2" t="s">
        <v>269</v>
      </c>
      <c r="EH84" s="2" t="s">
        <v>220</v>
      </c>
      <c r="EI84" s="4"/>
      <c r="EJ84" s="8"/>
      <c r="EK84" s="4"/>
      <c r="EL84" s="8"/>
      <c r="EM84" s="7"/>
      <c r="EN84" s="7"/>
      <c r="EO84" s="2" t="s">
        <v>230</v>
      </c>
      <c r="EP84" s="2" t="s">
        <v>270</v>
      </c>
      <c r="EQ84" s="2" t="s">
        <v>962</v>
      </c>
      <c r="ER84" s="2" t="s">
        <v>1429</v>
      </c>
      <c r="ES84" s="2" t="s">
        <v>232</v>
      </c>
      <c r="ET84" s="2" t="s">
        <v>220</v>
      </c>
      <c r="EU84" s="4"/>
      <c r="EV84" s="8"/>
      <c r="EW84" s="4">
        <v>1</v>
      </c>
      <c r="EX84" s="8">
        <v>78.28</v>
      </c>
      <c r="EY84" s="7">
        <v>-1</v>
      </c>
      <c r="EZ84" s="7">
        <v>-1</v>
      </c>
      <c r="FA84" s="2" t="s">
        <v>230</v>
      </c>
      <c r="FB84" s="2" t="s">
        <v>270</v>
      </c>
      <c r="FC84" s="2" t="s">
        <v>1416</v>
      </c>
      <c r="FD84" s="2" t="s">
        <v>240</v>
      </c>
      <c r="FE84" s="2" t="s">
        <v>232</v>
      </c>
      <c r="FF84" s="2" t="s">
        <v>220</v>
      </c>
      <c r="FG84" s="4"/>
      <c r="FH84" s="8"/>
      <c r="FI84" s="4"/>
      <c r="FJ84" s="8"/>
      <c r="FK84" s="7"/>
      <c r="FL84" s="7"/>
      <c r="FM84" s="2" t="s">
        <v>230</v>
      </c>
      <c r="FN84" s="2" t="s">
        <v>270</v>
      </c>
      <c r="FO84" s="2" t="s">
        <v>246</v>
      </c>
      <c r="FP84" s="2" t="s">
        <v>1430</v>
      </c>
      <c r="FQ84" s="2" t="s">
        <v>232</v>
      </c>
      <c r="FR84" s="2" t="s">
        <v>220</v>
      </c>
      <c r="FS84" s="4"/>
      <c r="FT84" s="8"/>
      <c r="FU84" s="4"/>
      <c r="FV84" s="8"/>
      <c r="FW84" s="7"/>
      <c r="FX84" s="7"/>
      <c r="FY84" s="2" t="s">
        <v>230</v>
      </c>
      <c r="FZ84" s="2" t="s">
        <v>270</v>
      </c>
      <c r="GA84" s="2" t="s">
        <v>681</v>
      </c>
      <c r="GB84" s="2" t="s">
        <v>1320</v>
      </c>
      <c r="GC84" s="2" t="s">
        <v>232</v>
      </c>
      <c r="GD84" s="2" t="s">
        <v>220</v>
      </c>
      <c r="GE84" s="4"/>
      <c r="GF84" s="8"/>
      <c r="GG84" s="4"/>
      <c r="GH84" s="8"/>
      <c r="GI84" s="7"/>
      <c r="GJ84" s="7"/>
      <c r="GK84" s="2" t="s">
        <v>230</v>
      </c>
      <c r="GL84" s="2" t="s">
        <v>270</v>
      </c>
      <c r="GM84" s="2" t="s">
        <v>250</v>
      </c>
      <c r="GN84" s="2" t="s">
        <v>909</v>
      </c>
      <c r="GO84" s="2" t="s">
        <v>232</v>
      </c>
      <c r="GP84" s="2" t="s">
        <v>220</v>
      </c>
      <c r="GQ84" s="4"/>
      <c r="GR84" s="8"/>
      <c r="GS84" s="4"/>
      <c r="GT84" s="8"/>
      <c r="GU84" s="7"/>
      <c r="GV84" s="7"/>
      <c r="GW84" s="2" t="s">
        <v>416</v>
      </c>
      <c r="GX84" s="2" t="s">
        <v>270</v>
      </c>
      <c r="GY84" s="2" t="s">
        <v>220</v>
      </c>
      <c r="GZ84" s="2" t="s">
        <v>220</v>
      </c>
      <c r="HA84" s="2" t="s">
        <v>232</v>
      </c>
      <c r="HB84" s="2" t="s">
        <v>220</v>
      </c>
      <c r="HC84" s="4"/>
      <c r="HD84" s="8"/>
      <c r="HE84" s="4"/>
      <c r="HF84" s="8"/>
      <c r="HG84" s="7"/>
      <c r="HH84" s="7"/>
      <c r="HI84" s="2" t="s">
        <v>254</v>
      </c>
      <c r="HJ84" s="2" t="s">
        <v>270</v>
      </c>
      <c r="HK84" s="2" t="s">
        <v>220</v>
      </c>
      <c r="HL84" s="2" t="s">
        <v>220</v>
      </c>
      <c r="HM84" s="2" t="s">
        <v>232</v>
      </c>
      <c r="HN84" s="2" t="s">
        <v>220</v>
      </c>
      <c r="HO84" s="4"/>
      <c r="HP84" s="8"/>
      <c r="HQ84" s="4"/>
      <c r="HR84" s="8"/>
      <c r="HS84" s="7"/>
      <c r="HT84" s="7"/>
      <c r="HU84" s="2" t="s">
        <v>230</v>
      </c>
      <c r="HV84" s="2" t="s">
        <v>270</v>
      </c>
      <c r="HW84" s="2" t="s">
        <v>970</v>
      </c>
      <c r="HX84" s="2" t="s">
        <v>220</v>
      </c>
      <c r="HY84" s="2" t="s">
        <v>232</v>
      </c>
      <c r="HZ84" s="2" t="s">
        <v>220</v>
      </c>
      <c r="IA84" s="4"/>
      <c r="IB84" s="8"/>
      <c r="IC84" s="4"/>
      <c r="ID84" s="8"/>
      <c r="IE84" s="7"/>
      <c r="IF84" s="7"/>
      <c r="IG84" s="2" t="s">
        <v>230</v>
      </c>
      <c r="IH84" s="2" t="s">
        <v>270</v>
      </c>
      <c r="II84" s="2" t="s">
        <v>239</v>
      </c>
      <c r="IJ84" s="2" t="s">
        <v>1431</v>
      </c>
      <c r="IK84" s="2" t="s">
        <v>232</v>
      </c>
      <c r="IL84" s="2" t="s">
        <v>220</v>
      </c>
      <c r="IM84" s="4"/>
      <c r="IN84" s="8"/>
      <c r="IO84" s="4"/>
      <c r="IP84" s="8"/>
      <c r="IQ84" s="7"/>
      <c r="IR84" s="7"/>
      <c r="IS84" s="2" t="s">
        <v>277</v>
      </c>
      <c r="IT84" s="2" t="s">
        <v>270</v>
      </c>
      <c r="IU84" s="2" t="s">
        <v>220</v>
      </c>
      <c r="IV84" s="2" t="s">
        <v>220</v>
      </c>
      <c r="IW84" s="2" t="s">
        <v>232</v>
      </c>
      <c r="IX84" s="2" t="s">
        <v>220</v>
      </c>
      <c r="IY84" s="4"/>
      <c r="IZ84" s="8"/>
      <c r="JA84" s="4"/>
      <c r="JB84" s="8"/>
      <c r="JC84" s="7"/>
      <c r="JD84" s="7"/>
      <c r="JE84" s="2" t="s">
        <v>254</v>
      </c>
      <c r="JF84" s="2" t="s">
        <v>270</v>
      </c>
      <c r="JG84" s="2" t="s">
        <v>220</v>
      </c>
      <c r="JH84" s="2" t="s">
        <v>220</v>
      </c>
      <c r="JI84" s="2" t="s">
        <v>232</v>
      </c>
      <c r="JJ84" s="2" t="s">
        <v>220</v>
      </c>
      <c r="JK84" s="4"/>
      <c r="JL84" s="8"/>
      <c r="JM84" s="4"/>
      <c r="JN84" s="8"/>
      <c r="JO84" s="7"/>
      <c r="JP84" s="7"/>
      <c r="JQ84" s="2" t="s">
        <v>230</v>
      </c>
      <c r="JR84" s="2" t="s">
        <v>270</v>
      </c>
      <c r="JS84" s="2" t="s">
        <v>684</v>
      </c>
      <c r="JT84" s="2" t="s">
        <v>220</v>
      </c>
      <c r="JU84" s="2" t="s">
        <v>232</v>
      </c>
      <c r="JV84" s="2" t="s">
        <v>220</v>
      </c>
      <c r="JW84" s="4"/>
      <c r="JX84" s="8"/>
      <c r="JY84" s="4"/>
      <c r="JZ84" s="8"/>
      <c r="KA84" s="7"/>
      <c r="KB84" s="7"/>
      <c r="KC84" s="2" t="s">
        <v>277</v>
      </c>
      <c r="KD84" s="2" t="s">
        <v>270</v>
      </c>
      <c r="KE84" s="2" t="s">
        <v>220</v>
      </c>
      <c r="KF84" s="2" t="s">
        <v>220</v>
      </c>
      <c r="KG84" s="2" t="s">
        <v>232</v>
      </c>
      <c r="KH84" s="2" t="s">
        <v>220</v>
      </c>
      <c r="KI84" s="4"/>
      <c r="KJ84" s="8"/>
      <c r="KK84" s="4"/>
      <c r="KL84" s="8"/>
      <c r="KM84" s="7"/>
      <c r="KN84" s="7"/>
      <c r="KO84" s="2" t="s">
        <v>277</v>
      </c>
      <c r="KP84" s="2" t="s">
        <v>270</v>
      </c>
      <c r="KQ84" s="2" t="s">
        <v>220</v>
      </c>
      <c r="KR84" s="2" t="s">
        <v>220</v>
      </c>
      <c r="KS84" s="2" t="s">
        <v>232</v>
      </c>
      <c r="KT84" s="2" t="s">
        <v>220</v>
      </c>
      <c r="KU84" s="4"/>
      <c r="KV84" s="8"/>
      <c r="KW84" s="4"/>
      <c r="KX84" s="8"/>
      <c r="KY84" s="7"/>
      <c r="KZ84" s="7"/>
      <c r="LA84" s="2" t="s">
        <v>277</v>
      </c>
      <c r="LB84" s="2" t="s">
        <v>270</v>
      </c>
      <c r="LC84" s="2" t="s">
        <v>220</v>
      </c>
      <c r="LD84" s="2" t="s">
        <v>220</v>
      </c>
      <c r="LE84" s="2" t="s">
        <v>232</v>
      </c>
      <c r="LF84" s="2" t="s">
        <v>220</v>
      </c>
      <c r="LG84" s="4"/>
      <c r="LH84" s="8"/>
      <c r="LI84" s="4"/>
      <c r="LJ84" s="8"/>
      <c r="LK84" s="7"/>
      <c r="LL84" s="7"/>
      <c r="LM84" s="2" t="s">
        <v>268</v>
      </c>
      <c r="LN84" s="2" t="s">
        <v>270</v>
      </c>
      <c r="LO84" s="2" t="s">
        <v>220</v>
      </c>
      <c r="LP84" s="2" t="s">
        <v>220</v>
      </c>
      <c r="LQ84" s="2" t="s">
        <v>232</v>
      </c>
      <c r="LR84" s="2" t="s">
        <v>220</v>
      </c>
      <c r="LS84" s="4"/>
      <c r="LT84" s="8"/>
      <c r="LU84" s="4">
        <v>1</v>
      </c>
      <c r="LV84" s="8">
        <v>78.75</v>
      </c>
      <c r="LW84" s="7">
        <v>-1</v>
      </c>
      <c r="LX84" s="7">
        <v>-1</v>
      </c>
      <c r="LY84" s="2" t="s">
        <v>230</v>
      </c>
      <c r="LZ84" s="2" t="s">
        <v>270</v>
      </c>
      <c r="MA84" s="2" t="s">
        <v>684</v>
      </c>
      <c r="MB84" s="2" t="s">
        <v>1432</v>
      </c>
      <c r="MC84" s="2" t="s">
        <v>232</v>
      </c>
      <c r="MD84" s="2" t="s">
        <v>220</v>
      </c>
      <c r="ME84" s="4"/>
      <c r="MF84" s="8"/>
      <c r="MG84" s="4"/>
      <c r="MH84" s="8"/>
      <c r="MI84" s="7"/>
      <c r="MJ84" s="7"/>
      <c r="MK84" s="2" t="s">
        <v>268</v>
      </c>
      <c r="ML84" s="2" t="s">
        <v>270</v>
      </c>
      <c r="MM84" s="2" t="s">
        <v>220</v>
      </c>
      <c r="MN84" s="2" t="s">
        <v>220</v>
      </c>
      <c r="MO84" s="2" t="s">
        <v>232</v>
      </c>
      <c r="MP84" s="2" t="s">
        <v>220</v>
      </c>
      <c r="MQ84" s="4"/>
      <c r="MR84" s="8"/>
      <c r="MS84" s="4"/>
      <c r="MT84" s="8"/>
      <c r="MU84" s="7"/>
      <c r="MV84" s="7"/>
      <c r="MW84" s="2" t="s">
        <v>230</v>
      </c>
      <c r="MX84" s="2" t="s">
        <v>270</v>
      </c>
      <c r="MY84" s="2" t="s">
        <v>1419</v>
      </c>
      <c r="MZ84" s="2" t="s">
        <v>1433</v>
      </c>
      <c r="NA84" s="2" t="s">
        <v>232</v>
      </c>
      <c r="NB84" s="2" t="s">
        <v>220</v>
      </c>
      <c r="NC84" s="4"/>
      <c r="ND84" s="8"/>
      <c r="NE84" s="4"/>
      <c r="NF84" s="8"/>
      <c r="NG84" s="7"/>
      <c r="NH84" s="7"/>
      <c r="NI84" s="2" t="s">
        <v>220</v>
      </c>
      <c r="NJ84" s="2" t="s">
        <v>220</v>
      </c>
      <c r="NK84" s="2" t="s">
        <v>220</v>
      </c>
      <c r="NL84" s="2" t="s">
        <v>220</v>
      </c>
      <c r="NM84" s="2" t="s">
        <v>220</v>
      </c>
      <c r="NN84" s="2" t="s">
        <v>220</v>
      </c>
      <c r="NO84" s="4"/>
      <c r="NP84" s="8"/>
      <c r="NQ84" s="4"/>
      <c r="NR84" s="8"/>
      <c r="NS84" s="7"/>
      <c r="NT84" s="7"/>
      <c r="NU84" s="2" t="s">
        <v>277</v>
      </c>
      <c r="NV84" s="2" t="s">
        <v>270</v>
      </c>
      <c r="NW84" s="2" t="s">
        <v>220</v>
      </c>
      <c r="NX84" s="2" t="s">
        <v>220</v>
      </c>
      <c r="NY84" s="2" t="s">
        <v>232</v>
      </c>
      <c r="NZ84" s="2" t="s">
        <v>220</v>
      </c>
      <c r="OA84" s="4"/>
      <c r="OB84" s="8"/>
      <c r="OC84" s="4"/>
      <c r="OD84" s="8"/>
      <c r="OE84" s="7"/>
      <c r="OF84" s="7"/>
      <c r="OG84" s="2" t="s">
        <v>220</v>
      </c>
      <c r="OH84" s="2" t="s">
        <v>220</v>
      </c>
      <c r="OI84" s="2" t="s">
        <v>220</v>
      </c>
      <c r="OJ84" s="2" t="s">
        <v>220</v>
      </c>
      <c r="OK84" s="2" t="s">
        <v>220</v>
      </c>
      <c r="OL84" s="2" t="s">
        <v>220</v>
      </c>
      <c r="OM84" s="4"/>
      <c r="ON84" s="8"/>
      <c r="OO84" s="4"/>
      <c r="OP84" s="8"/>
      <c r="OQ84" s="7"/>
      <c r="OR84" s="7"/>
      <c r="OS84" s="2" t="s">
        <v>230</v>
      </c>
      <c r="OT84" s="2" t="s">
        <v>270</v>
      </c>
      <c r="OU84" s="2" t="s">
        <v>1420</v>
      </c>
      <c r="OV84" s="2" t="s">
        <v>220</v>
      </c>
      <c r="OW84" s="2" t="s">
        <v>232</v>
      </c>
      <c r="OX84" s="2" t="s">
        <v>220</v>
      </c>
      <c r="OY84" s="4"/>
      <c r="OZ84" s="8"/>
      <c r="PA84" s="4"/>
      <c r="PB84" s="8"/>
      <c r="PC84" s="7"/>
      <c r="PD84" s="7"/>
      <c r="PE84" s="2" t="s">
        <v>277</v>
      </c>
      <c r="PF84" s="2" t="s">
        <v>270</v>
      </c>
      <c r="PG84" s="2" t="s">
        <v>220</v>
      </c>
      <c r="PH84" s="2" t="s">
        <v>220</v>
      </c>
      <c r="PI84" s="2" t="s">
        <v>232</v>
      </c>
      <c r="PJ84" s="2" t="s">
        <v>220</v>
      </c>
      <c r="PK84" s="4"/>
      <c r="PL84" s="8"/>
      <c r="PM84" s="4"/>
      <c r="PN84" s="8"/>
      <c r="PO84" s="7"/>
      <c r="PP84" s="7"/>
      <c r="PQ84" s="2" t="s">
        <v>230</v>
      </c>
      <c r="PR84" s="2" t="s">
        <v>270</v>
      </c>
      <c r="PS84" s="2" t="s">
        <v>472</v>
      </c>
      <c r="PT84" s="2" t="s">
        <v>1434</v>
      </c>
      <c r="PU84" s="2" t="s">
        <v>232</v>
      </c>
      <c r="PV84" s="2" t="s">
        <v>220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</row>
    <row r="85">
      <c r="A85" s="2" t="s">
        <v>1435</v>
      </c>
      <c r="B85" s="2" t="s">
        <v>209</v>
      </c>
      <c r="C85" s="2" t="s">
        <v>210</v>
      </c>
      <c r="D85" s="2" t="s">
        <v>211</v>
      </c>
      <c r="E85" s="2" t="s">
        <v>1372</v>
      </c>
      <c r="F85" s="2" t="s">
        <v>1373</v>
      </c>
      <c r="G85" s="2" t="s">
        <v>1373</v>
      </c>
      <c r="H85" s="2" t="s">
        <v>1373</v>
      </c>
      <c r="I85" s="2" t="s">
        <v>1374</v>
      </c>
      <c r="J85" s="2" t="s">
        <v>215</v>
      </c>
      <c r="K85" s="2" t="s">
        <v>1436</v>
      </c>
      <c r="L85" s="3">
        <v>59.99</v>
      </c>
      <c r="M85" s="3">
        <v>62.99</v>
      </c>
      <c r="N85" s="3">
        <v>119.99</v>
      </c>
      <c r="O85" s="2" t="s">
        <v>217</v>
      </c>
      <c r="P85" s="2" t="s">
        <v>405</v>
      </c>
      <c r="Q85" s="2" t="s">
        <v>219</v>
      </c>
      <c r="R85" s="2" t="s">
        <v>220</v>
      </c>
      <c r="S85" s="2" t="s">
        <v>1437</v>
      </c>
      <c r="T85" s="2" t="s">
        <v>220</v>
      </c>
      <c r="U85" s="2" t="s">
        <v>223</v>
      </c>
      <c r="V85" s="2" t="s">
        <v>843</v>
      </c>
      <c r="W85" s="2" t="s">
        <v>1234</v>
      </c>
      <c r="X85" s="2" t="s">
        <v>845</v>
      </c>
      <c r="Y85" s="2" t="s">
        <v>582</v>
      </c>
      <c r="Z85" s="4">
        <v>46</v>
      </c>
      <c r="AA85" s="4">
        <f>=ROUNDDOWN(9.2,0)</f>
      </c>
      <c r="AB85" s="5">
        <v>5</v>
      </c>
      <c r="AC85" s="2" t="s">
        <v>407</v>
      </c>
      <c r="AD85" s="4">
        <v>30</v>
      </c>
      <c r="AE85" s="4">
        <v>105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5</v>
      </c>
      <c r="AQ85" s="8">
        <v>318.75</v>
      </c>
      <c r="AR85" s="4">
        <v>2</v>
      </c>
      <c r="AS85" s="8">
        <v>131.44</v>
      </c>
      <c r="AT85" s="7">
        <v>1.5</v>
      </c>
      <c r="AU85" s="7">
        <v>1.4251</v>
      </c>
      <c r="AV85" s="4">
        <v>8</v>
      </c>
      <c r="AW85" s="8">
        <v>558.48</v>
      </c>
      <c r="AX85" s="4">
        <v>8</v>
      </c>
      <c r="AY85" s="8">
        <v>626.56</v>
      </c>
      <c r="AZ85" s="7" t="s">
        <v>220</v>
      </c>
      <c r="BA85" s="7">
        <v>-0.1087</v>
      </c>
      <c r="BB85" s="7">
        <v>0.5707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>
        <v>0.2507</v>
      </c>
      <c r="BJ85" s="4">
        <v>5</v>
      </c>
      <c r="BK85" s="8">
        <v>318.75</v>
      </c>
      <c r="BL85" s="2" t="s">
        <v>1438</v>
      </c>
      <c r="BM85" s="7">
        <v>1</v>
      </c>
      <c r="BN85" s="7">
        <v>1</v>
      </c>
      <c r="BO85" s="4"/>
      <c r="BP85" s="8"/>
      <c r="BQ85" s="4">
        <v>1</v>
      </c>
      <c r="BR85" s="8">
        <v>65.04</v>
      </c>
      <c r="BS85" s="7">
        <v>-1</v>
      </c>
      <c r="BT85" s="7">
        <v>-1</v>
      </c>
      <c r="BU85" s="2" t="s">
        <v>230</v>
      </c>
      <c r="BV85" s="2" t="s">
        <v>217</v>
      </c>
      <c r="BW85" s="2" t="s">
        <v>220</v>
      </c>
      <c r="BX85" s="2" t="s">
        <v>584</v>
      </c>
      <c r="BY85" s="2" t="s">
        <v>232</v>
      </c>
      <c r="BZ85" s="2" t="s">
        <v>220</v>
      </c>
      <c r="CA85" s="4"/>
      <c r="CB85" s="8"/>
      <c r="CC85" s="4">
        <v>1</v>
      </c>
      <c r="CD85" s="8">
        <v>66.4</v>
      </c>
      <c r="CE85" s="7">
        <v>-1</v>
      </c>
      <c r="CF85" s="7">
        <v>-1</v>
      </c>
      <c r="CG85" s="2" t="s">
        <v>230</v>
      </c>
      <c r="CH85" s="2" t="s">
        <v>217</v>
      </c>
      <c r="CI85" s="2" t="s">
        <v>591</v>
      </c>
      <c r="CJ85" s="2" t="s">
        <v>1439</v>
      </c>
      <c r="CK85" s="2" t="s">
        <v>232</v>
      </c>
      <c r="CL85" s="2" t="s">
        <v>220</v>
      </c>
      <c r="CM85" s="4">
        <v>3</v>
      </c>
      <c r="CN85" s="8">
        <v>190.77</v>
      </c>
      <c r="CO85" s="4"/>
      <c r="CP85" s="8"/>
      <c r="CQ85" s="7"/>
      <c r="CR85" s="7"/>
      <c r="CS85" s="2" t="s">
        <v>230</v>
      </c>
      <c r="CT85" s="2" t="s">
        <v>217</v>
      </c>
      <c r="CU85" s="2" t="s">
        <v>587</v>
      </c>
      <c r="CV85" s="2" t="s">
        <v>654</v>
      </c>
      <c r="CW85" s="2" t="s">
        <v>232</v>
      </c>
      <c r="CX85" s="2" t="s">
        <v>220</v>
      </c>
      <c r="CY85" s="4">
        <v>1</v>
      </c>
      <c r="CZ85" s="8">
        <v>59.68</v>
      </c>
      <c r="DA85" s="4"/>
      <c r="DB85" s="8"/>
      <c r="DC85" s="7"/>
      <c r="DD85" s="7"/>
      <c r="DE85" s="2" t="s">
        <v>230</v>
      </c>
      <c r="DF85" s="2" t="s">
        <v>217</v>
      </c>
      <c r="DG85" s="2" t="s">
        <v>591</v>
      </c>
      <c r="DH85" s="2" t="s">
        <v>1440</v>
      </c>
      <c r="DI85" s="2" t="s">
        <v>232</v>
      </c>
      <c r="DJ85" s="2" t="s">
        <v>220</v>
      </c>
      <c r="DK85" s="4"/>
      <c r="DL85" s="8"/>
      <c r="DM85" s="4"/>
      <c r="DN85" s="8"/>
      <c r="DO85" s="7"/>
      <c r="DP85" s="7"/>
      <c r="DQ85" s="2" t="s">
        <v>230</v>
      </c>
      <c r="DR85" s="2" t="s">
        <v>217</v>
      </c>
      <c r="DS85" s="2" t="s">
        <v>591</v>
      </c>
      <c r="DT85" s="2" t="s">
        <v>1441</v>
      </c>
      <c r="DU85" s="2" t="s">
        <v>232</v>
      </c>
      <c r="DV85" s="2" t="s">
        <v>220</v>
      </c>
      <c r="DW85" s="4"/>
      <c r="DX85" s="8"/>
      <c r="DY85" s="4"/>
      <c r="DZ85" s="8"/>
      <c r="EA85" s="7"/>
      <c r="EB85" s="7"/>
      <c r="EC85" s="2" t="s">
        <v>230</v>
      </c>
      <c r="ED85" s="2" t="s">
        <v>217</v>
      </c>
      <c r="EE85" s="2" t="s">
        <v>591</v>
      </c>
      <c r="EF85" s="2" t="s">
        <v>1442</v>
      </c>
      <c r="EG85" s="2" t="s">
        <v>232</v>
      </c>
      <c r="EH85" s="2" t="s">
        <v>220</v>
      </c>
      <c r="EI85" s="4">
        <v>1</v>
      </c>
      <c r="EJ85" s="8">
        <v>68.3</v>
      </c>
      <c r="EK85" s="4"/>
      <c r="EL85" s="8"/>
      <c r="EM85" s="7"/>
      <c r="EN85" s="7"/>
      <c r="EO85" s="2" t="s">
        <v>230</v>
      </c>
      <c r="EP85" s="2" t="s">
        <v>217</v>
      </c>
      <c r="EQ85" s="2" t="s">
        <v>962</v>
      </c>
      <c r="ER85" s="2" t="s">
        <v>1443</v>
      </c>
      <c r="ES85" s="2" t="s">
        <v>232</v>
      </c>
      <c r="ET85" s="2" t="s">
        <v>220</v>
      </c>
      <c r="EU85" s="4"/>
      <c r="EV85" s="8"/>
      <c r="EW85" s="4"/>
      <c r="EX85" s="8"/>
      <c r="EY85" s="7"/>
      <c r="EZ85" s="7"/>
      <c r="FA85" s="2" t="s">
        <v>230</v>
      </c>
      <c r="FB85" s="2" t="s">
        <v>217</v>
      </c>
      <c r="FC85" s="2" t="s">
        <v>591</v>
      </c>
      <c r="FD85" s="2" t="s">
        <v>1444</v>
      </c>
      <c r="FE85" s="2" t="s">
        <v>232</v>
      </c>
      <c r="FF85" s="2" t="s">
        <v>220</v>
      </c>
      <c r="FG85" s="4"/>
      <c r="FH85" s="8"/>
      <c r="FI85" s="4"/>
      <c r="FJ85" s="8"/>
      <c r="FK85" s="7"/>
      <c r="FL85" s="7"/>
      <c r="FM85" s="2" t="s">
        <v>230</v>
      </c>
      <c r="FN85" s="2" t="s">
        <v>217</v>
      </c>
      <c r="FO85" s="2" t="s">
        <v>1445</v>
      </c>
      <c r="FP85" s="2" t="s">
        <v>1446</v>
      </c>
      <c r="FQ85" s="2" t="s">
        <v>232</v>
      </c>
      <c r="FR85" s="2" t="s">
        <v>220</v>
      </c>
      <c r="FS85" s="4"/>
      <c r="FT85" s="8"/>
      <c r="FU85" s="4"/>
      <c r="FV85" s="8"/>
      <c r="FW85" s="7"/>
      <c r="FX85" s="7"/>
      <c r="FY85" s="2" t="s">
        <v>230</v>
      </c>
      <c r="FZ85" s="2" t="s">
        <v>217</v>
      </c>
      <c r="GA85" s="2" t="s">
        <v>460</v>
      </c>
      <c r="GB85" s="2" t="s">
        <v>1447</v>
      </c>
      <c r="GC85" s="2" t="s">
        <v>232</v>
      </c>
      <c r="GD85" s="2" t="s">
        <v>220</v>
      </c>
      <c r="GE85" s="4"/>
      <c r="GF85" s="8"/>
      <c r="GG85" s="4"/>
      <c r="GH85" s="8"/>
      <c r="GI85" s="7"/>
      <c r="GJ85" s="7"/>
      <c r="GK85" s="2" t="s">
        <v>230</v>
      </c>
      <c r="GL85" s="2" t="s">
        <v>217</v>
      </c>
      <c r="GM85" s="2" t="s">
        <v>250</v>
      </c>
      <c r="GN85" s="2" t="s">
        <v>1448</v>
      </c>
      <c r="GO85" s="2" t="s">
        <v>232</v>
      </c>
      <c r="GP85" s="2" t="s">
        <v>220</v>
      </c>
      <c r="GQ85" s="4"/>
      <c r="GR85" s="8"/>
      <c r="GS85" s="4"/>
      <c r="GT85" s="8"/>
      <c r="GU85" s="7"/>
      <c r="GV85" s="7"/>
      <c r="GW85" s="2" t="s">
        <v>416</v>
      </c>
      <c r="GX85" s="2" t="s">
        <v>217</v>
      </c>
      <c r="GY85" s="2" t="s">
        <v>220</v>
      </c>
      <c r="GZ85" s="2" t="s">
        <v>220</v>
      </c>
      <c r="HA85" s="2" t="s">
        <v>232</v>
      </c>
      <c r="HB85" s="2" t="s">
        <v>220</v>
      </c>
      <c r="HC85" s="4"/>
      <c r="HD85" s="8"/>
      <c r="HE85" s="4"/>
      <c r="HF85" s="8"/>
      <c r="HG85" s="7"/>
      <c r="HH85" s="7"/>
      <c r="HI85" s="2" t="s">
        <v>254</v>
      </c>
      <c r="HJ85" s="2" t="s">
        <v>217</v>
      </c>
      <c r="HK85" s="2" t="s">
        <v>220</v>
      </c>
      <c r="HL85" s="2" t="s">
        <v>220</v>
      </c>
      <c r="HM85" s="2" t="s">
        <v>232</v>
      </c>
      <c r="HN85" s="2" t="s">
        <v>220</v>
      </c>
      <c r="HO85" s="4"/>
      <c r="HP85" s="8"/>
      <c r="HQ85" s="4"/>
      <c r="HR85" s="8"/>
      <c r="HS85" s="7"/>
      <c r="HT85" s="7"/>
      <c r="HU85" s="2" t="s">
        <v>230</v>
      </c>
      <c r="HV85" s="2" t="s">
        <v>217</v>
      </c>
      <c r="HW85" s="2" t="s">
        <v>496</v>
      </c>
      <c r="HX85" s="2" t="s">
        <v>1449</v>
      </c>
      <c r="HY85" s="2" t="s">
        <v>232</v>
      </c>
      <c r="HZ85" s="2" t="s">
        <v>220</v>
      </c>
      <c r="IA85" s="4"/>
      <c r="IB85" s="8"/>
      <c r="IC85" s="4"/>
      <c r="ID85" s="8"/>
      <c r="IE85" s="7"/>
      <c r="IF85" s="7"/>
      <c r="IG85" s="2" t="s">
        <v>230</v>
      </c>
      <c r="IH85" s="2" t="s">
        <v>217</v>
      </c>
      <c r="II85" s="2" t="s">
        <v>591</v>
      </c>
      <c r="IJ85" s="2" t="s">
        <v>1450</v>
      </c>
      <c r="IK85" s="2" t="s">
        <v>232</v>
      </c>
      <c r="IL85" s="2" t="s">
        <v>220</v>
      </c>
      <c r="IM85" s="4"/>
      <c r="IN85" s="8"/>
      <c r="IO85" s="4"/>
      <c r="IP85" s="8"/>
      <c r="IQ85" s="7"/>
      <c r="IR85" s="7"/>
      <c r="IS85" s="2" t="s">
        <v>277</v>
      </c>
      <c r="IT85" s="2" t="s">
        <v>217</v>
      </c>
      <c r="IU85" s="2" t="s">
        <v>220</v>
      </c>
      <c r="IV85" s="2" t="s">
        <v>220</v>
      </c>
      <c r="IW85" s="2" t="s">
        <v>232</v>
      </c>
      <c r="IX85" s="2" t="s">
        <v>220</v>
      </c>
      <c r="IY85" s="4"/>
      <c r="IZ85" s="8"/>
      <c r="JA85" s="4"/>
      <c r="JB85" s="8"/>
      <c r="JC85" s="7"/>
      <c r="JD85" s="7"/>
      <c r="JE85" s="2" t="s">
        <v>254</v>
      </c>
      <c r="JF85" s="2" t="s">
        <v>217</v>
      </c>
      <c r="JG85" s="2" t="s">
        <v>1387</v>
      </c>
      <c r="JH85" s="2" t="s">
        <v>220</v>
      </c>
      <c r="JI85" s="2" t="s">
        <v>232</v>
      </c>
      <c r="JJ85" s="2" t="s">
        <v>220</v>
      </c>
      <c r="JK85" s="4"/>
      <c r="JL85" s="8"/>
      <c r="JM85" s="4"/>
      <c r="JN85" s="8"/>
      <c r="JO85" s="7"/>
      <c r="JP85" s="7"/>
      <c r="JQ85" s="2" t="s">
        <v>230</v>
      </c>
      <c r="JR85" s="2" t="s">
        <v>217</v>
      </c>
      <c r="JS85" s="2" t="s">
        <v>642</v>
      </c>
      <c r="JT85" s="2" t="s">
        <v>1451</v>
      </c>
      <c r="JU85" s="2" t="s">
        <v>232</v>
      </c>
      <c r="JV85" s="2" t="s">
        <v>220</v>
      </c>
      <c r="JW85" s="4"/>
      <c r="JX85" s="8"/>
      <c r="JY85" s="4"/>
      <c r="JZ85" s="8"/>
      <c r="KA85" s="7"/>
      <c r="KB85" s="7"/>
      <c r="KC85" s="2" t="s">
        <v>277</v>
      </c>
      <c r="KD85" s="2" t="s">
        <v>217</v>
      </c>
      <c r="KE85" s="2" t="s">
        <v>220</v>
      </c>
      <c r="KF85" s="2" t="s">
        <v>220</v>
      </c>
      <c r="KG85" s="2" t="s">
        <v>232</v>
      </c>
      <c r="KH85" s="2" t="s">
        <v>220</v>
      </c>
      <c r="KI85" s="4"/>
      <c r="KJ85" s="8"/>
      <c r="KK85" s="4"/>
      <c r="KL85" s="8"/>
      <c r="KM85" s="7"/>
      <c r="KN85" s="7"/>
      <c r="KO85" s="2" t="s">
        <v>254</v>
      </c>
      <c r="KP85" s="2" t="s">
        <v>217</v>
      </c>
      <c r="KQ85" s="2" t="s">
        <v>220</v>
      </c>
      <c r="KR85" s="2" t="s">
        <v>220</v>
      </c>
      <c r="KS85" s="2" t="s">
        <v>232</v>
      </c>
      <c r="KT85" s="2" t="s">
        <v>220</v>
      </c>
      <c r="KU85" s="4"/>
      <c r="KV85" s="8"/>
      <c r="KW85" s="4"/>
      <c r="KX85" s="8"/>
      <c r="KY85" s="7"/>
      <c r="KZ85" s="7"/>
      <c r="LA85" s="2" t="s">
        <v>277</v>
      </c>
      <c r="LB85" s="2" t="s">
        <v>217</v>
      </c>
      <c r="LC85" s="2" t="s">
        <v>220</v>
      </c>
      <c r="LD85" s="2" t="s">
        <v>220</v>
      </c>
      <c r="LE85" s="2" t="s">
        <v>232</v>
      </c>
      <c r="LF85" s="2" t="s">
        <v>220</v>
      </c>
      <c r="LG85" s="4"/>
      <c r="LH85" s="8"/>
      <c r="LI85" s="4"/>
      <c r="LJ85" s="8"/>
      <c r="LK85" s="7"/>
      <c r="LL85" s="7"/>
      <c r="LM85" s="2" t="s">
        <v>268</v>
      </c>
      <c r="LN85" s="2" t="s">
        <v>217</v>
      </c>
      <c r="LO85" s="2" t="s">
        <v>220</v>
      </c>
      <c r="LP85" s="2" t="s">
        <v>220</v>
      </c>
      <c r="LQ85" s="2" t="s">
        <v>232</v>
      </c>
      <c r="LR85" s="2" t="s">
        <v>220</v>
      </c>
      <c r="LS85" s="4"/>
      <c r="LT85" s="8"/>
      <c r="LU85" s="4"/>
      <c r="LV85" s="8"/>
      <c r="LW85" s="7"/>
      <c r="LX85" s="7"/>
      <c r="LY85" s="2" t="s">
        <v>230</v>
      </c>
      <c r="LZ85" s="2" t="s">
        <v>270</v>
      </c>
      <c r="MA85" s="2" t="s">
        <v>1452</v>
      </c>
      <c r="MB85" s="2" t="s">
        <v>220</v>
      </c>
      <c r="MC85" s="2" t="s">
        <v>232</v>
      </c>
      <c r="MD85" s="2" t="s">
        <v>220</v>
      </c>
      <c r="ME85" s="4"/>
      <c r="MF85" s="8"/>
      <c r="MG85" s="4"/>
      <c r="MH85" s="8"/>
      <c r="MI85" s="7"/>
      <c r="MJ85" s="7"/>
      <c r="MK85" s="2" t="s">
        <v>268</v>
      </c>
      <c r="ML85" s="2" t="s">
        <v>217</v>
      </c>
      <c r="MM85" s="2" t="s">
        <v>220</v>
      </c>
      <c r="MN85" s="2" t="s">
        <v>220</v>
      </c>
      <c r="MO85" s="2" t="s">
        <v>232</v>
      </c>
      <c r="MP85" s="2" t="s">
        <v>220</v>
      </c>
      <c r="MQ85" s="4"/>
      <c r="MR85" s="8"/>
      <c r="MS85" s="4"/>
      <c r="MT85" s="8"/>
      <c r="MU85" s="7"/>
      <c r="MV85" s="7"/>
      <c r="MW85" s="2" t="s">
        <v>230</v>
      </c>
      <c r="MX85" s="2" t="s">
        <v>274</v>
      </c>
      <c r="MY85" s="2" t="s">
        <v>648</v>
      </c>
      <c r="MZ85" s="2" t="s">
        <v>1439</v>
      </c>
      <c r="NA85" s="2" t="s">
        <v>232</v>
      </c>
      <c r="NB85" s="2" t="s">
        <v>220</v>
      </c>
      <c r="NC85" s="4"/>
      <c r="ND85" s="8"/>
      <c r="NE85" s="4"/>
      <c r="NF85" s="8"/>
      <c r="NG85" s="7"/>
      <c r="NH85" s="7"/>
      <c r="NI85" s="2" t="s">
        <v>220</v>
      </c>
      <c r="NJ85" s="2" t="s">
        <v>220</v>
      </c>
      <c r="NK85" s="2" t="s">
        <v>220</v>
      </c>
      <c r="NL85" s="2" t="s">
        <v>220</v>
      </c>
      <c r="NM85" s="2" t="s">
        <v>220</v>
      </c>
      <c r="NN85" s="2" t="s">
        <v>220</v>
      </c>
      <c r="NO85" s="4"/>
      <c r="NP85" s="8"/>
      <c r="NQ85" s="4"/>
      <c r="NR85" s="8"/>
      <c r="NS85" s="7"/>
      <c r="NT85" s="7"/>
      <c r="NU85" s="2" t="s">
        <v>277</v>
      </c>
      <c r="NV85" s="2" t="s">
        <v>217</v>
      </c>
      <c r="NW85" s="2" t="s">
        <v>220</v>
      </c>
      <c r="NX85" s="2" t="s">
        <v>220</v>
      </c>
      <c r="NY85" s="2" t="s">
        <v>232</v>
      </c>
      <c r="NZ85" s="2" t="s">
        <v>220</v>
      </c>
      <c r="OA85" s="4"/>
      <c r="OB85" s="8"/>
      <c r="OC85" s="4"/>
      <c r="OD85" s="8"/>
      <c r="OE85" s="7"/>
      <c r="OF85" s="7"/>
      <c r="OG85" s="2" t="s">
        <v>220</v>
      </c>
      <c r="OH85" s="2" t="s">
        <v>220</v>
      </c>
      <c r="OI85" s="2" t="s">
        <v>220</v>
      </c>
      <c r="OJ85" s="2" t="s">
        <v>220</v>
      </c>
      <c r="OK85" s="2" t="s">
        <v>220</v>
      </c>
      <c r="OL85" s="2" t="s">
        <v>220</v>
      </c>
      <c r="OM85" s="4"/>
      <c r="ON85" s="8"/>
      <c r="OO85" s="4"/>
      <c r="OP85" s="8"/>
      <c r="OQ85" s="7"/>
      <c r="OR85" s="7"/>
      <c r="OS85" s="2" t="s">
        <v>230</v>
      </c>
      <c r="OT85" s="2" t="s">
        <v>270</v>
      </c>
      <c r="OU85" s="2" t="s">
        <v>1420</v>
      </c>
      <c r="OV85" s="2" t="s">
        <v>220</v>
      </c>
      <c r="OW85" s="2" t="s">
        <v>232</v>
      </c>
      <c r="OX85" s="2" t="s">
        <v>220</v>
      </c>
      <c r="OY85" s="4"/>
      <c r="OZ85" s="8"/>
      <c r="PA85" s="4"/>
      <c r="PB85" s="8"/>
      <c r="PC85" s="7"/>
      <c r="PD85" s="7"/>
      <c r="PE85" s="2" t="s">
        <v>277</v>
      </c>
      <c r="PF85" s="2" t="s">
        <v>217</v>
      </c>
      <c r="PG85" s="2" t="s">
        <v>220</v>
      </c>
      <c r="PH85" s="2" t="s">
        <v>220</v>
      </c>
      <c r="PI85" s="2" t="s">
        <v>232</v>
      </c>
      <c r="PJ85" s="2" t="s">
        <v>220</v>
      </c>
      <c r="PK85" s="4"/>
      <c r="PL85" s="8"/>
      <c r="PM85" s="4"/>
      <c r="PN85" s="8"/>
      <c r="PO85" s="7"/>
      <c r="PP85" s="7"/>
      <c r="PQ85" s="2" t="s">
        <v>230</v>
      </c>
      <c r="PR85" s="2" t="s">
        <v>270</v>
      </c>
      <c r="PS85" s="2" t="s">
        <v>609</v>
      </c>
      <c r="PT85" s="2" t="s">
        <v>1453</v>
      </c>
      <c r="PU85" s="2" t="s">
        <v>232</v>
      </c>
      <c r="PV85" s="2" t="s">
        <v>220</v>
      </c>
      <c r="PW85" s="4">
        <v>46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>
        <v>30</v>
      </c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>
        <v>75</v>
      </c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</row>
    <row r="86">
      <c r="A86" s="2" t="s">
        <v>1454</v>
      </c>
      <c r="B86" s="2" t="s">
        <v>209</v>
      </c>
      <c r="C86" s="2" t="s">
        <v>210</v>
      </c>
      <c r="D86" s="2" t="s">
        <v>211</v>
      </c>
      <c r="E86" s="2" t="s">
        <v>1372</v>
      </c>
      <c r="F86" s="2" t="s">
        <v>1373</v>
      </c>
      <c r="G86" s="2" t="s">
        <v>1373</v>
      </c>
      <c r="H86" s="2" t="s">
        <v>1373</v>
      </c>
      <c r="I86" s="2" t="s">
        <v>1374</v>
      </c>
      <c r="J86" s="2" t="s">
        <v>282</v>
      </c>
      <c r="K86" s="2" t="s">
        <v>1436</v>
      </c>
      <c r="L86" s="3">
        <v>75</v>
      </c>
      <c r="M86" s="3">
        <v>78.74</v>
      </c>
      <c r="N86" s="3">
        <v>149.99</v>
      </c>
      <c r="O86" s="2" t="s">
        <v>217</v>
      </c>
      <c r="P86" s="2" t="s">
        <v>405</v>
      </c>
      <c r="Q86" s="2" t="s">
        <v>219</v>
      </c>
      <c r="R86" s="2" t="s">
        <v>220</v>
      </c>
      <c r="S86" s="2" t="s">
        <v>1437</v>
      </c>
      <c r="T86" s="2" t="s">
        <v>220</v>
      </c>
      <c r="U86" s="2" t="s">
        <v>223</v>
      </c>
      <c r="V86" s="2" t="s">
        <v>843</v>
      </c>
      <c r="W86" s="2" t="s">
        <v>1234</v>
      </c>
      <c r="X86" s="2" t="s">
        <v>845</v>
      </c>
      <c r="Y86" s="2" t="s">
        <v>582</v>
      </c>
      <c r="Z86" s="4">
        <v>12</v>
      </c>
      <c r="AA86" s="4">
        <f>=ROUNDDOWN(3,0)</f>
      </c>
      <c r="AB86" s="5">
        <v>4</v>
      </c>
      <c r="AC86" s="2" t="s">
        <v>407</v>
      </c>
      <c r="AD86" s="4">
        <v>60</v>
      </c>
      <c r="AE86" s="4">
        <v>135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3</v>
      </c>
      <c r="AQ86" s="8">
        <v>239.73</v>
      </c>
      <c r="AR86" s="4">
        <v>6</v>
      </c>
      <c r="AS86" s="8">
        <v>495.12</v>
      </c>
      <c r="AT86" s="7">
        <v>-0.5</v>
      </c>
      <c r="AU86" s="7">
        <v>-0.5158</v>
      </c>
      <c r="AV86" s="4" t="s">
        <v>220</v>
      </c>
      <c r="AW86" s="8" t="s">
        <v>220</v>
      </c>
      <c r="AX86" s="4" t="s">
        <v>220</v>
      </c>
      <c r="AY86" s="8" t="s">
        <v>220</v>
      </c>
      <c r="AZ86" s="7" t="s">
        <v>220</v>
      </c>
      <c r="BA86" s="7" t="s">
        <v>220</v>
      </c>
      <c r="BB86" s="7">
        <v>0.4293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 t="s">
        <v>220</v>
      </c>
      <c r="BJ86" s="4">
        <v>3</v>
      </c>
      <c r="BK86" s="8">
        <v>239.73</v>
      </c>
      <c r="BL86" s="2" t="s">
        <v>1455</v>
      </c>
      <c r="BM86" s="7">
        <v>1</v>
      </c>
      <c r="BN86" s="7">
        <v>1</v>
      </c>
      <c r="BO86" s="4"/>
      <c r="BP86" s="8"/>
      <c r="BQ86" s="4">
        <v>4</v>
      </c>
      <c r="BR86" s="8">
        <v>331.12</v>
      </c>
      <c r="BS86" s="7">
        <v>-1</v>
      </c>
      <c r="BT86" s="7">
        <v>-1</v>
      </c>
      <c r="BU86" s="2" t="s">
        <v>230</v>
      </c>
      <c r="BV86" s="2" t="s">
        <v>217</v>
      </c>
      <c r="BW86" s="2" t="s">
        <v>220</v>
      </c>
      <c r="BX86" s="2" t="s">
        <v>584</v>
      </c>
      <c r="BY86" s="2" t="s">
        <v>232</v>
      </c>
      <c r="BZ86" s="2" t="s">
        <v>220</v>
      </c>
      <c r="CA86" s="4"/>
      <c r="CB86" s="8"/>
      <c r="CC86" s="4">
        <v>1</v>
      </c>
      <c r="CD86" s="8">
        <v>84.51</v>
      </c>
      <c r="CE86" s="7">
        <v>-1</v>
      </c>
      <c r="CF86" s="7">
        <v>-1</v>
      </c>
      <c r="CG86" s="2" t="s">
        <v>230</v>
      </c>
      <c r="CH86" s="2" t="s">
        <v>217</v>
      </c>
      <c r="CI86" s="2" t="s">
        <v>591</v>
      </c>
      <c r="CJ86" s="2" t="s">
        <v>1456</v>
      </c>
      <c r="CK86" s="2" t="s">
        <v>232</v>
      </c>
      <c r="CL86" s="2" t="s">
        <v>220</v>
      </c>
      <c r="CM86" s="4"/>
      <c r="CN86" s="8"/>
      <c r="CO86" s="4">
        <v>1</v>
      </c>
      <c r="CP86" s="8">
        <v>79.49</v>
      </c>
      <c r="CQ86" s="7">
        <v>-1</v>
      </c>
      <c r="CR86" s="7">
        <v>-1</v>
      </c>
      <c r="CS86" s="2" t="s">
        <v>230</v>
      </c>
      <c r="CT86" s="2" t="s">
        <v>217</v>
      </c>
      <c r="CU86" s="2" t="s">
        <v>587</v>
      </c>
      <c r="CV86" s="2" t="s">
        <v>654</v>
      </c>
      <c r="CW86" s="2" t="s">
        <v>232</v>
      </c>
      <c r="CX86" s="2" t="s">
        <v>220</v>
      </c>
      <c r="CY86" s="4">
        <v>1</v>
      </c>
      <c r="CZ86" s="8">
        <v>75.95</v>
      </c>
      <c r="DA86" s="4"/>
      <c r="DB86" s="8"/>
      <c r="DC86" s="7"/>
      <c r="DD86" s="7"/>
      <c r="DE86" s="2" t="s">
        <v>230</v>
      </c>
      <c r="DF86" s="2" t="s">
        <v>217</v>
      </c>
      <c r="DG86" s="2" t="s">
        <v>591</v>
      </c>
      <c r="DH86" s="2" t="s">
        <v>1457</v>
      </c>
      <c r="DI86" s="2" t="s">
        <v>232</v>
      </c>
      <c r="DJ86" s="2" t="s">
        <v>220</v>
      </c>
      <c r="DK86" s="4">
        <v>1</v>
      </c>
      <c r="DL86" s="8">
        <v>78.74</v>
      </c>
      <c r="DM86" s="4"/>
      <c r="DN86" s="8"/>
      <c r="DO86" s="7"/>
      <c r="DP86" s="7"/>
      <c r="DQ86" s="2" t="s">
        <v>230</v>
      </c>
      <c r="DR86" s="2" t="s">
        <v>217</v>
      </c>
      <c r="DS86" s="2" t="s">
        <v>591</v>
      </c>
      <c r="DT86" s="2" t="s">
        <v>1442</v>
      </c>
      <c r="DU86" s="2" t="s">
        <v>232</v>
      </c>
      <c r="DV86" s="2" t="s">
        <v>220</v>
      </c>
      <c r="DW86" s="4"/>
      <c r="DX86" s="8"/>
      <c r="DY86" s="4"/>
      <c r="DZ86" s="8"/>
      <c r="EA86" s="7"/>
      <c r="EB86" s="7"/>
      <c r="EC86" s="2" t="s">
        <v>230</v>
      </c>
      <c r="ED86" s="2" t="s">
        <v>217</v>
      </c>
      <c r="EE86" s="2" t="s">
        <v>591</v>
      </c>
      <c r="EF86" s="2" t="s">
        <v>1458</v>
      </c>
      <c r="EG86" s="2" t="s">
        <v>232</v>
      </c>
      <c r="EH86" s="2" t="s">
        <v>220</v>
      </c>
      <c r="EI86" s="4"/>
      <c r="EJ86" s="8"/>
      <c r="EK86" s="4"/>
      <c r="EL86" s="8"/>
      <c r="EM86" s="7"/>
      <c r="EN86" s="7"/>
      <c r="EO86" s="2" t="s">
        <v>230</v>
      </c>
      <c r="EP86" s="2" t="s">
        <v>217</v>
      </c>
      <c r="EQ86" s="2" t="s">
        <v>962</v>
      </c>
      <c r="ER86" s="2" t="s">
        <v>972</v>
      </c>
      <c r="ES86" s="2" t="s">
        <v>232</v>
      </c>
      <c r="ET86" s="2" t="s">
        <v>220</v>
      </c>
      <c r="EU86" s="4"/>
      <c r="EV86" s="8"/>
      <c r="EW86" s="4"/>
      <c r="EX86" s="8"/>
      <c r="EY86" s="7"/>
      <c r="EZ86" s="7"/>
      <c r="FA86" s="2" t="s">
        <v>230</v>
      </c>
      <c r="FB86" s="2" t="s">
        <v>217</v>
      </c>
      <c r="FC86" s="2" t="s">
        <v>591</v>
      </c>
      <c r="FD86" s="2" t="s">
        <v>1459</v>
      </c>
      <c r="FE86" s="2" t="s">
        <v>232</v>
      </c>
      <c r="FF86" s="2" t="s">
        <v>220</v>
      </c>
      <c r="FG86" s="4"/>
      <c r="FH86" s="8"/>
      <c r="FI86" s="4"/>
      <c r="FJ86" s="8"/>
      <c r="FK86" s="7"/>
      <c r="FL86" s="7"/>
      <c r="FM86" s="2" t="s">
        <v>230</v>
      </c>
      <c r="FN86" s="2" t="s">
        <v>217</v>
      </c>
      <c r="FO86" s="2" t="s">
        <v>1445</v>
      </c>
      <c r="FP86" s="2" t="s">
        <v>1460</v>
      </c>
      <c r="FQ86" s="2" t="s">
        <v>232</v>
      </c>
      <c r="FR86" s="2" t="s">
        <v>220</v>
      </c>
      <c r="FS86" s="4"/>
      <c r="FT86" s="8"/>
      <c r="FU86" s="4"/>
      <c r="FV86" s="8"/>
      <c r="FW86" s="7"/>
      <c r="FX86" s="7"/>
      <c r="FY86" s="2" t="s">
        <v>230</v>
      </c>
      <c r="FZ86" s="2" t="s">
        <v>217</v>
      </c>
      <c r="GA86" s="2" t="s">
        <v>311</v>
      </c>
      <c r="GB86" s="2" t="s">
        <v>732</v>
      </c>
      <c r="GC86" s="2" t="s">
        <v>232</v>
      </c>
      <c r="GD86" s="2" t="s">
        <v>220</v>
      </c>
      <c r="GE86" s="4"/>
      <c r="GF86" s="8"/>
      <c r="GG86" s="4"/>
      <c r="GH86" s="8"/>
      <c r="GI86" s="7"/>
      <c r="GJ86" s="7"/>
      <c r="GK86" s="2" t="s">
        <v>230</v>
      </c>
      <c r="GL86" s="2" t="s">
        <v>217</v>
      </c>
      <c r="GM86" s="2" t="s">
        <v>250</v>
      </c>
      <c r="GN86" s="2" t="s">
        <v>1119</v>
      </c>
      <c r="GO86" s="2" t="s">
        <v>232</v>
      </c>
      <c r="GP86" s="2" t="s">
        <v>220</v>
      </c>
      <c r="GQ86" s="4"/>
      <c r="GR86" s="8"/>
      <c r="GS86" s="4"/>
      <c r="GT86" s="8"/>
      <c r="GU86" s="7"/>
      <c r="GV86" s="7"/>
      <c r="GW86" s="2" t="s">
        <v>416</v>
      </c>
      <c r="GX86" s="2" t="s">
        <v>217</v>
      </c>
      <c r="GY86" s="2" t="s">
        <v>220</v>
      </c>
      <c r="GZ86" s="2" t="s">
        <v>220</v>
      </c>
      <c r="HA86" s="2" t="s">
        <v>232</v>
      </c>
      <c r="HB86" s="2" t="s">
        <v>220</v>
      </c>
      <c r="HC86" s="4"/>
      <c r="HD86" s="8"/>
      <c r="HE86" s="4"/>
      <c r="HF86" s="8"/>
      <c r="HG86" s="7"/>
      <c r="HH86" s="7"/>
      <c r="HI86" s="2" t="s">
        <v>254</v>
      </c>
      <c r="HJ86" s="2" t="s">
        <v>217</v>
      </c>
      <c r="HK86" s="2" t="s">
        <v>220</v>
      </c>
      <c r="HL86" s="2" t="s">
        <v>220</v>
      </c>
      <c r="HM86" s="2" t="s">
        <v>232</v>
      </c>
      <c r="HN86" s="2" t="s">
        <v>220</v>
      </c>
      <c r="HO86" s="4">
        <v>1</v>
      </c>
      <c r="HP86" s="8">
        <v>85.04</v>
      </c>
      <c r="HQ86" s="4"/>
      <c r="HR86" s="8"/>
      <c r="HS86" s="7"/>
      <c r="HT86" s="7"/>
      <c r="HU86" s="2" t="s">
        <v>230</v>
      </c>
      <c r="HV86" s="2" t="s">
        <v>217</v>
      </c>
      <c r="HW86" s="2" t="s">
        <v>496</v>
      </c>
      <c r="HX86" s="2" t="s">
        <v>971</v>
      </c>
      <c r="HY86" s="2" t="s">
        <v>232</v>
      </c>
      <c r="HZ86" s="2" t="s">
        <v>220</v>
      </c>
      <c r="IA86" s="4"/>
      <c r="IB86" s="8"/>
      <c r="IC86" s="4"/>
      <c r="ID86" s="8"/>
      <c r="IE86" s="7"/>
      <c r="IF86" s="7"/>
      <c r="IG86" s="2" t="s">
        <v>230</v>
      </c>
      <c r="IH86" s="2" t="s">
        <v>217</v>
      </c>
      <c r="II86" s="2" t="s">
        <v>591</v>
      </c>
      <c r="IJ86" s="2" t="s">
        <v>1461</v>
      </c>
      <c r="IK86" s="2" t="s">
        <v>232</v>
      </c>
      <c r="IL86" s="2" t="s">
        <v>220</v>
      </c>
      <c r="IM86" s="4"/>
      <c r="IN86" s="8"/>
      <c r="IO86" s="4"/>
      <c r="IP86" s="8"/>
      <c r="IQ86" s="7"/>
      <c r="IR86" s="7"/>
      <c r="IS86" s="2" t="s">
        <v>277</v>
      </c>
      <c r="IT86" s="2" t="s">
        <v>217</v>
      </c>
      <c r="IU86" s="2" t="s">
        <v>220</v>
      </c>
      <c r="IV86" s="2" t="s">
        <v>220</v>
      </c>
      <c r="IW86" s="2" t="s">
        <v>232</v>
      </c>
      <c r="IX86" s="2" t="s">
        <v>220</v>
      </c>
      <c r="IY86" s="4"/>
      <c r="IZ86" s="8"/>
      <c r="JA86" s="4"/>
      <c r="JB86" s="8"/>
      <c r="JC86" s="7"/>
      <c r="JD86" s="7"/>
      <c r="JE86" s="2" t="s">
        <v>230</v>
      </c>
      <c r="JF86" s="2" t="s">
        <v>217</v>
      </c>
      <c r="JG86" s="2" t="s">
        <v>1387</v>
      </c>
      <c r="JH86" s="2" t="s">
        <v>1462</v>
      </c>
      <c r="JI86" s="2" t="s">
        <v>232</v>
      </c>
      <c r="JJ86" s="2" t="s">
        <v>220</v>
      </c>
      <c r="JK86" s="4"/>
      <c r="JL86" s="8"/>
      <c r="JM86" s="4"/>
      <c r="JN86" s="8"/>
      <c r="JO86" s="7"/>
      <c r="JP86" s="7"/>
      <c r="JQ86" s="2" t="s">
        <v>230</v>
      </c>
      <c r="JR86" s="2" t="s">
        <v>217</v>
      </c>
      <c r="JS86" s="2" t="s">
        <v>642</v>
      </c>
      <c r="JT86" s="2" t="s">
        <v>1463</v>
      </c>
      <c r="JU86" s="2" t="s">
        <v>232</v>
      </c>
      <c r="JV86" s="2" t="s">
        <v>220</v>
      </c>
      <c r="JW86" s="4"/>
      <c r="JX86" s="8"/>
      <c r="JY86" s="4"/>
      <c r="JZ86" s="8"/>
      <c r="KA86" s="7"/>
      <c r="KB86" s="7"/>
      <c r="KC86" s="2" t="s">
        <v>277</v>
      </c>
      <c r="KD86" s="2" t="s">
        <v>217</v>
      </c>
      <c r="KE86" s="2" t="s">
        <v>220</v>
      </c>
      <c r="KF86" s="2" t="s">
        <v>220</v>
      </c>
      <c r="KG86" s="2" t="s">
        <v>232</v>
      </c>
      <c r="KH86" s="2" t="s">
        <v>220</v>
      </c>
      <c r="KI86" s="4"/>
      <c r="KJ86" s="8"/>
      <c r="KK86" s="4"/>
      <c r="KL86" s="8"/>
      <c r="KM86" s="7"/>
      <c r="KN86" s="7"/>
      <c r="KO86" s="2" t="s">
        <v>254</v>
      </c>
      <c r="KP86" s="2" t="s">
        <v>217</v>
      </c>
      <c r="KQ86" s="2" t="s">
        <v>220</v>
      </c>
      <c r="KR86" s="2" t="s">
        <v>220</v>
      </c>
      <c r="KS86" s="2" t="s">
        <v>232</v>
      </c>
      <c r="KT86" s="2" t="s">
        <v>220</v>
      </c>
      <c r="KU86" s="4"/>
      <c r="KV86" s="8"/>
      <c r="KW86" s="4"/>
      <c r="KX86" s="8"/>
      <c r="KY86" s="7"/>
      <c r="KZ86" s="7"/>
      <c r="LA86" s="2" t="s">
        <v>277</v>
      </c>
      <c r="LB86" s="2" t="s">
        <v>217</v>
      </c>
      <c r="LC86" s="2" t="s">
        <v>220</v>
      </c>
      <c r="LD86" s="2" t="s">
        <v>220</v>
      </c>
      <c r="LE86" s="2" t="s">
        <v>232</v>
      </c>
      <c r="LF86" s="2" t="s">
        <v>220</v>
      </c>
      <c r="LG86" s="4"/>
      <c r="LH86" s="8"/>
      <c r="LI86" s="4"/>
      <c r="LJ86" s="8"/>
      <c r="LK86" s="7"/>
      <c r="LL86" s="7"/>
      <c r="LM86" s="2" t="s">
        <v>268</v>
      </c>
      <c r="LN86" s="2" t="s">
        <v>217</v>
      </c>
      <c r="LO86" s="2" t="s">
        <v>220</v>
      </c>
      <c r="LP86" s="2" t="s">
        <v>220</v>
      </c>
      <c r="LQ86" s="2" t="s">
        <v>232</v>
      </c>
      <c r="LR86" s="2" t="s">
        <v>220</v>
      </c>
      <c r="LS86" s="4"/>
      <c r="LT86" s="8"/>
      <c r="LU86" s="4"/>
      <c r="LV86" s="8"/>
      <c r="LW86" s="7"/>
      <c r="LX86" s="7"/>
      <c r="LY86" s="2" t="s">
        <v>230</v>
      </c>
      <c r="LZ86" s="2" t="s">
        <v>270</v>
      </c>
      <c r="MA86" s="2" t="s">
        <v>1452</v>
      </c>
      <c r="MB86" s="2" t="s">
        <v>907</v>
      </c>
      <c r="MC86" s="2" t="s">
        <v>232</v>
      </c>
      <c r="MD86" s="2" t="s">
        <v>220</v>
      </c>
      <c r="ME86" s="4"/>
      <c r="MF86" s="8"/>
      <c r="MG86" s="4"/>
      <c r="MH86" s="8"/>
      <c r="MI86" s="7"/>
      <c r="MJ86" s="7"/>
      <c r="MK86" s="2" t="s">
        <v>268</v>
      </c>
      <c r="ML86" s="2" t="s">
        <v>217</v>
      </c>
      <c r="MM86" s="2" t="s">
        <v>220</v>
      </c>
      <c r="MN86" s="2" t="s">
        <v>220</v>
      </c>
      <c r="MO86" s="2" t="s">
        <v>232</v>
      </c>
      <c r="MP86" s="2" t="s">
        <v>220</v>
      </c>
      <c r="MQ86" s="4"/>
      <c r="MR86" s="8"/>
      <c r="MS86" s="4"/>
      <c r="MT86" s="8"/>
      <c r="MU86" s="7"/>
      <c r="MV86" s="7"/>
      <c r="MW86" s="2" t="s">
        <v>230</v>
      </c>
      <c r="MX86" s="2" t="s">
        <v>274</v>
      </c>
      <c r="MY86" s="2" t="s">
        <v>648</v>
      </c>
      <c r="MZ86" s="2" t="s">
        <v>1464</v>
      </c>
      <c r="NA86" s="2" t="s">
        <v>232</v>
      </c>
      <c r="NB86" s="2" t="s">
        <v>220</v>
      </c>
      <c r="NC86" s="4"/>
      <c r="ND86" s="8"/>
      <c r="NE86" s="4"/>
      <c r="NF86" s="8"/>
      <c r="NG86" s="7"/>
      <c r="NH86" s="7"/>
      <c r="NI86" s="2" t="s">
        <v>220</v>
      </c>
      <c r="NJ86" s="2" t="s">
        <v>220</v>
      </c>
      <c r="NK86" s="2" t="s">
        <v>220</v>
      </c>
      <c r="NL86" s="2" t="s">
        <v>220</v>
      </c>
      <c r="NM86" s="2" t="s">
        <v>220</v>
      </c>
      <c r="NN86" s="2" t="s">
        <v>220</v>
      </c>
      <c r="NO86" s="4"/>
      <c r="NP86" s="8"/>
      <c r="NQ86" s="4"/>
      <c r="NR86" s="8"/>
      <c r="NS86" s="7"/>
      <c r="NT86" s="7"/>
      <c r="NU86" s="2" t="s">
        <v>277</v>
      </c>
      <c r="NV86" s="2" t="s">
        <v>217</v>
      </c>
      <c r="NW86" s="2" t="s">
        <v>220</v>
      </c>
      <c r="NX86" s="2" t="s">
        <v>220</v>
      </c>
      <c r="NY86" s="2" t="s">
        <v>232</v>
      </c>
      <c r="NZ86" s="2" t="s">
        <v>220</v>
      </c>
      <c r="OA86" s="4"/>
      <c r="OB86" s="8"/>
      <c r="OC86" s="4"/>
      <c r="OD86" s="8"/>
      <c r="OE86" s="7"/>
      <c r="OF86" s="7"/>
      <c r="OG86" s="2" t="s">
        <v>220</v>
      </c>
      <c r="OH86" s="2" t="s">
        <v>220</v>
      </c>
      <c r="OI86" s="2" t="s">
        <v>220</v>
      </c>
      <c r="OJ86" s="2" t="s">
        <v>220</v>
      </c>
      <c r="OK86" s="2" t="s">
        <v>220</v>
      </c>
      <c r="OL86" s="2" t="s">
        <v>220</v>
      </c>
      <c r="OM86" s="4"/>
      <c r="ON86" s="8"/>
      <c r="OO86" s="4"/>
      <c r="OP86" s="8"/>
      <c r="OQ86" s="7"/>
      <c r="OR86" s="7"/>
      <c r="OS86" s="2" t="s">
        <v>230</v>
      </c>
      <c r="OT86" s="2" t="s">
        <v>270</v>
      </c>
      <c r="OU86" s="2" t="s">
        <v>1420</v>
      </c>
      <c r="OV86" s="2" t="s">
        <v>220</v>
      </c>
      <c r="OW86" s="2" t="s">
        <v>232</v>
      </c>
      <c r="OX86" s="2" t="s">
        <v>220</v>
      </c>
      <c r="OY86" s="4"/>
      <c r="OZ86" s="8"/>
      <c r="PA86" s="4"/>
      <c r="PB86" s="8"/>
      <c r="PC86" s="7"/>
      <c r="PD86" s="7"/>
      <c r="PE86" s="2" t="s">
        <v>277</v>
      </c>
      <c r="PF86" s="2" t="s">
        <v>217</v>
      </c>
      <c r="PG86" s="2" t="s">
        <v>220</v>
      </c>
      <c r="PH86" s="2" t="s">
        <v>220</v>
      </c>
      <c r="PI86" s="2" t="s">
        <v>232</v>
      </c>
      <c r="PJ86" s="2" t="s">
        <v>220</v>
      </c>
      <c r="PK86" s="4"/>
      <c r="PL86" s="8"/>
      <c r="PM86" s="4"/>
      <c r="PN86" s="8"/>
      <c r="PO86" s="7"/>
      <c r="PP86" s="7"/>
      <c r="PQ86" s="2" t="s">
        <v>230</v>
      </c>
      <c r="PR86" s="2" t="s">
        <v>270</v>
      </c>
      <c r="PS86" s="2" t="s">
        <v>609</v>
      </c>
      <c r="PT86" s="2" t="s">
        <v>1465</v>
      </c>
      <c r="PU86" s="2" t="s">
        <v>232</v>
      </c>
      <c r="PV86" s="2" t="s">
        <v>220</v>
      </c>
      <c r="PW86" s="4">
        <v>12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>
        <v>60</v>
      </c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>
        <v>75</v>
      </c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</row>
    <row r="87">
      <c r="A87" s="2" t="s">
        <v>1466</v>
      </c>
      <c r="B87" s="2" t="s">
        <v>209</v>
      </c>
      <c r="C87" s="2" t="s">
        <v>210</v>
      </c>
      <c r="D87" s="2" t="s">
        <v>211</v>
      </c>
      <c r="E87" s="2" t="s">
        <v>1372</v>
      </c>
      <c r="F87" s="2" t="s">
        <v>1373</v>
      </c>
      <c r="G87" s="2" t="s">
        <v>1373</v>
      </c>
      <c r="H87" s="2" t="s">
        <v>1373</v>
      </c>
      <c r="I87" s="2" t="s">
        <v>1374</v>
      </c>
      <c r="J87" s="2" t="s">
        <v>215</v>
      </c>
      <c r="K87" s="2" t="s">
        <v>304</v>
      </c>
      <c r="L87" s="3">
        <v>59.99</v>
      </c>
      <c r="M87" s="3">
        <v>62.99</v>
      </c>
      <c r="N87" s="3">
        <v>119.99</v>
      </c>
      <c r="O87" s="2" t="s">
        <v>537</v>
      </c>
      <c r="P87" s="2" t="s">
        <v>538</v>
      </c>
      <c r="Q87" s="2" t="s">
        <v>219</v>
      </c>
      <c r="R87" s="2" t="s">
        <v>220</v>
      </c>
      <c r="S87" s="2" t="s">
        <v>1467</v>
      </c>
      <c r="T87" s="2" t="s">
        <v>222</v>
      </c>
      <c r="U87" s="2" t="s">
        <v>223</v>
      </c>
      <c r="V87" s="2" t="s">
        <v>843</v>
      </c>
      <c r="W87" s="2" t="s">
        <v>1234</v>
      </c>
      <c r="X87" s="2" t="s">
        <v>581</v>
      </c>
      <c r="Y87" s="2" t="s">
        <v>694</v>
      </c>
      <c r="Z87" s="4"/>
      <c r="AA87" s="4">
        <f>=ROUNDDOWN({0},0)</f>
      </c>
      <c r="AB87" s="5">
        <v>0.2</v>
      </c>
      <c r="AC87" s="2" t="s">
        <v>220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/>
      <c r="AQ87" s="8"/>
      <c r="AR87" s="4">
        <v>5</v>
      </c>
      <c r="AS87" s="8">
        <v>285.15</v>
      </c>
      <c r="AT87" s="7">
        <v>-1</v>
      </c>
      <c r="AU87" s="7">
        <v>-1</v>
      </c>
      <c r="AV87" s="4">
        <v>6</v>
      </c>
      <c r="AW87" s="8">
        <v>417.5</v>
      </c>
      <c r="AX87" s="4">
        <v>15</v>
      </c>
      <c r="AY87" s="8">
        <v>1079.44</v>
      </c>
      <c r="AZ87" s="7">
        <v>-0.6</v>
      </c>
      <c r="BA87" s="7">
        <v>-0.6132</v>
      </c>
      <c r="BB87" s="7"/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>
        <v>0.1875</v>
      </c>
      <c r="BJ87" s="4"/>
      <c r="BK87" s="8"/>
      <c r="BL87" s="2" t="s">
        <v>1468</v>
      </c>
      <c r="BM87" s="7"/>
      <c r="BN87" s="7"/>
      <c r="BO87" s="4"/>
      <c r="BP87" s="8"/>
      <c r="BQ87" s="4"/>
      <c r="BR87" s="8"/>
      <c r="BS87" s="7"/>
      <c r="BT87" s="7"/>
      <c r="BU87" s="2" t="s">
        <v>230</v>
      </c>
      <c r="BV87" s="2" t="s">
        <v>270</v>
      </c>
      <c r="BW87" s="2" t="s">
        <v>220</v>
      </c>
      <c r="BX87" s="2" t="s">
        <v>284</v>
      </c>
      <c r="BY87" s="2" t="s">
        <v>232</v>
      </c>
      <c r="BZ87" s="2" t="s">
        <v>220</v>
      </c>
      <c r="CA87" s="4"/>
      <c r="CB87" s="8"/>
      <c r="CC87" s="4"/>
      <c r="CD87" s="8"/>
      <c r="CE87" s="7"/>
      <c r="CF87" s="7"/>
      <c r="CG87" s="2" t="s">
        <v>230</v>
      </c>
      <c r="CH87" s="2" t="s">
        <v>270</v>
      </c>
      <c r="CI87" s="2" t="s">
        <v>694</v>
      </c>
      <c r="CJ87" s="2" t="s">
        <v>605</v>
      </c>
      <c r="CK87" s="2" t="s">
        <v>232</v>
      </c>
      <c r="CL87" s="2" t="s">
        <v>220</v>
      </c>
      <c r="CM87" s="4"/>
      <c r="CN87" s="8"/>
      <c r="CO87" s="4">
        <v>1</v>
      </c>
      <c r="CP87" s="8">
        <v>63.59</v>
      </c>
      <c r="CQ87" s="7">
        <v>-1</v>
      </c>
      <c r="CR87" s="7">
        <v>-1</v>
      </c>
      <c r="CS87" s="2" t="s">
        <v>230</v>
      </c>
      <c r="CT87" s="2" t="s">
        <v>270</v>
      </c>
      <c r="CU87" s="2" t="s">
        <v>1469</v>
      </c>
      <c r="CV87" s="2" t="s">
        <v>967</v>
      </c>
      <c r="CW87" s="2" t="s">
        <v>232</v>
      </c>
      <c r="CX87" s="2" t="s">
        <v>220</v>
      </c>
      <c r="CY87" s="4"/>
      <c r="CZ87" s="8"/>
      <c r="DA87" s="4"/>
      <c r="DB87" s="8"/>
      <c r="DC87" s="7"/>
      <c r="DD87" s="7"/>
      <c r="DE87" s="2" t="s">
        <v>230</v>
      </c>
      <c r="DF87" s="2" t="s">
        <v>270</v>
      </c>
      <c r="DG87" s="2" t="s">
        <v>1470</v>
      </c>
      <c r="DH87" s="2" t="s">
        <v>1449</v>
      </c>
      <c r="DI87" s="2" t="s">
        <v>232</v>
      </c>
      <c r="DJ87" s="2" t="s">
        <v>220</v>
      </c>
      <c r="DK87" s="4"/>
      <c r="DL87" s="8"/>
      <c r="DM87" s="4">
        <v>1</v>
      </c>
      <c r="DN87" s="8">
        <v>50.39</v>
      </c>
      <c r="DO87" s="7">
        <v>-1</v>
      </c>
      <c r="DP87" s="7">
        <v>-1</v>
      </c>
      <c r="DQ87" s="2" t="s">
        <v>230</v>
      </c>
      <c r="DR87" s="2" t="s">
        <v>270</v>
      </c>
      <c r="DS87" s="2" t="s">
        <v>1471</v>
      </c>
      <c r="DT87" s="2" t="s">
        <v>1472</v>
      </c>
      <c r="DU87" s="2" t="s">
        <v>232</v>
      </c>
      <c r="DV87" s="2" t="s">
        <v>220</v>
      </c>
      <c r="DW87" s="4"/>
      <c r="DX87" s="8"/>
      <c r="DY87" s="4">
        <v>2</v>
      </c>
      <c r="DZ87" s="8">
        <v>103.14</v>
      </c>
      <c r="EA87" s="7">
        <v>-1</v>
      </c>
      <c r="EB87" s="7">
        <v>-1</v>
      </c>
      <c r="EC87" s="2" t="s">
        <v>230</v>
      </c>
      <c r="ED87" s="2" t="s">
        <v>270</v>
      </c>
      <c r="EE87" s="2" t="s">
        <v>685</v>
      </c>
      <c r="EF87" s="2" t="s">
        <v>1473</v>
      </c>
      <c r="EG87" s="2" t="s">
        <v>269</v>
      </c>
      <c r="EH87" s="2" t="s">
        <v>220</v>
      </c>
      <c r="EI87" s="4"/>
      <c r="EJ87" s="8"/>
      <c r="EK87" s="4"/>
      <c r="EL87" s="8"/>
      <c r="EM87" s="7"/>
      <c r="EN87" s="7"/>
      <c r="EO87" s="2" t="s">
        <v>230</v>
      </c>
      <c r="EP87" s="2" t="s">
        <v>270</v>
      </c>
      <c r="EQ87" s="2" t="s">
        <v>962</v>
      </c>
      <c r="ER87" s="2" t="s">
        <v>1474</v>
      </c>
      <c r="ES87" s="2" t="s">
        <v>232</v>
      </c>
      <c r="ET87" s="2" t="s">
        <v>220</v>
      </c>
      <c r="EU87" s="4"/>
      <c r="EV87" s="8"/>
      <c r="EW87" s="4"/>
      <c r="EX87" s="8"/>
      <c r="EY87" s="7"/>
      <c r="EZ87" s="7"/>
      <c r="FA87" s="2" t="s">
        <v>230</v>
      </c>
      <c r="FB87" s="2" t="s">
        <v>270</v>
      </c>
      <c r="FC87" s="2" t="s">
        <v>1475</v>
      </c>
      <c r="FD87" s="2" t="s">
        <v>666</v>
      </c>
      <c r="FE87" s="2" t="s">
        <v>232</v>
      </c>
      <c r="FF87" s="2" t="s">
        <v>220</v>
      </c>
      <c r="FG87" s="4"/>
      <c r="FH87" s="8"/>
      <c r="FI87" s="4"/>
      <c r="FJ87" s="8"/>
      <c r="FK87" s="7"/>
      <c r="FL87" s="7"/>
      <c r="FM87" s="2" t="s">
        <v>230</v>
      </c>
      <c r="FN87" s="2" t="s">
        <v>270</v>
      </c>
      <c r="FO87" s="2" t="s">
        <v>458</v>
      </c>
      <c r="FP87" s="2" t="s">
        <v>696</v>
      </c>
      <c r="FQ87" s="2" t="s">
        <v>232</v>
      </c>
      <c r="FR87" s="2" t="s">
        <v>220</v>
      </c>
      <c r="FS87" s="4"/>
      <c r="FT87" s="8"/>
      <c r="FU87" s="4">
        <v>1</v>
      </c>
      <c r="FV87" s="8">
        <v>68.03</v>
      </c>
      <c r="FW87" s="7">
        <v>-1</v>
      </c>
      <c r="FX87" s="7">
        <v>-1</v>
      </c>
      <c r="FY87" s="2" t="s">
        <v>230</v>
      </c>
      <c r="FZ87" s="2" t="s">
        <v>270</v>
      </c>
      <c r="GA87" s="2" t="s">
        <v>410</v>
      </c>
      <c r="GB87" s="2" t="s">
        <v>1476</v>
      </c>
      <c r="GC87" s="2" t="s">
        <v>232</v>
      </c>
      <c r="GD87" s="2" t="s">
        <v>220</v>
      </c>
      <c r="GE87" s="4"/>
      <c r="GF87" s="8"/>
      <c r="GG87" s="4"/>
      <c r="GH87" s="8"/>
      <c r="GI87" s="7"/>
      <c r="GJ87" s="7"/>
      <c r="GK87" s="2" t="s">
        <v>230</v>
      </c>
      <c r="GL87" s="2" t="s">
        <v>270</v>
      </c>
      <c r="GM87" s="2" t="s">
        <v>250</v>
      </c>
      <c r="GN87" s="2" t="s">
        <v>1070</v>
      </c>
      <c r="GO87" s="2" t="s">
        <v>232</v>
      </c>
      <c r="GP87" s="2" t="s">
        <v>220</v>
      </c>
      <c r="GQ87" s="4"/>
      <c r="GR87" s="8"/>
      <c r="GS87" s="4"/>
      <c r="GT87" s="8"/>
      <c r="GU87" s="7"/>
      <c r="GV87" s="7"/>
      <c r="GW87" s="2" t="s">
        <v>230</v>
      </c>
      <c r="GX87" s="2" t="s">
        <v>270</v>
      </c>
      <c r="GY87" s="2" t="s">
        <v>252</v>
      </c>
      <c r="GZ87" s="2" t="s">
        <v>1477</v>
      </c>
      <c r="HA87" s="2" t="s">
        <v>232</v>
      </c>
      <c r="HB87" s="2" t="s">
        <v>220</v>
      </c>
      <c r="HC87" s="4"/>
      <c r="HD87" s="8"/>
      <c r="HE87" s="4"/>
      <c r="HF87" s="8"/>
      <c r="HG87" s="7"/>
      <c r="HH87" s="7"/>
      <c r="HI87" s="2" t="s">
        <v>277</v>
      </c>
      <c r="HJ87" s="2" t="s">
        <v>270</v>
      </c>
      <c r="HK87" s="2" t="s">
        <v>220</v>
      </c>
      <c r="HL87" s="2" t="s">
        <v>220</v>
      </c>
      <c r="HM87" s="2" t="s">
        <v>232</v>
      </c>
      <c r="HN87" s="2" t="s">
        <v>220</v>
      </c>
      <c r="HO87" s="4"/>
      <c r="HP87" s="8"/>
      <c r="HQ87" s="4"/>
      <c r="HR87" s="8"/>
      <c r="HS87" s="7"/>
      <c r="HT87" s="7"/>
      <c r="HU87" s="2" t="s">
        <v>254</v>
      </c>
      <c r="HV87" s="2" t="s">
        <v>270</v>
      </c>
      <c r="HW87" s="2" t="s">
        <v>220</v>
      </c>
      <c r="HX87" s="2" t="s">
        <v>220</v>
      </c>
      <c r="HY87" s="2" t="s">
        <v>232</v>
      </c>
      <c r="HZ87" s="2" t="s">
        <v>220</v>
      </c>
      <c r="IA87" s="4"/>
      <c r="IB87" s="8"/>
      <c r="IC87" s="4"/>
      <c r="ID87" s="8"/>
      <c r="IE87" s="7"/>
      <c r="IF87" s="7"/>
      <c r="IG87" s="2" t="s">
        <v>230</v>
      </c>
      <c r="IH87" s="2" t="s">
        <v>270</v>
      </c>
      <c r="II87" s="2" t="s">
        <v>1471</v>
      </c>
      <c r="IJ87" s="2" t="s">
        <v>1478</v>
      </c>
      <c r="IK87" s="2" t="s">
        <v>232</v>
      </c>
      <c r="IL87" s="2" t="s">
        <v>220</v>
      </c>
      <c r="IM87" s="4"/>
      <c r="IN87" s="8"/>
      <c r="IO87" s="4"/>
      <c r="IP87" s="8"/>
      <c r="IQ87" s="7"/>
      <c r="IR87" s="7"/>
      <c r="IS87" s="2" t="s">
        <v>277</v>
      </c>
      <c r="IT87" s="2" t="s">
        <v>270</v>
      </c>
      <c r="IU87" s="2" t="s">
        <v>220</v>
      </c>
      <c r="IV87" s="2" t="s">
        <v>220</v>
      </c>
      <c r="IW87" s="2" t="s">
        <v>232</v>
      </c>
      <c r="IX87" s="2" t="s">
        <v>220</v>
      </c>
      <c r="IY87" s="4"/>
      <c r="IZ87" s="8"/>
      <c r="JA87" s="4"/>
      <c r="JB87" s="8"/>
      <c r="JC87" s="7"/>
      <c r="JD87" s="7"/>
      <c r="JE87" s="2" t="s">
        <v>254</v>
      </c>
      <c r="JF87" s="2" t="s">
        <v>270</v>
      </c>
      <c r="JG87" s="2" t="s">
        <v>220</v>
      </c>
      <c r="JH87" s="2" t="s">
        <v>220</v>
      </c>
      <c r="JI87" s="2" t="s">
        <v>232</v>
      </c>
      <c r="JJ87" s="2" t="s">
        <v>220</v>
      </c>
      <c r="JK87" s="4"/>
      <c r="JL87" s="8"/>
      <c r="JM87" s="4"/>
      <c r="JN87" s="8"/>
      <c r="JO87" s="7"/>
      <c r="JP87" s="7"/>
      <c r="JQ87" s="2" t="s">
        <v>230</v>
      </c>
      <c r="JR87" s="2" t="s">
        <v>270</v>
      </c>
      <c r="JS87" s="2" t="s">
        <v>734</v>
      </c>
      <c r="JT87" s="2" t="s">
        <v>220</v>
      </c>
      <c r="JU87" s="2" t="s">
        <v>232</v>
      </c>
      <c r="JV87" s="2" t="s">
        <v>220</v>
      </c>
      <c r="JW87" s="4"/>
      <c r="JX87" s="8"/>
      <c r="JY87" s="4"/>
      <c r="JZ87" s="8"/>
      <c r="KA87" s="7"/>
      <c r="KB87" s="7"/>
      <c r="KC87" s="2" t="s">
        <v>277</v>
      </c>
      <c r="KD87" s="2" t="s">
        <v>270</v>
      </c>
      <c r="KE87" s="2" t="s">
        <v>220</v>
      </c>
      <c r="KF87" s="2" t="s">
        <v>220</v>
      </c>
      <c r="KG87" s="2" t="s">
        <v>232</v>
      </c>
      <c r="KH87" s="2" t="s">
        <v>220</v>
      </c>
      <c r="KI87" s="4"/>
      <c r="KJ87" s="8"/>
      <c r="KK87" s="4"/>
      <c r="KL87" s="8"/>
      <c r="KM87" s="7"/>
      <c r="KN87" s="7"/>
      <c r="KO87" s="2" t="s">
        <v>277</v>
      </c>
      <c r="KP87" s="2" t="s">
        <v>270</v>
      </c>
      <c r="KQ87" s="2" t="s">
        <v>220</v>
      </c>
      <c r="KR87" s="2" t="s">
        <v>220</v>
      </c>
      <c r="KS87" s="2" t="s">
        <v>232</v>
      </c>
      <c r="KT87" s="2" t="s">
        <v>220</v>
      </c>
      <c r="KU87" s="4"/>
      <c r="KV87" s="8"/>
      <c r="KW87" s="4"/>
      <c r="KX87" s="8"/>
      <c r="KY87" s="7"/>
      <c r="KZ87" s="7"/>
      <c r="LA87" s="2" t="s">
        <v>277</v>
      </c>
      <c r="LB87" s="2" t="s">
        <v>270</v>
      </c>
      <c r="LC87" s="2" t="s">
        <v>220</v>
      </c>
      <c r="LD87" s="2" t="s">
        <v>220</v>
      </c>
      <c r="LE87" s="2" t="s">
        <v>232</v>
      </c>
      <c r="LF87" s="2" t="s">
        <v>220</v>
      </c>
      <c r="LG87" s="4"/>
      <c r="LH87" s="8"/>
      <c r="LI87" s="4"/>
      <c r="LJ87" s="8"/>
      <c r="LK87" s="7"/>
      <c r="LL87" s="7"/>
      <c r="LM87" s="2" t="s">
        <v>268</v>
      </c>
      <c r="LN87" s="2" t="s">
        <v>270</v>
      </c>
      <c r="LO87" s="2" t="s">
        <v>220</v>
      </c>
      <c r="LP87" s="2" t="s">
        <v>220</v>
      </c>
      <c r="LQ87" s="2" t="s">
        <v>232</v>
      </c>
      <c r="LR87" s="2" t="s">
        <v>220</v>
      </c>
      <c r="LS87" s="4"/>
      <c r="LT87" s="8"/>
      <c r="LU87" s="4"/>
      <c r="LV87" s="8"/>
      <c r="LW87" s="7"/>
      <c r="LX87" s="7"/>
      <c r="LY87" s="2" t="s">
        <v>230</v>
      </c>
      <c r="LZ87" s="2" t="s">
        <v>270</v>
      </c>
      <c r="MA87" s="2" t="s">
        <v>684</v>
      </c>
      <c r="MB87" s="2" t="s">
        <v>1479</v>
      </c>
      <c r="MC87" s="2" t="s">
        <v>232</v>
      </c>
      <c r="MD87" s="2" t="s">
        <v>220</v>
      </c>
      <c r="ME87" s="4"/>
      <c r="MF87" s="8"/>
      <c r="MG87" s="4"/>
      <c r="MH87" s="8"/>
      <c r="MI87" s="7"/>
      <c r="MJ87" s="7"/>
      <c r="MK87" s="2" t="s">
        <v>416</v>
      </c>
      <c r="ML87" s="2" t="s">
        <v>270</v>
      </c>
      <c r="MM87" s="2" t="s">
        <v>220</v>
      </c>
      <c r="MN87" s="2" t="s">
        <v>220</v>
      </c>
      <c r="MO87" s="2" t="s">
        <v>232</v>
      </c>
      <c r="MP87" s="2" t="s">
        <v>220</v>
      </c>
      <c r="MQ87" s="4"/>
      <c r="MR87" s="8"/>
      <c r="MS87" s="4"/>
      <c r="MT87" s="8"/>
      <c r="MU87" s="7"/>
      <c r="MV87" s="7"/>
      <c r="MW87" s="2" t="s">
        <v>230</v>
      </c>
      <c r="MX87" s="2" t="s">
        <v>270</v>
      </c>
      <c r="MY87" s="2" t="s">
        <v>470</v>
      </c>
      <c r="MZ87" s="2" t="s">
        <v>488</v>
      </c>
      <c r="NA87" s="2" t="s">
        <v>232</v>
      </c>
      <c r="NB87" s="2" t="s">
        <v>220</v>
      </c>
      <c r="NC87" s="4"/>
      <c r="ND87" s="8"/>
      <c r="NE87" s="4"/>
      <c r="NF87" s="8"/>
      <c r="NG87" s="7"/>
      <c r="NH87" s="7"/>
      <c r="NI87" s="2" t="s">
        <v>220</v>
      </c>
      <c r="NJ87" s="2" t="s">
        <v>220</v>
      </c>
      <c r="NK87" s="2" t="s">
        <v>220</v>
      </c>
      <c r="NL87" s="2" t="s">
        <v>220</v>
      </c>
      <c r="NM87" s="2" t="s">
        <v>220</v>
      </c>
      <c r="NN87" s="2" t="s">
        <v>220</v>
      </c>
      <c r="NO87" s="4"/>
      <c r="NP87" s="8"/>
      <c r="NQ87" s="4"/>
      <c r="NR87" s="8"/>
      <c r="NS87" s="7"/>
      <c r="NT87" s="7"/>
      <c r="NU87" s="2" t="s">
        <v>277</v>
      </c>
      <c r="NV87" s="2" t="s">
        <v>270</v>
      </c>
      <c r="NW87" s="2" t="s">
        <v>220</v>
      </c>
      <c r="NX87" s="2" t="s">
        <v>220</v>
      </c>
      <c r="NY87" s="2" t="s">
        <v>232</v>
      </c>
      <c r="NZ87" s="2" t="s">
        <v>220</v>
      </c>
      <c r="OA87" s="4"/>
      <c r="OB87" s="8"/>
      <c r="OC87" s="4"/>
      <c r="OD87" s="8"/>
      <c r="OE87" s="7"/>
      <c r="OF87" s="7"/>
      <c r="OG87" s="2" t="s">
        <v>220</v>
      </c>
      <c r="OH87" s="2" t="s">
        <v>220</v>
      </c>
      <c r="OI87" s="2" t="s">
        <v>220</v>
      </c>
      <c r="OJ87" s="2" t="s">
        <v>220</v>
      </c>
      <c r="OK87" s="2" t="s">
        <v>220</v>
      </c>
      <c r="OL87" s="2" t="s">
        <v>220</v>
      </c>
      <c r="OM87" s="4"/>
      <c r="ON87" s="8"/>
      <c r="OO87" s="4"/>
      <c r="OP87" s="8"/>
      <c r="OQ87" s="7"/>
      <c r="OR87" s="7"/>
      <c r="OS87" s="2" t="s">
        <v>230</v>
      </c>
      <c r="OT87" s="2" t="s">
        <v>270</v>
      </c>
      <c r="OU87" s="2" t="s">
        <v>471</v>
      </c>
      <c r="OV87" s="2" t="s">
        <v>220</v>
      </c>
      <c r="OW87" s="2" t="s">
        <v>232</v>
      </c>
      <c r="OX87" s="2" t="s">
        <v>220</v>
      </c>
      <c r="OY87" s="4"/>
      <c r="OZ87" s="8"/>
      <c r="PA87" s="4"/>
      <c r="PB87" s="8"/>
      <c r="PC87" s="7"/>
      <c r="PD87" s="7"/>
      <c r="PE87" s="2" t="s">
        <v>277</v>
      </c>
      <c r="PF87" s="2" t="s">
        <v>270</v>
      </c>
      <c r="PG87" s="2" t="s">
        <v>220</v>
      </c>
      <c r="PH87" s="2" t="s">
        <v>220</v>
      </c>
      <c r="PI87" s="2" t="s">
        <v>232</v>
      </c>
      <c r="PJ87" s="2" t="s">
        <v>220</v>
      </c>
      <c r="PK87" s="4"/>
      <c r="PL87" s="8"/>
      <c r="PM87" s="4"/>
      <c r="PN87" s="8"/>
      <c r="PO87" s="7"/>
      <c r="PP87" s="7"/>
      <c r="PQ87" s="2" t="s">
        <v>230</v>
      </c>
      <c r="PR87" s="2" t="s">
        <v>270</v>
      </c>
      <c r="PS87" s="2" t="s">
        <v>1480</v>
      </c>
      <c r="PT87" s="2" t="s">
        <v>1481</v>
      </c>
      <c r="PU87" s="2" t="s">
        <v>232</v>
      </c>
      <c r="PV87" s="2" t="s">
        <v>220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</row>
    <row r="88">
      <c r="A88" s="2" t="s">
        <v>1482</v>
      </c>
      <c r="B88" s="2" t="s">
        <v>209</v>
      </c>
      <c r="C88" s="2" t="s">
        <v>210</v>
      </c>
      <c r="D88" s="2" t="s">
        <v>211</v>
      </c>
      <c r="E88" s="2" t="s">
        <v>1372</v>
      </c>
      <c r="F88" s="2" t="s">
        <v>1373</v>
      </c>
      <c r="G88" s="2" t="s">
        <v>1373</v>
      </c>
      <c r="H88" s="2" t="s">
        <v>1373</v>
      </c>
      <c r="I88" s="2" t="s">
        <v>1374</v>
      </c>
      <c r="J88" s="2" t="s">
        <v>282</v>
      </c>
      <c r="K88" s="2" t="s">
        <v>304</v>
      </c>
      <c r="L88" s="3">
        <v>75</v>
      </c>
      <c r="M88" s="3">
        <v>78.74</v>
      </c>
      <c r="N88" s="3">
        <v>149.99</v>
      </c>
      <c r="O88" s="2" t="s">
        <v>537</v>
      </c>
      <c r="P88" s="2" t="s">
        <v>538</v>
      </c>
      <c r="Q88" s="2" t="s">
        <v>219</v>
      </c>
      <c r="R88" s="2" t="s">
        <v>220</v>
      </c>
      <c r="S88" s="2" t="s">
        <v>1467</v>
      </c>
      <c r="T88" s="2" t="s">
        <v>222</v>
      </c>
      <c r="U88" s="2" t="s">
        <v>223</v>
      </c>
      <c r="V88" s="2" t="s">
        <v>843</v>
      </c>
      <c r="W88" s="2" t="s">
        <v>1234</v>
      </c>
      <c r="X88" s="2" t="s">
        <v>581</v>
      </c>
      <c r="Y88" s="2" t="s">
        <v>1483</v>
      </c>
      <c r="Z88" s="4">
        <v>140</v>
      </c>
      <c r="AA88" s="4">
        <f>=ROUNDDOWN(60.8695652173913,0)</f>
      </c>
      <c r="AB88" s="5">
        <v>2.3</v>
      </c>
      <c r="AC88" s="2" t="s">
        <v>220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6</v>
      </c>
      <c r="AQ88" s="8">
        <v>417.5</v>
      </c>
      <c r="AR88" s="4">
        <v>10</v>
      </c>
      <c r="AS88" s="8">
        <v>794.29</v>
      </c>
      <c r="AT88" s="7">
        <v>-0.4</v>
      </c>
      <c r="AU88" s="7">
        <v>-0.4744</v>
      </c>
      <c r="AV88" s="4" t="s">
        <v>220</v>
      </c>
      <c r="AW88" s="8" t="s">
        <v>220</v>
      </c>
      <c r="AX88" s="4" t="s">
        <v>220</v>
      </c>
      <c r="AY88" s="8" t="s">
        <v>220</v>
      </c>
      <c r="AZ88" s="7" t="s">
        <v>220</v>
      </c>
      <c r="BA88" s="7" t="s">
        <v>220</v>
      </c>
      <c r="BB88" s="7">
        <v>1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 t="s">
        <v>220</v>
      </c>
      <c r="BJ88" s="4">
        <v>6</v>
      </c>
      <c r="BK88" s="8">
        <v>417.5</v>
      </c>
      <c r="BL88" s="2" t="s">
        <v>1484</v>
      </c>
      <c r="BM88" s="7">
        <v>1</v>
      </c>
      <c r="BN88" s="7">
        <v>1</v>
      </c>
      <c r="BO88" s="4">
        <v>3</v>
      </c>
      <c r="BP88" s="8">
        <v>173.08</v>
      </c>
      <c r="BQ88" s="4">
        <v>4</v>
      </c>
      <c r="BR88" s="8">
        <v>311.56</v>
      </c>
      <c r="BS88" s="7">
        <v>-0.25</v>
      </c>
      <c r="BT88" s="7">
        <v>-0.4445</v>
      </c>
      <c r="BU88" s="2" t="s">
        <v>230</v>
      </c>
      <c r="BV88" s="2" t="s">
        <v>217</v>
      </c>
      <c r="BW88" s="2" t="s">
        <v>220</v>
      </c>
      <c r="BX88" s="2" t="s">
        <v>1182</v>
      </c>
      <c r="BY88" s="2" t="s">
        <v>232</v>
      </c>
      <c r="BZ88" s="2" t="s">
        <v>220</v>
      </c>
      <c r="CA88" s="4"/>
      <c r="CB88" s="8"/>
      <c r="CC88" s="4"/>
      <c r="CD88" s="8"/>
      <c r="CE88" s="7"/>
      <c r="CF88" s="7"/>
      <c r="CG88" s="2" t="s">
        <v>230</v>
      </c>
      <c r="CH88" s="2" t="s">
        <v>217</v>
      </c>
      <c r="CI88" s="2" t="s">
        <v>1485</v>
      </c>
      <c r="CJ88" s="2" t="s">
        <v>1486</v>
      </c>
      <c r="CK88" s="2" t="s">
        <v>232</v>
      </c>
      <c r="CL88" s="2" t="s">
        <v>220</v>
      </c>
      <c r="CM88" s="4"/>
      <c r="CN88" s="8"/>
      <c r="CO88" s="4">
        <v>2</v>
      </c>
      <c r="CP88" s="8">
        <v>158.98</v>
      </c>
      <c r="CQ88" s="7">
        <v>-1</v>
      </c>
      <c r="CR88" s="7">
        <v>-1</v>
      </c>
      <c r="CS88" s="2" t="s">
        <v>230</v>
      </c>
      <c r="CT88" s="2" t="s">
        <v>217</v>
      </c>
      <c r="CU88" s="2" t="s">
        <v>1469</v>
      </c>
      <c r="CV88" s="2" t="s">
        <v>1487</v>
      </c>
      <c r="CW88" s="2" t="s">
        <v>232</v>
      </c>
      <c r="CX88" s="2" t="s">
        <v>220</v>
      </c>
      <c r="CY88" s="4"/>
      <c r="CZ88" s="8"/>
      <c r="DA88" s="4"/>
      <c r="DB88" s="8"/>
      <c r="DC88" s="7"/>
      <c r="DD88" s="7"/>
      <c r="DE88" s="2" t="s">
        <v>230</v>
      </c>
      <c r="DF88" s="2" t="s">
        <v>217</v>
      </c>
      <c r="DG88" s="2" t="s">
        <v>1470</v>
      </c>
      <c r="DH88" s="2" t="s">
        <v>685</v>
      </c>
      <c r="DI88" s="2" t="s">
        <v>232</v>
      </c>
      <c r="DJ88" s="2" t="s">
        <v>220</v>
      </c>
      <c r="DK88" s="4"/>
      <c r="DL88" s="8"/>
      <c r="DM88" s="4">
        <v>1</v>
      </c>
      <c r="DN88" s="8">
        <v>62.99</v>
      </c>
      <c r="DO88" s="7">
        <v>-1</v>
      </c>
      <c r="DP88" s="7">
        <v>-1</v>
      </c>
      <c r="DQ88" s="2" t="s">
        <v>230</v>
      </c>
      <c r="DR88" s="2" t="s">
        <v>217</v>
      </c>
      <c r="DS88" s="2" t="s">
        <v>446</v>
      </c>
      <c r="DT88" s="2" t="s">
        <v>694</v>
      </c>
      <c r="DU88" s="2" t="s">
        <v>232</v>
      </c>
      <c r="DV88" s="2" t="s">
        <v>220</v>
      </c>
      <c r="DW88" s="4"/>
      <c r="DX88" s="8"/>
      <c r="DY88" s="4"/>
      <c r="DZ88" s="8"/>
      <c r="EA88" s="7"/>
      <c r="EB88" s="7"/>
      <c r="EC88" s="2" t="s">
        <v>230</v>
      </c>
      <c r="ED88" s="2" t="s">
        <v>217</v>
      </c>
      <c r="EE88" s="2" t="s">
        <v>685</v>
      </c>
      <c r="EF88" s="2" t="s">
        <v>1488</v>
      </c>
      <c r="EG88" s="2" t="s">
        <v>269</v>
      </c>
      <c r="EH88" s="2" t="s">
        <v>220</v>
      </c>
      <c r="EI88" s="4">
        <v>1</v>
      </c>
      <c r="EJ88" s="8">
        <v>86.92</v>
      </c>
      <c r="EK88" s="4">
        <v>3</v>
      </c>
      <c r="EL88" s="8">
        <v>260.76</v>
      </c>
      <c r="EM88" s="7">
        <v>-0.6667</v>
      </c>
      <c r="EN88" s="7">
        <v>-0.6667</v>
      </c>
      <c r="EO88" s="2" t="s">
        <v>230</v>
      </c>
      <c r="EP88" s="2" t="s">
        <v>217</v>
      </c>
      <c r="EQ88" s="2" t="s">
        <v>962</v>
      </c>
      <c r="ER88" s="2" t="s">
        <v>745</v>
      </c>
      <c r="ES88" s="2" t="s">
        <v>232</v>
      </c>
      <c r="ET88" s="2" t="s">
        <v>220</v>
      </c>
      <c r="EU88" s="4"/>
      <c r="EV88" s="8"/>
      <c r="EW88" s="4"/>
      <c r="EX88" s="8"/>
      <c r="EY88" s="7"/>
      <c r="EZ88" s="7"/>
      <c r="FA88" s="2" t="s">
        <v>230</v>
      </c>
      <c r="FB88" s="2" t="s">
        <v>217</v>
      </c>
      <c r="FC88" s="2" t="s">
        <v>1475</v>
      </c>
      <c r="FD88" s="2" t="s">
        <v>666</v>
      </c>
      <c r="FE88" s="2" t="s">
        <v>232</v>
      </c>
      <c r="FF88" s="2" t="s">
        <v>220</v>
      </c>
      <c r="FG88" s="4"/>
      <c r="FH88" s="8"/>
      <c r="FI88" s="4"/>
      <c r="FJ88" s="8"/>
      <c r="FK88" s="7"/>
      <c r="FL88" s="7"/>
      <c r="FM88" s="2" t="s">
        <v>230</v>
      </c>
      <c r="FN88" s="2" t="s">
        <v>217</v>
      </c>
      <c r="FO88" s="2" t="s">
        <v>458</v>
      </c>
      <c r="FP88" s="2" t="s">
        <v>339</v>
      </c>
      <c r="FQ88" s="2" t="s">
        <v>232</v>
      </c>
      <c r="FR88" s="2" t="s">
        <v>220</v>
      </c>
      <c r="FS88" s="4"/>
      <c r="FT88" s="8"/>
      <c r="FU88" s="4"/>
      <c r="FV88" s="8"/>
      <c r="FW88" s="7"/>
      <c r="FX88" s="7"/>
      <c r="FY88" s="2" t="s">
        <v>230</v>
      </c>
      <c r="FZ88" s="2" t="s">
        <v>217</v>
      </c>
      <c r="GA88" s="2" t="s">
        <v>460</v>
      </c>
      <c r="GB88" s="2" t="s">
        <v>766</v>
      </c>
      <c r="GC88" s="2" t="s">
        <v>232</v>
      </c>
      <c r="GD88" s="2" t="s">
        <v>220</v>
      </c>
      <c r="GE88" s="4">
        <v>2</v>
      </c>
      <c r="GF88" s="8">
        <v>157.5</v>
      </c>
      <c r="GG88" s="4"/>
      <c r="GH88" s="8"/>
      <c r="GI88" s="7"/>
      <c r="GJ88" s="7"/>
      <c r="GK88" s="2" t="s">
        <v>230</v>
      </c>
      <c r="GL88" s="2" t="s">
        <v>217</v>
      </c>
      <c r="GM88" s="2" t="s">
        <v>250</v>
      </c>
      <c r="GN88" s="2" t="s">
        <v>807</v>
      </c>
      <c r="GO88" s="2" t="s">
        <v>232</v>
      </c>
      <c r="GP88" s="2" t="s">
        <v>220</v>
      </c>
      <c r="GQ88" s="4"/>
      <c r="GR88" s="8"/>
      <c r="GS88" s="4"/>
      <c r="GT88" s="8"/>
      <c r="GU88" s="7"/>
      <c r="GV88" s="7"/>
      <c r="GW88" s="2" t="s">
        <v>230</v>
      </c>
      <c r="GX88" s="2" t="s">
        <v>270</v>
      </c>
      <c r="GY88" s="2" t="s">
        <v>252</v>
      </c>
      <c r="GZ88" s="2" t="s">
        <v>424</v>
      </c>
      <c r="HA88" s="2" t="s">
        <v>232</v>
      </c>
      <c r="HB88" s="2" t="s">
        <v>220</v>
      </c>
      <c r="HC88" s="4"/>
      <c r="HD88" s="8"/>
      <c r="HE88" s="4"/>
      <c r="HF88" s="8"/>
      <c r="HG88" s="7"/>
      <c r="HH88" s="7"/>
      <c r="HI88" s="2" t="s">
        <v>277</v>
      </c>
      <c r="HJ88" s="2" t="s">
        <v>217</v>
      </c>
      <c r="HK88" s="2" t="s">
        <v>220</v>
      </c>
      <c r="HL88" s="2" t="s">
        <v>220</v>
      </c>
      <c r="HM88" s="2" t="s">
        <v>232</v>
      </c>
      <c r="HN88" s="2" t="s">
        <v>220</v>
      </c>
      <c r="HO88" s="4"/>
      <c r="HP88" s="8"/>
      <c r="HQ88" s="4"/>
      <c r="HR88" s="8"/>
      <c r="HS88" s="7"/>
      <c r="HT88" s="7"/>
      <c r="HU88" s="2" t="s">
        <v>254</v>
      </c>
      <c r="HV88" s="2" t="s">
        <v>217</v>
      </c>
      <c r="HW88" s="2" t="s">
        <v>220</v>
      </c>
      <c r="HX88" s="2" t="s">
        <v>220</v>
      </c>
      <c r="HY88" s="2" t="s">
        <v>232</v>
      </c>
      <c r="HZ88" s="2" t="s">
        <v>220</v>
      </c>
      <c r="IA88" s="4"/>
      <c r="IB88" s="8"/>
      <c r="IC88" s="4"/>
      <c r="ID88" s="8"/>
      <c r="IE88" s="7"/>
      <c r="IF88" s="7"/>
      <c r="IG88" s="2" t="s">
        <v>230</v>
      </c>
      <c r="IH88" s="2" t="s">
        <v>217</v>
      </c>
      <c r="II88" s="2" t="s">
        <v>1471</v>
      </c>
      <c r="IJ88" s="2" t="s">
        <v>1486</v>
      </c>
      <c r="IK88" s="2" t="s">
        <v>232</v>
      </c>
      <c r="IL88" s="2" t="s">
        <v>220</v>
      </c>
      <c r="IM88" s="4"/>
      <c r="IN88" s="8"/>
      <c r="IO88" s="4"/>
      <c r="IP88" s="8"/>
      <c r="IQ88" s="7"/>
      <c r="IR88" s="7"/>
      <c r="IS88" s="2" t="s">
        <v>277</v>
      </c>
      <c r="IT88" s="2" t="s">
        <v>217</v>
      </c>
      <c r="IU88" s="2" t="s">
        <v>220</v>
      </c>
      <c r="IV88" s="2" t="s">
        <v>220</v>
      </c>
      <c r="IW88" s="2" t="s">
        <v>232</v>
      </c>
      <c r="IX88" s="2" t="s">
        <v>220</v>
      </c>
      <c r="IY88" s="4"/>
      <c r="IZ88" s="8"/>
      <c r="JA88" s="4"/>
      <c r="JB88" s="8"/>
      <c r="JC88" s="7"/>
      <c r="JD88" s="7"/>
      <c r="JE88" s="2" t="s">
        <v>254</v>
      </c>
      <c r="JF88" s="2" t="s">
        <v>217</v>
      </c>
      <c r="JG88" s="2" t="s">
        <v>220</v>
      </c>
      <c r="JH88" s="2" t="s">
        <v>220</v>
      </c>
      <c r="JI88" s="2" t="s">
        <v>232</v>
      </c>
      <c r="JJ88" s="2" t="s">
        <v>220</v>
      </c>
      <c r="JK88" s="4"/>
      <c r="JL88" s="8"/>
      <c r="JM88" s="4"/>
      <c r="JN88" s="8"/>
      <c r="JO88" s="7"/>
      <c r="JP88" s="7"/>
      <c r="JQ88" s="2" t="s">
        <v>230</v>
      </c>
      <c r="JR88" s="2" t="s">
        <v>217</v>
      </c>
      <c r="JS88" s="2" t="s">
        <v>734</v>
      </c>
      <c r="JT88" s="2" t="s">
        <v>639</v>
      </c>
      <c r="JU88" s="2" t="s">
        <v>232</v>
      </c>
      <c r="JV88" s="2" t="s">
        <v>220</v>
      </c>
      <c r="JW88" s="4"/>
      <c r="JX88" s="8"/>
      <c r="JY88" s="4"/>
      <c r="JZ88" s="8"/>
      <c r="KA88" s="7"/>
      <c r="KB88" s="7"/>
      <c r="KC88" s="2" t="s">
        <v>277</v>
      </c>
      <c r="KD88" s="2" t="s">
        <v>217</v>
      </c>
      <c r="KE88" s="2" t="s">
        <v>220</v>
      </c>
      <c r="KF88" s="2" t="s">
        <v>220</v>
      </c>
      <c r="KG88" s="2" t="s">
        <v>232</v>
      </c>
      <c r="KH88" s="2" t="s">
        <v>220</v>
      </c>
      <c r="KI88" s="4"/>
      <c r="KJ88" s="8"/>
      <c r="KK88" s="4"/>
      <c r="KL88" s="8"/>
      <c r="KM88" s="7"/>
      <c r="KN88" s="7"/>
      <c r="KO88" s="2" t="s">
        <v>277</v>
      </c>
      <c r="KP88" s="2" t="s">
        <v>217</v>
      </c>
      <c r="KQ88" s="2" t="s">
        <v>220</v>
      </c>
      <c r="KR88" s="2" t="s">
        <v>220</v>
      </c>
      <c r="KS88" s="2" t="s">
        <v>232</v>
      </c>
      <c r="KT88" s="2" t="s">
        <v>220</v>
      </c>
      <c r="KU88" s="4"/>
      <c r="KV88" s="8"/>
      <c r="KW88" s="4"/>
      <c r="KX88" s="8"/>
      <c r="KY88" s="7"/>
      <c r="KZ88" s="7"/>
      <c r="LA88" s="2" t="s">
        <v>277</v>
      </c>
      <c r="LB88" s="2" t="s">
        <v>217</v>
      </c>
      <c r="LC88" s="2" t="s">
        <v>220</v>
      </c>
      <c r="LD88" s="2" t="s">
        <v>220</v>
      </c>
      <c r="LE88" s="2" t="s">
        <v>232</v>
      </c>
      <c r="LF88" s="2" t="s">
        <v>220</v>
      </c>
      <c r="LG88" s="4"/>
      <c r="LH88" s="8"/>
      <c r="LI88" s="4"/>
      <c r="LJ88" s="8"/>
      <c r="LK88" s="7"/>
      <c r="LL88" s="7"/>
      <c r="LM88" s="2" t="s">
        <v>268</v>
      </c>
      <c r="LN88" s="2" t="s">
        <v>217</v>
      </c>
      <c r="LO88" s="2" t="s">
        <v>220</v>
      </c>
      <c r="LP88" s="2" t="s">
        <v>220</v>
      </c>
      <c r="LQ88" s="2" t="s">
        <v>232</v>
      </c>
      <c r="LR88" s="2" t="s">
        <v>220</v>
      </c>
      <c r="LS88" s="4"/>
      <c r="LT88" s="8"/>
      <c r="LU88" s="4"/>
      <c r="LV88" s="8"/>
      <c r="LW88" s="7"/>
      <c r="LX88" s="7"/>
      <c r="LY88" s="2" t="s">
        <v>230</v>
      </c>
      <c r="LZ88" s="2" t="s">
        <v>270</v>
      </c>
      <c r="MA88" s="2" t="s">
        <v>684</v>
      </c>
      <c r="MB88" s="2" t="s">
        <v>1479</v>
      </c>
      <c r="MC88" s="2" t="s">
        <v>232</v>
      </c>
      <c r="MD88" s="2" t="s">
        <v>220</v>
      </c>
      <c r="ME88" s="4"/>
      <c r="MF88" s="8"/>
      <c r="MG88" s="4"/>
      <c r="MH88" s="8"/>
      <c r="MI88" s="7"/>
      <c r="MJ88" s="7"/>
      <c r="MK88" s="2" t="s">
        <v>416</v>
      </c>
      <c r="ML88" s="2" t="s">
        <v>217</v>
      </c>
      <c r="MM88" s="2" t="s">
        <v>220</v>
      </c>
      <c r="MN88" s="2" t="s">
        <v>220</v>
      </c>
      <c r="MO88" s="2" t="s">
        <v>232</v>
      </c>
      <c r="MP88" s="2" t="s">
        <v>220</v>
      </c>
      <c r="MQ88" s="4"/>
      <c r="MR88" s="8"/>
      <c r="MS88" s="4"/>
      <c r="MT88" s="8"/>
      <c r="MU88" s="7"/>
      <c r="MV88" s="7"/>
      <c r="MW88" s="2" t="s">
        <v>230</v>
      </c>
      <c r="MX88" s="2" t="s">
        <v>274</v>
      </c>
      <c r="MY88" s="2" t="s">
        <v>470</v>
      </c>
      <c r="MZ88" s="2" t="s">
        <v>1475</v>
      </c>
      <c r="NA88" s="2" t="s">
        <v>232</v>
      </c>
      <c r="NB88" s="2" t="s">
        <v>220</v>
      </c>
      <c r="NC88" s="4"/>
      <c r="ND88" s="8"/>
      <c r="NE88" s="4"/>
      <c r="NF88" s="8"/>
      <c r="NG88" s="7"/>
      <c r="NH88" s="7"/>
      <c r="NI88" s="2" t="s">
        <v>220</v>
      </c>
      <c r="NJ88" s="2" t="s">
        <v>220</v>
      </c>
      <c r="NK88" s="2" t="s">
        <v>220</v>
      </c>
      <c r="NL88" s="2" t="s">
        <v>220</v>
      </c>
      <c r="NM88" s="2" t="s">
        <v>220</v>
      </c>
      <c r="NN88" s="2" t="s">
        <v>220</v>
      </c>
      <c r="NO88" s="4"/>
      <c r="NP88" s="8"/>
      <c r="NQ88" s="4"/>
      <c r="NR88" s="8"/>
      <c r="NS88" s="7"/>
      <c r="NT88" s="7"/>
      <c r="NU88" s="2" t="s">
        <v>277</v>
      </c>
      <c r="NV88" s="2" t="s">
        <v>217</v>
      </c>
      <c r="NW88" s="2" t="s">
        <v>220</v>
      </c>
      <c r="NX88" s="2" t="s">
        <v>220</v>
      </c>
      <c r="NY88" s="2" t="s">
        <v>232</v>
      </c>
      <c r="NZ88" s="2" t="s">
        <v>220</v>
      </c>
      <c r="OA88" s="4"/>
      <c r="OB88" s="8"/>
      <c r="OC88" s="4"/>
      <c r="OD88" s="8"/>
      <c r="OE88" s="7"/>
      <c r="OF88" s="7"/>
      <c r="OG88" s="2" t="s">
        <v>220</v>
      </c>
      <c r="OH88" s="2" t="s">
        <v>220</v>
      </c>
      <c r="OI88" s="2" t="s">
        <v>220</v>
      </c>
      <c r="OJ88" s="2" t="s">
        <v>220</v>
      </c>
      <c r="OK88" s="2" t="s">
        <v>220</v>
      </c>
      <c r="OL88" s="2" t="s">
        <v>220</v>
      </c>
      <c r="OM88" s="4"/>
      <c r="ON88" s="8"/>
      <c r="OO88" s="4"/>
      <c r="OP88" s="8"/>
      <c r="OQ88" s="7"/>
      <c r="OR88" s="7"/>
      <c r="OS88" s="2" t="s">
        <v>230</v>
      </c>
      <c r="OT88" s="2" t="s">
        <v>270</v>
      </c>
      <c r="OU88" s="2" t="s">
        <v>471</v>
      </c>
      <c r="OV88" s="2" t="s">
        <v>220</v>
      </c>
      <c r="OW88" s="2" t="s">
        <v>232</v>
      </c>
      <c r="OX88" s="2" t="s">
        <v>220</v>
      </c>
      <c r="OY88" s="4"/>
      <c r="OZ88" s="8"/>
      <c r="PA88" s="4"/>
      <c r="PB88" s="8"/>
      <c r="PC88" s="7"/>
      <c r="PD88" s="7"/>
      <c r="PE88" s="2" t="s">
        <v>277</v>
      </c>
      <c r="PF88" s="2" t="s">
        <v>217</v>
      </c>
      <c r="PG88" s="2" t="s">
        <v>220</v>
      </c>
      <c r="PH88" s="2" t="s">
        <v>220</v>
      </c>
      <c r="PI88" s="2" t="s">
        <v>232</v>
      </c>
      <c r="PJ88" s="2" t="s">
        <v>220</v>
      </c>
      <c r="PK88" s="4"/>
      <c r="PL88" s="8"/>
      <c r="PM88" s="4"/>
      <c r="PN88" s="8"/>
      <c r="PO88" s="7"/>
      <c r="PP88" s="7"/>
      <c r="PQ88" s="2" t="s">
        <v>230</v>
      </c>
      <c r="PR88" s="2" t="s">
        <v>270</v>
      </c>
      <c r="PS88" s="2" t="s">
        <v>1421</v>
      </c>
      <c r="PT88" s="2" t="s">
        <v>986</v>
      </c>
      <c r="PU88" s="2" t="s">
        <v>232</v>
      </c>
      <c r="PV88" s="2" t="s">
        <v>220</v>
      </c>
      <c r="PW88" s="4">
        <v>140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</row>
    <row r="89">
      <c r="A89" s="2" t="s">
        <v>1489</v>
      </c>
      <c r="B89" s="2" t="s">
        <v>209</v>
      </c>
      <c r="C89" s="2" t="s">
        <v>210</v>
      </c>
      <c r="D89" s="2" t="s">
        <v>211</v>
      </c>
      <c r="E89" s="2" t="s">
        <v>1372</v>
      </c>
      <c r="F89" s="2" t="s">
        <v>1490</v>
      </c>
      <c r="G89" s="2" t="s">
        <v>1490</v>
      </c>
      <c r="H89" s="2" t="s">
        <v>1490</v>
      </c>
      <c r="I89" s="2" t="s">
        <v>1491</v>
      </c>
      <c r="J89" s="2" t="s">
        <v>1492</v>
      </c>
      <c r="K89" s="2" t="s">
        <v>1329</v>
      </c>
      <c r="L89" s="3">
        <v>52.8</v>
      </c>
      <c r="M89" s="3">
        <v>55.43</v>
      </c>
      <c r="N89" s="3">
        <v>109.99</v>
      </c>
      <c r="O89" s="2" t="s">
        <v>217</v>
      </c>
      <c r="P89" s="2" t="s">
        <v>538</v>
      </c>
      <c r="Q89" s="2" t="s">
        <v>219</v>
      </c>
      <c r="R89" s="2" t="s">
        <v>220</v>
      </c>
      <c r="S89" s="2" t="s">
        <v>1493</v>
      </c>
      <c r="T89" s="2" t="s">
        <v>220</v>
      </c>
      <c r="U89" s="2" t="s">
        <v>220</v>
      </c>
      <c r="V89" s="2" t="s">
        <v>1033</v>
      </c>
      <c r="W89" s="2" t="s">
        <v>844</v>
      </c>
      <c r="X89" s="2" t="s">
        <v>1494</v>
      </c>
      <c r="Y89" s="2" t="s">
        <v>582</v>
      </c>
      <c r="Z89" s="4">
        <v>49</v>
      </c>
      <c r="AA89" s="4">
        <f>=ROUNDDOWN(11.9512195121951,0)</f>
      </c>
      <c r="AB89" s="5">
        <v>4.1</v>
      </c>
      <c r="AC89" s="2" t="s">
        <v>220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10</v>
      </c>
      <c r="AQ89" s="8">
        <v>565.79</v>
      </c>
      <c r="AR89" s="4">
        <v>8</v>
      </c>
      <c r="AS89" s="8">
        <v>451.83</v>
      </c>
      <c r="AT89" s="7">
        <v>0.25</v>
      </c>
      <c r="AU89" s="7">
        <v>0.2522</v>
      </c>
      <c r="AV89" s="4">
        <v>28</v>
      </c>
      <c r="AW89" s="8">
        <v>1978.79</v>
      </c>
      <c r="AX89" s="4">
        <v>26</v>
      </c>
      <c r="AY89" s="8">
        <v>1790.89</v>
      </c>
      <c r="AZ89" s="7">
        <v>0.0769</v>
      </c>
      <c r="BA89" s="7">
        <v>0.1049</v>
      </c>
      <c r="BB89" s="7">
        <v>0.2859</v>
      </c>
      <c r="BC89" s="4">
        <v>28</v>
      </c>
      <c r="BD89" s="8">
        <v>1978.79</v>
      </c>
      <c r="BE89" s="4">
        <v>26</v>
      </c>
      <c r="BF89" s="8">
        <v>1790.89</v>
      </c>
      <c r="BG89" s="7">
        <v>0.0769</v>
      </c>
      <c r="BH89" s="7">
        <v>0.1049</v>
      </c>
      <c r="BI89" s="7">
        <v>1</v>
      </c>
      <c r="BJ89" s="4">
        <v>10</v>
      </c>
      <c r="BK89" s="8">
        <v>565.79</v>
      </c>
      <c r="BL89" s="2" t="s">
        <v>1495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1188</v>
      </c>
      <c r="BV89" s="2" t="s">
        <v>270</v>
      </c>
      <c r="BW89" s="2" t="s">
        <v>220</v>
      </c>
      <c r="BX89" s="2" t="s">
        <v>1496</v>
      </c>
      <c r="BY89" s="2" t="s">
        <v>232</v>
      </c>
      <c r="BZ89" s="2" t="s">
        <v>220</v>
      </c>
      <c r="CA89" s="4"/>
      <c r="CB89" s="8"/>
      <c r="CC89" s="4"/>
      <c r="CD89" s="8"/>
      <c r="CE89" s="7"/>
      <c r="CF89" s="7"/>
      <c r="CG89" s="2" t="s">
        <v>230</v>
      </c>
      <c r="CH89" s="2" t="s">
        <v>217</v>
      </c>
      <c r="CI89" s="2" t="s">
        <v>591</v>
      </c>
      <c r="CJ89" s="2" t="s">
        <v>1497</v>
      </c>
      <c r="CK89" s="2" t="s">
        <v>232</v>
      </c>
      <c r="CL89" s="2" t="s">
        <v>220</v>
      </c>
      <c r="CM89" s="4">
        <v>5</v>
      </c>
      <c r="CN89" s="8">
        <v>275</v>
      </c>
      <c r="CO89" s="4">
        <v>2</v>
      </c>
      <c r="CP89" s="8">
        <v>110</v>
      </c>
      <c r="CQ89" s="7">
        <v>1.5</v>
      </c>
      <c r="CR89" s="7">
        <v>1.5</v>
      </c>
      <c r="CS89" s="2" t="s">
        <v>230</v>
      </c>
      <c r="CT89" s="2" t="s">
        <v>217</v>
      </c>
      <c r="CU89" s="2" t="s">
        <v>235</v>
      </c>
      <c r="CV89" s="2" t="s">
        <v>448</v>
      </c>
      <c r="CW89" s="2" t="s">
        <v>232</v>
      </c>
      <c r="CX89" s="2" t="s">
        <v>220</v>
      </c>
      <c r="CY89" s="4"/>
      <c r="CZ89" s="8"/>
      <c r="DA89" s="4">
        <v>1</v>
      </c>
      <c r="DB89" s="8">
        <v>52.08</v>
      </c>
      <c r="DC89" s="7">
        <v>-1</v>
      </c>
      <c r="DD89" s="7">
        <v>-1</v>
      </c>
      <c r="DE89" s="2" t="s">
        <v>230</v>
      </c>
      <c r="DF89" s="2" t="s">
        <v>217</v>
      </c>
      <c r="DG89" s="2" t="s">
        <v>591</v>
      </c>
      <c r="DH89" s="2" t="s">
        <v>1498</v>
      </c>
      <c r="DI89" s="2" t="s">
        <v>232</v>
      </c>
      <c r="DJ89" s="2" t="s">
        <v>220</v>
      </c>
      <c r="DK89" s="4"/>
      <c r="DL89" s="8"/>
      <c r="DM89" s="4"/>
      <c r="DN89" s="8"/>
      <c r="DO89" s="7"/>
      <c r="DP89" s="7"/>
      <c r="DQ89" s="2" t="s">
        <v>230</v>
      </c>
      <c r="DR89" s="2" t="s">
        <v>217</v>
      </c>
      <c r="DS89" s="2" t="s">
        <v>591</v>
      </c>
      <c r="DT89" s="2" t="s">
        <v>1499</v>
      </c>
      <c r="DU89" s="2" t="s">
        <v>232</v>
      </c>
      <c r="DV89" s="2" t="s">
        <v>220</v>
      </c>
      <c r="DW89" s="4"/>
      <c r="DX89" s="8"/>
      <c r="DY89" s="4"/>
      <c r="DZ89" s="8"/>
      <c r="EA89" s="7"/>
      <c r="EB89" s="7"/>
      <c r="EC89" s="2" t="s">
        <v>230</v>
      </c>
      <c r="ED89" s="2" t="s">
        <v>217</v>
      </c>
      <c r="EE89" s="2" t="s">
        <v>591</v>
      </c>
      <c r="EF89" s="2" t="s">
        <v>1498</v>
      </c>
      <c r="EG89" s="2" t="s">
        <v>232</v>
      </c>
      <c r="EH89" s="2" t="s">
        <v>220</v>
      </c>
      <c r="EI89" s="4">
        <v>1</v>
      </c>
      <c r="EJ89" s="8">
        <v>57.95</v>
      </c>
      <c r="EK89" s="4">
        <v>5</v>
      </c>
      <c r="EL89" s="8">
        <v>289.75</v>
      </c>
      <c r="EM89" s="7">
        <v>-0.8</v>
      </c>
      <c r="EN89" s="7">
        <v>-0.8</v>
      </c>
      <c r="EO89" s="2" t="s">
        <v>230</v>
      </c>
      <c r="EP89" s="2" t="s">
        <v>217</v>
      </c>
      <c r="EQ89" s="2" t="s">
        <v>455</v>
      </c>
      <c r="ER89" s="2" t="s">
        <v>454</v>
      </c>
      <c r="ES89" s="2" t="s">
        <v>232</v>
      </c>
      <c r="ET89" s="2" t="s">
        <v>220</v>
      </c>
      <c r="EU89" s="4">
        <v>4</v>
      </c>
      <c r="EV89" s="8">
        <v>232.84</v>
      </c>
      <c r="EW89" s="4"/>
      <c r="EX89" s="8"/>
      <c r="EY89" s="7"/>
      <c r="EZ89" s="7"/>
      <c r="FA89" s="2" t="s">
        <v>230</v>
      </c>
      <c r="FB89" s="2" t="s">
        <v>217</v>
      </c>
      <c r="FC89" s="2" t="s">
        <v>591</v>
      </c>
      <c r="FD89" s="2" t="s">
        <v>1500</v>
      </c>
      <c r="FE89" s="2" t="s">
        <v>232</v>
      </c>
      <c r="FF89" s="2" t="s">
        <v>220</v>
      </c>
      <c r="FG89" s="4"/>
      <c r="FH89" s="8"/>
      <c r="FI89" s="4"/>
      <c r="FJ89" s="8"/>
      <c r="FK89" s="7"/>
      <c r="FL89" s="7"/>
      <c r="FM89" s="2" t="s">
        <v>230</v>
      </c>
      <c r="FN89" s="2" t="s">
        <v>217</v>
      </c>
      <c r="FO89" s="2" t="s">
        <v>246</v>
      </c>
      <c r="FP89" s="2" t="s">
        <v>1501</v>
      </c>
      <c r="FQ89" s="2" t="s">
        <v>232</v>
      </c>
      <c r="FR89" s="2" t="s">
        <v>220</v>
      </c>
      <c r="FS89" s="4"/>
      <c r="FT89" s="8"/>
      <c r="FU89" s="4"/>
      <c r="FV89" s="8"/>
      <c r="FW89" s="7"/>
      <c r="FX89" s="7"/>
      <c r="FY89" s="2" t="s">
        <v>230</v>
      </c>
      <c r="FZ89" s="2" t="s">
        <v>217</v>
      </c>
      <c r="GA89" s="2" t="s">
        <v>460</v>
      </c>
      <c r="GB89" s="2" t="s">
        <v>1502</v>
      </c>
      <c r="GC89" s="2" t="s">
        <v>232</v>
      </c>
      <c r="GD89" s="2" t="s">
        <v>220</v>
      </c>
      <c r="GE89" s="4"/>
      <c r="GF89" s="8"/>
      <c r="GG89" s="4"/>
      <c r="GH89" s="8"/>
      <c r="GI89" s="7"/>
      <c r="GJ89" s="7"/>
      <c r="GK89" s="2" t="s">
        <v>277</v>
      </c>
      <c r="GL89" s="2" t="s">
        <v>217</v>
      </c>
      <c r="GM89" s="2" t="s">
        <v>220</v>
      </c>
      <c r="GN89" s="2" t="s">
        <v>220</v>
      </c>
      <c r="GO89" s="2" t="s">
        <v>232</v>
      </c>
      <c r="GP89" s="2" t="s">
        <v>220</v>
      </c>
      <c r="GQ89" s="4"/>
      <c r="GR89" s="8"/>
      <c r="GS89" s="4"/>
      <c r="GT89" s="8"/>
      <c r="GU89" s="7"/>
      <c r="GV89" s="7"/>
      <c r="GW89" s="2" t="s">
        <v>230</v>
      </c>
      <c r="GX89" s="2" t="s">
        <v>270</v>
      </c>
      <c r="GY89" s="2" t="s">
        <v>252</v>
      </c>
      <c r="GZ89" s="2" t="s">
        <v>1210</v>
      </c>
      <c r="HA89" s="2" t="s">
        <v>232</v>
      </c>
      <c r="HB89" s="2" t="s">
        <v>220</v>
      </c>
      <c r="HC89" s="4"/>
      <c r="HD89" s="8"/>
      <c r="HE89" s="4"/>
      <c r="HF89" s="8"/>
      <c r="HG89" s="7"/>
      <c r="HH89" s="7"/>
      <c r="HI89" s="2" t="s">
        <v>254</v>
      </c>
      <c r="HJ89" s="2" t="s">
        <v>217</v>
      </c>
      <c r="HK89" s="2" t="s">
        <v>220</v>
      </c>
      <c r="HL89" s="2" t="s">
        <v>220</v>
      </c>
      <c r="HM89" s="2" t="s">
        <v>232</v>
      </c>
      <c r="HN89" s="2" t="s">
        <v>220</v>
      </c>
      <c r="HO89" s="4"/>
      <c r="HP89" s="8"/>
      <c r="HQ89" s="4"/>
      <c r="HR89" s="8"/>
      <c r="HS89" s="7"/>
      <c r="HT89" s="7"/>
      <c r="HU89" s="2" t="s">
        <v>230</v>
      </c>
      <c r="HV89" s="2" t="s">
        <v>217</v>
      </c>
      <c r="HW89" s="2" t="s">
        <v>496</v>
      </c>
      <c r="HX89" s="2" t="s">
        <v>968</v>
      </c>
      <c r="HY89" s="2" t="s">
        <v>232</v>
      </c>
      <c r="HZ89" s="2" t="s">
        <v>220</v>
      </c>
      <c r="IA89" s="4"/>
      <c r="IB89" s="8"/>
      <c r="IC89" s="4"/>
      <c r="ID89" s="8"/>
      <c r="IE89" s="7"/>
      <c r="IF89" s="7"/>
      <c r="IG89" s="2" t="s">
        <v>230</v>
      </c>
      <c r="IH89" s="2" t="s">
        <v>217</v>
      </c>
      <c r="II89" s="2" t="s">
        <v>591</v>
      </c>
      <c r="IJ89" s="2" t="s">
        <v>1503</v>
      </c>
      <c r="IK89" s="2" t="s">
        <v>232</v>
      </c>
      <c r="IL89" s="2" t="s">
        <v>220</v>
      </c>
      <c r="IM89" s="4"/>
      <c r="IN89" s="8"/>
      <c r="IO89" s="4"/>
      <c r="IP89" s="8"/>
      <c r="IQ89" s="7"/>
      <c r="IR89" s="7"/>
      <c r="IS89" s="2" t="s">
        <v>277</v>
      </c>
      <c r="IT89" s="2" t="s">
        <v>217</v>
      </c>
      <c r="IU89" s="2" t="s">
        <v>220</v>
      </c>
      <c r="IV89" s="2" t="s">
        <v>220</v>
      </c>
      <c r="IW89" s="2" t="s">
        <v>232</v>
      </c>
      <c r="IX89" s="2" t="s">
        <v>220</v>
      </c>
      <c r="IY89" s="4"/>
      <c r="IZ89" s="8"/>
      <c r="JA89" s="4"/>
      <c r="JB89" s="8"/>
      <c r="JC89" s="7"/>
      <c r="JD89" s="7"/>
      <c r="JE89" s="2" t="s">
        <v>254</v>
      </c>
      <c r="JF89" s="2" t="s">
        <v>217</v>
      </c>
      <c r="JG89" s="2" t="s">
        <v>1387</v>
      </c>
      <c r="JH89" s="2" t="s">
        <v>220</v>
      </c>
      <c r="JI89" s="2" t="s">
        <v>232</v>
      </c>
      <c r="JJ89" s="2" t="s">
        <v>220</v>
      </c>
      <c r="JK89" s="4"/>
      <c r="JL89" s="8"/>
      <c r="JM89" s="4"/>
      <c r="JN89" s="8"/>
      <c r="JO89" s="7"/>
      <c r="JP89" s="7"/>
      <c r="JQ89" s="2" t="s">
        <v>230</v>
      </c>
      <c r="JR89" s="2" t="s">
        <v>217</v>
      </c>
      <c r="JS89" s="2" t="s">
        <v>642</v>
      </c>
      <c r="JT89" s="2" t="s">
        <v>827</v>
      </c>
      <c r="JU89" s="2" t="s">
        <v>232</v>
      </c>
      <c r="JV89" s="2" t="s">
        <v>220</v>
      </c>
      <c r="JW89" s="4"/>
      <c r="JX89" s="8"/>
      <c r="JY89" s="4"/>
      <c r="JZ89" s="8"/>
      <c r="KA89" s="7"/>
      <c r="KB89" s="7"/>
      <c r="KC89" s="2" t="s">
        <v>277</v>
      </c>
      <c r="KD89" s="2" t="s">
        <v>217</v>
      </c>
      <c r="KE89" s="2" t="s">
        <v>220</v>
      </c>
      <c r="KF89" s="2" t="s">
        <v>220</v>
      </c>
      <c r="KG89" s="2" t="s">
        <v>232</v>
      </c>
      <c r="KH89" s="2" t="s">
        <v>220</v>
      </c>
      <c r="KI89" s="4"/>
      <c r="KJ89" s="8"/>
      <c r="KK89" s="4"/>
      <c r="KL89" s="8"/>
      <c r="KM89" s="7"/>
      <c r="KN89" s="7"/>
      <c r="KO89" s="2" t="s">
        <v>254</v>
      </c>
      <c r="KP89" s="2" t="s">
        <v>217</v>
      </c>
      <c r="KQ89" s="2" t="s">
        <v>220</v>
      </c>
      <c r="KR89" s="2" t="s">
        <v>220</v>
      </c>
      <c r="KS89" s="2" t="s">
        <v>232</v>
      </c>
      <c r="KT89" s="2" t="s">
        <v>220</v>
      </c>
      <c r="KU89" s="4"/>
      <c r="KV89" s="8"/>
      <c r="KW89" s="4"/>
      <c r="KX89" s="8"/>
      <c r="KY89" s="7"/>
      <c r="KZ89" s="7"/>
      <c r="LA89" s="2" t="s">
        <v>277</v>
      </c>
      <c r="LB89" s="2" t="s">
        <v>217</v>
      </c>
      <c r="LC89" s="2" t="s">
        <v>220</v>
      </c>
      <c r="LD89" s="2" t="s">
        <v>220</v>
      </c>
      <c r="LE89" s="2" t="s">
        <v>232</v>
      </c>
      <c r="LF89" s="2" t="s">
        <v>220</v>
      </c>
      <c r="LG89" s="4"/>
      <c r="LH89" s="8"/>
      <c r="LI89" s="4"/>
      <c r="LJ89" s="8"/>
      <c r="LK89" s="7"/>
      <c r="LL89" s="7"/>
      <c r="LM89" s="2" t="s">
        <v>268</v>
      </c>
      <c r="LN89" s="2" t="s">
        <v>217</v>
      </c>
      <c r="LO89" s="2" t="s">
        <v>220</v>
      </c>
      <c r="LP89" s="2" t="s">
        <v>220</v>
      </c>
      <c r="LQ89" s="2" t="s">
        <v>232</v>
      </c>
      <c r="LR89" s="2" t="s">
        <v>269</v>
      </c>
      <c r="LS89" s="4"/>
      <c r="LT89" s="8"/>
      <c r="LU89" s="4"/>
      <c r="LV89" s="8"/>
      <c r="LW89" s="7"/>
      <c r="LX89" s="7"/>
      <c r="LY89" s="2" t="s">
        <v>230</v>
      </c>
      <c r="LZ89" s="2" t="s">
        <v>270</v>
      </c>
      <c r="MA89" s="2" t="s">
        <v>1420</v>
      </c>
      <c r="MB89" s="2" t="s">
        <v>220</v>
      </c>
      <c r="MC89" s="2" t="s">
        <v>232</v>
      </c>
      <c r="MD89" s="2" t="s">
        <v>220</v>
      </c>
      <c r="ME89" s="4"/>
      <c r="MF89" s="8"/>
      <c r="MG89" s="4"/>
      <c r="MH89" s="8"/>
      <c r="MI89" s="7"/>
      <c r="MJ89" s="7"/>
      <c r="MK89" s="2" t="s">
        <v>277</v>
      </c>
      <c r="ML89" s="2" t="s">
        <v>217</v>
      </c>
      <c r="MM89" s="2" t="s">
        <v>220</v>
      </c>
      <c r="MN89" s="2" t="s">
        <v>220</v>
      </c>
      <c r="MO89" s="2" t="s">
        <v>232</v>
      </c>
      <c r="MP89" s="2" t="s">
        <v>220</v>
      </c>
      <c r="MQ89" s="4"/>
      <c r="MR89" s="8"/>
      <c r="MS89" s="4"/>
      <c r="MT89" s="8"/>
      <c r="MU89" s="7"/>
      <c r="MV89" s="7"/>
      <c r="MW89" s="2" t="s">
        <v>230</v>
      </c>
      <c r="MX89" s="2" t="s">
        <v>274</v>
      </c>
      <c r="MY89" s="2" t="s">
        <v>648</v>
      </c>
      <c r="MZ89" s="2" t="s">
        <v>1504</v>
      </c>
      <c r="NA89" s="2" t="s">
        <v>232</v>
      </c>
      <c r="NB89" s="2" t="s">
        <v>220</v>
      </c>
      <c r="NC89" s="4"/>
      <c r="ND89" s="8"/>
      <c r="NE89" s="4"/>
      <c r="NF89" s="8"/>
      <c r="NG89" s="7"/>
      <c r="NH89" s="7"/>
      <c r="NI89" s="2" t="s">
        <v>220</v>
      </c>
      <c r="NJ89" s="2" t="s">
        <v>220</v>
      </c>
      <c r="NK89" s="2" t="s">
        <v>220</v>
      </c>
      <c r="NL89" s="2" t="s">
        <v>220</v>
      </c>
      <c r="NM89" s="2" t="s">
        <v>220</v>
      </c>
      <c r="NN89" s="2" t="s">
        <v>220</v>
      </c>
      <c r="NO89" s="4"/>
      <c r="NP89" s="8"/>
      <c r="NQ89" s="4"/>
      <c r="NR89" s="8"/>
      <c r="NS89" s="7"/>
      <c r="NT89" s="7"/>
      <c r="NU89" s="2" t="s">
        <v>277</v>
      </c>
      <c r="NV89" s="2" t="s">
        <v>217</v>
      </c>
      <c r="NW89" s="2" t="s">
        <v>220</v>
      </c>
      <c r="NX89" s="2" t="s">
        <v>220</v>
      </c>
      <c r="NY89" s="2" t="s">
        <v>232</v>
      </c>
      <c r="NZ89" s="2" t="s">
        <v>220</v>
      </c>
      <c r="OA89" s="4"/>
      <c r="OB89" s="8"/>
      <c r="OC89" s="4"/>
      <c r="OD89" s="8"/>
      <c r="OE89" s="7"/>
      <c r="OF89" s="7"/>
      <c r="OG89" s="2" t="s">
        <v>220</v>
      </c>
      <c r="OH89" s="2" t="s">
        <v>220</v>
      </c>
      <c r="OI89" s="2" t="s">
        <v>220</v>
      </c>
      <c r="OJ89" s="2" t="s">
        <v>220</v>
      </c>
      <c r="OK89" s="2" t="s">
        <v>220</v>
      </c>
      <c r="OL89" s="2" t="s">
        <v>220</v>
      </c>
      <c r="OM89" s="4"/>
      <c r="ON89" s="8"/>
      <c r="OO89" s="4"/>
      <c r="OP89" s="8"/>
      <c r="OQ89" s="7"/>
      <c r="OR89" s="7"/>
      <c r="OS89" s="2" t="s">
        <v>230</v>
      </c>
      <c r="OT89" s="2" t="s">
        <v>270</v>
      </c>
      <c r="OU89" s="2" t="s">
        <v>1420</v>
      </c>
      <c r="OV89" s="2" t="s">
        <v>220</v>
      </c>
      <c r="OW89" s="2" t="s">
        <v>232</v>
      </c>
      <c r="OX89" s="2" t="s">
        <v>220</v>
      </c>
      <c r="OY89" s="4"/>
      <c r="OZ89" s="8"/>
      <c r="PA89" s="4"/>
      <c r="PB89" s="8"/>
      <c r="PC89" s="7"/>
      <c r="PD89" s="7"/>
      <c r="PE89" s="2" t="s">
        <v>277</v>
      </c>
      <c r="PF89" s="2" t="s">
        <v>217</v>
      </c>
      <c r="PG89" s="2" t="s">
        <v>220</v>
      </c>
      <c r="PH89" s="2" t="s">
        <v>220</v>
      </c>
      <c r="PI89" s="2" t="s">
        <v>232</v>
      </c>
      <c r="PJ89" s="2" t="s">
        <v>220</v>
      </c>
      <c r="PK89" s="4"/>
      <c r="PL89" s="8"/>
      <c r="PM89" s="4"/>
      <c r="PN89" s="8"/>
      <c r="PO89" s="7"/>
      <c r="PP89" s="7"/>
      <c r="PQ89" s="2" t="s">
        <v>230</v>
      </c>
      <c r="PR89" s="2" t="s">
        <v>270</v>
      </c>
      <c r="PS89" s="2" t="s">
        <v>609</v>
      </c>
      <c r="PT89" s="2" t="s">
        <v>1505</v>
      </c>
      <c r="PU89" s="2" t="s">
        <v>232</v>
      </c>
      <c r="PV89" s="2" t="s">
        <v>220</v>
      </c>
      <c r="PW89" s="4">
        <v>49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</row>
    <row r="90">
      <c r="A90" s="2" t="s">
        <v>1506</v>
      </c>
      <c r="B90" s="2" t="s">
        <v>209</v>
      </c>
      <c r="C90" s="2" t="s">
        <v>210</v>
      </c>
      <c r="D90" s="2" t="s">
        <v>211</v>
      </c>
      <c r="E90" s="2" t="s">
        <v>1372</v>
      </c>
      <c r="F90" s="2" t="s">
        <v>1490</v>
      </c>
      <c r="G90" s="2" t="s">
        <v>1490</v>
      </c>
      <c r="H90" s="2" t="s">
        <v>1490</v>
      </c>
      <c r="I90" s="2" t="s">
        <v>1491</v>
      </c>
      <c r="J90" s="2" t="s">
        <v>215</v>
      </c>
      <c r="K90" s="2" t="s">
        <v>1329</v>
      </c>
      <c r="L90" s="3">
        <v>70</v>
      </c>
      <c r="M90" s="3">
        <v>73.49</v>
      </c>
      <c r="N90" s="3">
        <v>139.99</v>
      </c>
      <c r="O90" s="2" t="s">
        <v>217</v>
      </c>
      <c r="P90" s="2" t="s">
        <v>538</v>
      </c>
      <c r="Q90" s="2" t="s">
        <v>219</v>
      </c>
      <c r="R90" s="2" t="s">
        <v>220</v>
      </c>
      <c r="S90" s="2" t="s">
        <v>1493</v>
      </c>
      <c r="T90" s="2" t="s">
        <v>220</v>
      </c>
      <c r="U90" s="2" t="s">
        <v>220</v>
      </c>
      <c r="V90" s="2" t="s">
        <v>1033</v>
      </c>
      <c r="W90" s="2" t="s">
        <v>844</v>
      </c>
      <c r="X90" s="2" t="s">
        <v>1494</v>
      </c>
      <c r="Y90" s="2" t="s">
        <v>582</v>
      </c>
      <c r="Z90" s="4">
        <v>246</v>
      </c>
      <c r="AA90" s="4">
        <f>=ROUNDDOWN(98.4,0)</f>
      </c>
      <c r="AB90" s="5">
        <v>2.5</v>
      </c>
      <c r="AC90" s="2" t="s">
        <v>220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6</v>
      </c>
      <c r="AQ90" s="8">
        <v>422.34</v>
      </c>
      <c r="AR90" s="4">
        <v>12</v>
      </c>
      <c r="AS90" s="8">
        <v>878.29</v>
      </c>
      <c r="AT90" s="7">
        <v>-0.5</v>
      </c>
      <c r="AU90" s="7">
        <v>-0.5191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>
        <v>0.2134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 t="s">
        <v>220</v>
      </c>
      <c r="BJ90" s="4">
        <v>6</v>
      </c>
      <c r="BK90" s="8">
        <v>422.34</v>
      </c>
      <c r="BL90" s="2" t="s">
        <v>1507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1188</v>
      </c>
      <c r="BV90" s="2" t="s">
        <v>270</v>
      </c>
      <c r="BW90" s="2" t="s">
        <v>220</v>
      </c>
      <c r="BX90" s="2" t="s">
        <v>630</v>
      </c>
      <c r="BY90" s="2" t="s">
        <v>232</v>
      </c>
      <c r="BZ90" s="2" t="s">
        <v>220</v>
      </c>
      <c r="CA90" s="4">
        <v>1</v>
      </c>
      <c r="CB90" s="8">
        <v>71.73</v>
      </c>
      <c r="CC90" s="4">
        <v>1</v>
      </c>
      <c r="CD90" s="8">
        <v>71.73</v>
      </c>
      <c r="CE90" s="7"/>
      <c r="CF90" s="7"/>
      <c r="CG90" s="2" t="s">
        <v>230</v>
      </c>
      <c r="CH90" s="2" t="s">
        <v>217</v>
      </c>
      <c r="CI90" s="2" t="s">
        <v>591</v>
      </c>
      <c r="CJ90" s="2" t="s">
        <v>1508</v>
      </c>
      <c r="CK90" s="2" t="s">
        <v>232</v>
      </c>
      <c r="CL90" s="2" t="s">
        <v>220</v>
      </c>
      <c r="CM90" s="4">
        <v>1</v>
      </c>
      <c r="CN90" s="8">
        <v>74.19</v>
      </c>
      <c r="CO90" s="4">
        <v>6</v>
      </c>
      <c r="CP90" s="8">
        <v>445.14</v>
      </c>
      <c r="CQ90" s="7">
        <v>-0.8333</v>
      </c>
      <c r="CR90" s="7">
        <v>-0.8333</v>
      </c>
      <c r="CS90" s="2" t="s">
        <v>230</v>
      </c>
      <c r="CT90" s="2" t="s">
        <v>217</v>
      </c>
      <c r="CU90" s="2" t="s">
        <v>235</v>
      </c>
      <c r="CV90" s="2" t="s">
        <v>1509</v>
      </c>
      <c r="CW90" s="2" t="s">
        <v>232</v>
      </c>
      <c r="CX90" s="2" t="s">
        <v>220</v>
      </c>
      <c r="CY90" s="4">
        <v>2</v>
      </c>
      <c r="CZ90" s="8">
        <v>135.4</v>
      </c>
      <c r="DA90" s="4">
        <v>2</v>
      </c>
      <c r="DB90" s="8">
        <v>135.4</v>
      </c>
      <c r="DC90" s="7"/>
      <c r="DD90" s="7"/>
      <c r="DE90" s="2" t="s">
        <v>230</v>
      </c>
      <c r="DF90" s="2" t="s">
        <v>217</v>
      </c>
      <c r="DG90" s="2" t="s">
        <v>591</v>
      </c>
      <c r="DH90" s="2" t="s">
        <v>1498</v>
      </c>
      <c r="DI90" s="2" t="s">
        <v>232</v>
      </c>
      <c r="DJ90" s="2" t="s">
        <v>220</v>
      </c>
      <c r="DK90" s="4">
        <v>1</v>
      </c>
      <c r="DL90" s="8">
        <v>73.49</v>
      </c>
      <c r="DM90" s="4"/>
      <c r="DN90" s="8"/>
      <c r="DO90" s="7"/>
      <c r="DP90" s="7"/>
      <c r="DQ90" s="2" t="s">
        <v>230</v>
      </c>
      <c r="DR90" s="2" t="s">
        <v>217</v>
      </c>
      <c r="DS90" s="2" t="s">
        <v>591</v>
      </c>
      <c r="DT90" s="2" t="s">
        <v>1510</v>
      </c>
      <c r="DU90" s="2" t="s">
        <v>232</v>
      </c>
      <c r="DV90" s="2" t="s">
        <v>220</v>
      </c>
      <c r="DW90" s="4">
        <v>1</v>
      </c>
      <c r="DX90" s="8">
        <v>67.53</v>
      </c>
      <c r="DY90" s="4"/>
      <c r="DZ90" s="8"/>
      <c r="EA90" s="7"/>
      <c r="EB90" s="7"/>
      <c r="EC90" s="2" t="s">
        <v>230</v>
      </c>
      <c r="ED90" s="2" t="s">
        <v>217</v>
      </c>
      <c r="EE90" s="2" t="s">
        <v>591</v>
      </c>
      <c r="EF90" s="2" t="s">
        <v>1498</v>
      </c>
      <c r="EG90" s="2" t="s">
        <v>232</v>
      </c>
      <c r="EH90" s="2" t="s">
        <v>220</v>
      </c>
      <c r="EI90" s="4"/>
      <c r="EJ90" s="8"/>
      <c r="EK90" s="4">
        <v>3</v>
      </c>
      <c r="EL90" s="8">
        <v>226.02</v>
      </c>
      <c r="EM90" s="7">
        <v>-1</v>
      </c>
      <c r="EN90" s="7">
        <v>-1</v>
      </c>
      <c r="EO90" s="2" t="s">
        <v>230</v>
      </c>
      <c r="EP90" s="2" t="s">
        <v>217</v>
      </c>
      <c r="EQ90" s="2" t="s">
        <v>455</v>
      </c>
      <c r="ER90" s="2" t="s">
        <v>1511</v>
      </c>
      <c r="ES90" s="2" t="s">
        <v>232</v>
      </c>
      <c r="ET90" s="2" t="s">
        <v>220</v>
      </c>
      <c r="EU90" s="4"/>
      <c r="EV90" s="8"/>
      <c r="EW90" s="4"/>
      <c r="EX90" s="8"/>
      <c r="EY90" s="7"/>
      <c r="EZ90" s="7"/>
      <c r="FA90" s="2" t="s">
        <v>230</v>
      </c>
      <c r="FB90" s="2" t="s">
        <v>217</v>
      </c>
      <c r="FC90" s="2" t="s">
        <v>591</v>
      </c>
      <c r="FD90" s="2" t="s">
        <v>1512</v>
      </c>
      <c r="FE90" s="2" t="s">
        <v>232</v>
      </c>
      <c r="FF90" s="2" t="s">
        <v>220</v>
      </c>
      <c r="FG90" s="4"/>
      <c r="FH90" s="8"/>
      <c r="FI90" s="4"/>
      <c r="FJ90" s="8"/>
      <c r="FK90" s="7"/>
      <c r="FL90" s="7"/>
      <c r="FM90" s="2" t="s">
        <v>230</v>
      </c>
      <c r="FN90" s="2" t="s">
        <v>217</v>
      </c>
      <c r="FO90" s="2" t="s">
        <v>246</v>
      </c>
      <c r="FP90" s="2" t="s">
        <v>745</v>
      </c>
      <c r="FQ90" s="2" t="s">
        <v>232</v>
      </c>
      <c r="FR90" s="2" t="s">
        <v>220</v>
      </c>
      <c r="FS90" s="4"/>
      <c r="FT90" s="8"/>
      <c r="FU90" s="4"/>
      <c r="FV90" s="8"/>
      <c r="FW90" s="7"/>
      <c r="FX90" s="7"/>
      <c r="FY90" s="2" t="s">
        <v>230</v>
      </c>
      <c r="FZ90" s="2" t="s">
        <v>217</v>
      </c>
      <c r="GA90" s="2" t="s">
        <v>460</v>
      </c>
      <c r="GB90" s="2" t="s">
        <v>1241</v>
      </c>
      <c r="GC90" s="2" t="s">
        <v>232</v>
      </c>
      <c r="GD90" s="2" t="s">
        <v>220</v>
      </c>
      <c r="GE90" s="4"/>
      <c r="GF90" s="8"/>
      <c r="GG90" s="4"/>
      <c r="GH90" s="8"/>
      <c r="GI90" s="7"/>
      <c r="GJ90" s="7"/>
      <c r="GK90" s="2" t="s">
        <v>277</v>
      </c>
      <c r="GL90" s="2" t="s">
        <v>217</v>
      </c>
      <c r="GM90" s="2" t="s">
        <v>220</v>
      </c>
      <c r="GN90" s="2" t="s">
        <v>220</v>
      </c>
      <c r="GO90" s="2" t="s">
        <v>232</v>
      </c>
      <c r="GP90" s="2" t="s">
        <v>220</v>
      </c>
      <c r="GQ90" s="4"/>
      <c r="GR90" s="8"/>
      <c r="GS90" s="4"/>
      <c r="GT90" s="8"/>
      <c r="GU90" s="7"/>
      <c r="GV90" s="7"/>
      <c r="GW90" s="2" t="s">
        <v>230</v>
      </c>
      <c r="GX90" s="2" t="s">
        <v>270</v>
      </c>
      <c r="GY90" s="2" t="s">
        <v>252</v>
      </c>
      <c r="GZ90" s="2" t="s">
        <v>414</v>
      </c>
      <c r="HA90" s="2" t="s">
        <v>232</v>
      </c>
      <c r="HB90" s="2" t="s">
        <v>220</v>
      </c>
      <c r="HC90" s="4"/>
      <c r="HD90" s="8"/>
      <c r="HE90" s="4"/>
      <c r="HF90" s="8"/>
      <c r="HG90" s="7"/>
      <c r="HH90" s="7"/>
      <c r="HI90" s="2" t="s">
        <v>254</v>
      </c>
      <c r="HJ90" s="2" t="s">
        <v>217</v>
      </c>
      <c r="HK90" s="2" t="s">
        <v>220</v>
      </c>
      <c r="HL90" s="2" t="s">
        <v>220</v>
      </c>
      <c r="HM90" s="2" t="s">
        <v>232</v>
      </c>
      <c r="HN90" s="2" t="s">
        <v>220</v>
      </c>
      <c r="HO90" s="4"/>
      <c r="HP90" s="8"/>
      <c r="HQ90" s="4"/>
      <c r="HR90" s="8"/>
      <c r="HS90" s="7"/>
      <c r="HT90" s="7"/>
      <c r="HU90" s="2" t="s">
        <v>230</v>
      </c>
      <c r="HV90" s="2" t="s">
        <v>217</v>
      </c>
      <c r="HW90" s="2" t="s">
        <v>496</v>
      </c>
      <c r="HX90" s="2" t="s">
        <v>1511</v>
      </c>
      <c r="HY90" s="2" t="s">
        <v>232</v>
      </c>
      <c r="HZ90" s="2" t="s">
        <v>220</v>
      </c>
      <c r="IA90" s="4"/>
      <c r="IB90" s="8"/>
      <c r="IC90" s="4"/>
      <c r="ID90" s="8"/>
      <c r="IE90" s="7"/>
      <c r="IF90" s="7"/>
      <c r="IG90" s="2" t="s">
        <v>230</v>
      </c>
      <c r="IH90" s="2" t="s">
        <v>217</v>
      </c>
      <c r="II90" s="2" t="s">
        <v>591</v>
      </c>
      <c r="IJ90" s="2" t="s">
        <v>1513</v>
      </c>
      <c r="IK90" s="2" t="s">
        <v>232</v>
      </c>
      <c r="IL90" s="2" t="s">
        <v>220</v>
      </c>
      <c r="IM90" s="4"/>
      <c r="IN90" s="8"/>
      <c r="IO90" s="4"/>
      <c r="IP90" s="8"/>
      <c r="IQ90" s="7"/>
      <c r="IR90" s="7"/>
      <c r="IS90" s="2" t="s">
        <v>277</v>
      </c>
      <c r="IT90" s="2" t="s">
        <v>217</v>
      </c>
      <c r="IU90" s="2" t="s">
        <v>220</v>
      </c>
      <c r="IV90" s="2" t="s">
        <v>220</v>
      </c>
      <c r="IW90" s="2" t="s">
        <v>232</v>
      </c>
      <c r="IX90" s="2" t="s">
        <v>220</v>
      </c>
      <c r="IY90" s="4"/>
      <c r="IZ90" s="8"/>
      <c r="JA90" s="4"/>
      <c r="JB90" s="8"/>
      <c r="JC90" s="7"/>
      <c r="JD90" s="7"/>
      <c r="JE90" s="2" t="s">
        <v>254</v>
      </c>
      <c r="JF90" s="2" t="s">
        <v>217</v>
      </c>
      <c r="JG90" s="2" t="s">
        <v>1387</v>
      </c>
      <c r="JH90" s="2" t="s">
        <v>220</v>
      </c>
      <c r="JI90" s="2" t="s">
        <v>232</v>
      </c>
      <c r="JJ90" s="2" t="s">
        <v>220</v>
      </c>
      <c r="JK90" s="4"/>
      <c r="JL90" s="8"/>
      <c r="JM90" s="4"/>
      <c r="JN90" s="8"/>
      <c r="JO90" s="7"/>
      <c r="JP90" s="7"/>
      <c r="JQ90" s="2" t="s">
        <v>230</v>
      </c>
      <c r="JR90" s="2" t="s">
        <v>217</v>
      </c>
      <c r="JS90" s="2" t="s">
        <v>642</v>
      </c>
      <c r="JT90" s="2" t="s">
        <v>1514</v>
      </c>
      <c r="JU90" s="2" t="s">
        <v>232</v>
      </c>
      <c r="JV90" s="2" t="s">
        <v>220</v>
      </c>
      <c r="JW90" s="4"/>
      <c r="JX90" s="8"/>
      <c r="JY90" s="4"/>
      <c r="JZ90" s="8"/>
      <c r="KA90" s="7"/>
      <c r="KB90" s="7"/>
      <c r="KC90" s="2" t="s">
        <v>277</v>
      </c>
      <c r="KD90" s="2" t="s">
        <v>217</v>
      </c>
      <c r="KE90" s="2" t="s">
        <v>220</v>
      </c>
      <c r="KF90" s="2" t="s">
        <v>220</v>
      </c>
      <c r="KG90" s="2" t="s">
        <v>232</v>
      </c>
      <c r="KH90" s="2" t="s">
        <v>220</v>
      </c>
      <c r="KI90" s="4"/>
      <c r="KJ90" s="8"/>
      <c r="KK90" s="4"/>
      <c r="KL90" s="8"/>
      <c r="KM90" s="7"/>
      <c r="KN90" s="7"/>
      <c r="KO90" s="2" t="s">
        <v>254</v>
      </c>
      <c r="KP90" s="2" t="s">
        <v>217</v>
      </c>
      <c r="KQ90" s="2" t="s">
        <v>220</v>
      </c>
      <c r="KR90" s="2" t="s">
        <v>220</v>
      </c>
      <c r="KS90" s="2" t="s">
        <v>232</v>
      </c>
      <c r="KT90" s="2" t="s">
        <v>220</v>
      </c>
      <c r="KU90" s="4"/>
      <c r="KV90" s="8"/>
      <c r="KW90" s="4"/>
      <c r="KX90" s="8"/>
      <c r="KY90" s="7"/>
      <c r="KZ90" s="7"/>
      <c r="LA90" s="2" t="s">
        <v>277</v>
      </c>
      <c r="LB90" s="2" t="s">
        <v>217</v>
      </c>
      <c r="LC90" s="2" t="s">
        <v>220</v>
      </c>
      <c r="LD90" s="2" t="s">
        <v>220</v>
      </c>
      <c r="LE90" s="2" t="s">
        <v>232</v>
      </c>
      <c r="LF90" s="2" t="s">
        <v>220</v>
      </c>
      <c r="LG90" s="4"/>
      <c r="LH90" s="8"/>
      <c r="LI90" s="4"/>
      <c r="LJ90" s="8"/>
      <c r="LK90" s="7"/>
      <c r="LL90" s="7"/>
      <c r="LM90" s="2" t="s">
        <v>268</v>
      </c>
      <c r="LN90" s="2" t="s">
        <v>217</v>
      </c>
      <c r="LO90" s="2" t="s">
        <v>220</v>
      </c>
      <c r="LP90" s="2" t="s">
        <v>220</v>
      </c>
      <c r="LQ90" s="2" t="s">
        <v>232</v>
      </c>
      <c r="LR90" s="2" t="s">
        <v>269</v>
      </c>
      <c r="LS90" s="4"/>
      <c r="LT90" s="8"/>
      <c r="LU90" s="4"/>
      <c r="LV90" s="8"/>
      <c r="LW90" s="7"/>
      <c r="LX90" s="7"/>
      <c r="LY90" s="2" t="s">
        <v>230</v>
      </c>
      <c r="LZ90" s="2" t="s">
        <v>270</v>
      </c>
      <c r="MA90" s="2" t="s">
        <v>1420</v>
      </c>
      <c r="MB90" s="2" t="s">
        <v>1515</v>
      </c>
      <c r="MC90" s="2" t="s">
        <v>232</v>
      </c>
      <c r="MD90" s="2" t="s">
        <v>220</v>
      </c>
      <c r="ME90" s="4"/>
      <c r="MF90" s="8"/>
      <c r="MG90" s="4"/>
      <c r="MH90" s="8"/>
      <c r="MI90" s="7"/>
      <c r="MJ90" s="7"/>
      <c r="MK90" s="2" t="s">
        <v>277</v>
      </c>
      <c r="ML90" s="2" t="s">
        <v>217</v>
      </c>
      <c r="MM90" s="2" t="s">
        <v>220</v>
      </c>
      <c r="MN90" s="2" t="s">
        <v>220</v>
      </c>
      <c r="MO90" s="2" t="s">
        <v>232</v>
      </c>
      <c r="MP90" s="2" t="s">
        <v>220</v>
      </c>
      <c r="MQ90" s="4"/>
      <c r="MR90" s="8"/>
      <c r="MS90" s="4"/>
      <c r="MT90" s="8"/>
      <c r="MU90" s="7"/>
      <c r="MV90" s="7"/>
      <c r="MW90" s="2" t="s">
        <v>230</v>
      </c>
      <c r="MX90" s="2" t="s">
        <v>274</v>
      </c>
      <c r="MY90" s="2" t="s">
        <v>648</v>
      </c>
      <c r="MZ90" s="2" t="s">
        <v>1512</v>
      </c>
      <c r="NA90" s="2" t="s">
        <v>232</v>
      </c>
      <c r="NB90" s="2" t="s">
        <v>220</v>
      </c>
      <c r="NC90" s="4"/>
      <c r="ND90" s="8"/>
      <c r="NE90" s="4"/>
      <c r="NF90" s="8"/>
      <c r="NG90" s="7"/>
      <c r="NH90" s="7"/>
      <c r="NI90" s="2" t="s">
        <v>220</v>
      </c>
      <c r="NJ90" s="2" t="s">
        <v>220</v>
      </c>
      <c r="NK90" s="2" t="s">
        <v>220</v>
      </c>
      <c r="NL90" s="2" t="s">
        <v>220</v>
      </c>
      <c r="NM90" s="2" t="s">
        <v>220</v>
      </c>
      <c r="NN90" s="2" t="s">
        <v>220</v>
      </c>
      <c r="NO90" s="4"/>
      <c r="NP90" s="8"/>
      <c r="NQ90" s="4"/>
      <c r="NR90" s="8"/>
      <c r="NS90" s="7"/>
      <c r="NT90" s="7"/>
      <c r="NU90" s="2" t="s">
        <v>277</v>
      </c>
      <c r="NV90" s="2" t="s">
        <v>217</v>
      </c>
      <c r="NW90" s="2" t="s">
        <v>220</v>
      </c>
      <c r="NX90" s="2" t="s">
        <v>220</v>
      </c>
      <c r="NY90" s="2" t="s">
        <v>232</v>
      </c>
      <c r="NZ90" s="2" t="s">
        <v>220</v>
      </c>
      <c r="OA90" s="4"/>
      <c r="OB90" s="8"/>
      <c r="OC90" s="4"/>
      <c r="OD90" s="8"/>
      <c r="OE90" s="7"/>
      <c r="OF90" s="7"/>
      <c r="OG90" s="2" t="s">
        <v>220</v>
      </c>
      <c r="OH90" s="2" t="s">
        <v>220</v>
      </c>
      <c r="OI90" s="2" t="s">
        <v>220</v>
      </c>
      <c r="OJ90" s="2" t="s">
        <v>220</v>
      </c>
      <c r="OK90" s="2" t="s">
        <v>220</v>
      </c>
      <c r="OL90" s="2" t="s">
        <v>220</v>
      </c>
      <c r="OM90" s="4"/>
      <c r="ON90" s="8"/>
      <c r="OO90" s="4"/>
      <c r="OP90" s="8"/>
      <c r="OQ90" s="7"/>
      <c r="OR90" s="7"/>
      <c r="OS90" s="2" t="s">
        <v>230</v>
      </c>
      <c r="OT90" s="2" t="s">
        <v>270</v>
      </c>
      <c r="OU90" s="2" t="s">
        <v>1420</v>
      </c>
      <c r="OV90" s="2" t="s">
        <v>220</v>
      </c>
      <c r="OW90" s="2" t="s">
        <v>232</v>
      </c>
      <c r="OX90" s="2" t="s">
        <v>220</v>
      </c>
      <c r="OY90" s="4"/>
      <c r="OZ90" s="8"/>
      <c r="PA90" s="4"/>
      <c r="PB90" s="8"/>
      <c r="PC90" s="7"/>
      <c r="PD90" s="7"/>
      <c r="PE90" s="2" t="s">
        <v>277</v>
      </c>
      <c r="PF90" s="2" t="s">
        <v>217</v>
      </c>
      <c r="PG90" s="2" t="s">
        <v>220</v>
      </c>
      <c r="PH90" s="2" t="s">
        <v>220</v>
      </c>
      <c r="PI90" s="2" t="s">
        <v>232</v>
      </c>
      <c r="PJ90" s="2" t="s">
        <v>220</v>
      </c>
      <c r="PK90" s="4"/>
      <c r="PL90" s="8"/>
      <c r="PM90" s="4"/>
      <c r="PN90" s="8"/>
      <c r="PO90" s="7"/>
      <c r="PP90" s="7"/>
      <c r="PQ90" s="2" t="s">
        <v>230</v>
      </c>
      <c r="PR90" s="2" t="s">
        <v>270</v>
      </c>
      <c r="PS90" s="2" t="s">
        <v>609</v>
      </c>
      <c r="PT90" s="2" t="s">
        <v>1516</v>
      </c>
      <c r="PU90" s="2" t="s">
        <v>232</v>
      </c>
      <c r="PV90" s="2" t="s">
        <v>220</v>
      </c>
      <c r="PW90" s="4">
        <v>246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</row>
    <row r="91">
      <c r="A91" s="2" t="s">
        <v>1517</v>
      </c>
      <c r="B91" s="2" t="s">
        <v>209</v>
      </c>
      <c r="C91" s="2" t="s">
        <v>210</v>
      </c>
      <c r="D91" s="2" t="s">
        <v>211</v>
      </c>
      <c r="E91" s="2" t="s">
        <v>1372</v>
      </c>
      <c r="F91" s="2" t="s">
        <v>1490</v>
      </c>
      <c r="G91" s="2" t="s">
        <v>1490</v>
      </c>
      <c r="H91" s="2" t="s">
        <v>1490</v>
      </c>
      <c r="I91" s="2" t="s">
        <v>1491</v>
      </c>
      <c r="J91" s="2" t="s">
        <v>1518</v>
      </c>
      <c r="K91" s="2" t="s">
        <v>1329</v>
      </c>
      <c r="L91" s="3">
        <v>80</v>
      </c>
      <c r="M91" s="3">
        <v>83.99</v>
      </c>
      <c r="N91" s="3">
        <v>159.99</v>
      </c>
      <c r="O91" s="2" t="s">
        <v>217</v>
      </c>
      <c r="P91" s="2" t="s">
        <v>538</v>
      </c>
      <c r="Q91" s="2" t="s">
        <v>219</v>
      </c>
      <c r="R91" s="2" t="s">
        <v>220</v>
      </c>
      <c r="S91" s="2" t="s">
        <v>1493</v>
      </c>
      <c r="T91" s="2" t="s">
        <v>220</v>
      </c>
      <c r="U91" s="2" t="s">
        <v>220</v>
      </c>
      <c r="V91" s="2" t="s">
        <v>1033</v>
      </c>
      <c r="W91" s="2" t="s">
        <v>844</v>
      </c>
      <c r="X91" s="2" t="s">
        <v>1494</v>
      </c>
      <c r="Y91" s="2" t="s">
        <v>582</v>
      </c>
      <c r="Z91" s="4">
        <v>190</v>
      </c>
      <c r="AA91" s="4">
        <f>=ROUNDDOWN(52.7777777777778,0)</f>
      </c>
      <c r="AB91" s="5">
        <v>3.6</v>
      </c>
      <c r="AC91" s="2" t="s">
        <v>220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12</v>
      </c>
      <c r="AQ91" s="8">
        <v>990.66</v>
      </c>
      <c r="AR91" s="4">
        <v>6</v>
      </c>
      <c r="AS91" s="8">
        <v>460.77</v>
      </c>
      <c r="AT91" s="7">
        <v>1</v>
      </c>
      <c r="AU91" s="7">
        <v>1.15</v>
      </c>
      <c r="AV91" s="4" t="s">
        <v>220</v>
      </c>
      <c r="AW91" s="8" t="s">
        <v>220</v>
      </c>
      <c r="AX91" s="4" t="s">
        <v>220</v>
      </c>
      <c r="AY91" s="8" t="s">
        <v>220</v>
      </c>
      <c r="AZ91" s="7" t="s">
        <v>220</v>
      </c>
      <c r="BA91" s="7" t="s">
        <v>220</v>
      </c>
      <c r="BB91" s="7">
        <v>0.5006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 t="s">
        <v>220</v>
      </c>
      <c r="BJ91" s="4">
        <v>12</v>
      </c>
      <c r="BK91" s="8">
        <v>990.66</v>
      </c>
      <c r="BL91" s="2" t="s">
        <v>1519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1188</v>
      </c>
      <c r="BV91" s="2" t="s">
        <v>270</v>
      </c>
      <c r="BW91" s="2" t="s">
        <v>220</v>
      </c>
      <c r="BX91" s="2" t="s">
        <v>630</v>
      </c>
      <c r="BY91" s="2" t="s">
        <v>232</v>
      </c>
      <c r="BZ91" s="2" t="s">
        <v>220</v>
      </c>
      <c r="CA91" s="4">
        <v>1</v>
      </c>
      <c r="CB91" s="8">
        <v>82.77</v>
      </c>
      <c r="CC91" s="4"/>
      <c r="CD91" s="8"/>
      <c r="CE91" s="7"/>
      <c r="CF91" s="7"/>
      <c r="CG91" s="2" t="s">
        <v>230</v>
      </c>
      <c r="CH91" s="2" t="s">
        <v>217</v>
      </c>
      <c r="CI91" s="2" t="s">
        <v>591</v>
      </c>
      <c r="CJ91" s="2" t="s">
        <v>1520</v>
      </c>
      <c r="CK91" s="2" t="s">
        <v>232</v>
      </c>
      <c r="CL91" s="2" t="s">
        <v>220</v>
      </c>
      <c r="CM91" s="4">
        <v>3</v>
      </c>
      <c r="CN91" s="8">
        <v>254.37</v>
      </c>
      <c r="CO91" s="4"/>
      <c r="CP91" s="8"/>
      <c r="CQ91" s="7"/>
      <c r="CR91" s="7"/>
      <c r="CS91" s="2" t="s">
        <v>230</v>
      </c>
      <c r="CT91" s="2" t="s">
        <v>217</v>
      </c>
      <c r="CU91" s="2" t="s">
        <v>235</v>
      </c>
      <c r="CV91" s="2" t="s">
        <v>448</v>
      </c>
      <c r="CW91" s="2" t="s">
        <v>232</v>
      </c>
      <c r="CX91" s="2" t="s">
        <v>220</v>
      </c>
      <c r="CY91" s="4">
        <v>1</v>
      </c>
      <c r="CZ91" s="8">
        <v>78.12</v>
      </c>
      <c r="DA91" s="4">
        <v>3</v>
      </c>
      <c r="DB91" s="8">
        <v>234.36</v>
      </c>
      <c r="DC91" s="7">
        <v>-0.6667</v>
      </c>
      <c r="DD91" s="7">
        <v>-0.6667</v>
      </c>
      <c r="DE91" s="2" t="s">
        <v>230</v>
      </c>
      <c r="DF91" s="2" t="s">
        <v>217</v>
      </c>
      <c r="DG91" s="2" t="s">
        <v>591</v>
      </c>
      <c r="DH91" s="2" t="s">
        <v>1510</v>
      </c>
      <c r="DI91" s="2" t="s">
        <v>232</v>
      </c>
      <c r="DJ91" s="2" t="s">
        <v>220</v>
      </c>
      <c r="DK91" s="4">
        <v>2</v>
      </c>
      <c r="DL91" s="8">
        <v>174.7</v>
      </c>
      <c r="DM91" s="4">
        <v>2</v>
      </c>
      <c r="DN91" s="8">
        <v>167.98</v>
      </c>
      <c r="DO91" s="7"/>
      <c r="DP91" s="7">
        <v>0.04</v>
      </c>
      <c r="DQ91" s="2" t="s">
        <v>230</v>
      </c>
      <c r="DR91" s="2" t="s">
        <v>217</v>
      </c>
      <c r="DS91" s="2" t="s">
        <v>591</v>
      </c>
      <c r="DT91" s="2" t="s">
        <v>1510</v>
      </c>
      <c r="DU91" s="2" t="s">
        <v>232</v>
      </c>
      <c r="DV91" s="2" t="s">
        <v>220</v>
      </c>
      <c r="DW91" s="4">
        <v>2</v>
      </c>
      <c r="DX91" s="8">
        <v>116.87</v>
      </c>
      <c r="DY91" s="4">
        <v>1</v>
      </c>
      <c r="DZ91" s="8">
        <v>58.43</v>
      </c>
      <c r="EA91" s="7">
        <v>1</v>
      </c>
      <c r="EB91" s="7">
        <v>1.0002</v>
      </c>
      <c r="EC91" s="2" t="s">
        <v>230</v>
      </c>
      <c r="ED91" s="2" t="s">
        <v>217</v>
      </c>
      <c r="EE91" s="2" t="s">
        <v>591</v>
      </c>
      <c r="EF91" s="2" t="s">
        <v>1510</v>
      </c>
      <c r="EG91" s="2" t="s">
        <v>232</v>
      </c>
      <c r="EH91" s="2" t="s">
        <v>220</v>
      </c>
      <c r="EI91" s="4">
        <v>2</v>
      </c>
      <c r="EJ91" s="8">
        <v>173.84</v>
      </c>
      <c r="EK91" s="4"/>
      <c r="EL91" s="8"/>
      <c r="EM91" s="7"/>
      <c r="EN91" s="7"/>
      <c r="EO91" s="2" t="s">
        <v>230</v>
      </c>
      <c r="EP91" s="2" t="s">
        <v>217</v>
      </c>
      <c r="EQ91" s="2" t="s">
        <v>455</v>
      </c>
      <c r="ER91" s="2" t="s">
        <v>1521</v>
      </c>
      <c r="ES91" s="2" t="s">
        <v>232</v>
      </c>
      <c r="ET91" s="2" t="s">
        <v>220</v>
      </c>
      <c r="EU91" s="4"/>
      <c r="EV91" s="8"/>
      <c r="EW91" s="4"/>
      <c r="EX91" s="8"/>
      <c r="EY91" s="7"/>
      <c r="EZ91" s="7"/>
      <c r="FA91" s="2" t="s">
        <v>230</v>
      </c>
      <c r="FB91" s="2" t="s">
        <v>217</v>
      </c>
      <c r="FC91" s="2" t="s">
        <v>1398</v>
      </c>
      <c r="FD91" s="2" t="s">
        <v>1522</v>
      </c>
      <c r="FE91" s="2" t="s">
        <v>232</v>
      </c>
      <c r="FF91" s="2" t="s">
        <v>220</v>
      </c>
      <c r="FG91" s="4"/>
      <c r="FH91" s="8"/>
      <c r="FI91" s="4"/>
      <c r="FJ91" s="8"/>
      <c r="FK91" s="7"/>
      <c r="FL91" s="7"/>
      <c r="FM91" s="2" t="s">
        <v>230</v>
      </c>
      <c r="FN91" s="2" t="s">
        <v>217</v>
      </c>
      <c r="FO91" s="2" t="s">
        <v>246</v>
      </c>
      <c r="FP91" s="2" t="s">
        <v>1474</v>
      </c>
      <c r="FQ91" s="2" t="s">
        <v>232</v>
      </c>
      <c r="FR91" s="2" t="s">
        <v>220</v>
      </c>
      <c r="FS91" s="4"/>
      <c r="FT91" s="8"/>
      <c r="FU91" s="4"/>
      <c r="FV91" s="8"/>
      <c r="FW91" s="7"/>
      <c r="FX91" s="7"/>
      <c r="FY91" s="2" t="s">
        <v>230</v>
      </c>
      <c r="FZ91" s="2" t="s">
        <v>217</v>
      </c>
      <c r="GA91" s="2" t="s">
        <v>1523</v>
      </c>
      <c r="GB91" s="2" t="s">
        <v>1290</v>
      </c>
      <c r="GC91" s="2" t="s">
        <v>232</v>
      </c>
      <c r="GD91" s="2" t="s">
        <v>220</v>
      </c>
      <c r="GE91" s="4"/>
      <c r="GF91" s="8"/>
      <c r="GG91" s="4"/>
      <c r="GH91" s="8"/>
      <c r="GI91" s="7"/>
      <c r="GJ91" s="7"/>
      <c r="GK91" s="2" t="s">
        <v>277</v>
      </c>
      <c r="GL91" s="2" t="s">
        <v>217</v>
      </c>
      <c r="GM91" s="2" t="s">
        <v>220</v>
      </c>
      <c r="GN91" s="2" t="s">
        <v>220</v>
      </c>
      <c r="GO91" s="2" t="s">
        <v>232</v>
      </c>
      <c r="GP91" s="2" t="s">
        <v>220</v>
      </c>
      <c r="GQ91" s="4"/>
      <c r="GR91" s="8"/>
      <c r="GS91" s="4"/>
      <c r="GT91" s="8"/>
      <c r="GU91" s="7"/>
      <c r="GV91" s="7"/>
      <c r="GW91" s="2" t="s">
        <v>230</v>
      </c>
      <c r="GX91" s="2" t="s">
        <v>270</v>
      </c>
      <c r="GY91" s="2" t="s">
        <v>252</v>
      </c>
      <c r="GZ91" s="2" t="s">
        <v>425</v>
      </c>
      <c r="HA91" s="2" t="s">
        <v>232</v>
      </c>
      <c r="HB91" s="2" t="s">
        <v>220</v>
      </c>
      <c r="HC91" s="4"/>
      <c r="HD91" s="8"/>
      <c r="HE91" s="4"/>
      <c r="HF91" s="8"/>
      <c r="HG91" s="7"/>
      <c r="HH91" s="7"/>
      <c r="HI91" s="2" t="s">
        <v>254</v>
      </c>
      <c r="HJ91" s="2" t="s">
        <v>217</v>
      </c>
      <c r="HK91" s="2" t="s">
        <v>220</v>
      </c>
      <c r="HL91" s="2" t="s">
        <v>220</v>
      </c>
      <c r="HM91" s="2" t="s">
        <v>232</v>
      </c>
      <c r="HN91" s="2" t="s">
        <v>220</v>
      </c>
      <c r="HO91" s="4"/>
      <c r="HP91" s="8"/>
      <c r="HQ91" s="4"/>
      <c r="HR91" s="8"/>
      <c r="HS91" s="7"/>
      <c r="HT91" s="7"/>
      <c r="HU91" s="2" t="s">
        <v>230</v>
      </c>
      <c r="HV91" s="2" t="s">
        <v>217</v>
      </c>
      <c r="HW91" s="2" t="s">
        <v>496</v>
      </c>
      <c r="HX91" s="2" t="s">
        <v>1470</v>
      </c>
      <c r="HY91" s="2" t="s">
        <v>232</v>
      </c>
      <c r="HZ91" s="2" t="s">
        <v>220</v>
      </c>
      <c r="IA91" s="4">
        <v>1</v>
      </c>
      <c r="IB91" s="8">
        <v>109.99</v>
      </c>
      <c r="IC91" s="4"/>
      <c r="ID91" s="8"/>
      <c r="IE91" s="7"/>
      <c r="IF91" s="7"/>
      <c r="IG91" s="2" t="s">
        <v>230</v>
      </c>
      <c r="IH91" s="2" t="s">
        <v>217</v>
      </c>
      <c r="II91" s="2" t="s">
        <v>591</v>
      </c>
      <c r="IJ91" s="2" t="s">
        <v>1513</v>
      </c>
      <c r="IK91" s="2" t="s">
        <v>232</v>
      </c>
      <c r="IL91" s="2" t="s">
        <v>220</v>
      </c>
      <c r="IM91" s="4"/>
      <c r="IN91" s="8"/>
      <c r="IO91" s="4"/>
      <c r="IP91" s="8"/>
      <c r="IQ91" s="7"/>
      <c r="IR91" s="7"/>
      <c r="IS91" s="2" t="s">
        <v>277</v>
      </c>
      <c r="IT91" s="2" t="s">
        <v>217</v>
      </c>
      <c r="IU91" s="2" t="s">
        <v>220</v>
      </c>
      <c r="IV91" s="2" t="s">
        <v>220</v>
      </c>
      <c r="IW91" s="2" t="s">
        <v>232</v>
      </c>
      <c r="IX91" s="2" t="s">
        <v>220</v>
      </c>
      <c r="IY91" s="4"/>
      <c r="IZ91" s="8"/>
      <c r="JA91" s="4"/>
      <c r="JB91" s="8"/>
      <c r="JC91" s="7"/>
      <c r="JD91" s="7"/>
      <c r="JE91" s="2" t="s">
        <v>254</v>
      </c>
      <c r="JF91" s="2" t="s">
        <v>217</v>
      </c>
      <c r="JG91" s="2" t="s">
        <v>1387</v>
      </c>
      <c r="JH91" s="2" t="s">
        <v>220</v>
      </c>
      <c r="JI91" s="2" t="s">
        <v>232</v>
      </c>
      <c r="JJ91" s="2" t="s">
        <v>220</v>
      </c>
      <c r="JK91" s="4"/>
      <c r="JL91" s="8"/>
      <c r="JM91" s="4"/>
      <c r="JN91" s="8"/>
      <c r="JO91" s="7"/>
      <c r="JP91" s="7"/>
      <c r="JQ91" s="2" t="s">
        <v>230</v>
      </c>
      <c r="JR91" s="2" t="s">
        <v>217</v>
      </c>
      <c r="JS91" s="2" t="s">
        <v>642</v>
      </c>
      <c r="JT91" s="2" t="s">
        <v>1524</v>
      </c>
      <c r="JU91" s="2" t="s">
        <v>232</v>
      </c>
      <c r="JV91" s="2" t="s">
        <v>220</v>
      </c>
      <c r="JW91" s="4"/>
      <c r="JX91" s="8"/>
      <c r="JY91" s="4"/>
      <c r="JZ91" s="8"/>
      <c r="KA91" s="7"/>
      <c r="KB91" s="7"/>
      <c r="KC91" s="2" t="s">
        <v>277</v>
      </c>
      <c r="KD91" s="2" t="s">
        <v>217</v>
      </c>
      <c r="KE91" s="2" t="s">
        <v>220</v>
      </c>
      <c r="KF91" s="2" t="s">
        <v>220</v>
      </c>
      <c r="KG91" s="2" t="s">
        <v>232</v>
      </c>
      <c r="KH91" s="2" t="s">
        <v>220</v>
      </c>
      <c r="KI91" s="4"/>
      <c r="KJ91" s="8"/>
      <c r="KK91" s="4"/>
      <c r="KL91" s="8"/>
      <c r="KM91" s="7"/>
      <c r="KN91" s="7"/>
      <c r="KO91" s="2" t="s">
        <v>254</v>
      </c>
      <c r="KP91" s="2" t="s">
        <v>217</v>
      </c>
      <c r="KQ91" s="2" t="s">
        <v>220</v>
      </c>
      <c r="KR91" s="2" t="s">
        <v>220</v>
      </c>
      <c r="KS91" s="2" t="s">
        <v>232</v>
      </c>
      <c r="KT91" s="2" t="s">
        <v>220</v>
      </c>
      <c r="KU91" s="4"/>
      <c r="KV91" s="8"/>
      <c r="KW91" s="4"/>
      <c r="KX91" s="8"/>
      <c r="KY91" s="7"/>
      <c r="KZ91" s="7"/>
      <c r="LA91" s="2" t="s">
        <v>277</v>
      </c>
      <c r="LB91" s="2" t="s">
        <v>217</v>
      </c>
      <c r="LC91" s="2" t="s">
        <v>220</v>
      </c>
      <c r="LD91" s="2" t="s">
        <v>220</v>
      </c>
      <c r="LE91" s="2" t="s">
        <v>232</v>
      </c>
      <c r="LF91" s="2" t="s">
        <v>220</v>
      </c>
      <c r="LG91" s="4"/>
      <c r="LH91" s="8"/>
      <c r="LI91" s="4"/>
      <c r="LJ91" s="8"/>
      <c r="LK91" s="7"/>
      <c r="LL91" s="7"/>
      <c r="LM91" s="2" t="s">
        <v>268</v>
      </c>
      <c r="LN91" s="2" t="s">
        <v>217</v>
      </c>
      <c r="LO91" s="2" t="s">
        <v>220</v>
      </c>
      <c r="LP91" s="2" t="s">
        <v>220</v>
      </c>
      <c r="LQ91" s="2" t="s">
        <v>232</v>
      </c>
      <c r="LR91" s="2" t="s">
        <v>269</v>
      </c>
      <c r="LS91" s="4"/>
      <c r="LT91" s="8"/>
      <c r="LU91" s="4"/>
      <c r="LV91" s="8"/>
      <c r="LW91" s="7"/>
      <c r="LX91" s="7"/>
      <c r="LY91" s="2" t="s">
        <v>230</v>
      </c>
      <c r="LZ91" s="2" t="s">
        <v>270</v>
      </c>
      <c r="MA91" s="2" t="s">
        <v>1420</v>
      </c>
      <c r="MB91" s="2" t="s">
        <v>646</v>
      </c>
      <c r="MC91" s="2" t="s">
        <v>232</v>
      </c>
      <c r="MD91" s="2" t="s">
        <v>220</v>
      </c>
      <c r="ME91" s="4"/>
      <c r="MF91" s="8"/>
      <c r="MG91" s="4"/>
      <c r="MH91" s="8"/>
      <c r="MI91" s="7"/>
      <c r="MJ91" s="7"/>
      <c r="MK91" s="2" t="s">
        <v>277</v>
      </c>
      <c r="ML91" s="2" t="s">
        <v>217</v>
      </c>
      <c r="MM91" s="2" t="s">
        <v>220</v>
      </c>
      <c r="MN91" s="2" t="s">
        <v>220</v>
      </c>
      <c r="MO91" s="2" t="s">
        <v>232</v>
      </c>
      <c r="MP91" s="2" t="s">
        <v>220</v>
      </c>
      <c r="MQ91" s="4"/>
      <c r="MR91" s="8"/>
      <c r="MS91" s="4"/>
      <c r="MT91" s="8"/>
      <c r="MU91" s="7"/>
      <c r="MV91" s="7"/>
      <c r="MW91" s="2" t="s">
        <v>230</v>
      </c>
      <c r="MX91" s="2" t="s">
        <v>274</v>
      </c>
      <c r="MY91" s="2" t="s">
        <v>648</v>
      </c>
      <c r="MZ91" s="2" t="s">
        <v>1525</v>
      </c>
      <c r="NA91" s="2" t="s">
        <v>232</v>
      </c>
      <c r="NB91" s="2" t="s">
        <v>220</v>
      </c>
      <c r="NC91" s="4"/>
      <c r="ND91" s="8"/>
      <c r="NE91" s="4"/>
      <c r="NF91" s="8"/>
      <c r="NG91" s="7"/>
      <c r="NH91" s="7"/>
      <c r="NI91" s="2" t="s">
        <v>220</v>
      </c>
      <c r="NJ91" s="2" t="s">
        <v>220</v>
      </c>
      <c r="NK91" s="2" t="s">
        <v>220</v>
      </c>
      <c r="NL91" s="2" t="s">
        <v>220</v>
      </c>
      <c r="NM91" s="2" t="s">
        <v>220</v>
      </c>
      <c r="NN91" s="2" t="s">
        <v>220</v>
      </c>
      <c r="NO91" s="4"/>
      <c r="NP91" s="8"/>
      <c r="NQ91" s="4"/>
      <c r="NR91" s="8"/>
      <c r="NS91" s="7"/>
      <c r="NT91" s="7"/>
      <c r="NU91" s="2" t="s">
        <v>277</v>
      </c>
      <c r="NV91" s="2" t="s">
        <v>217</v>
      </c>
      <c r="NW91" s="2" t="s">
        <v>220</v>
      </c>
      <c r="NX91" s="2" t="s">
        <v>220</v>
      </c>
      <c r="NY91" s="2" t="s">
        <v>232</v>
      </c>
      <c r="NZ91" s="2" t="s">
        <v>220</v>
      </c>
      <c r="OA91" s="4"/>
      <c r="OB91" s="8"/>
      <c r="OC91" s="4"/>
      <c r="OD91" s="8"/>
      <c r="OE91" s="7"/>
      <c r="OF91" s="7"/>
      <c r="OG91" s="2" t="s">
        <v>220</v>
      </c>
      <c r="OH91" s="2" t="s">
        <v>220</v>
      </c>
      <c r="OI91" s="2" t="s">
        <v>220</v>
      </c>
      <c r="OJ91" s="2" t="s">
        <v>220</v>
      </c>
      <c r="OK91" s="2" t="s">
        <v>220</v>
      </c>
      <c r="OL91" s="2" t="s">
        <v>220</v>
      </c>
      <c r="OM91" s="4"/>
      <c r="ON91" s="8"/>
      <c r="OO91" s="4"/>
      <c r="OP91" s="8"/>
      <c r="OQ91" s="7"/>
      <c r="OR91" s="7"/>
      <c r="OS91" s="2" t="s">
        <v>230</v>
      </c>
      <c r="OT91" s="2" t="s">
        <v>270</v>
      </c>
      <c r="OU91" s="2" t="s">
        <v>1420</v>
      </c>
      <c r="OV91" s="2" t="s">
        <v>220</v>
      </c>
      <c r="OW91" s="2" t="s">
        <v>232</v>
      </c>
      <c r="OX91" s="2" t="s">
        <v>220</v>
      </c>
      <c r="OY91" s="4"/>
      <c r="OZ91" s="8"/>
      <c r="PA91" s="4"/>
      <c r="PB91" s="8"/>
      <c r="PC91" s="7"/>
      <c r="PD91" s="7"/>
      <c r="PE91" s="2" t="s">
        <v>277</v>
      </c>
      <c r="PF91" s="2" t="s">
        <v>217</v>
      </c>
      <c r="PG91" s="2" t="s">
        <v>220</v>
      </c>
      <c r="PH91" s="2" t="s">
        <v>220</v>
      </c>
      <c r="PI91" s="2" t="s">
        <v>232</v>
      </c>
      <c r="PJ91" s="2" t="s">
        <v>220</v>
      </c>
      <c r="PK91" s="4"/>
      <c r="PL91" s="8"/>
      <c r="PM91" s="4"/>
      <c r="PN91" s="8"/>
      <c r="PO91" s="7"/>
      <c r="PP91" s="7"/>
      <c r="PQ91" s="2" t="s">
        <v>230</v>
      </c>
      <c r="PR91" s="2" t="s">
        <v>270</v>
      </c>
      <c r="PS91" s="2" t="s">
        <v>609</v>
      </c>
      <c r="PT91" s="2" t="s">
        <v>1526</v>
      </c>
      <c r="PU91" s="2" t="s">
        <v>232</v>
      </c>
      <c r="PV91" s="2" t="s">
        <v>220</v>
      </c>
      <c r="PW91" s="4">
        <v>190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</row>
    <row r="92">
      <c r="A92" s="2" t="s">
        <v>1527</v>
      </c>
      <c r="B92" s="2" t="s">
        <v>209</v>
      </c>
      <c r="C92" s="2" t="s">
        <v>210</v>
      </c>
      <c r="D92" s="2" t="s">
        <v>211</v>
      </c>
      <c r="E92" s="2" t="s">
        <v>1372</v>
      </c>
      <c r="F92" s="2" t="s">
        <v>1490</v>
      </c>
      <c r="G92" s="2" t="s">
        <v>1490</v>
      </c>
      <c r="H92" s="2" t="s">
        <v>1490</v>
      </c>
      <c r="I92" s="2" t="s">
        <v>1491</v>
      </c>
      <c r="J92" s="2" t="s">
        <v>1492</v>
      </c>
      <c r="K92" s="2" t="s">
        <v>1528</v>
      </c>
      <c r="L92" s="3">
        <v>52.8</v>
      </c>
      <c r="M92" s="3">
        <v>55.43</v>
      </c>
      <c r="N92" s="3">
        <v>109.99</v>
      </c>
      <c r="O92" s="2" t="s">
        <v>537</v>
      </c>
      <c r="P92" s="2" t="s">
        <v>538</v>
      </c>
      <c r="Q92" s="2" t="s">
        <v>219</v>
      </c>
      <c r="R92" s="2" t="s">
        <v>220</v>
      </c>
      <c r="S92" s="2" t="s">
        <v>1529</v>
      </c>
      <c r="T92" s="2" t="s">
        <v>220</v>
      </c>
      <c r="U92" s="2" t="s">
        <v>220</v>
      </c>
      <c r="V92" s="2" t="s">
        <v>1033</v>
      </c>
      <c r="W92" s="2" t="s">
        <v>844</v>
      </c>
      <c r="X92" s="2" t="s">
        <v>1494</v>
      </c>
      <c r="Y92" s="2" t="s">
        <v>582</v>
      </c>
      <c r="Z92" s="4"/>
      <c r="AA92" s="4">
        <f>=ROUNDDOWN({0},0)</f>
      </c>
      <c r="AB92" s="5">
        <v>2</v>
      </c>
      <c r="AC92" s="2" t="s">
        <v>220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/>
      <c r="BJ92" s="4"/>
      <c r="BK92" s="8"/>
      <c r="BL92" s="2" t="s">
        <v>220</v>
      </c>
      <c r="BM92" s="7"/>
      <c r="BN92" s="7"/>
      <c r="BO92" s="4"/>
      <c r="BP92" s="8"/>
      <c r="BQ92" s="4"/>
      <c r="BR92" s="8"/>
      <c r="BS92" s="7"/>
      <c r="BT92" s="7"/>
      <c r="BU92" s="2" t="s">
        <v>1188</v>
      </c>
      <c r="BV92" s="2" t="s">
        <v>270</v>
      </c>
      <c r="BW92" s="2" t="s">
        <v>220</v>
      </c>
      <c r="BX92" s="2" t="s">
        <v>1530</v>
      </c>
      <c r="BY92" s="2" t="s">
        <v>232</v>
      </c>
      <c r="BZ92" s="2" t="s">
        <v>220</v>
      </c>
      <c r="CA92" s="4"/>
      <c r="CB92" s="8"/>
      <c r="CC92" s="4"/>
      <c r="CD92" s="8"/>
      <c r="CE92" s="7"/>
      <c r="CF92" s="7"/>
      <c r="CG92" s="2" t="s">
        <v>230</v>
      </c>
      <c r="CH92" s="2" t="s">
        <v>270</v>
      </c>
      <c r="CI92" s="2" t="s">
        <v>591</v>
      </c>
      <c r="CJ92" s="2" t="s">
        <v>1531</v>
      </c>
      <c r="CK92" s="2" t="s">
        <v>232</v>
      </c>
      <c r="CL92" s="2" t="s">
        <v>220</v>
      </c>
      <c r="CM92" s="4"/>
      <c r="CN92" s="8"/>
      <c r="CO92" s="4"/>
      <c r="CP92" s="8"/>
      <c r="CQ92" s="7"/>
      <c r="CR92" s="7"/>
      <c r="CS92" s="2" t="s">
        <v>230</v>
      </c>
      <c r="CT92" s="2" t="s">
        <v>270</v>
      </c>
      <c r="CU92" s="2" t="s">
        <v>235</v>
      </c>
      <c r="CV92" s="2" t="s">
        <v>1485</v>
      </c>
      <c r="CW92" s="2" t="s">
        <v>269</v>
      </c>
      <c r="CX92" s="2" t="s">
        <v>220</v>
      </c>
      <c r="CY92" s="4"/>
      <c r="CZ92" s="8"/>
      <c r="DA92" s="4"/>
      <c r="DB92" s="8"/>
      <c r="DC92" s="7"/>
      <c r="DD92" s="7"/>
      <c r="DE92" s="2" t="s">
        <v>230</v>
      </c>
      <c r="DF92" s="2" t="s">
        <v>270</v>
      </c>
      <c r="DG92" s="2" t="s">
        <v>591</v>
      </c>
      <c r="DH92" s="2" t="s">
        <v>1513</v>
      </c>
      <c r="DI92" s="2" t="s">
        <v>232</v>
      </c>
      <c r="DJ92" s="2" t="s">
        <v>220</v>
      </c>
      <c r="DK92" s="4"/>
      <c r="DL92" s="8"/>
      <c r="DM92" s="4"/>
      <c r="DN92" s="8"/>
      <c r="DO92" s="7"/>
      <c r="DP92" s="7"/>
      <c r="DQ92" s="2" t="s">
        <v>230</v>
      </c>
      <c r="DR92" s="2" t="s">
        <v>270</v>
      </c>
      <c r="DS92" s="2" t="s">
        <v>591</v>
      </c>
      <c r="DT92" s="2" t="s">
        <v>1532</v>
      </c>
      <c r="DU92" s="2" t="s">
        <v>232</v>
      </c>
      <c r="DV92" s="2" t="s">
        <v>220</v>
      </c>
      <c r="DW92" s="4"/>
      <c r="DX92" s="8"/>
      <c r="DY92" s="4"/>
      <c r="DZ92" s="8"/>
      <c r="EA92" s="7"/>
      <c r="EB92" s="7"/>
      <c r="EC92" s="2" t="s">
        <v>230</v>
      </c>
      <c r="ED92" s="2" t="s">
        <v>270</v>
      </c>
      <c r="EE92" s="2" t="s">
        <v>591</v>
      </c>
      <c r="EF92" s="2" t="s">
        <v>1512</v>
      </c>
      <c r="EG92" s="2" t="s">
        <v>232</v>
      </c>
      <c r="EH92" s="2" t="s">
        <v>220</v>
      </c>
      <c r="EI92" s="4"/>
      <c r="EJ92" s="8"/>
      <c r="EK92" s="4"/>
      <c r="EL92" s="8"/>
      <c r="EM92" s="7"/>
      <c r="EN92" s="7"/>
      <c r="EO92" s="2" t="s">
        <v>230</v>
      </c>
      <c r="EP92" s="2" t="s">
        <v>270</v>
      </c>
      <c r="EQ92" s="2" t="s">
        <v>455</v>
      </c>
      <c r="ER92" s="2" t="s">
        <v>1511</v>
      </c>
      <c r="ES92" s="2" t="s">
        <v>232</v>
      </c>
      <c r="ET92" s="2" t="s">
        <v>220</v>
      </c>
      <c r="EU92" s="4"/>
      <c r="EV92" s="8"/>
      <c r="EW92" s="4"/>
      <c r="EX92" s="8"/>
      <c r="EY92" s="7"/>
      <c r="EZ92" s="7"/>
      <c r="FA92" s="2" t="s">
        <v>230</v>
      </c>
      <c r="FB92" s="2" t="s">
        <v>217</v>
      </c>
      <c r="FC92" s="2" t="s">
        <v>591</v>
      </c>
      <c r="FD92" s="2" t="s">
        <v>1500</v>
      </c>
      <c r="FE92" s="2" t="s">
        <v>232</v>
      </c>
      <c r="FF92" s="2" t="s">
        <v>220</v>
      </c>
      <c r="FG92" s="4"/>
      <c r="FH92" s="8"/>
      <c r="FI92" s="4"/>
      <c r="FJ92" s="8"/>
      <c r="FK92" s="7"/>
      <c r="FL92" s="7"/>
      <c r="FM92" s="2" t="s">
        <v>230</v>
      </c>
      <c r="FN92" s="2" t="s">
        <v>270</v>
      </c>
      <c r="FO92" s="2" t="s">
        <v>246</v>
      </c>
      <c r="FP92" s="2" t="s">
        <v>667</v>
      </c>
      <c r="FQ92" s="2" t="s">
        <v>232</v>
      </c>
      <c r="FR92" s="2" t="s">
        <v>220</v>
      </c>
      <c r="FS92" s="4"/>
      <c r="FT92" s="8"/>
      <c r="FU92" s="4"/>
      <c r="FV92" s="8"/>
      <c r="FW92" s="7"/>
      <c r="FX92" s="7"/>
      <c r="FY92" s="2" t="s">
        <v>230</v>
      </c>
      <c r="FZ92" s="2" t="s">
        <v>270</v>
      </c>
      <c r="GA92" s="2" t="s">
        <v>460</v>
      </c>
      <c r="GB92" s="2" t="s">
        <v>220</v>
      </c>
      <c r="GC92" s="2" t="s">
        <v>232</v>
      </c>
      <c r="GD92" s="2" t="s">
        <v>220</v>
      </c>
      <c r="GE92" s="4"/>
      <c r="GF92" s="8"/>
      <c r="GG92" s="4"/>
      <c r="GH92" s="8"/>
      <c r="GI92" s="7"/>
      <c r="GJ92" s="7"/>
      <c r="GK92" s="2" t="s">
        <v>277</v>
      </c>
      <c r="GL92" s="2" t="s">
        <v>270</v>
      </c>
      <c r="GM92" s="2" t="s">
        <v>220</v>
      </c>
      <c r="GN92" s="2" t="s">
        <v>220</v>
      </c>
      <c r="GO92" s="2" t="s">
        <v>232</v>
      </c>
      <c r="GP92" s="2" t="s">
        <v>220</v>
      </c>
      <c r="GQ92" s="4"/>
      <c r="GR92" s="8"/>
      <c r="GS92" s="4"/>
      <c r="GT92" s="8"/>
      <c r="GU92" s="7"/>
      <c r="GV92" s="7"/>
      <c r="GW92" s="2" t="s">
        <v>230</v>
      </c>
      <c r="GX92" s="2" t="s">
        <v>270</v>
      </c>
      <c r="GY92" s="2" t="s">
        <v>252</v>
      </c>
      <c r="GZ92" s="2" t="s">
        <v>220</v>
      </c>
      <c r="HA92" s="2" t="s">
        <v>232</v>
      </c>
      <c r="HB92" s="2" t="s">
        <v>220</v>
      </c>
      <c r="HC92" s="4"/>
      <c r="HD92" s="8"/>
      <c r="HE92" s="4"/>
      <c r="HF92" s="8"/>
      <c r="HG92" s="7"/>
      <c r="HH92" s="7"/>
      <c r="HI92" s="2" t="s">
        <v>277</v>
      </c>
      <c r="HJ92" s="2" t="s">
        <v>270</v>
      </c>
      <c r="HK92" s="2" t="s">
        <v>220</v>
      </c>
      <c r="HL92" s="2" t="s">
        <v>220</v>
      </c>
      <c r="HM92" s="2" t="s">
        <v>232</v>
      </c>
      <c r="HN92" s="2" t="s">
        <v>220</v>
      </c>
      <c r="HO92" s="4"/>
      <c r="HP92" s="8"/>
      <c r="HQ92" s="4"/>
      <c r="HR92" s="8"/>
      <c r="HS92" s="7"/>
      <c r="HT92" s="7"/>
      <c r="HU92" s="2" t="s">
        <v>230</v>
      </c>
      <c r="HV92" s="2" t="s">
        <v>270</v>
      </c>
      <c r="HW92" s="2" t="s">
        <v>496</v>
      </c>
      <c r="HX92" s="2" t="s">
        <v>220</v>
      </c>
      <c r="HY92" s="2" t="s">
        <v>232</v>
      </c>
      <c r="HZ92" s="2" t="s">
        <v>220</v>
      </c>
      <c r="IA92" s="4"/>
      <c r="IB92" s="8"/>
      <c r="IC92" s="4"/>
      <c r="ID92" s="8"/>
      <c r="IE92" s="7"/>
      <c r="IF92" s="7"/>
      <c r="IG92" s="2" t="s">
        <v>230</v>
      </c>
      <c r="IH92" s="2" t="s">
        <v>270</v>
      </c>
      <c r="II92" s="2" t="s">
        <v>591</v>
      </c>
      <c r="IJ92" s="2" t="s">
        <v>1533</v>
      </c>
      <c r="IK92" s="2" t="s">
        <v>232</v>
      </c>
      <c r="IL92" s="2" t="s">
        <v>220</v>
      </c>
      <c r="IM92" s="4"/>
      <c r="IN92" s="8"/>
      <c r="IO92" s="4"/>
      <c r="IP92" s="8"/>
      <c r="IQ92" s="7"/>
      <c r="IR92" s="7"/>
      <c r="IS92" s="2" t="s">
        <v>277</v>
      </c>
      <c r="IT92" s="2" t="s">
        <v>270</v>
      </c>
      <c r="IU92" s="2" t="s">
        <v>220</v>
      </c>
      <c r="IV92" s="2" t="s">
        <v>220</v>
      </c>
      <c r="IW92" s="2" t="s">
        <v>232</v>
      </c>
      <c r="IX92" s="2" t="s">
        <v>220</v>
      </c>
      <c r="IY92" s="4"/>
      <c r="IZ92" s="8"/>
      <c r="JA92" s="4"/>
      <c r="JB92" s="8"/>
      <c r="JC92" s="7"/>
      <c r="JD92" s="7"/>
      <c r="JE92" s="2" t="s">
        <v>254</v>
      </c>
      <c r="JF92" s="2" t="s">
        <v>270</v>
      </c>
      <c r="JG92" s="2" t="s">
        <v>1387</v>
      </c>
      <c r="JH92" s="2" t="s">
        <v>220</v>
      </c>
      <c r="JI92" s="2" t="s">
        <v>232</v>
      </c>
      <c r="JJ92" s="2" t="s">
        <v>220</v>
      </c>
      <c r="JK92" s="4"/>
      <c r="JL92" s="8"/>
      <c r="JM92" s="4"/>
      <c r="JN92" s="8"/>
      <c r="JO92" s="7"/>
      <c r="JP92" s="7"/>
      <c r="JQ92" s="2" t="s">
        <v>230</v>
      </c>
      <c r="JR92" s="2" t="s">
        <v>270</v>
      </c>
      <c r="JS92" s="2" t="s">
        <v>642</v>
      </c>
      <c r="JT92" s="2" t="s">
        <v>220</v>
      </c>
      <c r="JU92" s="2" t="s">
        <v>232</v>
      </c>
      <c r="JV92" s="2" t="s">
        <v>220</v>
      </c>
      <c r="JW92" s="4"/>
      <c r="JX92" s="8"/>
      <c r="JY92" s="4"/>
      <c r="JZ92" s="8"/>
      <c r="KA92" s="7"/>
      <c r="KB92" s="7"/>
      <c r="KC92" s="2" t="s">
        <v>277</v>
      </c>
      <c r="KD92" s="2" t="s">
        <v>270</v>
      </c>
      <c r="KE92" s="2" t="s">
        <v>220</v>
      </c>
      <c r="KF92" s="2" t="s">
        <v>220</v>
      </c>
      <c r="KG92" s="2" t="s">
        <v>232</v>
      </c>
      <c r="KH92" s="2" t="s">
        <v>220</v>
      </c>
      <c r="KI92" s="4"/>
      <c r="KJ92" s="8"/>
      <c r="KK92" s="4"/>
      <c r="KL92" s="8"/>
      <c r="KM92" s="7"/>
      <c r="KN92" s="7"/>
      <c r="KO92" s="2" t="s">
        <v>254</v>
      </c>
      <c r="KP92" s="2" t="s">
        <v>270</v>
      </c>
      <c r="KQ92" s="2" t="s">
        <v>220</v>
      </c>
      <c r="KR92" s="2" t="s">
        <v>220</v>
      </c>
      <c r="KS92" s="2" t="s">
        <v>232</v>
      </c>
      <c r="KT92" s="2" t="s">
        <v>220</v>
      </c>
      <c r="KU92" s="4"/>
      <c r="KV92" s="8"/>
      <c r="KW92" s="4"/>
      <c r="KX92" s="8"/>
      <c r="KY92" s="7"/>
      <c r="KZ92" s="7"/>
      <c r="LA92" s="2" t="s">
        <v>277</v>
      </c>
      <c r="LB92" s="2" t="s">
        <v>270</v>
      </c>
      <c r="LC92" s="2" t="s">
        <v>220</v>
      </c>
      <c r="LD92" s="2" t="s">
        <v>220</v>
      </c>
      <c r="LE92" s="2" t="s">
        <v>232</v>
      </c>
      <c r="LF92" s="2" t="s">
        <v>220</v>
      </c>
      <c r="LG92" s="4"/>
      <c r="LH92" s="8"/>
      <c r="LI92" s="4"/>
      <c r="LJ92" s="8"/>
      <c r="LK92" s="7"/>
      <c r="LL92" s="7"/>
      <c r="LM92" s="2" t="s">
        <v>268</v>
      </c>
      <c r="LN92" s="2" t="s">
        <v>270</v>
      </c>
      <c r="LO92" s="2" t="s">
        <v>220</v>
      </c>
      <c r="LP92" s="2" t="s">
        <v>220</v>
      </c>
      <c r="LQ92" s="2" t="s">
        <v>232</v>
      </c>
      <c r="LR92" s="2" t="s">
        <v>220</v>
      </c>
      <c r="LS92" s="4"/>
      <c r="LT92" s="8"/>
      <c r="LU92" s="4"/>
      <c r="LV92" s="8"/>
      <c r="LW92" s="7"/>
      <c r="LX92" s="7"/>
      <c r="LY92" s="2" t="s">
        <v>230</v>
      </c>
      <c r="LZ92" s="2" t="s">
        <v>270</v>
      </c>
      <c r="MA92" s="2" t="s">
        <v>1534</v>
      </c>
      <c r="MB92" s="2" t="s">
        <v>220</v>
      </c>
      <c r="MC92" s="2" t="s">
        <v>232</v>
      </c>
      <c r="MD92" s="2" t="s">
        <v>220</v>
      </c>
      <c r="ME92" s="4"/>
      <c r="MF92" s="8"/>
      <c r="MG92" s="4"/>
      <c r="MH92" s="8"/>
      <c r="MI92" s="7"/>
      <c r="MJ92" s="7"/>
      <c r="MK92" s="2" t="s">
        <v>230</v>
      </c>
      <c r="ML92" s="2" t="s">
        <v>270</v>
      </c>
      <c r="MM92" s="2" t="s">
        <v>648</v>
      </c>
      <c r="MN92" s="2" t="s">
        <v>220</v>
      </c>
      <c r="MO92" s="2" t="s">
        <v>232</v>
      </c>
      <c r="MP92" s="2" t="s">
        <v>220</v>
      </c>
      <c r="MQ92" s="4"/>
      <c r="MR92" s="8"/>
      <c r="MS92" s="4"/>
      <c r="MT92" s="8"/>
      <c r="MU92" s="7"/>
      <c r="MV92" s="7"/>
      <c r="MW92" s="2" t="s">
        <v>230</v>
      </c>
      <c r="MX92" s="2" t="s">
        <v>270</v>
      </c>
      <c r="MY92" s="2" t="s">
        <v>648</v>
      </c>
      <c r="MZ92" s="2" t="s">
        <v>1512</v>
      </c>
      <c r="NA92" s="2" t="s">
        <v>232</v>
      </c>
      <c r="NB92" s="2" t="s">
        <v>220</v>
      </c>
      <c r="NC92" s="4"/>
      <c r="ND92" s="8"/>
      <c r="NE92" s="4"/>
      <c r="NF92" s="8"/>
      <c r="NG92" s="7"/>
      <c r="NH92" s="7"/>
      <c r="NI92" s="2" t="s">
        <v>220</v>
      </c>
      <c r="NJ92" s="2" t="s">
        <v>220</v>
      </c>
      <c r="NK92" s="2" t="s">
        <v>220</v>
      </c>
      <c r="NL92" s="2" t="s">
        <v>220</v>
      </c>
      <c r="NM92" s="2" t="s">
        <v>220</v>
      </c>
      <c r="NN92" s="2" t="s">
        <v>220</v>
      </c>
      <c r="NO92" s="4"/>
      <c r="NP92" s="8"/>
      <c r="NQ92" s="4"/>
      <c r="NR92" s="8"/>
      <c r="NS92" s="7"/>
      <c r="NT92" s="7"/>
      <c r="NU92" s="2" t="s">
        <v>277</v>
      </c>
      <c r="NV92" s="2" t="s">
        <v>270</v>
      </c>
      <c r="NW92" s="2" t="s">
        <v>220</v>
      </c>
      <c r="NX92" s="2" t="s">
        <v>220</v>
      </c>
      <c r="NY92" s="2" t="s">
        <v>232</v>
      </c>
      <c r="NZ92" s="2" t="s">
        <v>220</v>
      </c>
      <c r="OA92" s="4"/>
      <c r="OB92" s="8"/>
      <c r="OC92" s="4"/>
      <c r="OD92" s="8"/>
      <c r="OE92" s="7"/>
      <c r="OF92" s="7"/>
      <c r="OG92" s="2" t="s">
        <v>220</v>
      </c>
      <c r="OH92" s="2" t="s">
        <v>220</v>
      </c>
      <c r="OI92" s="2" t="s">
        <v>220</v>
      </c>
      <c r="OJ92" s="2" t="s">
        <v>220</v>
      </c>
      <c r="OK92" s="2" t="s">
        <v>220</v>
      </c>
      <c r="OL92" s="2" t="s">
        <v>220</v>
      </c>
      <c r="OM92" s="4"/>
      <c r="ON92" s="8"/>
      <c r="OO92" s="4"/>
      <c r="OP92" s="8"/>
      <c r="OQ92" s="7"/>
      <c r="OR92" s="7"/>
      <c r="OS92" s="2" t="s">
        <v>230</v>
      </c>
      <c r="OT92" s="2" t="s">
        <v>270</v>
      </c>
      <c r="OU92" s="2" t="s">
        <v>607</v>
      </c>
      <c r="OV92" s="2" t="s">
        <v>1427</v>
      </c>
      <c r="OW92" s="2" t="s">
        <v>232</v>
      </c>
      <c r="OX92" s="2" t="s">
        <v>220</v>
      </c>
      <c r="OY92" s="4"/>
      <c r="OZ92" s="8"/>
      <c r="PA92" s="4"/>
      <c r="PB92" s="8"/>
      <c r="PC92" s="7"/>
      <c r="PD92" s="7"/>
      <c r="PE92" s="2" t="s">
        <v>277</v>
      </c>
      <c r="PF92" s="2" t="s">
        <v>270</v>
      </c>
      <c r="PG92" s="2" t="s">
        <v>220</v>
      </c>
      <c r="PH92" s="2" t="s">
        <v>220</v>
      </c>
      <c r="PI92" s="2" t="s">
        <v>232</v>
      </c>
      <c r="PJ92" s="2" t="s">
        <v>220</v>
      </c>
      <c r="PK92" s="4"/>
      <c r="PL92" s="8"/>
      <c r="PM92" s="4"/>
      <c r="PN92" s="8"/>
      <c r="PO92" s="7"/>
      <c r="PP92" s="7"/>
      <c r="PQ92" s="2" t="s">
        <v>230</v>
      </c>
      <c r="PR92" s="2" t="s">
        <v>270</v>
      </c>
      <c r="PS92" s="2" t="s">
        <v>609</v>
      </c>
      <c r="PT92" s="2" t="s">
        <v>220</v>
      </c>
      <c r="PU92" s="2" t="s">
        <v>232</v>
      </c>
      <c r="PV92" s="2" t="s">
        <v>220</v>
      </c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</row>
    <row r="93">
      <c r="A93" s="2" t="s">
        <v>1535</v>
      </c>
      <c r="B93" s="2" t="s">
        <v>209</v>
      </c>
      <c r="C93" s="2" t="s">
        <v>210</v>
      </c>
      <c r="D93" s="2" t="s">
        <v>211</v>
      </c>
      <c r="E93" s="2" t="s">
        <v>1372</v>
      </c>
      <c r="F93" s="2" t="s">
        <v>576</v>
      </c>
      <c r="G93" s="2" t="s">
        <v>576</v>
      </c>
      <c r="H93" s="2" t="s">
        <v>576</v>
      </c>
      <c r="I93" s="2" t="s">
        <v>1536</v>
      </c>
      <c r="J93" s="2" t="s">
        <v>215</v>
      </c>
      <c r="K93" s="2" t="s">
        <v>404</v>
      </c>
      <c r="L93" s="3">
        <v>54</v>
      </c>
      <c r="M93" s="3">
        <v>56.7</v>
      </c>
      <c r="N93" s="3">
        <v>109.99</v>
      </c>
      <c r="O93" s="2" t="s">
        <v>217</v>
      </c>
      <c r="P93" s="2" t="s">
        <v>1115</v>
      </c>
      <c r="Q93" s="2" t="s">
        <v>219</v>
      </c>
      <c r="R93" s="2" t="s">
        <v>220</v>
      </c>
      <c r="S93" s="2" t="s">
        <v>1537</v>
      </c>
      <c r="T93" s="2" t="s">
        <v>220</v>
      </c>
      <c r="U93" s="2" t="s">
        <v>220</v>
      </c>
      <c r="V93" s="2" t="s">
        <v>580</v>
      </c>
      <c r="W93" s="2" t="s">
        <v>442</v>
      </c>
      <c r="X93" s="2" t="s">
        <v>581</v>
      </c>
      <c r="Y93" s="2" t="s">
        <v>1538</v>
      </c>
      <c r="Z93" s="4">
        <v>21</v>
      </c>
      <c r="AA93" s="4">
        <f>=ROUNDDOWN(4.56521739130435,0)</f>
      </c>
      <c r="AB93" s="5">
        <v>4.6</v>
      </c>
      <c r="AC93" s="2" t="s">
        <v>220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10</v>
      </c>
      <c r="AQ93" s="8">
        <v>587.5</v>
      </c>
      <c r="AR93" s="4">
        <v>7</v>
      </c>
      <c r="AS93" s="8">
        <v>441.27</v>
      </c>
      <c r="AT93" s="7">
        <v>0.4286</v>
      </c>
      <c r="AU93" s="7">
        <v>0.3314</v>
      </c>
      <c r="AV93" s="4">
        <v>28</v>
      </c>
      <c r="AW93" s="8">
        <v>1947.42</v>
      </c>
      <c r="AX93" s="4">
        <v>21</v>
      </c>
      <c r="AY93" s="8">
        <v>1577.52</v>
      </c>
      <c r="AZ93" s="7">
        <v>0.3333</v>
      </c>
      <c r="BA93" s="7">
        <v>0.2345</v>
      </c>
      <c r="BB93" s="7">
        <v>0.3017</v>
      </c>
      <c r="BC93" s="4">
        <v>28</v>
      </c>
      <c r="BD93" s="8">
        <v>1947.42</v>
      </c>
      <c r="BE93" s="4">
        <v>21</v>
      </c>
      <c r="BF93" s="8">
        <v>1577.52</v>
      </c>
      <c r="BG93" s="7">
        <v>0.3333</v>
      </c>
      <c r="BH93" s="7">
        <v>0.2345</v>
      </c>
      <c r="BI93" s="7">
        <v>1</v>
      </c>
      <c r="BJ93" s="4">
        <v>10</v>
      </c>
      <c r="BK93" s="8">
        <v>587.5</v>
      </c>
      <c r="BL93" s="2" t="s">
        <v>877</v>
      </c>
      <c r="BM93" s="7">
        <v>1</v>
      </c>
      <c r="BN93" s="7">
        <v>1</v>
      </c>
      <c r="BO93" s="4">
        <v>2</v>
      </c>
      <c r="BP93" s="8">
        <v>119.9</v>
      </c>
      <c r="BQ93" s="4">
        <v>1</v>
      </c>
      <c r="BR93" s="8">
        <v>66.61</v>
      </c>
      <c r="BS93" s="7">
        <v>1</v>
      </c>
      <c r="BT93" s="7">
        <v>0.8</v>
      </c>
      <c r="BU93" s="2" t="s">
        <v>230</v>
      </c>
      <c r="BV93" s="2" t="s">
        <v>217</v>
      </c>
      <c r="BW93" s="2" t="s">
        <v>220</v>
      </c>
      <c r="BX93" s="2" t="s">
        <v>1539</v>
      </c>
      <c r="BY93" s="2" t="s">
        <v>232</v>
      </c>
      <c r="BZ93" s="2" t="s">
        <v>220</v>
      </c>
      <c r="CA93" s="4"/>
      <c r="CB93" s="8"/>
      <c r="CC93" s="4">
        <v>1</v>
      </c>
      <c r="CD93" s="8">
        <v>63.24</v>
      </c>
      <c r="CE93" s="7">
        <v>-1</v>
      </c>
      <c r="CF93" s="7">
        <v>-1</v>
      </c>
      <c r="CG93" s="2" t="s">
        <v>230</v>
      </c>
      <c r="CH93" s="2" t="s">
        <v>217</v>
      </c>
      <c r="CI93" s="2" t="s">
        <v>1540</v>
      </c>
      <c r="CJ93" s="2" t="s">
        <v>1541</v>
      </c>
      <c r="CK93" s="2" t="s">
        <v>232</v>
      </c>
      <c r="CL93" s="2" t="s">
        <v>220</v>
      </c>
      <c r="CM93" s="4">
        <v>2</v>
      </c>
      <c r="CN93" s="8">
        <v>128</v>
      </c>
      <c r="CO93" s="4"/>
      <c r="CP93" s="8"/>
      <c r="CQ93" s="7"/>
      <c r="CR93" s="7"/>
      <c r="CS93" s="2" t="s">
        <v>230</v>
      </c>
      <c r="CT93" s="2" t="s">
        <v>217</v>
      </c>
      <c r="CU93" s="2" t="s">
        <v>1542</v>
      </c>
      <c r="CV93" s="2" t="s">
        <v>477</v>
      </c>
      <c r="CW93" s="2" t="s">
        <v>232</v>
      </c>
      <c r="CX93" s="2" t="s">
        <v>220</v>
      </c>
      <c r="CY93" s="4">
        <v>4</v>
      </c>
      <c r="CZ93" s="8">
        <v>218.84</v>
      </c>
      <c r="DA93" s="4"/>
      <c r="DB93" s="8"/>
      <c r="DC93" s="7"/>
      <c r="DD93" s="7"/>
      <c r="DE93" s="2" t="s">
        <v>230</v>
      </c>
      <c r="DF93" s="2" t="s">
        <v>217</v>
      </c>
      <c r="DG93" s="2" t="s">
        <v>1543</v>
      </c>
      <c r="DH93" s="2" t="s">
        <v>1544</v>
      </c>
      <c r="DI93" s="2" t="s">
        <v>232</v>
      </c>
      <c r="DJ93" s="2" t="s">
        <v>220</v>
      </c>
      <c r="DK93" s="4"/>
      <c r="DL93" s="8"/>
      <c r="DM93" s="4">
        <v>2</v>
      </c>
      <c r="DN93" s="8">
        <v>125.98</v>
      </c>
      <c r="DO93" s="7">
        <v>-1</v>
      </c>
      <c r="DP93" s="7">
        <v>-1</v>
      </c>
      <c r="DQ93" s="2" t="s">
        <v>230</v>
      </c>
      <c r="DR93" s="2" t="s">
        <v>217</v>
      </c>
      <c r="DS93" s="2" t="s">
        <v>1545</v>
      </c>
      <c r="DT93" s="2" t="s">
        <v>1546</v>
      </c>
      <c r="DU93" s="2" t="s">
        <v>232</v>
      </c>
      <c r="DV93" s="2" t="s">
        <v>220</v>
      </c>
      <c r="DW93" s="4">
        <v>1</v>
      </c>
      <c r="DX93" s="8">
        <v>59.52</v>
      </c>
      <c r="DY93" s="4">
        <v>2</v>
      </c>
      <c r="DZ93" s="8">
        <v>119.04</v>
      </c>
      <c r="EA93" s="7">
        <v>-0.5</v>
      </c>
      <c r="EB93" s="7">
        <v>-0.5</v>
      </c>
      <c r="EC93" s="2" t="s">
        <v>230</v>
      </c>
      <c r="ED93" s="2" t="s">
        <v>217</v>
      </c>
      <c r="EE93" s="2" t="s">
        <v>1547</v>
      </c>
      <c r="EF93" s="2" t="s">
        <v>1548</v>
      </c>
      <c r="EG93" s="2" t="s">
        <v>232</v>
      </c>
      <c r="EH93" s="2" t="s">
        <v>220</v>
      </c>
      <c r="EI93" s="4"/>
      <c r="EJ93" s="8"/>
      <c r="EK93" s="4">
        <v>1</v>
      </c>
      <c r="EL93" s="8">
        <v>66.4</v>
      </c>
      <c r="EM93" s="7">
        <v>-1</v>
      </c>
      <c r="EN93" s="7">
        <v>-1</v>
      </c>
      <c r="EO93" s="2" t="s">
        <v>230</v>
      </c>
      <c r="EP93" s="2" t="s">
        <v>217</v>
      </c>
      <c r="EQ93" s="2" t="s">
        <v>455</v>
      </c>
      <c r="ER93" s="2" t="s">
        <v>1485</v>
      </c>
      <c r="ES93" s="2" t="s">
        <v>232</v>
      </c>
      <c r="ET93" s="2" t="s">
        <v>220</v>
      </c>
      <c r="EU93" s="4"/>
      <c r="EV93" s="8"/>
      <c r="EW93" s="4"/>
      <c r="EX93" s="8"/>
      <c r="EY93" s="7"/>
      <c r="EZ93" s="7"/>
      <c r="FA93" s="2" t="s">
        <v>230</v>
      </c>
      <c r="FB93" s="2" t="s">
        <v>217</v>
      </c>
      <c r="FC93" s="2" t="s">
        <v>1549</v>
      </c>
      <c r="FD93" s="2" t="s">
        <v>1550</v>
      </c>
      <c r="FE93" s="2" t="s">
        <v>232</v>
      </c>
      <c r="FF93" s="2" t="s">
        <v>220</v>
      </c>
      <c r="FG93" s="4"/>
      <c r="FH93" s="8"/>
      <c r="FI93" s="4"/>
      <c r="FJ93" s="8"/>
      <c r="FK93" s="7"/>
      <c r="FL93" s="7"/>
      <c r="FM93" s="2" t="s">
        <v>230</v>
      </c>
      <c r="FN93" s="2" t="s">
        <v>217</v>
      </c>
      <c r="FO93" s="2" t="s">
        <v>456</v>
      </c>
      <c r="FP93" s="2" t="s">
        <v>1551</v>
      </c>
      <c r="FQ93" s="2" t="s">
        <v>232</v>
      </c>
      <c r="FR93" s="2" t="s">
        <v>220</v>
      </c>
      <c r="FS93" s="4">
        <v>1</v>
      </c>
      <c r="FT93" s="8">
        <v>61.24</v>
      </c>
      <c r="FU93" s="4"/>
      <c r="FV93" s="8"/>
      <c r="FW93" s="7"/>
      <c r="FX93" s="7"/>
      <c r="FY93" s="2" t="s">
        <v>230</v>
      </c>
      <c r="FZ93" s="2" t="s">
        <v>217</v>
      </c>
      <c r="GA93" s="2" t="s">
        <v>460</v>
      </c>
      <c r="GB93" s="2" t="s">
        <v>1552</v>
      </c>
      <c r="GC93" s="2" t="s">
        <v>232</v>
      </c>
      <c r="GD93" s="2" t="s">
        <v>220</v>
      </c>
      <c r="GE93" s="4"/>
      <c r="GF93" s="8"/>
      <c r="GG93" s="4"/>
      <c r="GH93" s="8"/>
      <c r="GI93" s="7"/>
      <c r="GJ93" s="7"/>
      <c r="GK93" s="2" t="s">
        <v>230</v>
      </c>
      <c r="GL93" s="2" t="s">
        <v>217</v>
      </c>
      <c r="GM93" s="2" t="s">
        <v>250</v>
      </c>
      <c r="GN93" s="2" t="s">
        <v>1263</v>
      </c>
      <c r="GO93" s="2" t="s">
        <v>232</v>
      </c>
      <c r="GP93" s="2" t="s">
        <v>220</v>
      </c>
      <c r="GQ93" s="4"/>
      <c r="GR93" s="8"/>
      <c r="GS93" s="4"/>
      <c r="GT93" s="8"/>
      <c r="GU93" s="7"/>
      <c r="GV93" s="7"/>
      <c r="GW93" s="2" t="s">
        <v>230</v>
      </c>
      <c r="GX93" s="2" t="s">
        <v>270</v>
      </c>
      <c r="GY93" s="2" t="s">
        <v>252</v>
      </c>
      <c r="GZ93" s="2" t="s">
        <v>1287</v>
      </c>
      <c r="HA93" s="2" t="s">
        <v>232</v>
      </c>
      <c r="HB93" s="2" t="s">
        <v>220</v>
      </c>
      <c r="HC93" s="4"/>
      <c r="HD93" s="8"/>
      <c r="HE93" s="4"/>
      <c r="HF93" s="8"/>
      <c r="HG93" s="7"/>
      <c r="HH93" s="7"/>
      <c r="HI93" s="2" t="s">
        <v>254</v>
      </c>
      <c r="HJ93" s="2" t="s">
        <v>217</v>
      </c>
      <c r="HK93" s="2" t="s">
        <v>220</v>
      </c>
      <c r="HL93" s="2" t="s">
        <v>220</v>
      </c>
      <c r="HM93" s="2" t="s">
        <v>232</v>
      </c>
      <c r="HN93" s="2" t="s">
        <v>220</v>
      </c>
      <c r="HO93" s="4"/>
      <c r="HP93" s="8"/>
      <c r="HQ93" s="4"/>
      <c r="HR93" s="8"/>
      <c r="HS93" s="7"/>
      <c r="HT93" s="7"/>
      <c r="HU93" s="2" t="s">
        <v>230</v>
      </c>
      <c r="HV93" s="2" t="s">
        <v>217</v>
      </c>
      <c r="HW93" s="2" t="s">
        <v>599</v>
      </c>
      <c r="HX93" s="2" t="s">
        <v>220</v>
      </c>
      <c r="HY93" s="2" t="s">
        <v>232</v>
      </c>
      <c r="HZ93" s="2" t="s">
        <v>220</v>
      </c>
      <c r="IA93" s="4"/>
      <c r="IB93" s="8"/>
      <c r="IC93" s="4"/>
      <c r="ID93" s="8"/>
      <c r="IE93" s="7"/>
      <c r="IF93" s="7"/>
      <c r="IG93" s="2" t="s">
        <v>230</v>
      </c>
      <c r="IH93" s="2" t="s">
        <v>217</v>
      </c>
      <c r="II93" s="2" t="s">
        <v>1545</v>
      </c>
      <c r="IJ93" s="2" t="s">
        <v>1553</v>
      </c>
      <c r="IK93" s="2" t="s">
        <v>232</v>
      </c>
      <c r="IL93" s="2" t="s">
        <v>220</v>
      </c>
      <c r="IM93" s="4"/>
      <c r="IN93" s="8"/>
      <c r="IO93" s="4"/>
      <c r="IP93" s="8"/>
      <c r="IQ93" s="7"/>
      <c r="IR93" s="7"/>
      <c r="IS93" s="2" t="s">
        <v>230</v>
      </c>
      <c r="IT93" s="2" t="s">
        <v>217</v>
      </c>
      <c r="IU93" s="2" t="s">
        <v>256</v>
      </c>
      <c r="IV93" s="2" t="s">
        <v>604</v>
      </c>
      <c r="IW93" s="2" t="s">
        <v>232</v>
      </c>
      <c r="IX93" s="2" t="s">
        <v>220</v>
      </c>
      <c r="IY93" s="4"/>
      <c r="IZ93" s="8"/>
      <c r="JA93" s="4"/>
      <c r="JB93" s="8"/>
      <c r="JC93" s="7"/>
      <c r="JD93" s="7"/>
      <c r="JE93" s="2" t="s">
        <v>254</v>
      </c>
      <c r="JF93" s="2" t="s">
        <v>217</v>
      </c>
      <c r="JG93" s="2" t="s">
        <v>220</v>
      </c>
      <c r="JH93" s="2" t="s">
        <v>220</v>
      </c>
      <c r="JI93" s="2" t="s">
        <v>232</v>
      </c>
      <c r="JJ93" s="2" t="s">
        <v>220</v>
      </c>
      <c r="JK93" s="4"/>
      <c r="JL93" s="8"/>
      <c r="JM93" s="4"/>
      <c r="JN93" s="8"/>
      <c r="JO93" s="7"/>
      <c r="JP93" s="7"/>
      <c r="JQ93" s="2" t="s">
        <v>230</v>
      </c>
      <c r="JR93" s="2" t="s">
        <v>217</v>
      </c>
      <c r="JS93" s="2" t="s">
        <v>684</v>
      </c>
      <c r="JT93" s="2" t="s">
        <v>1554</v>
      </c>
      <c r="JU93" s="2" t="s">
        <v>232</v>
      </c>
      <c r="JV93" s="2" t="s">
        <v>220</v>
      </c>
      <c r="JW93" s="4"/>
      <c r="JX93" s="8"/>
      <c r="JY93" s="4"/>
      <c r="JZ93" s="8"/>
      <c r="KA93" s="7"/>
      <c r="KB93" s="7"/>
      <c r="KC93" s="2" t="s">
        <v>277</v>
      </c>
      <c r="KD93" s="2" t="s">
        <v>217</v>
      </c>
      <c r="KE93" s="2" t="s">
        <v>220</v>
      </c>
      <c r="KF93" s="2" t="s">
        <v>220</v>
      </c>
      <c r="KG93" s="2" t="s">
        <v>232</v>
      </c>
      <c r="KH93" s="2" t="s">
        <v>220</v>
      </c>
      <c r="KI93" s="4"/>
      <c r="KJ93" s="8"/>
      <c r="KK93" s="4"/>
      <c r="KL93" s="8"/>
      <c r="KM93" s="7"/>
      <c r="KN93" s="7"/>
      <c r="KO93" s="2" t="s">
        <v>416</v>
      </c>
      <c r="KP93" s="2" t="s">
        <v>270</v>
      </c>
      <c r="KQ93" s="2" t="s">
        <v>1555</v>
      </c>
      <c r="KR93" s="2" t="s">
        <v>1556</v>
      </c>
      <c r="KS93" s="2" t="s">
        <v>232</v>
      </c>
      <c r="KT93" s="2" t="s">
        <v>220</v>
      </c>
      <c r="KU93" s="4"/>
      <c r="KV93" s="8"/>
      <c r="KW93" s="4"/>
      <c r="KX93" s="8"/>
      <c r="KY93" s="7"/>
      <c r="KZ93" s="7"/>
      <c r="LA93" s="2" t="s">
        <v>277</v>
      </c>
      <c r="LB93" s="2" t="s">
        <v>217</v>
      </c>
      <c r="LC93" s="2" t="s">
        <v>220</v>
      </c>
      <c r="LD93" s="2" t="s">
        <v>220</v>
      </c>
      <c r="LE93" s="2" t="s">
        <v>232</v>
      </c>
      <c r="LF93" s="2" t="s">
        <v>220</v>
      </c>
      <c r="LG93" s="4"/>
      <c r="LH93" s="8"/>
      <c r="LI93" s="4"/>
      <c r="LJ93" s="8"/>
      <c r="LK93" s="7"/>
      <c r="LL93" s="7"/>
      <c r="LM93" s="2" t="s">
        <v>268</v>
      </c>
      <c r="LN93" s="2" t="s">
        <v>217</v>
      </c>
      <c r="LO93" s="2" t="s">
        <v>220</v>
      </c>
      <c r="LP93" s="2" t="s">
        <v>220</v>
      </c>
      <c r="LQ93" s="2" t="s">
        <v>232</v>
      </c>
      <c r="LR93" s="2" t="s">
        <v>220</v>
      </c>
      <c r="LS93" s="4"/>
      <c r="LT93" s="8"/>
      <c r="LU93" s="4"/>
      <c r="LV93" s="8"/>
      <c r="LW93" s="7"/>
      <c r="LX93" s="7"/>
      <c r="LY93" s="2" t="s">
        <v>230</v>
      </c>
      <c r="LZ93" s="2" t="s">
        <v>270</v>
      </c>
      <c r="MA93" s="2" t="s">
        <v>605</v>
      </c>
      <c r="MB93" s="2" t="s">
        <v>1021</v>
      </c>
      <c r="MC93" s="2" t="s">
        <v>232</v>
      </c>
      <c r="MD93" s="2" t="s">
        <v>220</v>
      </c>
      <c r="ME93" s="4"/>
      <c r="MF93" s="8"/>
      <c r="MG93" s="4"/>
      <c r="MH93" s="8"/>
      <c r="MI93" s="7"/>
      <c r="MJ93" s="7"/>
      <c r="MK93" s="2" t="s">
        <v>268</v>
      </c>
      <c r="ML93" s="2" t="s">
        <v>217</v>
      </c>
      <c r="MM93" s="2" t="s">
        <v>220</v>
      </c>
      <c r="MN93" s="2" t="s">
        <v>220</v>
      </c>
      <c r="MO93" s="2" t="s">
        <v>232</v>
      </c>
      <c r="MP93" s="2" t="s">
        <v>220</v>
      </c>
      <c r="MQ93" s="4"/>
      <c r="MR93" s="8"/>
      <c r="MS93" s="4"/>
      <c r="MT93" s="8"/>
      <c r="MU93" s="7"/>
      <c r="MV93" s="7"/>
      <c r="MW93" s="2" t="s">
        <v>230</v>
      </c>
      <c r="MX93" s="2" t="s">
        <v>274</v>
      </c>
      <c r="MY93" s="2" t="s">
        <v>1557</v>
      </c>
      <c r="MZ93" s="2" t="s">
        <v>1558</v>
      </c>
      <c r="NA93" s="2" t="s">
        <v>232</v>
      </c>
      <c r="NB93" s="2" t="s">
        <v>220</v>
      </c>
      <c r="NC93" s="4"/>
      <c r="ND93" s="8"/>
      <c r="NE93" s="4"/>
      <c r="NF93" s="8"/>
      <c r="NG93" s="7"/>
      <c r="NH93" s="7"/>
      <c r="NI93" s="2" t="s">
        <v>220</v>
      </c>
      <c r="NJ93" s="2" t="s">
        <v>220</v>
      </c>
      <c r="NK93" s="2" t="s">
        <v>220</v>
      </c>
      <c r="NL93" s="2" t="s">
        <v>220</v>
      </c>
      <c r="NM93" s="2" t="s">
        <v>220</v>
      </c>
      <c r="NN93" s="2" t="s">
        <v>220</v>
      </c>
      <c r="NO93" s="4"/>
      <c r="NP93" s="8"/>
      <c r="NQ93" s="4"/>
      <c r="NR93" s="8"/>
      <c r="NS93" s="7"/>
      <c r="NT93" s="7"/>
      <c r="NU93" s="2" t="s">
        <v>277</v>
      </c>
      <c r="NV93" s="2" t="s">
        <v>217</v>
      </c>
      <c r="NW93" s="2" t="s">
        <v>220</v>
      </c>
      <c r="NX93" s="2" t="s">
        <v>220</v>
      </c>
      <c r="NY93" s="2" t="s">
        <v>232</v>
      </c>
      <c r="NZ93" s="2" t="s">
        <v>220</v>
      </c>
      <c r="OA93" s="4"/>
      <c r="OB93" s="8"/>
      <c r="OC93" s="4"/>
      <c r="OD93" s="8"/>
      <c r="OE93" s="7"/>
      <c r="OF93" s="7"/>
      <c r="OG93" s="2" t="s">
        <v>220</v>
      </c>
      <c r="OH93" s="2" t="s">
        <v>220</v>
      </c>
      <c r="OI93" s="2" t="s">
        <v>220</v>
      </c>
      <c r="OJ93" s="2" t="s">
        <v>220</v>
      </c>
      <c r="OK93" s="2" t="s">
        <v>220</v>
      </c>
      <c r="OL93" s="2" t="s">
        <v>220</v>
      </c>
      <c r="OM93" s="4"/>
      <c r="ON93" s="8"/>
      <c r="OO93" s="4"/>
      <c r="OP93" s="8"/>
      <c r="OQ93" s="7"/>
      <c r="OR93" s="7"/>
      <c r="OS93" s="2" t="s">
        <v>230</v>
      </c>
      <c r="OT93" s="2" t="s">
        <v>270</v>
      </c>
      <c r="OU93" s="2" t="s">
        <v>1558</v>
      </c>
      <c r="OV93" s="2" t="s">
        <v>220</v>
      </c>
      <c r="OW93" s="2" t="s">
        <v>232</v>
      </c>
      <c r="OX93" s="2" t="s">
        <v>220</v>
      </c>
      <c r="OY93" s="4"/>
      <c r="OZ93" s="8"/>
      <c r="PA93" s="4"/>
      <c r="PB93" s="8"/>
      <c r="PC93" s="7"/>
      <c r="PD93" s="7"/>
      <c r="PE93" s="2" t="s">
        <v>277</v>
      </c>
      <c r="PF93" s="2" t="s">
        <v>217</v>
      </c>
      <c r="PG93" s="2" t="s">
        <v>220</v>
      </c>
      <c r="PH93" s="2" t="s">
        <v>220</v>
      </c>
      <c r="PI93" s="2" t="s">
        <v>232</v>
      </c>
      <c r="PJ93" s="2" t="s">
        <v>220</v>
      </c>
      <c r="PK93" s="4"/>
      <c r="PL93" s="8"/>
      <c r="PM93" s="4"/>
      <c r="PN93" s="8"/>
      <c r="PO93" s="7"/>
      <c r="PP93" s="7"/>
      <c r="PQ93" s="2" t="s">
        <v>230</v>
      </c>
      <c r="PR93" s="2" t="s">
        <v>270</v>
      </c>
      <c r="PS93" s="2" t="s">
        <v>284</v>
      </c>
      <c r="PT93" s="2" t="s">
        <v>220</v>
      </c>
      <c r="PU93" s="2" t="s">
        <v>232</v>
      </c>
      <c r="PV93" s="2" t="s">
        <v>220</v>
      </c>
      <c r="PW93" s="4">
        <v>21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</row>
    <row r="94">
      <c r="A94" s="2" t="s">
        <v>1559</v>
      </c>
      <c r="B94" s="2" t="s">
        <v>209</v>
      </c>
      <c r="C94" s="2" t="s">
        <v>210</v>
      </c>
      <c r="D94" s="2" t="s">
        <v>211</v>
      </c>
      <c r="E94" s="2" t="s">
        <v>1372</v>
      </c>
      <c r="F94" s="2" t="s">
        <v>576</v>
      </c>
      <c r="G94" s="2" t="s">
        <v>576</v>
      </c>
      <c r="H94" s="2" t="s">
        <v>576</v>
      </c>
      <c r="I94" s="2" t="s">
        <v>1536</v>
      </c>
      <c r="J94" s="2" t="s">
        <v>282</v>
      </c>
      <c r="K94" s="2" t="s">
        <v>404</v>
      </c>
      <c r="L94" s="3">
        <v>67.5</v>
      </c>
      <c r="M94" s="3">
        <v>70.88</v>
      </c>
      <c r="N94" s="3">
        <v>139.99</v>
      </c>
      <c r="O94" s="2" t="s">
        <v>217</v>
      </c>
      <c r="P94" s="2" t="s">
        <v>1115</v>
      </c>
      <c r="Q94" s="2" t="s">
        <v>219</v>
      </c>
      <c r="R94" s="2" t="s">
        <v>220</v>
      </c>
      <c r="S94" s="2" t="s">
        <v>1537</v>
      </c>
      <c r="T94" s="2" t="s">
        <v>220</v>
      </c>
      <c r="U94" s="2" t="s">
        <v>220</v>
      </c>
      <c r="V94" s="2" t="s">
        <v>580</v>
      </c>
      <c r="W94" s="2" t="s">
        <v>442</v>
      </c>
      <c r="X94" s="2" t="s">
        <v>581</v>
      </c>
      <c r="Y94" s="2" t="s">
        <v>1538</v>
      </c>
      <c r="Z94" s="4">
        <v>64</v>
      </c>
      <c r="AA94" s="4">
        <f>=ROUNDDOWN(10.6666666666667,0)</f>
      </c>
      <c r="AB94" s="5">
        <v>6</v>
      </c>
      <c r="AC94" s="2" t="s">
        <v>220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18</v>
      </c>
      <c r="AQ94" s="8">
        <v>1359.92</v>
      </c>
      <c r="AR94" s="4">
        <v>14</v>
      </c>
      <c r="AS94" s="8">
        <v>1136.25</v>
      </c>
      <c r="AT94" s="7">
        <v>0.2857</v>
      </c>
      <c r="AU94" s="7">
        <v>0.1968</v>
      </c>
      <c r="AV94" s="4" t="s">
        <v>220</v>
      </c>
      <c r="AW94" s="8" t="s">
        <v>220</v>
      </c>
      <c r="AX94" s="4" t="s">
        <v>220</v>
      </c>
      <c r="AY94" s="8" t="s">
        <v>220</v>
      </c>
      <c r="AZ94" s="7" t="s">
        <v>220</v>
      </c>
      <c r="BA94" s="7" t="s">
        <v>220</v>
      </c>
      <c r="BB94" s="7">
        <v>0.6983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 t="s">
        <v>220</v>
      </c>
      <c r="BJ94" s="4">
        <v>18</v>
      </c>
      <c r="BK94" s="8">
        <v>1359.92</v>
      </c>
      <c r="BL94" s="2" t="s">
        <v>1560</v>
      </c>
      <c r="BM94" s="7">
        <v>1</v>
      </c>
      <c r="BN94" s="7">
        <v>1</v>
      </c>
      <c r="BO94" s="4">
        <v>16</v>
      </c>
      <c r="BP94" s="8">
        <v>1221.43</v>
      </c>
      <c r="BQ94" s="4">
        <v>10</v>
      </c>
      <c r="BR94" s="8">
        <v>814.3</v>
      </c>
      <c r="BS94" s="7">
        <v>0.6</v>
      </c>
      <c r="BT94" s="7">
        <v>0.5</v>
      </c>
      <c r="BU94" s="2" t="s">
        <v>230</v>
      </c>
      <c r="BV94" s="2" t="s">
        <v>217</v>
      </c>
      <c r="BW94" s="2" t="s">
        <v>220</v>
      </c>
      <c r="BX94" s="2" t="s">
        <v>1561</v>
      </c>
      <c r="BY94" s="2" t="s">
        <v>232</v>
      </c>
      <c r="BZ94" s="2" t="s">
        <v>220</v>
      </c>
      <c r="CA94" s="4">
        <v>1</v>
      </c>
      <c r="CB94" s="8">
        <v>67.6</v>
      </c>
      <c r="CC94" s="4">
        <v>2</v>
      </c>
      <c r="CD94" s="8">
        <v>160.96</v>
      </c>
      <c r="CE94" s="7">
        <v>-0.5</v>
      </c>
      <c r="CF94" s="7">
        <v>-0.58</v>
      </c>
      <c r="CG94" s="2" t="s">
        <v>230</v>
      </c>
      <c r="CH94" s="2" t="s">
        <v>217</v>
      </c>
      <c r="CI94" s="2" t="s">
        <v>1540</v>
      </c>
      <c r="CJ94" s="2" t="s">
        <v>1562</v>
      </c>
      <c r="CK94" s="2" t="s">
        <v>232</v>
      </c>
      <c r="CL94" s="2" t="s">
        <v>220</v>
      </c>
      <c r="CM94" s="4"/>
      <c r="CN94" s="8"/>
      <c r="CO94" s="4"/>
      <c r="CP94" s="8"/>
      <c r="CQ94" s="7"/>
      <c r="CR94" s="7"/>
      <c r="CS94" s="2" t="s">
        <v>230</v>
      </c>
      <c r="CT94" s="2" t="s">
        <v>217</v>
      </c>
      <c r="CU94" s="2" t="s">
        <v>1542</v>
      </c>
      <c r="CV94" s="2" t="s">
        <v>478</v>
      </c>
      <c r="CW94" s="2" t="s">
        <v>232</v>
      </c>
      <c r="CX94" s="2" t="s">
        <v>220</v>
      </c>
      <c r="CY94" s="4">
        <v>1</v>
      </c>
      <c r="CZ94" s="8">
        <v>70.89</v>
      </c>
      <c r="DA94" s="4">
        <v>1</v>
      </c>
      <c r="DB94" s="8">
        <v>75.95</v>
      </c>
      <c r="DC94" s="7"/>
      <c r="DD94" s="7">
        <v>-0.0666</v>
      </c>
      <c r="DE94" s="2" t="s">
        <v>230</v>
      </c>
      <c r="DF94" s="2" t="s">
        <v>217</v>
      </c>
      <c r="DG94" s="2" t="s">
        <v>1543</v>
      </c>
      <c r="DH94" s="2" t="s">
        <v>1544</v>
      </c>
      <c r="DI94" s="2" t="s">
        <v>232</v>
      </c>
      <c r="DJ94" s="2" t="s">
        <v>220</v>
      </c>
      <c r="DK94" s="4"/>
      <c r="DL94" s="8"/>
      <c r="DM94" s="4"/>
      <c r="DN94" s="8"/>
      <c r="DO94" s="7"/>
      <c r="DP94" s="7"/>
      <c r="DQ94" s="2" t="s">
        <v>230</v>
      </c>
      <c r="DR94" s="2" t="s">
        <v>217</v>
      </c>
      <c r="DS94" s="2" t="s">
        <v>1545</v>
      </c>
      <c r="DT94" s="2" t="s">
        <v>1563</v>
      </c>
      <c r="DU94" s="2" t="s">
        <v>232</v>
      </c>
      <c r="DV94" s="2" t="s">
        <v>220</v>
      </c>
      <c r="DW94" s="4"/>
      <c r="DX94" s="8"/>
      <c r="DY94" s="4"/>
      <c r="DZ94" s="8"/>
      <c r="EA94" s="7"/>
      <c r="EB94" s="7"/>
      <c r="EC94" s="2" t="s">
        <v>230</v>
      </c>
      <c r="ED94" s="2" t="s">
        <v>217</v>
      </c>
      <c r="EE94" s="2" t="s">
        <v>1547</v>
      </c>
      <c r="EF94" s="2" t="s">
        <v>1564</v>
      </c>
      <c r="EG94" s="2" t="s">
        <v>232</v>
      </c>
      <c r="EH94" s="2" t="s">
        <v>220</v>
      </c>
      <c r="EI94" s="4"/>
      <c r="EJ94" s="8"/>
      <c r="EK94" s="4"/>
      <c r="EL94" s="8"/>
      <c r="EM94" s="7"/>
      <c r="EN94" s="7"/>
      <c r="EO94" s="2" t="s">
        <v>230</v>
      </c>
      <c r="EP94" s="2" t="s">
        <v>217</v>
      </c>
      <c r="EQ94" s="2" t="s">
        <v>455</v>
      </c>
      <c r="ER94" s="2" t="s">
        <v>1521</v>
      </c>
      <c r="ES94" s="2" t="s">
        <v>232</v>
      </c>
      <c r="ET94" s="2" t="s">
        <v>220</v>
      </c>
      <c r="EU94" s="4"/>
      <c r="EV94" s="8"/>
      <c r="EW94" s="4"/>
      <c r="EX94" s="8"/>
      <c r="EY94" s="7"/>
      <c r="EZ94" s="7"/>
      <c r="FA94" s="2" t="s">
        <v>230</v>
      </c>
      <c r="FB94" s="2" t="s">
        <v>217</v>
      </c>
      <c r="FC94" s="2" t="s">
        <v>1549</v>
      </c>
      <c r="FD94" s="2" t="s">
        <v>1409</v>
      </c>
      <c r="FE94" s="2" t="s">
        <v>232</v>
      </c>
      <c r="FF94" s="2" t="s">
        <v>220</v>
      </c>
      <c r="FG94" s="4"/>
      <c r="FH94" s="8"/>
      <c r="FI94" s="4"/>
      <c r="FJ94" s="8"/>
      <c r="FK94" s="7"/>
      <c r="FL94" s="7"/>
      <c r="FM94" s="2" t="s">
        <v>230</v>
      </c>
      <c r="FN94" s="2" t="s">
        <v>217</v>
      </c>
      <c r="FO94" s="2" t="s">
        <v>246</v>
      </c>
      <c r="FP94" s="2" t="s">
        <v>1485</v>
      </c>
      <c r="FQ94" s="2" t="s">
        <v>232</v>
      </c>
      <c r="FR94" s="2" t="s">
        <v>220</v>
      </c>
      <c r="FS94" s="4"/>
      <c r="FT94" s="8"/>
      <c r="FU94" s="4">
        <v>1</v>
      </c>
      <c r="FV94" s="8">
        <v>85.04</v>
      </c>
      <c r="FW94" s="7">
        <v>-1</v>
      </c>
      <c r="FX94" s="7">
        <v>-1</v>
      </c>
      <c r="FY94" s="2" t="s">
        <v>230</v>
      </c>
      <c r="FZ94" s="2" t="s">
        <v>217</v>
      </c>
      <c r="GA94" s="2" t="s">
        <v>1565</v>
      </c>
      <c r="GB94" s="2" t="s">
        <v>409</v>
      </c>
      <c r="GC94" s="2" t="s">
        <v>232</v>
      </c>
      <c r="GD94" s="2" t="s">
        <v>220</v>
      </c>
      <c r="GE94" s="4"/>
      <c r="GF94" s="8"/>
      <c r="GG94" s="4"/>
      <c r="GH94" s="8"/>
      <c r="GI94" s="7"/>
      <c r="GJ94" s="7"/>
      <c r="GK94" s="2" t="s">
        <v>230</v>
      </c>
      <c r="GL94" s="2" t="s">
        <v>217</v>
      </c>
      <c r="GM94" s="2" t="s">
        <v>250</v>
      </c>
      <c r="GN94" s="2" t="s">
        <v>220</v>
      </c>
      <c r="GO94" s="2" t="s">
        <v>232</v>
      </c>
      <c r="GP94" s="2" t="s">
        <v>220</v>
      </c>
      <c r="GQ94" s="4"/>
      <c r="GR94" s="8"/>
      <c r="GS94" s="4"/>
      <c r="GT94" s="8"/>
      <c r="GU94" s="7"/>
      <c r="GV94" s="7"/>
      <c r="GW94" s="2" t="s">
        <v>230</v>
      </c>
      <c r="GX94" s="2" t="s">
        <v>270</v>
      </c>
      <c r="GY94" s="2" t="s">
        <v>414</v>
      </c>
      <c r="GZ94" s="2" t="s">
        <v>1566</v>
      </c>
      <c r="HA94" s="2" t="s">
        <v>232</v>
      </c>
      <c r="HB94" s="2" t="s">
        <v>220</v>
      </c>
      <c r="HC94" s="4"/>
      <c r="HD94" s="8"/>
      <c r="HE94" s="4"/>
      <c r="HF94" s="8"/>
      <c r="HG94" s="7"/>
      <c r="HH94" s="7"/>
      <c r="HI94" s="2" t="s">
        <v>254</v>
      </c>
      <c r="HJ94" s="2" t="s">
        <v>217</v>
      </c>
      <c r="HK94" s="2" t="s">
        <v>220</v>
      </c>
      <c r="HL94" s="2" t="s">
        <v>220</v>
      </c>
      <c r="HM94" s="2" t="s">
        <v>232</v>
      </c>
      <c r="HN94" s="2" t="s">
        <v>220</v>
      </c>
      <c r="HO94" s="4"/>
      <c r="HP94" s="8"/>
      <c r="HQ94" s="4"/>
      <c r="HR94" s="8"/>
      <c r="HS94" s="7"/>
      <c r="HT94" s="7"/>
      <c r="HU94" s="2" t="s">
        <v>230</v>
      </c>
      <c r="HV94" s="2" t="s">
        <v>217</v>
      </c>
      <c r="HW94" s="2" t="s">
        <v>382</v>
      </c>
      <c r="HX94" s="2" t="s">
        <v>220</v>
      </c>
      <c r="HY94" s="2" t="s">
        <v>232</v>
      </c>
      <c r="HZ94" s="2" t="s">
        <v>220</v>
      </c>
      <c r="IA94" s="4"/>
      <c r="IB94" s="8"/>
      <c r="IC94" s="4"/>
      <c r="ID94" s="8"/>
      <c r="IE94" s="7"/>
      <c r="IF94" s="7"/>
      <c r="IG94" s="2" t="s">
        <v>230</v>
      </c>
      <c r="IH94" s="2" t="s">
        <v>217</v>
      </c>
      <c r="II94" s="2" t="s">
        <v>1545</v>
      </c>
      <c r="IJ94" s="2" t="s">
        <v>255</v>
      </c>
      <c r="IK94" s="2" t="s">
        <v>232</v>
      </c>
      <c r="IL94" s="2" t="s">
        <v>220</v>
      </c>
      <c r="IM94" s="4"/>
      <c r="IN94" s="8"/>
      <c r="IO94" s="4"/>
      <c r="IP94" s="8"/>
      <c r="IQ94" s="7"/>
      <c r="IR94" s="7"/>
      <c r="IS94" s="2" t="s">
        <v>230</v>
      </c>
      <c r="IT94" s="2" t="s">
        <v>217</v>
      </c>
      <c r="IU94" s="2" t="s">
        <v>256</v>
      </c>
      <c r="IV94" s="2" t="s">
        <v>1567</v>
      </c>
      <c r="IW94" s="2" t="s">
        <v>232</v>
      </c>
      <c r="IX94" s="2" t="s">
        <v>220</v>
      </c>
      <c r="IY94" s="4"/>
      <c r="IZ94" s="8"/>
      <c r="JA94" s="4"/>
      <c r="JB94" s="8"/>
      <c r="JC94" s="7"/>
      <c r="JD94" s="7"/>
      <c r="JE94" s="2" t="s">
        <v>254</v>
      </c>
      <c r="JF94" s="2" t="s">
        <v>217</v>
      </c>
      <c r="JG94" s="2" t="s">
        <v>220</v>
      </c>
      <c r="JH94" s="2" t="s">
        <v>220</v>
      </c>
      <c r="JI94" s="2" t="s">
        <v>232</v>
      </c>
      <c r="JJ94" s="2" t="s">
        <v>220</v>
      </c>
      <c r="JK94" s="4"/>
      <c r="JL94" s="8"/>
      <c r="JM94" s="4"/>
      <c r="JN94" s="8"/>
      <c r="JO94" s="7"/>
      <c r="JP94" s="7"/>
      <c r="JQ94" s="2" t="s">
        <v>230</v>
      </c>
      <c r="JR94" s="2" t="s">
        <v>217</v>
      </c>
      <c r="JS94" s="2" t="s">
        <v>684</v>
      </c>
      <c r="JT94" s="2" t="s">
        <v>1568</v>
      </c>
      <c r="JU94" s="2" t="s">
        <v>232</v>
      </c>
      <c r="JV94" s="2" t="s">
        <v>220</v>
      </c>
      <c r="JW94" s="4"/>
      <c r="JX94" s="8"/>
      <c r="JY94" s="4"/>
      <c r="JZ94" s="8"/>
      <c r="KA94" s="7"/>
      <c r="KB94" s="7"/>
      <c r="KC94" s="2" t="s">
        <v>277</v>
      </c>
      <c r="KD94" s="2" t="s">
        <v>217</v>
      </c>
      <c r="KE94" s="2" t="s">
        <v>220</v>
      </c>
      <c r="KF94" s="2" t="s">
        <v>220</v>
      </c>
      <c r="KG94" s="2" t="s">
        <v>232</v>
      </c>
      <c r="KH94" s="2" t="s">
        <v>220</v>
      </c>
      <c r="KI94" s="4"/>
      <c r="KJ94" s="8"/>
      <c r="KK94" s="4"/>
      <c r="KL94" s="8"/>
      <c r="KM94" s="7"/>
      <c r="KN94" s="7"/>
      <c r="KO94" s="2" t="s">
        <v>416</v>
      </c>
      <c r="KP94" s="2" t="s">
        <v>270</v>
      </c>
      <c r="KQ94" s="2" t="s">
        <v>1555</v>
      </c>
      <c r="KR94" s="2" t="s">
        <v>1569</v>
      </c>
      <c r="KS94" s="2" t="s">
        <v>232</v>
      </c>
      <c r="KT94" s="2" t="s">
        <v>220</v>
      </c>
      <c r="KU94" s="4"/>
      <c r="KV94" s="8"/>
      <c r="KW94" s="4"/>
      <c r="KX94" s="8"/>
      <c r="KY94" s="7"/>
      <c r="KZ94" s="7"/>
      <c r="LA94" s="2" t="s">
        <v>277</v>
      </c>
      <c r="LB94" s="2" t="s">
        <v>217</v>
      </c>
      <c r="LC94" s="2" t="s">
        <v>220</v>
      </c>
      <c r="LD94" s="2" t="s">
        <v>220</v>
      </c>
      <c r="LE94" s="2" t="s">
        <v>232</v>
      </c>
      <c r="LF94" s="2" t="s">
        <v>220</v>
      </c>
      <c r="LG94" s="4"/>
      <c r="LH94" s="8"/>
      <c r="LI94" s="4"/>
      <c r="LJ94" s="8"/>
      <c r="LK94" s="7"/>
      <c r="LL94" s="7"/>
      <c r="LM94" s="2" t="s">
        <v>268</v>
      </c>
      <c r="LN94" s="2" t="s">
        <v>217</v>
      </c>
      <c r="LO94" s="2" t="s">
        <v>220</v>
      </c>
      <c r="LP94" s="2" t="s">
        <v>220</v>
      </c>
      <c r="LQ94" s="2" t="s">
        <v>232</v>
      </c>
      <c r="LR94" s="2" t="s">
        <v>220</v>
      </c>
      <c r="LS94" s="4"/>
      <c r="LT94" s="8"/>
      <c r="LU94" s="4"/>
      <c r="LV94" s="8"/>
      <c r="LW94" s="7"/>
      <c r="LX94" s="7"/>
      <c r="LY94" s="2" t="s">
        <v>230</v>
      </c>
      <c r="LZ94" s="2" t="s">
        <v>270</v>
      </c>
      <c r="MA94" s="2" t="s">
        <v>605</v>
      </c>
      <c r="MB94" s="2" t="s">
        <v>666</v>
      </c>
      <c r="MC94" s="2" t="s">
        <v>232</v>
      </c>
      <c r="MD94" s="2" t="s">
        <v>220</v>
      </c>
      <c r="ME94" s="4"/>
      <c r="MF94" s="8"/>
      <c r="MG94" s="4"/>
      <c r="MH94" s="8"/>
      <c r="MI94" s="7"/>
      <c r="MJ94" s="7"/>
      <c r="MK94" s="2" t="s">
        <v>268</v>
      </c>
      <c r="ML94" s="2" t="s">
        <v>217</v>
      </c>
      <c r="MM94" s="2" t="s">
        <v>220</v>
      </c>
      <c r="MN94" s="2" t="s">
        <v>220</v>
      </c>
      <c r="MO94" s="2" t="s">
        <v>232</v>
      </c>
      <c r="MP94" s="2" t="s">
        <v>220</v>
      </c>
      <c r="MQ94" s="4"/>
      <c r="MR94" s="8"/>
      <c r="MS94" s="4"/>
      <c r="MT94" s="8"/>
      <c r="MU94" s="7"/>
      <c r="MV94" s="7"/>
      <c r="MW94" s="2" t="s">
        <v>230</v>
      </c>
      <c r="MX94" s="2" t="s">
        <v>274</v>
      </c>
      <c r="MY94" s="2" t="s">
        <v>1557</v>
      </c>
      <c r="MZ94" s="2" t="s">
        <v>1541</v>
      </c>
      <c r="NA94" s="2" t="s">
        <v>232</v>
      </c>
      <c r="NB94" s="2" t="s">
        <v>220</v>
      </c>
      <c r="NC94" s="4"/>
      <c r="ND94" s="8"/>
      <c r="NE94" s="4"/>
      <c r="NF94" s="8"/>
      <c r="NG94" s="7"/>
      <c r="NH94" s="7"/>
      <c r="NI94" s="2" t="s">
        <v>220</v>
      </c>
      <c r="NJ94" s="2" t="s">
        <v>220</v>
      </c>
      <c r="NK94" s="2" t="s">
        <v>220</v>
      </c>
      <c r="NL94" s="2" t="s">
        <v>220</v>
      </c>
      <c r="NM94" s="2" t="s">
        <v>220</v>
      </c>
      <c r="NN94" s="2" t="s">
        <v>220</v>
      </c>
      <c r="NO94" s="4"/>
      <c r="NP94" s="8"/>
      <c r="NQ94" s="4"/>
      <c r="NR94" s="8"/>
      <c r="NS94" s="7"/>
      <c r="NT94" s="7"/>
      <c r="NU94" s="2" t="s">
        <v>277</v>
      </c>
      <c r="NV94" s="2" t="s">
        <v>217</v>
      </c>
      <c r="NW94" s="2" t="s">
        <v>220</v>
      </c>
      <c r="NX94" s="2" t="s">
        <v>220</v>
      </c>
      <c r="NY94" s="2" t="s">
        <v>232</v>
      </c>
      <c r="NZ94" s="2" t="s">
        <v>220</v>
      </c>
      <c r="OA94" s="4"/>
      <c r="OB94" s="8"/>
      <c r="OC94" s="4"/>
      <c r="OD94" s="8"/>
      <c r="OE94" s="7"/>
      <c r="OF94" s="7"/>
      <c r="OG94" s="2" t="s">
        <v>220</v>
      </c>
      <c r="OH94" s="2" t="s">
        <v>220</v>
      </c>
      <c r="OI94" s="2" t="s">
        <v>220</v>
      </c>
      <c r="OJ94" s="2" t="s">
        <v>220</v>
      </c>
      <c r="OK94" s="2" t="s">
        <v>220</v>
      </c>
      <c r="OL94" s="2" t="s">
        <v>220</v>
      </c>
      <c r="OM94" s="4"/>
      <c r="ON94" s="8"/>
      <c r="OO94" s="4"/>
      <c r="OP94" s="8"/>
      <c r="OQ94" s="7"/>
      <c r="OR94" s="7"/>
      <c r="OS94" s="2" t="s">
        <v>230</v>
      </c>
      <c r="OT94" s="2" t="s">
        <v>270</v>
      </c>
      <c r="OU94" s="2" t="s">
        <v>1558</v>
      </c>
      <c r="OV94" s="2" t="s">
        <v>220</v>
      </c>
      <c r="OW94" s="2" t="s">
        <v>232</v>
      </c>
      <c r="OX94" s="2" t="s">
        <v>220</v>
      </c>
      <c r="OY94" s="4"/>
      <c r="OZ94" s="8"/>
      <c r="PA94" s="4"/>
      <c r="PB94" s="8"/>
      <c r="PC94" s="7"/>
      <c r="PD94" s="7"/>
      <c r="PE94" s="2" t="s">
        <v>277</v>
      </c>
      <c r="PF94" s="2" t="s">
        <v>217</v>
      </c>
      <c r="PG94" s="2" t="s">
        <v>220</v>
      </c>
      <c r="PH94" s="2" t="s">
        <v>220</v>
      </c>
      <c r="PI94" s="2" t="s">
        <v>232</v>
      </c>
      <c r="PJ94" s="2" t="s">
        <v>220</v>
      </c>
      <c r="PK94" s="4"/>
      <c r="PL94" s="8"/>
      <c r="PM94" s="4"/>
      <c r="PN94" s="8"/>
      <c r="PO94" s="7"/>
      <c r="PP94" s="7"/>
      <c r="PQ94" s="2" t="s">
        <v>230</v>
      </c>
      <c r="PR94" s="2" t="s">
        <v>270</v>
      </c>
      <c r="PS94" s="2" t="s">
        <v>284</v>
      </c>
      <c r="PT94" s="2" t="s">
        <v>220</v>
      </c>
      <c r="PU94" s="2" t="s">
        <v>232</v>
      </c>
      <c r="PV94" s="2" t="s">
        <v>220</v>
      </c>
      <c r="PW94" s="4">
        <v>64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</row>
    <row r="95">
      <c r="A95" s="2" t="s">
        <v>1570</v>
      </c>
      <c r="B95" s="2" t="s">
        <v>209</v>
      </c>
      <c r="C95" s="2" t="s">
        <v>210</v>
      </c>
      <c r="D95" s="2" t="s">
        <v>211</v>
      </c>
      <c r="E95" s="2" t="s">
        <v>1372</v>
      </c>
      <c r="F95" s="2" t="s">
        <v>1571</v>
      </c>
      <c r="G95" s="2" t="s">
        <v>1571</v>
      </c>
      <c r="H95" s="2" t="s">
        <v>1571</v>
      </c>
      <c r="I95" s="2" t="s">
        <v>1572</v>
      </c>
      <c r="J95" s="2" t="s">
        <v>215</v>
      </c>
      <c r="K95" s="2" t="s">
        <v>304</v>
      </c>
      <c r="L95" s="3">
        <v>81.19</v>
      </c>
      <c r="M95" s="3">
        <v>85.25</v>
      </c>
      <c r="N95" s="3">
        <v>139.99</v>
      </c>
      <c r="O95" s="2" t="s">
        <v>217</v>
      </c>
      <c r="P95" s="2" t="s">
        <v>1573</v>
      </c>
      <c r="Q95" s="2" t="s">
        <v>219</v>
      </c>
      <c r="R95" s="2" t="s">
        <v>16</v>
      </c>
      <c r="S95" s="2" t="s">
        <v>220</v>
      </c>
      <c r="T95" s="2" t="s">
        <v>220</v>
      </c>
      <c r="U95" s="2" t="s">
        <v>220</v>
      </c>
      <c r="V95" s="2" t="s">
        <v>1574</v>
      </c>
      <c r="W95" s="2" t="s">
        <v>220</v>
      </c>
      <c r="X95" s="2" t="s">
        <v>220</v>
      </c>
      <c r="Y95" s="2" t="s">
        <v>1575</v>
      </c>
      <c r="Z95" s="4">
        <v>345</v>
      </c>
      <c r="AA95" s="4">
        <f>=ROUNDDOWN(115,0)</f>
      </c>
      <c r="AB95" s="5">
        <v>3</v>
      </c>
      <c r="AC95" s="2" t="s">
        <v>220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4</v>
      </c>
      <c r="AW95" s="8">
        <v>394.36</v>
      </c>
      <c r="AX95" s="4">
        <v>13</v>
      </c>
      <c r="AY95" s="8">
        <v>1281.67</v>
      </c>
      <c r="AZ95" s="7">
        <v>-0.6923</v>
      </c>
      <c r="BA95" s="7">
        <v>-0.6923</v>
      </c>
      <c r="BB95" s="7"/>
      <c r="BC95" s="4">
        <v>4</v>
      </c>
      <c r="BD95" s="8">
        <v>394.36</v>
      </c>
      <c r="BE95" s="4">
        <v>13</v>
      </c>
      <c r="BF95" s="8">
        <v>1281.67</v>
      </c>
      <c r="BG95" s="7">
        <v>-0.6923</v>
      </c>
      <c r="BH95" s="7">
        <v>-0.6923</v>
      </c>
      <c r="BI95" s="7">
        <v>1</v>
      </c>
      <c r="BJ95" s="4"/>
      <c r="BK95" s="8"/>
      <c r="BL95" s="2" t="s">
        <v>220</v>
      </c>
      <c r="BM95" s="7"/>
      <c r="BN95" s="7"/>
      <c r="BO95" s="4"/>
      <c r="BP95" s="8"/>
      <c r="BQ95" s="4"/>
      <c r="BR95" s="8"/>
      <c r="BS95" s="7"/>
      <c r="BT95" s="7"/>
      <c r="BU95" s="2" t="s">
        <v>230</v>
      </c>
      <c r="BV95" s="2" t="s">
        <v>217</v>
      </c>
      <c r="BW95" s="2" t="s">
        <v>220</v>
      </c>
      <c r="BX95" s="2" t="s">
        <v>1576</v>
      </c>
      <c r="BY95" s="2" t="s">
        <v>232</v>
      </c>
      <c r="BZ95" s="2" t="s">
        <v>220</v>
      </c>
      <c r="CA95" s="4"/>
      <c r="CB95" s="8"/>
      <c r="CC95" s="4"/>
      <c r="CD95" s="8"/>
      <c r="CE95" s="7"/>
      <c r="CF95" s="7"/>
      <c r="CG95" s="2" t="s">
        <v>220</v>
      </c>
      <c r="CH95" s="2" t="s">
        <v>220</v>
      </c>
      <c r="CI95" s="2" t="s">
        <v>220</v>
      </c>
      <c r="CJ95" s="2" t="s">
        <v>220</v>
      </c>
      <c r="CK95" s="2" t="s">
        <v>220</v>
      </c>
      <c r="CL95" s="2" t="s">
        <v>220</v>
      </c>
      <c r="CM95" s="4"/>
      <c r="CN95" s="8"/>
      <c r="CO95" s="4"/>
      <c r="CP95" s="8"/>
      <c r="CQ95" s="7"/>
      <c r="CR95" s="7"/>
      <c r="CS95" s="2" t="s">
        <v>220</v>
      </c>
      <c r="CT95" s="2" t="s">
        <v>220</v>
      </c>
      <c r="CU95" s="2" t="s">
        <v>220</v>
      </c>
      <c r="CV95" s="2" t="s">
        <v>220</v>
      </c>
      <c r="CW95" s="2" t="s">
        <v>220</v>
      </c>
      <c r="CX95" s="2" t="s">
        <v>220</v>
      </c>
      <c r="CY95" s="4"/>
      <c r="CZ95" s="8"/>
      <c r="DA95" s="4"/>
      <c r="DB95" s="8"/>
      <c r="DC95" s="7"/>
      <c r="DD95" s="7"/>
      <c r="DE95" s="2" t="s">
        <v>220</v>
      </c>
      <c r="DF95" s="2" t="s">
        <v>220</v>
      </c>
      <c r="DG95" s="2" t="s">
        <v>220</v>
      </c>
      <c r="DH95" s="2" t="s">
        <v>220</v>
      </c>
      <c r="DI95" s="2" t="s">
        <v>220</v>
      </c>
      <c r="DJ95" s="2" t="s">
        <v>220</v>
      </c>
      <c r="DK95" s="4"/>
      <c r="DL95" s="8"/>
      <c r="DM95" s="4"/>
      <c r="DN95" s="8"/>
      <c r="DO95" s="7"/>
      <c r="DP95" s="7"/>
      <c r="DQ95" s="2" t="s">
        <v>220</v>
      </c>
      <c r="DR95" s="2" t="s">
        <v>220</v>
      </c>
      <c r="DS95" s="2" t="s">
        <v>220</v>
      </c>
      <c r="DT95" s="2" t="s">
        <v>220</v>
      </c>
      <c r="DU95" s="2" t="s">
        <v>220</v>
      </c>
      <c r="DV95" s="2" t="s">
        <v>220</v>
      </c>
      <c r="DW95" s="4"/>
      <c r="DX95" s="8"/>
      <c r="DY95" s="4"/>
      <c r="DZ95" s="8"/>
      <c r="EA95" s="7"/>
      <c r="EB95" s="7"/>
      <c r="EC95" s="2" t="s">
        <v>220</v>
      </c>
      <c r="ED95" s="2" t="s">
        <v>220</v>
      </c>
      <c r="EE95" s="2" t="s">
        <v>220</v>
      </c>
      <c r="EF95" s="2" t="s">
        <v>220</v>
      </c>
      <c r="EG95" s="2" t="s">
        <v>220</v>
      </c>
      <c r="EH95" s="2" t="s">
        <v>220</v>
      </c>
      <c r="EI95" s="4"/>
      <c r="EJ95" s="8"/>
      <c r="EK95" s="4"/>
      <c r="EL95" s="8"/>
      <c r="EM95" s="7"/>
      <c r="EN95" s="7"/>
      <c r="EO95" s="2" t="s">
        <v>220</v>
      </c>
      <c r="EP95" s="2" t="s">
        <v>220</v>
      </c>
      <c r="EQ95" s="2" t="s">
        <v>220</v>
      </c>
      <c r="ER95" s="2" t="s">
        <v>220</v>
      </c>
      <c r="ES95" s="2" t="s">
        <v>220</v>
      </c>
      <c r="ET95" s="2" t="s">
        <v>220</v>
      </c>
      <c r="EU95" s="4"/>
      <c r="EV95" s="8"/>
      <c r="EW95" s="4"/>
      <c r="EX95" s="8"/>
      <c r="EY95" s="7"/>
      <c r="EZ95" s="7"/>
      <c r="FA95" s="2" t="s">
        <v>220</v>
      </c>
      <c r="FB95" s="2" t="s">
        <v>220</v>
      </c>
      <c r="FC95" s="2" t="s">
        <v>220</v>
      </c>
      <c r="FD95" s="2" t="s">
        <v>220</v>
      </c>
      <c r="FE95" s="2" t="s">
        <v>220</v>
      </c>
      <c r="FF95" s="2" t="s">
        <v>220</v>
      </c>
      <c r="FG95" s="4"/>
      <c r="FH95" s="8"/>
      <c r="FI95" s="4"/>
      <c r="FJ95" s="8"/>
      <c r="FK95" s="7"/>
      <c r="FL95" s="7"/>
      <c r="FM95" s="2" t="s">
        <v>220</v>
      </c>
      <c r="FN95" s="2" t="s">
        <v>220</v>
      </c>
      <c r="FO95" s="2" t="s">
        <v>220</v>
      </c>
      <c r="FP95" s="2" t="s">
        <v>220</v>
      </c>
      <c r="FQ95" s="2" t="s">
        <v>220</v>
      </c>
      <c r="FR95" s="2" t="s">
        <v>220</v>
      </c>
      <c r="FS95" s="4"/>
      <c r="FT95" s="8"/>
      <c r="FU95" s="4"/>
      <c r="FV95" s="8"/>
      <c r="FW95" s="7"/>
      <c r="FX95" s="7"/>
      <c r="FY95" s="2" t="s">
        <v>220</v>
      </c>
      <c r="FZ95" s="2" t="s">
        <v>220</v>
      </c>
      <c r="GA95" s="2" t="s">
        <v>220</v>
      </c>
      <c r="GB95" s="2" t="s">
        <v>220</v>
      </c>
      <c r="GC95" s="2" t="s">
        <v>220</v>
      </c>
      <c r="GD95" s="2" t="s">
        <v>220</v>
      </c>
      <c r="GE95" s="4"/>
      <c r="GF95" s="8"/>
      <c r="GG95" s="4"/>
      <c r="GH95" s="8"/>
      <c r="GI95" s="7"/>
      <c r="GJ95" s="7"/>
      <c r="GK95" s="2" t="s">
        <v>220</v>
      </c>
      <c r="GL95" s="2" t="s">
        <v>220</v>
      </c>
      <c r="GM95" s="2" t="s">
        <v>220</v>
      </c>
      <c r="GN95" s="2" t="s">
        <v>220</v>
      </c>
      <c r="GO95" s="2" t="s">
        <v>220</v>
      </c>
      <c r="GP95" s="2" t="s">
        <v>220</v>
      </c>
      <c r="GQ95" s="4"/>
      <c r="GR95" s="8"/>
      <c r="GS95" s="4"/>
      <c r="GT95" s="8"/>
      <c r="GU95" s="7"/>
      <c r="GV95" s="7"/>
      <c r="GW95" s="2" t="s">
        <v>220</v>
      </c>
      <c r="GX95" s="2" t="s">
        <v>220</v>
      </c>
      <c r="GY95" s="2" t="s">
        <v>220</v>
      </c>
      <c r="GZ95" s="2" t="s">
        <v>220</v>
      </c>
      <c r="HA95" s="2" t="s">
        <v>220</v>
      </c>
      <c r="HB95" s="2" t="s">
        <v>220</v>
      </c>
      <c r="HC95" s="4"/>
      <c r="HD95" s="8"/>
      <c r="HE95" s="4"/>
      <c r="HF95" s="8"/>
      <c r="HG95" s="7"/>
      <c r="HH95" s="7"/>
      <c r="HI95" s="2" t="s">
        <v>220</v>
      </c>
      <c r="HJ95" s="2" t="s">
        <v>220</v>
      </c>
      <c r="HK95" s="2" t="s">
        <v>220</v>
      </c>
      <c r="HL95" s="2" t="s">
        <v>220</v>
      </c>
      <c r="HM95" s="2" t="s">
        <v>220</v>
      </c>
      <c r="HN95" s="2" t="s">
        <v>220</v>
      </c>
      <c r="HO95" s="4"/>
      <c r="HP95" s="8"/>
      <c r="HQ95" s="4"/>
      <c r="HR95" s="8"/>
      <c r="HS95" s="7"/>
      <c r="HT95" s="7"/>
      <c r="HU95" s="2" t="s">
        <v>220</v>
      </c>
      <c r="HV95" s="2" t="s">
        <v>220</v>
      </c>
      <c r="HW95" s="2" t="s">
        <v>220</v>
      </c>
      <c r="HX95" s="2" t="s">
        <v>220</v>
      </c>
      <c r="HY95" s="2" t="s">
        <v>220</v>
      </c>
      <c r="HZ95" s="2" t="s">
        <v>220</v>
      </c>
      <c r="IA95" s="4"/>
      <c r="IB95" s="8"/>
      <c r="IC95" s="4"/>
      <c r="ID95" s="8"/>
      <c r="IE95" s="7"/>
      <c r="IF95" s="7"/>
      <c r="IG95" s="2" t="s">
        <v>230</v>
      </c>
      <c r="IH95" s="2" t="s">
        <v>217</v>
      </c>
      <c r="II95" s="2" t="s">
        <v>1358</v>
      </c>
      <c r="IJ95" s="2" t="s">
        <v>546</v>
      </c>
      <c r="IK95" s="2" t="s">
        <v>232</v>
      </c>
      <c r="IL95" s="2" t="s">
        <v>220</v>
      </c>
      <c r="IM95" s="4"/>
      <c r="IN95" s="8"/>
      <c r="IO95" s="4"/>
      <c r="IP95" s="8"/>
      <c r="IQ95" s="7"/>
      <c r="IR95" s="7"/>
      <c r="IS95" s="2" t="s">
        <v>220</v>
      </c>
      <c r="IT95" s="2" t="s">
        <v>220</v>
      </c>
      <c r="IU95" s="2" t="s">
        <v>220</v>
      </c>
      <c r="IV95" s="2" t="s">
        <v>220</v>
      </c>
      <c r="IW95" s="2" t="s">
        <v>220</v>
      </c>
      <c r="IX95" s="2" t="s">
        <v>220</v>
      </c>
      <c r="IY95" s="4"/>
      <c r="IZ95" s="8"/>
      <c r="JA95" s="4"/>
      <c r="JB95" s="8"/>
      <c r="JC95" s="7"/>
      <c r="JD95" s="7"/>
      <c r="JE95" s="2" t="s">
        <v>220</v>
      </c>
      <c r="JF95" s="2" t="s">
        <v>220</v>
      </c>
      <c r="JG95" s="2" t="s">
        <v>220</v>
      </c>
      <c r="JH95" s="2" t="s">
        <v>220</v>
      </c>
      <c r="JI95" s="2" t="s">
        <v>220</v>
      </c>
      <c r="JJ95" s="2" t="s">
        <v>220</v>
      </c>
      <c r="JK95" s="4"/>
      <c r="JL95" s="8"/>
      <c r="JM95" s="4"/>
      <c r="JN95" s="8"/>
      <c r="JO95" s="7"/>
      <c r="JP95" s="7"/>
      <c r="JQ95" s="2" t="s">
        <v>220</v>
      </c>
      <c r="JR95" s="2" t="s">
        <v>220</v>
      </c>
      <c r="JS95" s="2" t="s">
        <v>220</v>
      </c>
      <c r="JT95" s="2" t="s">
        <v>220</v>
      </c>
      <c r="JU95" s="2" t="s">
        <v>220</v>
      </c>
      <c r="JV95" s="2" t="s">
        <v>220</v>
      </c>
      <c r="JW95" s="4"/>
      <c r="JX95" s="8"/>
      <c r="JY95" s="4"/>
      <c r="JZ95" s="8"/>
      <c r="KA95" s="7"/>
      <c r="KB95" s="7"/>
      <c r="KC95" s="2" t="s">
        <v>220</v>
      </c>
      <c r="KD95" s="2" t="s">
        <v>220</v>
      </c>
      <c r="KE95" s="2" t="s">
        <v>220</v>
      </c>
      <c r="KF95" s="2" t="s">
        <v>220</v>
      </c>
      <c r="KG95" s="2" t="s">
        <v>220</v>
      </c>
      <c r="KH95" s="2" t="s">
        <v>220</v>
      </c>
      <c r="KI95" s="4"/>
      <c r="KJ95" s="8"/>
      <c r="KK95" s="4"/>
      <c r="KL95" s="8"/>
      <c r="KM95" s="7"/>
      <c r="KN95" s="7"/>
      <c r="KO95" s="2" t="s">
        <v>220</v>
      </c>
      <c r="KP95" s="2" t="s">
        <v>220</v>
      </c>
      <c r="KQ95" s="2" t="s">
        <v>220</v>
      </c>
      <c r="KR95" s="2" t="s">
        <v>220</v>
      </c>
      <c r="KS95" s="2" t="s">
        <v>220</v>
      </c>
      <c r="KT95" s="2" t="s">
        <v>220</v>
      </c>
      <c r="KU95" s="4"/>
      <c r="KV95" s="8"/>
      <c r="KW95" s="4"/>
      <c r="KX95" s="8"/>
      <c r="KY95" s="7"/>
      <c r="KZ95" s="7"/>
      <c r="LA95" s="2" t="s">
        <v>220</v>
      </c>
      <c r="LB95" s="2" t="s">
        <v>220</v>
      </c>
      <c r="LC95" s="2" t="s">
        <v>220</v>
      </c>
      <c r="LD95" s="2" t="s">
        <v>220</v>
      </c>
      <c r="LE95" s="2" t="s">
        <v>220</v>
      </c>
      <c r="LF95" s="2" t="s">
        <v>220</v>
      </c>
      <c r="LG95" s="4"/>
      <c r="LH95" s="8"/>
      <c r="LI95" s="4"/>
      <c r="LJ95" s="8"/>
      <c r="LK95" s="7"/>
      <c r="LL95" s="7"/>
      <c r="LM95" s="2" t="s">
        <v>220</v>
      </c>
      <c r="LN95" s="2" t="s">
        <v>220</v>
      </c>
      <c r="LO95" s="2" t="s">
        <v>220</v>
      </c>
      <c r="LP95" s="2" t="s">
        <v>220</v>
      </c>
      <c r="LQ95" s="2" t="s">
        <v>220</v>
      </c>
      <c r="LR95" s="2" t="s">
        <v>220</v>
      </c>
      <c r="LS95" s="4"/>
      <c r="LT95" s="8"/>
      <c r="LU95" s="4"/>
      <c r="LV95" s="8"/>
      <c r="LW95" s="7"/>
      <c r="LX95" s="7"/>
      <c r="LY95" s="2" t="s">
        <v>220</v>
      </c>
      <c r="LZ95" s="2" t="s">
        <v>220</v>
      </c>
      <c r="MA95" s="2" t="s">
        <v>220</v>
      </c>
      <c r="MB95" s="2" t="s">
        <v>220</v>
      </c>
      <c r="MC95" s="2" t="s">
        <v>220</v>
      </c>
      <c r="MD95" s="2" t="s">
        <v>220</v>
      </c>
      <c r="ME95" s="4"/>
      <c r="MF95" s="8"/>
      <c r="MG95" s="4"/>
      <c r="MH95" s="8"/>
      <c r="MI95" s="7"/>
      <c r="MJ95" s="7"/>
      <c r="MK95" s="2" t="s">
        <v>220</v>
      </c>
      <c r="ML95" s="2" t="s">
        <v>220</v>
      </c>
      <c r="MM95" s="2" t="s">
        <v>220</v>
      </c>
      <c r="MN95" s="2" t="s">
        <v>220</v>
      </c>
      <c r="MO95" s="2" t="s">
        <v>220</v>
      </c>
      <c r="MP95" s="2" t="s">
        <v>220</v>
      </c>
      <c r="MQ95" s="4"/>
      <c r="MR95" s="8"/>
      <c r="MS95" s="4"/>
      <c r="MT95" s="8"/>
      <c r="MU95" s="7"/>
      <c r="MV95" s="7"/>
      <c r="MW95" s="2" t="s">
        <v>220</v>
      </c>
      <c r="MX95" s="2" t="s">
        <v>220</v>
      </c>
      <c r="MY95" s="2" t="s">
        <v>220</v>
      </c>
      <c r="MZ95" s="2" t="s">
        <v>220</v>
      </c>
      <c r="NA95" s="2" t="s">
        <v>220</v>
      </c>
      <c r="NB95" s="2" t="s">
        <v>220</v>
      </c>
      <c r="NC95" s="4"/>
      <c r="ND95" s="8"/>
      <c r="NE95" s="4"/>
      <c r="NF95" s="8"/>
      <c r="NG95" s="7"/>
      <c r="NH95" s="7"/>
      <c r="NI95" s="2" t="s">
        <v>220</v>
      </c>
      <c r="NJ95" s="2" t="s">
        <v>220</v>
      </c>
      <c r="NK95" s="2" t="s">
        <v>220</v>
      </c>
      <c r="NL95" s="2" t="s">
        <v>220</v>
      </c>
      <c r="NM95" s="2" t="s">
        <v>220</v>
      </c>
      <c r="NN95" s="2" t="s">
        <v>220</v>
      </c>
      <c r="NO95" s="4"/>
      <c r="NP95" s="8"/>
      <c r="NQ95" s="4"/>
      <c r="NR95" s="8"/>
      <c r="NS95" s="7"/>
      <c r="NT95" s="7"/>
      <c r="NU95" s="2" t="s">
        <v>220</v>
      </c>
      <c r="NV95" s="2" t="s">
        <v>220</v>
      </c>
      <c r="NW95" s="2" t="s">
        <v>220</v>
      </c>
      <c r="NX95" s="2" t="s">
        <v>220</v>
      </c>
      <c r="NY95" s="2" t="s">
        <v>220</v>
      </c>
      <c r="NZ95" s="2" t="s">
        <v>220</v>
      </c>
      <c r="OA95" s="4"/>
      <c r="OB95" s="8"/>
      <c r="OC95" s="4"/>
      <c r="OD95" s="8"/>
      <c r="OE95" s="7"/>
      <c r="OF95" s="7"/>
      <c r="OG95" s="2" t="s">
        <v>220</v>
      </c>
      <c r="OH95" s="2" t="s">
        <v>220</v>
      </c>
      <c r="OI95" s="2" t="s">
        <v>220</v>
      </c>
      <c r="OJ95" s="2" t="s">
        <v>220</v>
      </c>
      <c r="OK95" s="2" t="s">
        <v>220</v>
      </c>
      <c r="OL95" s="2" t="s">
        <v>220</v>
      </c>
      <c r="OM95" s="4"/>
      <c r="ON95" s="8"/>
      <c r="OO95" s="4"/>
      <c r="OP95" s="8"/>
      <c r="OQ95" s="7"/>
      <c r="OR95" s="7"/>
      <c r="OS95" s="2" t="s">
        <v>220</v>
      </c>
      <c r="OT95" s="2" t="s">
        <v>220</v>
      </c>
      <c r="OU95" s="2" t="s">
        <v>220</v>
      </c>
      <c r="OV95" s="2" t="s">
        <v>220</v>
      </c>
      <c r="OW95" s="2" t="s">
        <v>220</v>
      </c>
      <c r="OX95" s="2" t="s">
        <v>220</v>
      </c>
      <c r="OY95" s="4"/>
      <c r="OZ95" s="8"/>
      <c r="PA95" s="4"/>
      <c r="PB95" s="8"/>
      <c r="PC95" s="7"/>
      <c r="PD95" s="7"/>
      <c r="PE95" s="2" t="s">
        <v>220</v>
      </c>
      <c r="PF95" s="2" t="s">
        <v>220</v>
      </c>
      <c r="PG95" s="2" t="s">
        <v>220</v>
      </c>
      <c r="PH95" s="2" t="s">
        <v>220</v>
      </c>
      <c r="PI95" s="2" t="s">
        <v>220</v>
      </c>
      <c r="PJ95" s="2" t="s">
        <v>220</v>
      </c>
      <c r="PK95" s="4"/>
      <c r="PL95" s="8"/>
      <c r="PM95" s="4"/>
      <c r="PN95" s="8"/>
      <c r="PO95" s="7"/>
      <c r="PP95" s="7"/>
      <c r="PQ95" s="2" t="s">
        <v>220</v>
      </c>
      <c r="PR95" s="2" t="s">
        <v>220</v>
      </c>
      <c r="PS95" s="2" t="s">
        <v>220</v>
      </c>
      <c r="PT95" s="2" t="s">
        <v>220</v>
      </c>
      <c r="PU95" s="2" t="s">
        <v>220</v>
      </c>
      <c r="PV95" s="2" t="s">
        <v>220</v>
      </c>
      <c r="PW95" s="4">
        <v>345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</row>
    <row r="96">
      <c r="A96" s="2" t="s">
        <v>1577</v>
      </c>
      <c r="B96" s="2" t="s">
        <v>209</v>
      </c>
      <c r="C96" s="2" t="s">
        <v>210</v>
      </c>
      <c r="D96" s="2" t="s">
        <v>211</v>
      </c>
      <c r="E96" s="2" t="s">
        <v>1372</v>
      </c>
      <c r="F96" s="2" t="s">
        <v>1571</v>
      </c>
      <c r="G96" s="2" t="s">
        <v>1571</v>
      </c>
      <c r="H96" s="2" t="s">
        <v>1571</v>
      </c>
      <c r="I96" s="2" t="s">
        <v>1572</v>
      </c>
      <c r="J96" s="2" t="s">
        <v>282</v>
      </c>
      <c r="K96" s="2" t="s">
        <v>304</v>
      </c>
      <c r="L96" s="3">
        <v>98.59</v>
      </c>
      <c r="M96" s="3">
        <v>103.52</v>
      </c>
      <c r="N96" s="3">
        <v>169.99</v>
      </c>
      <c r="O96" s="2" t="s">
        <v>217</v>
      </c>
      <c r="P96" s="2" t="s">
        <v>1578</v>
      </c>
      <c r="Q96" s="2" t="s">
        <v>219</v>
      </c>
      <c r="R96" s="2" t="s">
        <v>16</v>
      </c>
      <c r="S96" s="2" t="s">
        <v>220</v>
      </c>
      <c r="T96" s="2" t="s">
        <v>220</v>
      </c>
      <c r="U96" s="2" t="s">
        <v>220</v>
      </c>
      <c r="V96" s="2" t="s">
        <v>1574</v>
      </c>
      <c r="W96" s="2" t="s">
        <v>220</v>
      </c>
      <c r="X96" s="2" t="s">
        <v>220</v>
      </c>
      <c r="Y96" s="2" t="s">
        <v>1575</v>
      </c>
      <c r="Z96" s="4">
        <v>212</v>
      </c>
      <c r="AA96" s="4">
        <f>=ROUNDDOWN(53,0)</f>
      </c>
      <c r="AB96" s="5">
        <v>4</v>
      </c>
      <c r="AC96" s="2" t="s">
        <v>220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4</v>
      </c>
      <c r="AQ96" s="8">
        <v>394.36</v>
      </c>
      <c r="AR96" s="4">
        <v>13</v>
      </c>
      <c r="AS96" s="8">
        <v>1281.67</v>
      </c>
      <c r="AT96" s="7">
        <v>-0.6923</v>
      </c>
      <c r="AU96" s="7">
        <v>-0.6923</v>
      </c>
      <c r="AV96" s="4" t="s">
        <v>220</v>
      </c>
      <c r="AW96" s="8" t="s">
        <v>220</v>
      </c>
      <c r="AX96" s="4" t="s">
        <v>220</v>
      </c>
      <c r="AY96" s="8" t="s">
        <v>220</v>
      </c>
      <c r="AZ96" s="7" t="s">
        <v>220</v>
      </c>
      <c r="BA96" s="7" t="s">
        <v>220</v>
      </c>
      <c r="BB96" s="7">
        <v>1</v>
      </c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 t="s">
        <v>220</v>
      </c>
      <c r="BJ96" s="4">
        <v>4</v>
      </c>
      <c r="BK96" s="8">
        <v>394.36</v>
      </c>
      <c r="BL96" s="2" t="s">
        <v>1579</v>
      </c>
      <c r="BM96" s="7">
        <v>1</v>
      </c>
      <c r="BN96" s="7">
        <v>1</v>
      </c>
      <c r="BO96" s="4">
        <v>4</v>
      </c>
      <c r="BP96" s="8">
        <v>394.36</v>
      </c>
      <c r="BQ96" s="4">
        <v>13</v>
      </c>
      <c r="BR96" s="8">
        <v>1281.67</v>
      </c>
      <c r="BS96" s="7">
        <v>-0.6923</v>
      </c>
      <c r="BT96" s="7">
        <v>-0.6923</v>
      </c>
      <c r="BU96" s="2" t="s">
        <v>230</v>
      </c>
      <c r="BV96" s="2" t="s">
        <v>217</v>
      </c>
      <c r="BW96" s="2" t="s">
        <v>220</v>
      </c>
      <c r="BX96" s="2" t="s">
        <v>1576</v>
      </c>
      <c r="BY96" s="2" t="s">
        <v>232</v>
      </c>
      <c r="BZ96" s="2" t="s">
        <v>220</v>
      </c>
      <c r="CA96" s="4"/>
      <c r="CB96" s="8"/>
      <c r="CC96" s="4"/>
      <c r="CD96" s="8"/>
      <c r="CE96" s="7"/>
      <c r="CF96" s="7"/>
      <c r="CG96" s="2" t="s">
        <v>220</v>
      </c>
      <c r="CH96" s="2" t="s">
        <v>220</v>
      </c>
      <c r="CI96" s="2" t="s">
        <v>220</v>
      </c>
      <c r="CJ96" s="2" t="s">
        <v>220</v>
      </c>
      <c r="CK96" s="2" t="s">
        <v>220</v>
      </c>
      <c r="CL96" s="2" t="s">
        <v>220</v>
      </c>
      <c r="CM96" s="4"/>
      <c r="CN96" s="8"/>
      <c r="CO96" s="4"/>
      <c r="CP96" s="8"/>
      <c r="CQ96" s="7"/>
      <c r="CR96" s="7"/>
      <c r="CS96" s="2" t="s">
        <v>220</v>
      </c>
      <c r="CT96" s="2" t="s">
        <v>220</v>
      </c>
      <c r="CU96" s="2" t="s">
        <v>220</v>
      </c>
      <c r="CV96" s="2" t="s">
        <v>220</v>
      </c>
      <c r="CW96" s="2" t="s">
        <v>220</v>
      </c>
      <c r="CX96" s="2" t="s">
        <v>220</v>
      </c>
      <c r="CY96" s="4"/>
      <c r="CZ96" s="8"/>
      <c r="DA96" s="4"/>
      <c r="DB96" s="8"/>
      <c r="DC96" s="7"/>
      <c r="DD96" s="7"/>
      <c r="DE96" s="2" t="s">
        <v>220</v>
      </c>
      <c r="DF96" s="2" t="s">
        <v>220</v>
      </c>
      <c r="DG96" s="2" t="s">
        <v>220</v>
      </c>
      <c r="DH96" s="2" t="s">
        <v>220</v>
      </c>
      <c r="DI96" s="2" t="s">
        <v>220</v>
      </c>
      <c r="DJ96" s="2" t="s">
        <v>220</v>
      </c>
      <c r="DK96" s="4"/>
      <c r="DL96" s="8"/>
      <c r="DM96" s="4"/>
      <c r="DN96" s="8"/>
      <c r="DO96" s="7"/>
      <c r="DP96" s="7"/>
      <c r="DQ96" s="2" t="s">
        <v>220</v>
      </c>
      <c r="DR96" s="2" t="s">
        <v>220</v>
      </c>
      <c r="DS96" s="2" t="s">
        <v>220</v>
      </c>
      <c r="DT96" s="2" t="s">
        <v>220</v>
      </c>
      <c r="DU96" s="2" t="s">
        <v>220</v>
      </c>
      <c r="DV96" s="2" t="s">
        <v>220</v>
      </c>
      <c r="DW96" s="4"/>
      <c r="DX96" s="8"/>
      <c r="DY96" s="4"/>
      <c r="DZ96" s="8"/>
      <c r="EA96" s="7"/>
      <c r="EB96" s="7"/>
      <c r="EC96" s="2" t="s">
        <v>220</v>
      </c>
      <c r="ED96" s="2" t="s">
        <v>220</v>
      </c>
      <c r="EE96" s="2" t="s">
        <v>220</v>
      </c>
      <c r="EF96" s="2" t="s">
        <v>220</v>
      </c>
      <c r="EG96" s="2" t="s">
        <v>220</v>
      </c>
      <c r="EH96" s="2" t="s">
        <v>220</v>
      </c>
      <c r="EI96" s="4"/>
      <c r="EJ96" s="8"/>
      <c r="EK96" s="4"/>
      <c r="EL96" s="8"/>
      <c r="EM96" s="7"/>
      <c r="EN96" s="7"/>
      <c r="EO96" s="2" t="s">
        <v>220</v>
      </c>
      <c r="EP96" s="2" t="s">
        <v>220</v>
      </c>
      <c r="EQ96" s="2" t="s">
        <v>220</v>
      </c>
      <c r="ER96" s="2" t="s">
        <v>220</v>
      </c>
      <c r="ES96" s="2" t="s">
        <v>220</v>
      </c>
      <c r="ET96" s="2" t="s">
        <v>220</v>
      </c>
      <c r="EU96" s="4"/>
      <c r="EV96" s="8"/>
      <c r="EW96" s="4"/>
      <c r="EX96" s="8"/>
      <c r="EY96" s="7"/>
      <c r="EZ96" s="7"/>
      <c r="FA96" s="2" t="s">
        <v>220</v>
      </c>
      <c r="FB96" s="2" t="s">
        <v>220</v>
      </c>
      <c r="FC96" s="2" t="s">
        <v>220</v>
      </c>
      <c r="FD96" s="2" t="s">
        <v>220</v>
      </c>
      <c r="FE96" s="2" t="s">
        <v>220</v>
      </c>
      <c r="FF96" s="2" t="s">
        <v>220</v>
      </c>
      <c r="FG96" s="4"/>
      <c r="FH96" s="8"/>
      <c r="FI96" s="4"/>
      <c r="FJ96" s="8"/>
      <c r="FK96" s="7"/>
      <c r="FL96" s="7"/>
      <c r="FM96" s="2" t="s">
        <v>220</v>
      </c>
      <c r="FN96" s="2" t="s">
        <v>220</v>
      </c>
      <c r="FO96" s="2" t="s">
        <v>220</v>
      </c>
      <c r="FP96" s="2" t="s">
        <v>220</v>
      </c>
      <c r="FQ96" s="2" t="s">
        <v>220</v>
      </c>
      <c r="FR96" s="2" t="s">
        <v>220</v>
      </c>
      <c r="FS96" s="4"/>
      <c r="FT96" s="8"/>
      <c r="FU96" s="4"/>
      <c r="FV96" s="8"/>
      <c r="FW96" s="7"/>
      <c r="FX96" s="7"/>
      <c r="FY96" s="2" t="s">
        <v>220</v>
      </c>
      <c r="FZ96" s="2" t="s">
        <v>220</v>
      </c>
      <c r="GA96" s="2" t="s">
        <v>220</v>
      </c>
      <c r="GB96" s="2" t="s">
        <v>220</v>
      </c>
      <c r="GC96" s="2" t="s">
        <v>220</v>
      </c>
      <c r="GD96" s="2" t="s">
        <v>220</v>
      </c>
      <c r="GE96" s="4"/>
      <c r="GF96" s="8"/>
      <c r="GG96" s="4"/>
      <c r="GH96" s="8"/>
      <c r="GI96" s="7"/>
      <c r="GJ96" s="7"/>
      <c r="GK96" s="2" t="s">
        <v>220</v>
      </c>
      <c r="GL96" s="2" t="s">
        <v>220</v>
      </c>
      <c r="GM96" s="2" t="s">
        <v>220</v>
      </c>
      <c r="GN96" s="2" t="s">
        <v>220</v>
      </c>
      <c r="GO96" s="2" t="s">
        <v>220</v>
      </c>
      <c r="GP96" s="2" t="s">
        <v>220</v>
      </c>
      <c r="GQ96" s="4"/>
      <c r="GR96" s="8"/>
      <c r="GS96" s="4"/>
      <c r="GT96" s="8"/>
      <c r="GU96" s="7"/>
      <c r="GV96" s="7"/>
      <c r="GW96" s="2" t="s">
        <v>220</v>
      </c>
      <c r="GX96" s="2" t="s">
        <v>220</v>
      </c>
      <c r="GY96" s="2" t="s">
        <v>220</v>
      </c>
      <c r="GZ96" s="2" t="s">
        <v>220</v>
      </c>
      <c r="HA96" s="2" t="s">
        <v>220</v>
      </c>
      <c r="HB96" s="2" t="s">
        <v>220</v>
      </c>
      <c r="HC96" s="4"/>
      <c r="HD96" s="8"/>
      <c r="HE96" s="4"/>
      <c r="HF96" s="8"/>
      <c r="HG96" s="7"/>
      <c r="HH96" s="7"/>
      <c r="HI96" s="2" t="s">
        <v>220</v>
      </c>
      <c r="HJ96" s="2" t="s">
        <v>220</v>
      </c>
      <c r="HK96" s="2" t="s">
        <v>220</v>
      </c>
      <c r="HL96" s="2" t="s">
        <v>220</v>
      </c>
      <c r="HM96" s="2" t="s">
        <v>220</v>
      </c>
      <c r="HN96" s="2" t="s">
        <v>220</v>
      </c>
      <c r="HO96" s="4"/>
      <c r="HP96" s="8"/>
      <c r="HQ96" s="4"/>
      <c r="HR96" s="8"/>
      <c r="HS96" s="7"/>
      <c r="HT96" s="7"/>
      <c r="HU96" s="2" t="s">
        <v>220</v>
      </c>
      <c r="HV96" s="2" t="s">
        <v>220</v>
      </c>
      <c r="HW96" s="2" t="s">
        <v>220</v>
      </c>
      <c r="HX96" s="2" t="s">
        <v>220</v>
      </c>
      <c r="HY96" s="2" t="s">
        <v>220</v>
      </c>
      <c r="HZ96" s="2" t="s">
        <v>220</v>
      </c>
      <c r="IA96" s="4"/>
      <c r="IB96" s="8"/>
      <c r="IC96" s="4"/>
      <c r="ID96" s="8"/>
      <c r="IE96" s="7"/>
      <c r="IF96" s="7"/>
      <c r="IG96" s="2" t="s">
        <v>230</v>
      </c>
      <c r="IH96" s="2" t="s">
        <v>217</v>
      </c>
      <c r="II96" s="2" t="s">
        <v>1358</v>
      </c>
      <c r="IJ96" s="2" t="s">
        <v>1580</v>
      </c>
      <c r="IK96" s="2" t="s">
        <v>232</v>
      </c>
      <c r="IL96" s="2" t="s">
        <v>220</v>
      </c>
      <c r="IM96" s="4"/>
      <c r="IN96" s="8"/>
      <c r="IO96" s="4"/>
      <c r="IP96" s="8"/>
      <c r="IQ96" s="7"/>
      <c r="IR96" s="7"/>
      <c r="IS96" s="2" t="s">
        <v>220</v>
      </c>
      <c r="IT96" s="2" t="s">
        <v>220</v>
      </c>
      <c r="IU96" s="2" t="s">
        <v>220</v>
      </c>
      <c r="IV96" s="2" t="s">
        <v>220</v>
      </c>
      <c r="IW96" s="2" t="s">
        <v>220</v>
      </c>
      <c r="IX96" s="2" t="s">
        <v>220</v>
      </c>
      <c r="IY96" s="4"/>
      <c r="IZ96" s="8"/>
      <c r="JA96" s="4"/>
      <c r="JB96" s="8"/>
      <c r="JC96" s="7"/>
      <c r="JD96" s="7"/>
      <c r="JE96" s="2" t="s">
        <v>220</v>
      </c>
      <c r="JF96" s="2" t="s">
        <v>220</v>
      </c>
      <c r="JG96" s="2" t="s">
        <v>220</v>
      </c>
      <c r="JH96" s="2" t="s">
        <v>220</v>
      </c>
      <c r="JI96" s="2" t="s">
        <v>220</v>
      </c>
      <c r="JJ96" s="2" t="s">
        <v>220</v>
      </c>
      <c r="JK96" s="4"/>
      <c r="JL96" s="8"/>
      <c r="JM96" s="4"/>
      <c r="JN96" s="8"/>
      <c r="JO96" s="7"/>
      <c r="JP96" s="7"/>
      <c r="JQ96" s="2" t="s">
        <v>220</v>
      </c>
      <c r="JR96" s="2" t="s">
        <v>220</v>
      </c>
      <c r="JS96" s="2" t="s">
        <v>220</v>
      </c>
      <c r="JT96" s="2" t="s">
        <v>220</v>
      </c>
      <c r="JU96" s="2" t="s">
        <v>220</v>
      </c>
      <c r="JV96" s="2" t="s">
        <v>220</v>
      </c>
      <c r="JW96" s="4"/>
      <c r="JX96" s="8"/>
      <c r="JY96" s="4"/>
      <c r="JZ96" s="8"/>
      <c r="KA96" s="7"/>
      <c r="KB96" s="7"/>
      <c r="KC96" s="2" t="s">
        <v>220</v>
      </c>
      <c r="KD96" s="2" t="s">
        <v>220</v>
      </c>
      <c r="KE96" s="2" t="s">
        <v>220</v>
      </c>
      <c r="KF96" s="2" t="s">
        <v>220</v>
      </c>
      <c r="KG96" s="2" t="s">
        <v>220</v>
      </c>
      <c r="KH96" s="2" t="s">
        <v>220</v>
      </c>
      <c r="KI96" s="4"/>
      <c r="KJ96" s="8"/>
      <c r="KK96" s="4"/>
      <c r="KL96" s="8"/>
      <c r="KM96" s="7"/>
      <c r="KN96" s="7"/>
      <c r="KO96" s="2" t="s">
        <v>220</v>
      </c>
      <c r="KP96" s="2" t="s">
        <v>220</v>
      </c>
      <c r="KQ96" s="2" t="s">
        <v>220</v>
      </c>
      <c r="KR96" s="2" t="s">
        <v>220</v>
      </c>
      <c r="KS96" s="2" t="s">
        <v>220</v>
      </c>
      <c r="KT96" s="2" t="s">
        <v>220</v>
      </c>
      <c r="KU96" s="4"/>
      <c r="KV96" s="8"/>
      <c r="KW96" s="4"/>
      <c r="KX96" s="8"/>
      <c r="KY96" s="7"/>
      <c r="KZ96" s="7"/>
      <c r="LA96" s="2" t="s">
        <v>220</v>
      </c>
      <c r="LB96" s="2" t="s">
        <v>220</v>
      </c>
      <c r="LC96" s="2" t="s">
        <v>220</v>
      </c>
      <c r="LD96" s="2" t="s">
        <v>220</v>
      </c>
      <c r="LE96" s="2" t="s">
        <v>220</v>
      </c>
      <c r="LF96" s="2" t="s">
        <v>220</v>
      </c>
      <c r="LG96" s="4"/>
      <c r="LH96" s="8"/>
      <c r="LI96" s="4"/>
      <c r="LJ96" s="8"/>
      <c r="LK96" s="7"/>
      <c r="LL96" s="7"/>
      <c r="LM96" s="2" t="s">
        <v>220</v>
      </c>
      <c r="LN96" s="2" t="s">
        <v>220</v>
      </c>
      <c r="LO96" s="2" t="s">
        <v>220</v>
      </c>
      <c r="LP96" s="2" t="s">
        <v>220</v>
      </c>
      <c r="LQ96" s="2" t="s">
        <v>220</v>
      </c>
      <c r="LR96" s="2" t="s">
        <v>220</v>
      </c>
      <c r="LS96" s="4"/>
      <c r="LT96" s="8"/>
      <c r="LU96" s="4"/>
      <c r="LV96" s="8"/>
      <c r="LW96" s="7"/>
      <c r="LX96" s="7"/>
      <c r="LY96" s="2" t="s">
        <v>220</v>
      </c>
      <c r="LZ96" s="2" t="s">
        <v>220</v>
      </c>
      <c r="MA96" s="2" t="s">
        <v>220</v>
      </c>
      <c r="MB96" s="2" t="s">
        <v>220</v>
      </c>
      <c r="MC96" s="2" t="s">
        <v>220</v>
      </c>
      <c r="MD96" s="2" t="s">
        <v>220</v>
      </c>
      <c r="ME96" s="4"/>
      <c r="MF96" s="8"/>
      <c r="MG96" s="4"/>
      <c r="MH96" s="8"/>
      <c r="MI96" s="7"/>
      <c r="MJ96" s="7"/>
      <c r="MK96" s="2" t="s">
        <v>220</v>
      </c>
      <c r="ML96" s="2" t="s">
        <v>220</v>
      </c>
      <c r="MM96" s="2" t="s">
        <v>220</v>
      </c>
      <c r="MN96" s="2" t="s">
        <v>220</v>
      </c>
      <c r="MO96" s="2" t="s">
        <v>220</v>
      </c>
      <c r="MP96" s="2" t="s">
        <v>220</v>
      </c>
      <c r="MQ96" s="4"/>
      <c r="MR96" s="8"/>
      <c r="MS96" s="4"/>
      <c r="MT96" s="8"/>
      <c r="MU96" s="7"/>
      <c r="MV96" s="7"/>
      <c r="MW96" s="2" t="s">
        <v>220</v>
      </c>
      <c r="MX96" s="2" t="s">
        <v>220</v>
      </c>
      <c r="MY96" s="2" t="s">
        <v>220</v>
      </c>
      <c r="MZ96" s="2" t="s">
        <v>220</v>
      </c>
      <c r="NA96" s="2" t="s">
        <v>220</v>
      </c>
      <c r="NB96" s="2" t="s">
        <v>220</v>
      </c>
      <c r="NC96" s="4"/>
      <c r="ND96" s="8"/>
      <c r="NE96" s="4"/>
      <c r="NF96" s="8"/>
      <c r="NG96" s="7"/>
      <c r="NH96" s="7"/>
      <c r="NI96" s="2" t="s">
        <v>220</v>
      </c>
      <c r="NJ96" s="2" t="s">
        <v>220</v>
      </c>
      <c r="NK96" s="2" t="s">
        <v>220</v>
      </c>
      <c r="NL96" s="2" t="s">
        <v>220</v>
      </c>
      <c r="NM96" s="2" t="s">
        <v>220</v>
      </c>
      <c r="NN96" s="2" t="s">
        <v>220</v>
      </c>
      <c r="NO96" s="4"/>
      <c r="NP96" s="8"/>
      <c r="NQ96" s="4"/>
      <c r="NR96" s="8"/>
      <c r="NS96" s="7"/>
      <c r="NT96" s="7"/>
      <c r="NU96" s="2" t="s">
        <v>220</v>
      </c>
      <c r="NV96" s="2" t="s">
        <v>220</v>
      </c>
      <c r="NW96" s="2" t="s">
        <v>220</v>
      </c>
      <c r="NX96" s="2" t="s">
        <v>220</v>
      </c>
      <c r="NY96" s="2" t="s">
        <v>220</v>
      </c>
      <c r="NZ96" s="2" t="s">
        <v>220</v>
      </c>
      <c r="OA96" s="4"/>
      <c r="OB96" s="8"/>
      <c r="OC96" s="4"/>
      <c r="OD96" s="8"/>
      <c r="OE96" s="7"/>
      <c r="OF96" s="7"/>
      <c r="OG96" s="2" t="s">
        <v>220</v>
      </c>
      <c r="OH96" s="2" t="s">
        <v>220</v>
      </c>
      <c r="OI96" s="2" t="s">
        <v>220</v>
      </c>
      <c r="OJ96" s="2" t="s">
        <v>220</v>
      </c>
      <c r="OK96" s="2" t="s">
        <v>220</v>
      </c>
      <c r="OL96" s="2" t="s">
        <v>220</v>
      </c>
      <c r="OM96" s="4"/>
      <c r="ON96" s="8"/>
      <c r="OO96" s="4"/>
      <c r="OP96" s="8"/>
      <c r="OQ96" s="7"/>
      <c r="OR96" s="7"/>
      <c r="OS96" s="2" t="s">
        <v>220</v>
      </c>
      <c r="OT96" s="2" t="s">
        <v>220</v>
      </c>
      <c r="OU96" s="2" t="s">
        <v>220</v>
      </c>
      <c r="OV96" s="2" t="s">
        <v>220</v>
      </c>
      <c r="OW96" s="2" t="s">
        <v>220</v>
      </c>
      <c r="OX96" s="2" t="s">
        <v>220</v>
      </c>
      <c r="OY96" s="4"/>
      <c r="OZ96" s="8"/>
      <c r="PA96" s="4"/>
      <c r="PB96" s="8"/>
      <c r="PC96" s="7"/>
      <c r="PD96" s="7"/>
      <c r="PE96" s="2" t="s">
        <v>220</v>
      </c>
      <c r="PF96" s="2" t="s">
        <v>220</v>
      </c>
      <c r="PG96" s="2" t="s">
        <v>220</v>
      </c>
      <c r="PH96" s="2" t="s">
        <v>220</v>
      </c>
      <c r="PI96" s="2" t="s">
        <v>220</v>
      </c>
      <c r="PJ96" s="2" t="s">
        <v>220</v>
      </c>
      <c r="PK96" s="4"/>
      <c r="PL96" s="8"/>
      <c r="PM96" s="4"/>
      <c r="PN96" s="8"/>
      <c r="PO96" s="7"/>
      <c r="PP96" s="7"/>
      <c r="PQ96" s="2" t="s">
        <v>220</v>
      </c>
      <c r="PR96" s="2" t="s">
        <v>220</v>
      </c>
      <c r="PS96" s="2" t="s">
        <v>220</v>
      </c>
      <c r="PT96" s="2" t="s">
        <v>220</v>
      </c>
      <c r="PU96" s="2" t="s">
        <v>220</v>
      </c>
      <c r="PV96" s="2" t="s">
        <v>220</v>
      </c>
      <c r="PW96" s="4">
        <v>212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</row>
    <row r="97">
      <c r="A97" s="2" t="s">
        <v>1581</v>
      </c>
      <c r="B97" s="2" t="s">
        <v>209</v>
      </c>
      <c r="C97" s="2" t="s">
        <v>210</v>
      </c>
      <c r="D97" s="2" t="s">
        <v>211</v>
      </c>
      <c r="E97" s="2" t="s">
        <v>1372</v>
      </c>
      <c r="F97" s="2" t="s">
        <v>1582</v>
      </c>
      <c r="G97" s="2" t="s">
        <v>1582</v>
      </c>
      <c r="H97" s="2" t="s">
        <v>1582</v>
      </c>
      <c r="I97" s="2" t="s">
        <v>212</v>
      </c>
      <c r="J97" s="2" t="s">
        <v>1492</v>
      </c>
      <c r="K97" s="2" t="s">
        <v>1583</v>
      </c>
      <c r="L97" s="3">
        <v>52.8</v>
      </c>
      <c r="M97" s="3">
        <v>55.43</v>
      </c>
      <c r="N97" s="3">
        <v>109.99</v>
      </c>
      <c r="O97" s="2" t="s">
        <v>1099</v>
      </c>
      <c r="P97" s="2" t="s">
        <v>538</v>
      </c>
      <c r="Q97" s="2" t="s">
        <v>219</v>
      </c>
      <c r="R97" s="2" t="s">
        <v>220</v>
      </c>
      <c r="S97" s="2" t="s">
        <v>1584</v>
      </c>
      <c r="T97" s="2" t="s">
        <v>220</v>
      </c>
      <c r="U97" s="2" t="s">
        <v>220</v>
      </c>
      <c r="V97" s="2" t="s">
        <v>1585</v>
      </c>
      <c r="W97" s="2" t="s">
        <v>845</v>
      </c>
      <c r="X97" s="2" t="s">
        <v>1586</v>
      </c>
      <c r="Y97" s="2" t="s">
        <v>582</v>
      </c>
      <c r="Z97" s="4">
        <v>7</v>
      </c>
      <c r="AA97" s="4">
        <f>=ROUNDDOWN(17.5,0)</f>
      </c>
      <c r="AB97" s="5">
        <v>0.4</v>
      </c>
      <c r="AC97" s="2" t="s">
        <v>220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3</v>
      </c>
      <c r="AQ97" s="8">
        <v>162.94</v>
      </c>
      <c r="AR97" s="4">
        <v>1</v>
      </c>
      <c r="AS97" s="8">
        <v>38.96</v>
      </c>
      <c r="AT97" s="7">
        <v>2</v>
      </c>
      <c r="AU97" s="7">
        <v>3.1822</v>
      </c>
      <c r="AV97" s="4">
        <v>3</v>
      </c>
      <c r="AW97" s="8">
        <v>162.94</v>
      </c>
      <c r="AX97" s="4">
        <v>7</v>
      </c>
      <c r="AY97" s="8">
        <v>490.71</v>
      </c>
      <c r="AZ97" s="7">
        <v>-0.5714</v>
      </c>
      <c r="BA97" s="7">
        <v>-0.668</v>
      </c>
      <c r="BB97" s="7">
        <v>1</v>
      </c>
      <c r="BC97" s="4">
        <v>3</v>
      </c>
      <c r="BD97" s="8">
        <v>162.94</v>
      </c>
      <c r="BE97" s="4">
        <v>7</v>
      </c>
      <c r="BF97" s="8">
        <v>490.71</v>
      </c>
      <c r="BG97" s="7">
        <v>-0.5714</v>
      </c>
      <c r="BH97" s="7">
        <v>-0.668</v>
      </c>
      <c r="BI97" s="7">
        <v>1</v>
      </c>
      <c r="BJ97" s="4">
        <v>3</v>
      </c>
      <c r="BK97" s="8">
        <v>162.94</v>
      </c>
      <c r="BL97" s="2" t="s">
        <v>1587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1237</v>
      </c>
      <c r="BV97" s="2" t="s">
        <v>270</v>
      </c>
      <c r="BW97" s="2" t="s">
        <v>220</v>
      </c>
      <c r="BX97" s="2" t="s">
        <v>1588</v>
      </c>
      <c r="BY97" s="2" t="s">
        <v>232</v>
      </c>
      <c r="BZ97" s="2" t="s">
        <v>220</v>
      </c>
      <c r="CA97" s="4"/>
      <c r="CB97" s="8"/>
      <c r="CC97" s="4"/>
      <c r="CD97" s="8"/>
      <c r="CE97" s="7"/>
      <c r="CF97" s="7"/>
      <c r="CG97" s="2" t="s">
        <v>230</v>
      </c>
      <c r="CH97" s="2" t="s">
        <v>217</v>
      </c>
      <c r="CI97" s="2" t="s">
        <v>591</v>
      </c>
      <c r="CJ97" s="2" t="s">
        <v>1512</v>
      </c>
      <c r="CK97" s="2" t="s">
        <v>232</v>
      </c>
      <c r="CL97" s="2" t="s">
        <v>220</v>
      </c>
      <c r="CM97" s="4"/>
      <c r="CN97" s="8"/>
      <c r="CO97" s="4"/>
      <c r="CP97" s="8"/>
      <c r="CQ97" s="7"/>
      <c r="CR97" s="7"/>
      <c r="CS97" s="2" t="s">
        <v>1589</v>
      </c>
      <c r="CT97" s="2" t="s">
        <v>270</v>
      </c>
      <c r="CU97" s="2" t="s">
        <v>235</v>
      </c>
      <c r="CV97" s="2" t="s">
        <v>965</v>
      </c>
      <c r="CW97" s="2" t="s">
        <v>232</v>
      </c>
      <c r="CX97" s="2" t="s">
        <v>220</v>
      </c>
      <c r="CY97" s="4">
        <v>1</v>
      </c>
      <c r="CZ97" s="8">
        <v>52.08</v>
      </c>
      <c r="DA97" s="4"/>
      <c r="DB97" s="8"/>
      <c r="DC97" s="7"/>
      <c r="DD97" s="7"/>
      <c r="DE97" s="2" t="s">
        <v>230</v>
      </c>
      <c r="DF97" s="2" t="s">
        <v>217</v>
      </c>
      <c r="DG97" s="2" t="s">
        <v>591</v>
      </c>
      <c r="DH97" s="2" t="s">
        <v>1531</v>
      </c>
      <c r="DI97" s="2" t="s">
        <v>232</v>
      </c>
      <c r="DJ97" s="2" t="s">
        <v>220</v>
      </c>
      <c r="DK97" s="4">
        <v>2</v>
      </c>
      <c r="DL97" s="8">
        <v>110.86</v>
      </c>
      <c r="DM97" s="4"/>
      <c r="DN97" s="8"/>
      <c r="DO97" s="7"/>
      <c r="DP97" s="7"/>
      <c r="DQ97" s="2" t="s">
        <v>230</v>
      </c>
      <c r="DR97" s="2" t="s">
        <v>217</v>
      </c>
      <c r="DS97" s="2" t="s">
        <v>591</v>
      </c>
      <c r="DT97" s="2" t="s">
        <v>1590</v>
      </c>
      <c r="DU97" s="2" t="s">
        <v>232</v>
      </c>
      <c r="DV97" s="2" t="s">
        <v>220</v>
      </c>
      <c r="DW97" s="4"/>
      <c r="DX97" s="8"/>
      <c r="DY97" s="4">
        <v>1</v>
      </c>
      <c r="DZ97" s="8">
        <v>38.96</v>
      </c>
      <c r="EA97" s="7">
        <v>-1</v>
      </c>
      <c r="EB97" s="7">
        <v>-1</v>
      </c>
      <c r="EC97" s="2" t="s">
        <v>230</v>
      </c>
      <c r="ED97" s="2" t="s">
        <v>217</v>
      </c>
      <c r="EE97" s="2" t="s">
        <v>591</v>
      </c>
      <c r="EF97" s="2" t="s">
        <v>1591</v>
      </c>
      <c r="EG97" s="2" t="s">
        <v>232</v>
      </c>
      <c r="EH97" s="2" t="s">
        <v>220</v>
      </c>
      <c r="EI97" s="4"/>
      <c r="EJ97" s="8"/>
      <c r="EK97" s="4"/>
      <c r="EL97" s="8"/>
      <c r="EM97" s="7"/>
      <c r="EN97" s="7"/>
      <c r="EO97" s="2" t="s">
        <v>230</v>
      </c>
      <c r="EP97" s="2" t="s">
        <v>217</v>
      </c>
      <c r="EQ97" s="2" t="s">
        <v>455</v>
      </c>
      <c r="ER97" s="2" t="s">
        <v>482</v>
      </c>
      <c r="ES97" s="2" t="s">
        <v>232</v>
      </c>
      <c r="ET97" s="2" t="s">
        <v>220</v>
      </c>
      <c r="EU97" s="4"/>
      <c r="EV97" s="8"/>
      <c r="EW97" s="4"/>
      <c r="EX97" s="8"/>
      <c r="EY97" s="7"/>
      <c r="EZ97" s="7"/>
      <c r="FA97" s="2" t="s">
        <v>230</v>
      </c>
      <c r="FB97" s="2" t="s">
        <v>217</v>
      </c>
      <c r="FC97" s="2" t="s">
        <v>591</v>
      </c>
      <c r="FD97" s="2" t="s">
        <v>1592</v>
      </c>
      <c r="FE97" s="2" t="s">
        <v>232</v>
      </c>
      <c r="FF97" s="2" t="s">
        <v>220</v>
      </c>
      <c r="FG97" s="4"/>
      <c r="FH97" s="8"/>
      <c r="FI97" s="4"/>
      <c r="FJ97" s="8"/>
      <c r="FK97" s="7"/>
      <c r="FL97" s="7"/>
      <c r="FM97" s="2" t="s">
        <v>230</v>
      </c>
      <c r="FN97" s="2" t="s">
        <v>217</v>
      </c>
      <c r="FO97" s="2" t="s">
        <v>246</v>
      </c>
      <c r="FP97" s="2" t="s">
        <v>1425</v>
      </c>
      <c r="FQ97" s="2" t="s">
        <v>232</v>
      </c>
      <c r="FR97" s="2" t="s">
        <v>220</v>
      </c>
      <c r="FS97" s="4"/>
      <c r="FT97" s="8"/>
      <c r="FU97" s="4"/>
      <c r="FV97" s="8"/>
      <c r="FW97" s="7"/>
      <c r="FX97" s="7"/>
      <c r="FY97" s="2" t="s">
        <v>416</v>
      </c>
      <c r="FZ97" s="2" t="s">
        <v>217</v>
      </c>
      <c r="GA97" s="2" t="s">
        <v>220</v>
      </c>
      <c r="GB97" s="2" t="s">
        <v>220</v>
      </c>
      <c r="GC97" s="2" t="s">
        <v>232</v>
      </c>
      <c r="GD97" s="2" t="s">
        <v>220</v>
      </c>
      <c r="GE97" s="4"/>
      <c r="GF97" s="8"/>
      <c r="GG97" s="4"/>
      <c r="GH97" s="8"/>
      <c r="GI97" s="7"/>
      <c r="GJ97" s="7"/>
      <c r="GK97" s="2" t="s">
        <v>230</v>
      </c>
      <c r="GL97" s="2" t="s">
        <v>217</v>
      </c>
      <c r="GM97" s="2" t="s">
        <v>380</v>
      </c>
      <c r="GN97" s="2" t="s">
        <v>220</v>
      </c>
      <c r="GO97" s="2" t="s">
        <v>232</v>
      </c>
      <c r="GP97" s="2" t="s">
        <v>220</v>
      </c>
      <c r="GQ97" s="4"/>
      <c r="GR97" s="8"/>
      <c r="GS97" s="4"/>
      <c r="GT97" s="8"/>
      <c r="GU97" s="7"/>
      <c r="GV97" s="7"/>
      <c r="GW97" s="2" t="s">
        <v>230</v>
      </c>
      <c r="GX97" s="2" t="s">
        <v>270</v>
      </c>
      <c r="GY97" s="2" t="s">
        <v>252</v>
      </c>
      <c r="GZ97" s="2" t="s">
        <v>316</v>
      </c>
      <c r="HA97" s="2" t="s">
        <v>232</v>
      </c>
      <c r="HB97" s="2" t="s">
        <v>220</v>
      </c>
      <c r="HC97" s="4"/>
      <c r="HD97" s="8"/>
      <c r="HE97" s="4"/>
      <c r="HF97" s="8"/>
      <c r="HG97" s="7"/>
      <c r="HH97" s="7"/>
      <c r="HI97" s="2" t="s">
        <v>254</v>
      </c>
      <c r="HJ97" s="2" t="s">
        <v>217</v>
      </c>
      <c r="HK97" s="2" t="s">
        <v>220</v>
      </c>
      <c r="HL97" s="2" t="s">
        <v>220</v>
      </c>
      <c r="HM97" s="2" t="s">
        <v>232</v>
      </c>
      <c r="HN97" s="2" t="s">
        <v>220</v>
      </c>
      <c r="HO97" s="4"/>
      <c r="HP97" s="8"/>
      <c r="HQ97" s="4"/>
      <c r="HR97" s="8"/>
      <c r="HS97" s="7"/>
      <c r="HT97" s="7"/>
      <c r="HU97" s="2" t="s">
        <v>230</v>
      </c>
      <c r="HV97" s="2" t="s">
        <v>217</v>
      </c>
      <c r="HW97" s="2" t="s">
        <v>1593</v>
      </c>
      <c r="HX97" s="2" t="s">
        <v>220</v>
      </c>
      <c r="HY97" s="2" t="s">
        <v>232</v>
      </c>
      <c r="HZ97" s="2" t="s">
        <v>220</v>
      </c>
      <c r="IA97" s="4"/>
      <c r="IB97" s="8"/>
      <c r="IC97" s="4"/>
      <c r="ID97" s="8"/>
      <c r="IE97" s="7"/>
      <c r="IF97" s="7"/>
      <c r="IG97" s="2" t="s">
        <v>230</v>
      </c>
      <c r="IH97" s="2" t="s">
        <v>217</v>
      </c>
      <c r="II97" s="2" t="s">
        <v>591</v>
      </c>
      <c r="IJ97" s="2" t="s">
        <v>1594</v>
      </c>
      <c r="IK97" s="2" t="s">
        <v>232</v>
      </c>
      <c r="IL97" s="2" t="s">
        <v>220</v>
      </c>
      <c r="IM97" s="4"/>
      <c r="IN97" s="8"/>
      <c r="IO97" s="4"/>
      <c r="IP97" s="8"/>
      <c r="IQ97" s="7"/>
      <c r="IR97" s="7"/>
      <c r="IS97" s="2" t="s">
        <v>277</v>
      </c>
      <c r="IT97" s="2" t="s">
        <v>217</v>
      </c>
      <c r="IU97" s="2" t="s">
        <v>220</v>
      </c>
      <c r="IV97" s="2" t="s">
        <v>220</v>
      </c>
      <c r="IW97" s="2" t="s">
        <v>232</v>
      </c>
      <c r="IX97" s="2" t="s">
        <v>220</v>
      </c>
      <c r="IY97" s="4"/>
      <c r="IZ97" s="8"/>
      <c r="JA97" s="4"/>
      <c r="JB97" s="8"/>
      <c r="JC97" s="7"/>
      <c r="JD97" s="7"/>
      <c r="JE97" s="2" t="s">
        <v>254</v>
      </c>
      <c r="JF97" s="2" t="s">
        <v>217</v>
      </c>
      <c r="JG97" s="2" t="s">
        <v>1387</v>
      </c>
      <c r="JH97" s="2" t="s">
        <v>220</v>
      </c>
      <c r="JI97" s="2" t="s">
        <v>232</v>
      </c>
      <c r="JJ97" s="2" t="s">
        <v>220</v>
      </c>
      <c r="JK97" s="4"/>
      <c r="JL97" s="8"/>
      <c r="JM97" s="4"/>
      <c r="JN97" s="8"/>
      <c r="JO97" s="7"/>
      <c r="JP97" s="7"/>
      <c r="JQ97" s="2" t="s">
        <v>230</v>
      </c>
      <c r="JR97" s="2" t="s">
        <v>217</v>
      </c>
      <c r="JS97" s="2" t="s">
        <v>642</v>
      </c>
      <c r="JT97" s="2" t="s">
        <v>220</v>
      </c>
      <c r="JU97" s="2" t="s">
        <v>232</v>
      </c>
      <c r="JV97" s="2" t="s">
        <v>220</v>
      </c>
      <c r="JW97" s="4"/>
      <c r="JX97" s="8"/>
      <c r="JY97" s="4"/>
      <c r="JZ97" s="8"/>
      <c r="KA97" s="7"/>
      <c r="KB97" s="7"/>
      <c r="KC97" s="2" t="s">
        <v>277</v>
      </c>
      <c r="KD97" s="2" t="s">
        <v>217</v>
      </c>
      <c r="KE97" s="2" t="s">
        <v>220</v>
      </c>
      <c r="KF97" s="2" t="s">
        <v>220</v>
      </c>
      <c r="KG97" s="2" t="s">
        <v>232</v>
      </c>
      <c r="KH97" s="2" t="s">
        <v>220</v>
      </c>
      <c r="KI97" s="4"/>
      <c r="KJ97" s="8"/>
      <c r="KK97" s="4"/>
      <c r="KL97" s="8"/>
      <c r="KM97" s="7"/>
      <c r="KN97" s="7"/>
      <c r="KO97" s="2" t="s">
        <v>254</v>
      </c>
      <c r="KP97" s="2" t="s">
        <v>217</v>
      </c>
      <c r="KQ97" s="2" t="s">
        <v>220</v>
      </c>
      <c r="KR97" s="2" t="s">
        <v>220</v>
      </c>
      <c r="KS97" s="2" t="s">
        <v>232</v>
      </c>
      <c r="KT97" s="2" t="s">
        <v>220</v>
      </c>
      <c r="KU97" s="4"/>
      <c r="KV97" s="8"/>
      <c r="KW97" s="4"/>
      <c r="KX97" s="8"/>
      <c r="KY97" s="7"/>
      <c r="KZ97" s="7"/>
      <c r="LA97" s="2" t="s">
        <v>277</v>
      </c>
      <c r="LB97" s="2" t="s">
        <v>217</v>
      </c>
      <c r="LC97" s="2" t="s">
        <v>220</v>
      </c>
      <c r="LD97" s="2" t="s">
        <v>220</v>
      </c>
      <c r="LE97" s="2" t="s">
        <v>232</v>
      </c>
      <c r="LF97" s="2" t="s">
        <v>220</v>
      </c>
      <c r="LG97" s="4"/>
      <c r="LH97" s="8"/>
      <c r="LI97" s="4"/>
      <c r="LJ97" s="8"/>
      <c r="LK97" s="7"/>
      <c r="LL97" s="7"/>
      <c r="LM97" s="2" t="s">
        <v>268</v>
      </c>
      <c r="LN97" s="2" t="s">
        <v>217</v>
      </c>
      <c r="LO97" s="2" t="s">
        <v>220</v>
      </c>
      <c r="LP97" s="2" t="s">
        <v>220</v>
      </c>
      <c r="LQ97" s="2" t="s">
        <v>232</v>
      </c>
      <c r="LR97" s="2" t="s">
        <v>220</v>
      </c>
      <c r="LS97" s="4"/>
      <c r="LT97" s="8"/>
      <c r="LU97" s="4"/>
      <c r="LV97" s="8"/>
      <c r="LW97" s="7"/>
      <c r="LX97" s="7"/>
      <c r="LY97" s="2" t="s">
        <v>230</v>
      </c>
      <c r="LZ97" s="2" t="s">
        <v>270</v>
      </c>
      <c r="MA97" s="2" t="s">
        <v>247</v>
      </c>
      <c r="MB97" s="2" t="s">
        <v>220</v>
      </c>
      <c r="MC97" s="2" t="s">
        <v>232</v>
      </c>
      <c r="MD97" s="2" t="s">
        <v>220</v>
      </c>
      <c r="ME97" s="4"/>
      <c r="MF97" s="8"/>
      <c r="MG97" s="4"/>
      <c r="MH97" s="8"/>
      <c r="MI97" s="7"/>
      <c r="MJ97" s="7"/>
      <c r="MK97" s="2" t="s">
        <v>416</v>
      </c>
      <c r="ML97" s="2" t="s">
        <v>217</v>
      </c>
      <c r="MM97" s="2" t="s">
        <v>220</v>
      </c>
      <c r="MN97" s="2" t="s">
        <v>220</v>
      </c>
      <c r="MO97" s="2" t="s">
        <v>232</v>
      </c>
      <c r="MP97" s="2" t="s">
        <v>220</v>
      </c>
      <c r="MQ97" s="4"/>
      <c r="MR97" s="8"/>
      <c r="MS97" s="4"/>
      <c r="MT97" s="8"/>
      <c r="MU97" s="7"/>
      <c r="MV97" s="7"/>
      <c r="MW97" s="2" t="s">
        <v>230</v>
      </c>
      <c r="MX97" s="2" t="s">
        <v>274</v>
      </c>
      <c r="MY97" s="2" t="s">
        <v>648</v>
      </c>
      <c r="MZ97" s="2" t="s">
        <v>1504</v>
      </c>
      <c r="NA97" s="2" t="s">
        <v>232</v>
      </c>
      <c r="NB97" s="2" t="s">
        <v>220</v>
      </c>
      <c r="NC97" s="4"/>
      <c r="ND97" s="8"/>
      <c r="NE97" s="4"/>
      <c r="NF97" s="8"/>
      <c r="NG97" s="7"/>
      <c r="NH97" s="7"/>
      <c r="NI97" s="2" t="s">
        <v>220</v>
      </c>
      <c r="NJ97" s="2" t="s">
        <v>220</v>
      </c>
      <c r="NK97" s="2" t="s">
        <v>220</v>
      </c>
      <c r="NL97" s="2" t="s">
        <v>220</v>
      </c>
      <c r="NM97" s="2" t="s">
        <v>220</v>
      </c>
      <c r="NN97" s="2" t="s">
        <v>220</v>
      </c>
      <c r="NO97" s="4"/>
      <c r="NP97" s="8"/>
      <c r="NQ97" s="4"/>
      <c r="NR97" s="8"/>
      <c r="NS97" s="7"/>
      <c r="NT97" s="7"/>
      <c r="NU97" s="2" t="s">
        <v>277</v>
      </c>
      <c r="NV97" s="2" t="s">
        <v>217</v>
      </c>
      <c r="NW97" s="2" t="s">
        <v>220</v>
      </c>
      <c r="NX97" s="2" t="s">
        <v>220</v>
      </c>
      <c r="NY97" s="2" t="s">
        <v>232</v>
      </c>
      <c r="NZ97" s="2" t="s">
        <v>220</v>
      </c>
      <c r="OA97" s="4"/>
      <c r="OB97" s="8"/>
      <c r="OC97" s="4"/>
      <c r="OD97" s="8"/>
      <c r="OE97" s="7"/>
      <c r="OF97" s="7"/>
      <c r="OG97" s="2" t="s">
        <v>220</v>
      </c>
      <c r="OH97" s="2" t="s">
        <v>220</v>
      </c>
      <c r="OI97" s="2" t="s">
        <v>220</v>
      </c>
      <c r="OJ97" s="2" t="s">
        <v>220</v>
      </c>
      <c r="OK97" s="2" t="s">
        <v>220</v>
      </c>
      <c r="OL97" s="2" t="s">
        <v>220</v>
      </c>
      <c r="OM97" s="4"/>
      <c r="ON97" s="8"/>
      <c r="OO97" s="4"/>
      <c r="OP97" s="8"/>
      <c r="OQ97" s="7"/>
      <c r="OR97" s="7"/>
      <c r="OS97" s="2" t="s">
        <v>230</v>
      </c>
      <c r="OT97" s="2" t="s">
        <v>270</v>
      </c>
      <c r="OU97" s="2" t="s">
        <v>1420</v>
      </c>
      <c r="OV97" s="2" t="s">
        <v>220</v>
      </c>
      <c r="OW97" s="2" t="s">
        <v>232</v>
      </c>
      <c r="OX97" s="2" t="s">
        <v>220</v>
      </c>
      <c r="OY97" s="4"/>
      <c r="OZ97" s="8"/>
      <c r="PA97" s="4"/>
      <c r="PB97" s="8"/>
      <c r="PC97" s="7"/>
      <c r="PD97" s="7"/>
      <c r="PE97" s="2" t="s">
        <v>220</v>
      </c>
      <c r="PF97" s="2" t="s">
        <v>220</v>
      </c>
      <c r="PG97" s="2" t="s">
        <v>220</v>
      </c>
      <c r="PH97" s="2" t="s">
        <v>220</v>
      </c>
      <c r="PI97" s="2" t="s">
        <v>220</v>
      </c>
      <c r="PJ97" s="2" t="s">
        <v>220</v>
      </c>
      <c r="PK97" s="4"/>
      <c r="PL97" s="8"/>
      <c r="PM97" s="4"/>
      <c r="PN97" s="8"/>
      <c r="PO97" s="7"/>
      <c r="PP97" s="7"/>
      <c r="PQ97" s="2" t="s">
        <v>254</v>
      </c>
      <c r="PR97" s="2" t="s">
        <v>270</v>
      </c>
      <c r="PS97" s="2" t="s">
        <v>220</v>
      </c>
      <c r="PT97" s="2" t="s">
        <v>220</v>
      </c>
      <c r="PU97" s="2" t="s">
        <v>232</v>
      </c>
      <c r="PV97" s="2" t="s">
        <v>220</v>
      </c>
      <c r="PW97" s="4">
        <v>7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</row>
    <row r="98">
      <c r="A98" s="2" t="s">
        <v>1595</v>
      </c>
      <c r="B98" s="2" t="s">
        <v>209</v>
      </c>
      <c r="C98" s="2" t="s">
        <v>210</v>
      </c>
      <c r="D98" s="2" t="s">
        <v>211</v>
      </c>
      <c r="E98" s="2" t="s">
        <v>1372</v>
      </c>
      <c r="F98" s="2" t="s">
        <v>1582</v>
      </c>
      <c r="G98" s="2" t="s">
        <v>1582</v>
      </c>
      <c r="H98" s="2" t="s">
        <v>1582</v>
      </c>
      <c r="I98" s="2" t="s">
        <v>212</v>
      </c>
      <c r="J98" s="2" t="s">
        <v>215</v>
      </c>
      <c r="K98" s="2" t="s">
        <v>1583</v>
      </c>
      <c r="L98" s="3">
        <v>70</v>
      </c>
      <c r="M98" s="3">
        <v>73.49</v>
      </c>
      <c r="N98" s="3">
        <v>139.99</v>
      </c>
      <c r="O98" s="2" t="s">
        <v>537</v>
      </c>
      <c r="P98" s="2" t="s">
        <v>538</v>
      </c>
      <c r="Q98" s="2" t="s">
        <v>219</v>
      </c>
      <c r="R98" s="2" t="s">
        <v>220</v>
      </c>
      <c r="S98" s="2" t="s">
        <v>1584</v>
      </c>
      <c r="T98" s="2" t="s">
        <v>220</v>
      </c>
      <c r="U98" s="2" t="s">
        <v>220</v>
      </c>
      <c r="V98" s="2" t="s">
        <v>1585</v>
      </c>
      <c r="W98" s="2" t="s">
        <v>845</v>
      </c>
      <c r="X98" s="2" t="s">
        <v>1586</v>
      </c>
      <c r="Y98" s="2" t="s">
        <v>582</v>
      </c>
      <c r="Z98" s="4"/>
      <c r="AA98" s="4">
        <f>=ROUNDDOWN({0},0)</f>
      </c>
      <c r="AB98" s="5"/>
      <c r="AC98" s="2" t="s">
        <v>220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/>
      <c r="AQ98" s="8"/>
      <c r="AR98" s="4">
        <v>5</v>
      </c>
      <c r="AS98" s="8">
        <v>367.21</v>
      </c>
      <c r="AT98" s="7">
        <v>-1</v>
      </c>
      <c r="AU98" s="7">
        <v>-1</v>
      </c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/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/>
      <c r="BK98" s="8"/>
      <c r="BL98" s="2" t="s">
        <v>1596</v>
      </c>
      <c r="BM98" s="7"/>
      <c r="BN98" s="7"/>
      <c r="BO98" s="4"/>
      <c r="BP98" s="8"/>
      <c r="BQ98" s="4"/>
      <c r="BR98" s="8"/>
      <c r="BS98" s="7"/>
      <c r="BT98" s="7"/>
      <c r="BU98" s="2" t="s">
        <v>1237</v>
      </c>
      <c r="BV98" s="2" t="s">
        <v>270</v>
      </c>
      <c r="BW98" s="2" t="s">
        <v>220</v>
      </c>
      <c r="BX98" s="2" t="s">
        <v>1597</v>
      </c>
      <c r="BY98" s="2" t="s">
        <v>232</v>
      </c>
      <c r="BZ98" s="2" t="s">
        <v>220</v>
      </c>
      <c r="CA98" s="4"/>
      <c r="CB98" s="8"/>
      <c r="CC98" s="4"/>
      <c r="CD98" s="8"/>
      <c r="CE98" s="7"/>
      <c r="CF98" s="7"/>
      <c r="CG98" s="2" t="s">
        <v>230</v>
      </c>
      <c r="CH98" s="2" t="s">
        <v>270</v>
      </c>
      <c r="CI98" s="2" t="s">
        <v>591</v>
      </c>
      <c r="CJ98" s="2" t="s">
        <v>1498</v>
      </c>
      <c r="CK98" s="2" t="s">
        <v>232</v>
      </c>
      <c r="CL98" s="2" t="s">
        <v>220</v>
      </c>
      <c r="CM98" s="4"/>
      <c r="CN98" s="8"/>
      <c r="CO98" s="4"/>
      <c r="CP98" s="8"/>
      <c r="CQ98" s="7"/>
      <c r="CR98" s="7"/>
      <c r="CS98" s="2" t="s">
        <v>1589</v>
      </c>
      <c r="CT98" s="2" t="s">
        <v>270</v>
      </c>
      <c r="CU98" s="2" t="s">
        <v>235</v>
      </c>
      <c r="CV98" s="2" t="s">
        <v>1598</v>
      </c>
      <c r="CW98" s="2" t="s">
        <v>232</v>
      </c>
      <c r="CX98" s="2" t="s">
        <v>220</v>
      </c>
      <c r="CY98" s="4"/>
      <c r="CZ98" s="8"/>
      <c r="DA98" s="4">
        <v>1</v>
      </c>
      <c r="DB98" s="8">
        <v>67.7</v>
      </c>
      <c r="DC98" s="7">
        <v>-1</v>
      </c>
      <c r="DD98" s="7">
        <v>-1</v>
      </c>
      <c r="DE98" s="2" t="s">
        <v>230</v>
      </c>
      <c r="DF98" s="2" t="s">
        <v>270</v>
      </c>
      <c r="DG98" s="2" t="s">
        <v>591</v>
      </c>
      <c r="DH98" s="2" t="s">
        <v>1599</v>
      </c>
      <c r="DI98" s="2" t="s">
        <v>232</v>
      </c>
      <c r="DJ98" s="2" t="s">
        <v>220</v>
      </c>
      <c r="DK98" s="4"/>
      <c r="DL98" s="8"/>
      <c r="DM98" s="4">
        <v>1</v>
      </c>
      <c r="DN98" s="8">
        <v>73.49</v>
      </c>
      <c r="DO98" s="7">
        <v>-1</v>
      </c>
      <c r="DP98" s="7">
        <v>-1</v>
      </c>
      <c r="DQ98" s="2" t="s">
        <v>230</v>
      </c>
      <c r="DR98" s="2" t="s">
        <v>270</v>
      </c>
      <c r="DS98" s="2" t="s">
        <v>591</v>
      </c>
      <c r="DT98" s="2" t="s">
        <v>1600</v>
      </c>
      <c r="DU98" s="2" t="s">
        <v>232</v>
      </c>
      <c r="DV98" s="2" t="s">
        <v>220</v>
      </c>
      <c r="DW98" s="4"/>
      <c r="DX98" s="8"/>
      <c r="DY98" s="4"/>
      <c r="DZ98" s="8"/>
      <c r="EA98" s="7"/>
      <c r="EB98" s="7"/>
      <c r="EC98" s="2" t="s">
        <v>230</v>
      </c>
      <c r="ED98" s="2" t="s">
        <v>270</v>
      </c>
      <c r="EE98" s="2" t="s">
        <v>591</v>
      </c>
      <c r="EF98" s="2" t="s">
        <v>1525</v>
      </c>
      <c r="EG98" s="2" t="s">
        <v>232</v>
      </c>
      <c r="EH98" s="2" t="s">
        <v>220</v>
      </c>
      <c r="EI98" s="4"/>
      <c r="EJ98" s="8"/>
      <c r="EK98" s="4">
        <v>3</v>
      </c>
      <c r="EL98" s="8">
        <v>226.02</v>
      </c>
      <c r="EM98" s="7">
        <v>-1</v>
      </c>
      <c r="EN98" s="7">
        <v>-1</v>
      </c>
      <c r="EO98" s="2" t="s">
        <v>230</v>
      </c>
      <c r="EP98" s="2" t="s">
        <v>270</v>
      </c>
      <c r="EQ98" s="2" t="s">
        <v>455</v>
      </c>
      <c r="ER98" s="2" t="s">
        <v>246</v>
      </c>
      <c r="ES98" s="2" t="s">
        <v>232</v>
      </c>
      <c r="ET98" s="2" t="s">
        <v>220</v>
      </c>
      <c r="EU98" s="4"/>
      <c r="EV98" s="8"/>
      <c r="EW98" s="4"/>
      <c r="EX98" s="8"/>
      <c r="EY98" s="7"/>
      <c r="EZ98" s="7"/>
      <c r="FA98" s="2" t="s">
        <v>230</v>
      </c>
      <c r="FB98" s="2" t="s">
        <v>270</v>
      </c>
      <c r="FC98" s="2" t="s">
        <v>591</v>
      </c>
      <c r="FD98" s="2" t="s">
        <v>1592</v>
      </c>
      <c r="FE98" s="2" t="s">
        <v>232</v>
      </c>
      <c r="FF98" s="2" t="s">
        <v>220</v>
      </c>
      <c r="FG98" s="4"/>
      <c r="FH98" s="8"/>
      <c r="FI98" s="4"/>
      <c r="FJ98" s="8"/>
      <c r="FK98" s="7"/>
      <c r="FL98" s="7"/>
      <c r="FM98" s="2" t="s">
        <v>230</v>
      </c>
      <c r="FN98" s="2" t="s">
        <v>270</v>
      </c>
      <c r="FO98" s="2" t="s">
        <v>246</v>
      </c>
      <c r="FP98" s="2" t="s">
        <v>480</v>
      </c>
      <c r="FQ98" s="2" t="s">
        <v>232</v>
      </c>
      <c r="FR98" s="2" t="s">
        <v>220</v>
      </c>
      <c r="FS98" s="4"/>
      <c r="FT98" s="8"/>
      <c r="FU98" s="4"/>
      <c r="FV98" s="8"/>
      <c r="FW98" s="7"/>
      <c r="FX98" s="7"/>
      <c r="FY98" s="2" t="s">
        <v>416</v>
      </c>
      <c r="FZ98" s="2" t="s">
        <v>270</v>
      </c>
      <c r="GA98" s="2" t="s">
        <v>220</v>
      </c>
      <c r="GB98" s="2" t="s">
        <v>220</v>
      </c>
      <c r="GC98" s="2" t="s">
        <v>232</v>
      </c>
      <c r="GD98" s="2" t="s">
        <v>220</v>
      </c>
      <c r="GE98" s="4"/>
      <c r="GF98" s="8"/>
      <c r="GG98" s="4"/>
      <c r="GH98" s="8"/>
      <c r="GI98" s="7"/>
      <c r="GJ98" s="7"/>
      <c r="GK98" s="2" t="s">
        <v>230</v>
      </c>
      <c r="GL98" s="2" t="s">
        <v>270</v>
      </c>
      <c r="GM98" s="2" t="s">
        <v>220</v>
      </c>
      <c r="GN98" s="2" t="s">
        <v>220</v>
      </c>
      <c r="GO98" s="2" t="s">
        <v>232</v>
      </c>
      <c r="GP98" s="2" t="s">
        <v>220</v>
      </c>
      <c r="GQ98" s="4"/>
      <c r="GR98" s="8"/>
      <c r="GS98" s="4"/>
      <c r="GT98" s="8"/>
      <c r="GU98" s="7"/>
      <c r="GV98" s="7"/>
      <c r="GW98" s="2" t="s">
        <v>230</v>
      </c>
      <c r="GX98" s="2" t="s">
        <v>270</v>
      </c>
      <c r="GY98" s="2" t="s">
        <v>252</v>
      </c>
      <c r="GZ98" s="2" t="s">
        <v>327</v>
      </c>
      <c r="HA98" s="2" t="s">
        <v>232</v>
      </c>
      <c r="HB98" s="2" t="s">
        <v>220</v>
      </c>
      <c r="HC98" s="4"/>
      <c r="HD98" s="8"/>
      <c r="HE98" s="4"/>
      <c r="HF98" s="8"/>
      <c r="HG98" s="7"/>
      <c r="HH98" s="7"/>
      <c r="HI98" s="2" t="s">
        <v>254</v>
      </c>
      <c r="HJ98" s="2" t="s">
        <v>270</v>
      </c>
      <c r="HK98" s="2" t="s">
        <v>220</v>
      </c>
      <c r="HL98" s="2" t="s">
        <v>220</v>
      </c>
      <c r="HM98" s="2" t="s">
        <v>232</v>
      </c>
      <c r="HN98" s="2" t="s">
        <v>220</v>
      </c>
      <c r="HO98" s="4"/>
      <c r="HP98" s="8"/>
      <c r="HQ98" s="4"/>
      <c r="HR98" s="8"/>
      <c r="HS98" s="7"/>
      <c r="HT98" s="7"/>
      <c r="HU98" s="2" t="s">
        <v>230</v>
      </c>
      <c r="HV98" s="2" t="s">
        <v>270</v>
      </c>
      <c r="HW98" s="2" t="s">
        <v>496</v>
      </c>
      <c r="HX98" s="2" t="s">
        <v>976</v>
      </c>
      <c r="HY98" s="2" t="s">
        <v>232</v>
      </c>
      <c r="HZ98" s="2" t="s">
        <v>220</v>
      </c>
      <c r="IA98" s="4"/>
      <c r="IB98" s="8"/>
      <c r="IC98" s="4"/>
      <c r="ID98" s="8"/>
      <c r="IE98" s="7"/>
      <c r="IF98" s="7"/>
      <c r="IG98" s="2" t="s">
        <v>230</v>
      </c>
      <c r="IH98" s="2" t="s">
        <v>270</v>
      </c>
      <c r="II98" s="2" t="s">
        <v>591</v>
      </c>
      <c r="IJ98" s="2" t="s">
        <v>1601</v>
      </c>
      <c r="IK98" s="2" t="s">
        <v>232</v>
      </c>
      <c r="IL98" s="2" t="s">
        <v>220</v>
      </c>
      <c r="IM98" s="4"/>
      <c r="IN98" s="8"/>
      <c r="IO98" s="4"/>
      <c r="IP98" s="8"/>
      <c r="IQ98" s="7"/>
      <c r="IR98" s="7"/>
      <c r="IS98" s="2" t="s">
        <v>277</v>
      </c>
      <c r="IT98" s="2" t="s">
        <v>270</v>
      </c>
      <c r="IU98" s="2" t="s">
        <v>220</v>
      </c>
      <c r="IV98" s="2" t="s">
        <v>220</v>
      </c>
      <c r="IW98" s="2" t="s">
        <v>232</v>
      </c>
      <c r="IX98" s="2" t="s">
        <v>220</v>
      </c>
      <c r="IY98" s="4"/>
      <c r="IZ98" s="8"/>
      <c r="JA98" s="4"/>
      <c r="JB98" s="8"/>
      <c r="JC98" s="7"/>
      <c r="JD98" s="7"/>
      <c r="JE98" s="2" t="s">
        <v>254</v>
      </c>
      <c r="JF98" s="2" t="s">
        <v>270</v>
      </c>
      <c r="JG98" s="2" t="s">
        <v>1387</v>
      </c>
      <c r="JH98" s="2" t="s">
        <v>220</v>
      </c>
      <c r="JI98" s="2" t="s">
        <v>232</v>
      </c>
      <c r="JJ98" s="2" t="s">
        <v>220</v>
      </c>
      <c r="JK98" s="4"/>
      <c r="JL98" s="8"/>
      <c r="JM98" s="4"/>
      <c r="JN98" s="8"/>
      <c r="JO98" s="7"/>
      <c r="JP98" s="7"/>
      <c r="JQ98" s="2" t="s">
        <v>230</v>
      </c>
      <c r="JR98" s="2" t="s">
        <v>270</v>
      </c>
      <c r="JS98" s="2" t="s">
        <v>642</v>
      </c>
      <c r="JT98" s="2" t="s">
        <v>1602</v>
      </c>
      <c r="JU98" s="2" t="s">
        <v>232</v>
      </c>
      <c r="JV98" s="2" t="s">
        <v>220</v>
      </c>
      <c r="JW98" s="4"/>
      <c r="JX98" s="8"/>
      <c r="JY98" s="4"/>
      <c r="JZ98" s="8"/>
      <c r="KA98" s="7"/>
      <c r="KB98" s="7"/>
      <c r="KC98" s="2" t="s">
        <v>277</v>
      </c>
      <c r="KD98" s="2" t="s">
        <v>270</v>
      </c>
      <c r="KE98" s="2" t="s">
        <v>220</v>
      </c>
      <c r="KF98" s="2" t="s">
        <v>220</v>
      </c>
      <c r="KG98" s="2" t="s">
        <v>232</v>
      </c>
      <c r="KH98" s="2" t="s">
        <v>220</v>
      </c>
      <c r="KI98" s="4"/>
      <c r="KJ98" s="8"/>
      <c r="KK98" s="4"/>
      <c r="KL98" s="8"/>
      <c r="KM98" s="7"/>
      <c r="KN98" s="7"/>
      <c r="KO98" s="2" t="s">
        <v>254</v>
      </c>
      <c r="KP98" s="2" t="s">
        <v>270</v>
      </c>
      <c r="KQ98" s="2" t="s">
        <v>220</v>
      </c>
      <c r="KR98" s="2" t="s">
        <v>220</v>
      </c>
      <c r="KS98" s="2" t="s">
        <v>232</v>
      </c>
      <c r="KT98" s="2" t="s">
        <v>220</v>
      </c>
      <c r="KU98" s="4"/>
      <c r="KV98" s="8"/>
      <c r="KW98" s="4"/>
      <c r="KX98" s="8"/>
      <c r="KY98" s="7"/>
      <c r="KZ98" s="7"/>
      <c r="LA98" s="2" t="s">
        <v>277</v>
      </c>
      <c r="LB98" s="2" t="s">
        <v>270</v>
      </c>
      <c r="LC98" s="2" t="s">
        <v>220</v>
      </c>
      <c r="LD98" s="2" t="s">
        <v>220</v>
      </c>
      <c r="LE98" s="2" t="s">
        <v>232</v>
      </c>
      <c r="LF98" s="2" t="s">
        <v>220</v>
      </c>
      <c r="LG98" s="4"/>
      <c r="LH98" s="8"/>
      <c r="LI98" s="4"/>
      <c r="LJ98" s="8"/>
      <c r="LK98" s="7"/>
      <c r="LL98" s="7"/>
      <c r="LM98" s="2" t="s">
        <v>268</v>
      </c>
      <c r="LN98" s="2" t="s">
        <v>270</v>
      </c>
      <c r="LO98" s="2" t="s">
        <v>220</v>
      </c>
      <c r="LP98" s="2" t="s">
        <v>220</v>
      </c>
      <c r="LQ98" s="2" t="s">
        <v>232</v>
      </c>
      <c r="LR98" s="2" t="s">
        <v>220</v>
      </c>
      <c r="LS98" s="4"/>
      <c r="LT98" s="8"/>
      <c r="LU98" s="4"/>
      <c r="LV98" s="8"/>
      <c r="LW98" s="7"/>
      <c r="LX98" s="7"/>
      <c r="LY98" s="2" t="s">
        <v>230</v>
      </c>
      <c r="LZ98" s="2" t="s">
        <v>270</v>
      </c>
      <c r="MA98" s="2" t="s">
        <v>247</v>
      </c>
      <c r="MB98" s="2" t="s">
        <v>220</v>
      </c>
      <c r="MC98" s="2" t="s">
        <v>232</v>
      </c>
      <c r="MD98" s="2" t="s">
        <v>220</v>
      </c>
      <c r="ME98" s="4"/>
      <c r="MF98" s="8"/>
      <c r="MG98" s="4"/>
      <c r="MH98" s="8"/>
      <c r="MI98" s="7"/>
      <c r="MJ98" s="7"/>
      <c r="MK98" s="2" t="s">
        <v>416</v>
      </c>
      <c r="ML98" s="2" t="s">
        <v>270</v>
      </c>
      <c r="MM98" s="2" t="s">
        <v>220</v>
      </c>
      <c r="MN98" s="2" t="s">
        <v>220</v>
      </c>
      <c r="MO98" s="2" t="s">
        <v>232</v>
      </c>
      <c r="MP98" s="2" t="s">
        <v>220</v>
      </c>
      <c r="MQ98" s="4"/>
      <c r="MR98" s="8"/>
      <c r="MS98" s="4"/>
      <c r="MT98" s="8"/>
      <c r="MU98" s="7"/>
      <c r="MV98" s="7"/>
      <c r="MW98" s="2" t="s">
        <v>230</v>
      </c>
      <c r="MX98" s="2" t="s">
        <v>270</v>
      </c>
      <c r="MY98" s="2" t="s">
        <v>648</v>
      </c>
      <c r="MZ98" s="2" t="s">
        <v>1525</v>
      </c>
      <c r="NA98" s="2" t="s">
        <v>232</v>
      </c>
      <c r="NB98" s="2" t="s">
        <v>220</v>
      </c>
      <c r="NC98" s="4"/>
      <c r="ND98" s="8"/>
      <c r="NE98" s="4"/>
      <c r="NF98" s="8"/>
      <c r="NG98" s="7"/>
      <c r="NH98" s="7"/>
      <c r="NI98" s="2" t="s">
        <v>220</v>
      </c>
      <c r="NJ98" s="2" t="s">
        <v>220</v>
      </c>
      <c r="NK98" s="2" t="s">
        <v>220</v>
      </c>
      <c r="NL98" s="2" t="s">
        <v>220</v>
      </c>
      <c r="NM98" s="2" t="s">
        <v>220</v>
      </c>
      <c r="NN98" s="2" t="s">
        <v>220</v>
      </c>
      <c r="NO98" s="4"/>
      <c r="NP98" s="8"/>
      <c r="NQ98" s="4"/>
      <c r="NR98" s="8"/>
      <c r="NS98" s="7"/>
      <c r="NT98" s="7"/>
      <c r="NU98" s="2" t="s">
        <v>277</v>
      </c>
      <c r="NV98" s="2" t="s">
        <v>270</v>
      </c>
      <c r="NW98" s="2" t="s">
        <v>220</v>
      </c>
      <c r="NX98" s="2" t="s">
        <v>220</v>
      </c>
      <c r="NY98" s="2" t="s">
        <v>232</v>
      </c>
      <c r="NZ98" s="2" t="s">
        <v>220</v>
      </c>
      <c r="OA98" s="4"/>
      <c r="OB98" s="8"/>
      <c r="OC98" s="4"/>
      <c r="OD98" s="8"/>
      <c r="OE98" s="7"/>
      <c r="OF98" s="7"/>
      <c r="OG98" s="2" t="s">
        <v>220</v>
      </c>
      <c r="OH98" s="2" t="s">
        <v>220</v>
      </c>
      <c r="OI98" s="2" t="s">
        <v>220</v>
      </c>
      <c r="OJ98" s="2" t="s">
        <v>220</v>
      </c>
      <c r="OK98" s="2" t="s">
        <v>220</v>
      </c>
      <c r="OL98" s="2" t="s">
        <v>220</v>
      </c>
      <c r="OM98" s="4"/>
      <c r="ON98" s="8"/>
      <c r="OO98" s="4"/>
      <c r="OP98" s="8"/>
      <c r="OQ98" s="7"/>
      <c r="OR98" s="7"/>
      <c r="OS98" s="2" t="s">
        <v>230</v>
      </c>
      <c r="OT98" s="2" t="s">
        <v>270</v>
      </c>
      <c r="OU98" s="2" t="s">
        <v>1420</v>
      </c>
      <c r="OV98" s="2" t="s">
        <v>220</v>
      </c>
      <c r="OW98" s="2" t="s">
        <v>232</v>
      </c>
      <c r="OX98" s="2" t="s">
        <v>220</v>
      </c>
      <c r="OY98" s="4"/>
      <c r="OZ98" s="8"/>
      <c r="PA98" s="4"/>
      <c r="PB98" s="8"/>
      <c r="PC98" s="7"/>
      <c r="PD98" s="7"/>
      <c r="PE98" s="2" t="s">
        <v>220</v>
      </c>
      <c r="PF98" s="2" t="s">
        <v>220</v>
      </c>
      <c r="PG98" s="2" t="s">
        <v>220</v>
      </c>
      <c r="PH98" s="2" t="s">
        <v>220</v>
      </c>
      <c r="PI98" s="2" t="s">
        <v>220</v>
      </c>
      <c r="PJ98" s="2" t="s">
        <v>220</v>
      </c>
      <c r="PK98" s="4"/>
      <c r="PL98" s="8"/>
      <c r="PM98" s="4"/>
      <c r="PN98" s="8"/>
      <c r="PO98" s="7"/>
      <c r="PP98" s="7"/>
      <c r="PQ98" s="2" t="s">
        <v>254</v>
      </c>
      <c r="PR98" s="2" t="s">
        <v>270</v>
      </c>
      <c r="PS98" s="2" t="s">
        <v>220</v>
      </c>
      <c r="PT98" s="2" t="s">
        <v>220</v>
      </c>
      <c r="PU98" s="2" t="s">
        <v>232</v>
      </c>
      <c r="PV98" s="2" t="s">
        <v>220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</row>
    <row r="99">
      <c r="A99" s="2" t="s">
        <v>1603</v>
      </c>
      <c r="B99" s="2" t="s">
        <v>209</v>
      </c>
      <c r="C99" s="2" t="s">
        <v>210</v>
      </c>
      <c r="D99" s="2" t="s">
        <v>211</v>
      </c>
      <c r="E99" s="2" t="s">
        <v>1372</v>
      </c>
      <c r="F99" s="2" t="s">
        <v>1582</v>
      </c>
      <c r="G99" s="2" t="s">
        <v>1582</v>
      </c>
      <c r="H99" s="2" t="s">
        <v>1582</v>
      </c>
      <c r="I99" s="2" t="s">
        <v>212</v>
      </c>
      <c r="J99" s="2" t="s">
        <v>1518</v>
      </c>
      <c r="K99" s="2" t="s">
        <v>1583</v>
      </c>
      <c r="L99" s="3">
        <v>80</v>
      </c>
      <c r="M99" s="3">
        <v>83.99</v>
      </c>
      <c r="N99" s="3">
        <v>159.99</v>
      </c>
      <c r="O99" s="2" t="s">
        <v>537</v>
      </c>
      <c r="P99" s="2" t="s">
        <v>538</v>
      </c>
      <c r="Q99" s="2" t="s">
        <v>219</v>
      </c>
      <c r="R99" s="2" t="s">
        <v>220</v>
      </c>
      <c r="S99" s="2" t="s">
        <v>1584</v>
      </c>
      <c r="T99" s="2" t="s">
        <v>220</v>
      </c>
      <c r="U99" s="2" t="s">
        <v>220</v>
      </c>
      <c r="V99" s="2" t="s">
        <v>1585</v>
      </c>
      <c r="W99" s="2" t="s">
        <v>845</v>
      </c>
      <c r="X99" s="2" t="s">
        <v>1586</v>
      </c>
      <c r="Y99" s="2" t="s">
        <v>582</v>
      </c>
      <c r="Z99" s="4"/>
      <c r="AA99" s="4">
        <f>=ROUNDDOWN({0},0)</f>
      </c>
      <c r="AB99" s="5"/>
      <c r="AC99" s="2" t="s">
        <v>220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/>
      <c r="AQ99" s="8"/>
      <c r="AR99" s="4">
        <v>1</v>
      </c>
      <c r="AS99" s="8">
        <v>84.54</v>
      </c>
      <c r="AT99" s="7">
        <v>-1</v>
      </c>
      <c r="AU99" s="7">
        <v>-1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/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/>
      <c r="BK99" s="8"/>
      <c r="BL99" s="2" t="s">
        <v>24</v>
      </c>
      <c r="BM99" s="7"/>
      <c r="BN99" s="7"/>
      <c r="BO99" s="4"/>
      <c r="BP99" s="8"/>
      <c r="BQ99" s="4"/>
      <c r="BR99" s="8"/>
      <c r="BS99" s="7"/>
      <c r="BT99" s="7"/>
      <c r="BU99" s="2" t="s">
        <v>1237</v>
      </c>
      <c r="BV99" s="2" t="s">
        <v>270</v>
      </c>
      <c r="BW99" s="2" t="s">
        <v>220</v>
      </c>
      <c r="BX99" s="2" t="s">
        <v>1597</v>
      </c>
      <c r="BY99" s="2" t="s">
        <v>232</v>
      </c>
      <c r="BZ99" s="2" t="s">
        <v>220</v>
      </c>
      <c r="CA99" s="4"/>
      <c r="CB99" s="8"/>
      <c r="CC99" s="4"/>
      <c r="CD99" s="8"/>
      <c r="CE99" s="7"/>
      <c r="CF99" s="7"/>
      <c r="CG99" s="2" t="s">
        <v>230</v>
      </c>
      <c r="CH99" s="2" t="s">
        <v>270</v>
      </c>
      <c r="CI99" s="2" t="s">
        <v>591</v>
      </c>
      <c r="CJ99" s="2" t="s">
        <v>1498</v>
      </c>
      <c r="CK99" s="2" t="s">
        <v>232</v>
      </c>
      <c r="CL99" s="2" t="s">
        <v>220</v>
      </c>
      <c r="CM99" s="4"/>
      <c r="CN99" s="8"/>
      <c r="CO99" s="4"/>
      <c r="CP99" s="8"/>
      <c r="CQ99" s="7"/>
      <c r="CR99" s="7"/>
      <c r="CS99" s="2" t="s">
        <v>1589</v>
      </c>
      <c r="CT99" s="2" t="s">
        <v>270</v>
      </c>
      <c r="CU99" s="2" t="s">
        <v>235</v>
      </c>
      <c r="CV99" s="2" t="s">
        <v>1604</v>
      </c>
      <c r="CW99" s="2" t="s">
        <v>232</v>
      </c>
      <c r="CX99" s="2" t="s">
        <v>220</v>
      </c>
      <c r="CY99" s="4"/>
      <c r="CZ99" s="8"/>
      <c r="DA99" s="4"/>
      <c r="DB99" s="8"/>
      <c r="DC99" s="7"/>
      <c r="DD99" s="7"/>
      <c r="DE99" s="2" t="s">
        <v>230</v>
      </c>
      <c r="DF99" s="2" t="s">
        <v>270</v>
      </c>
      <c r="DG99" s="2" t="s">
        <v>591</v>
      </c>
      <c r="DH99" s="2" t="s">
        <v>1605</v>
      </c>
      <c r="DI99" s="2" t="s">
        <v>232</v>
      </c>
      <c r="DJ99" s="2" t="s">
        <v>220</v>
      </c>
      <c r="DK99" s="4"/>
      <c r="DL99" s="8"/>
      <c r="DM99" s="4"/>
      <c r="DN99" s="8"/>
      <c r="DO99" s="7"/>
      <c r="DP99" s="7"/>
      <c r="DQ99" s="2" t="s">
        <v>230</v>
      </c>
      <c r="DR99" s="2" t="s">
        <v>270</v>
      </c>
      <c r="DS99" s="2" t="s">
        <v>591</v>
      </c>
      <c r="DT99" s="2" t="s">
        <v>1606</v>
      </c>
      <c r="DU99" s="2" t="s">
        <v>232</v>
      </c>
      <c r="DV99" s="2" t="s">
        <v>220</v>
      </c>
      <c r="DW99" s="4"/>
      <c r="DX99" s="8"/>
      <c r="DY99" s="4"/>
      <c r="DZ99" s="8"/>
      <c r="EA99" s="7"/>
      <c r="EB99" s="7"/>
      <c r="EC99" s="2" t="s">
        <v>230</v>
      </c>
      <c r="ED99" s="2" t="s">
        <v>270</v>
      </c>
      <c r="EE99" s="2" t="s">
        <v>591</v>
      </c>
      <c r="EF99" s="2" t="s">
        <v>1607</v>
      </c>
      <c r="EG99" s="2" t="s">
        <v>232</v>
      </c>
      <c r="EH99" s="2" t="s">
        <v>220</v>
      </c>
      <c r="EI99" s="4"/>
      <c r="EJ99" s="8"/>
      <c r="EK99" s="4"/>
      <c r="EL99" s="8"/>
      <c r="EM99" s="7"/>
      <c r="EN99" s="7"/>
      <c r="EO99" s="2" t="s">
        <v>230</v>
      </c>
      <c r="EP99" s="2" t="s">
        <v>270</v>
      </c>
      <c r="EQ99" s="2" t="s">
        <v>455</v>
      </c>
      <c r="ER99" s="2" t="s">
        <v>1521</v>
      </c>
      <c r="ES99" s="2" t="s">
        <v>232</v>
      </c>
      <c r="ET99" s="2" t="s">
        <v>220</v>
      </c>
      <c r="EU99" s="4"/>
      <c r="EV99" s="8"/>
      <c r="EW99" s="4"/>
      <c r="EX99" s="8"/>
      <c r="EY99" s="7"/>
      <c r="EZ99" s="7"/>
      <c r="FA99" s="2" t="s">
        <v>230</v>
      </c>
      <c r="FB99" s="2" t="s">
        <v>270</v>
      </c>
      <c r="FC99" s="2" t="s">
        <v>591</v>
      </c>
      <c r="FD99" s="2" t="s">
        <v>1608</v>
      </c>
      <c r="FE99" s="2" t="s">
        <v>232</v>
      </c>
      <c r="FF99" s="2" t="s">
        <v>220</v>
      </c>
      <c r="FG99" s="4"/>
      <c r="FH99" s="8"/>
      <c r="FI99" s="4">
        <v>1</v>
      </c>
      <c r="FJ99" s="8">
        <v>84.54</v>
      </c>
      <c r="FK99" s="7">
        <v>-1</v>
      </c>
      <c r="FL99" s="7">
        <v>-1</v>
      </c>
      <c r="FM99" s="2" t="s">
        <v>230</v>
      </c>
      <c r="FN99" s="2" t="s">
        <v>270</v>
      </c>
      <c r="FO99" s="2" t="s">
        <v>246</v>
      </c>
      <c r="FP99" s="2" t="s">
        <v>1609</v>
      </c>
      <c r="FQ99" s="2" t="s">
        <v>232</v>
      </c>
      <c r="FR99" s="2" t="s">
        <v>220</v>
      </c>
      <c r="FS99" s="4"/>
      <c r="FT99" s="8"/>
      <c r="FU99" s="4"/>
      <c r="FV99" s="8"/>
      <c r="FW99" s="7"/>
      <c r="FX99" s="7"/>
      <c r="FY99" s="2" t="s">
        <v>416</v>
      </c>
      <c r="FZ99" s="2" t="s">
        <v>270</v>
      </c>
      <c r="GA99" s="2" t="s">
        <v>220</v>
      </c>
      <c r="GB99" s="2" t="s">
        <v>220</v>
      </c>
      <c r="GC99" s="2" t="s">
        <v>232</v>
      </c>
      <c r="GD99" s="2" t="s">
        <v>220</v>
      </c>
      <c r="GE99" s="4"/>
      <c r="GF99" s="8"/>
      <c r="GG99" s="4"/>
      <c r="GH99" s="8"/>
      <c r="GI99" s="7"/>
      <c r="GJ99" s="7"/>
      <c r="GK99" s="2" t="s">
        <v>230</v>
      </c>
      <c r="GL99" s="2" t="s">
        <v>270</v>
      </c>
      <c r="GM99" s="2" t="s">
        <v>220</v>
      </c>
      <c r="GN99" s="2" t="s">
        <v>220</v>
      </c>
      <c r="GO99" s="2" t="s">
        <v>232</v>
      </c>
      <c r="GP99" s="2" t="s">
        <v>220</v>
      </c>
      <c r="GQ99" s="4"/>
      <c r="GR99" s="8"/>
      <c r="GS99" s="4"/>
      <c r="GT99" s="8"/>
      <c r="GU99" s="7"/>
      <c r="GV99" s="7"/>
      <c r="GW99" s="2" t="s">
        <v>230</v>
      </c>
      <c r="GX99" s="2" t="s">
        <v>270</v>
      </c>
      <c r="GY99" s="2" t="s">
        <v>252</v>
      </c>
      <c r="GZ99" s="2" t="s">
        <v>504</v>
      </c>
      <c r="HA99" s="2" t="s">
        <v>232</v>
      </c>
      <c r="HB99" s="2" t="s">
        <v>220</v>
      </c>
      <c r="HC99" s="4"/>
      <c r="HD99" s="8"/>
      <c r="HE99" s="4"/>
      <c r="HF99" s="8"/>
      <c r="HG99" s="7"/>
      <c r="HH99" s="7"/>
      <c r="HI99" s="2" t="s">
        <v>277</v>
      </c>
      <c r="HJ99" s="2" t="s">
        <v>270</v>
      </c>
      <c r="HK99" s="2" t="s">
        <v>220</v>
      </c>
      <c r="HL99" s="2" t="s">
        <v>220</v>
      </c>
      <c r="HM99" s="2" t="s">
        <v>232</v>
      </c>
      <c r="HN99" s="2" t="s">
        <v>220</v>
      </c>
      <c r="HO99" s="4"/>
      <c r="HP99" s="8"/>
      <c r="HQ99" s="4"/>
      <c r="HR99" s="8"/>
      <c r="HS99" s="7"/>
      <c r="HT99" s="7"/>
      <c r="HU99" s="2" t="s">
        <v>230</v>
      </c>
      <c r="HV99" s="2" t="s">
        <v>270</v>
      </c>
      <c r="HW99" s="2" t="s">
        <v>496</v>
      </c>
      <c r="HX99" s="2" t="s">
        <v>220</v>
      </c>
      <c r="HY99" s="2" t="s">
        <v>232</v>
      </c>
      <c r="HZ99" s="2" t="s">
        <v>220</v>
      </c>
      <c r="IA99" s="4"/>
      <c r="IB99" s="8"/>
      <c r="IC99" s="4"/>
      <c r="ID99" s="8"/>
      <c r="IE99" s="7"/>
      <c r="IF99" s="7"/>
      <c r="IG99" s="2" t="s">
        <v>230</v>
      </c>
      <c r="IH99" s="2" t="s">
        <v>270</v>
      </c>
      <c r="II99" s="2" t="s">
        <v>591</v>
      </c>
      <c r="IJ99" s="2" t="s">
        <v>680</v>
      </c>
      <c r="IK99" s="2" t="s">
        <v>232</v>
      </c>
      <c r="IL99" s="2" t="s">
        <v>220</v>
      </c>
      <c r="IM99" s="4"/>
      <c r="IN99" s="8"/>
      <c r="IO99" s="4"/>
      <c r="IP99" s="8"/>
      <c r="IQ99" s="7"/>
      <c r="IR99" s="7"/>
      <c r="IS99" s="2" t="s">
        <v>277</v>
      </c>
      <c r="IT99" s="2" t="s">
        <v>270</v>
      </c>
      <c r="IU99" s="2" t="s">
        <v>220</v>
      </c>
      <c r="IV99" s="2" t="s">
        <v>220</v>
      </c>
      <c r="IW99" s="2" t="s">
        <v>232</v>
      </c>
      <c r="IX99" s="2" t="s">
        <v>220</v>
      </c>
      <c r="IY99" s="4"/>
      <c r="IZ99" s="8"/>
      <c r="JA99" s="4"/>
      <c r="JB99" s="8"/>
      <c r="JC99" s="7"/>
      <c r="JD99" s="7"/>
      <c r="JE99" s="2" t="s">
        <v>254</v>
      </c>
      <c r="JF99" s="2" t="s">
        <v>270</v>
      </c>
      <c r="JG99" s="2" t="s">
        <v>1387</v>
      </c>
      <c r="JH99" s="2" t="s">
        <v>220</v>
      </c>
      <c r="JI99" s="2" t="s">
        <v>232</v>
      </c>
      <c r="JJ99" s="2" t="s">
        <v>220</v>
      </c>
      <c r="JK99" s="4"/>
      <c r="JL99" s="8"/>
      <c r="JM99" s="4"/>
      <c r="JN99" s="8"/>
      <c r="JO99" s="7"/>
      <c r="JP99" s="7"/>
      <c r="JQ99" s="2" t="s">
        <v>230</v>
      </c>
      <c r="JR99" s="2" t="s">
        <v>270</v>
      </c>
      <c r="JS99" s="2" t="s">
        <v>642</v>
      </c>
      <c r="JT99" s="2" t="s">
        <v>1610</v>
      </c>
      <c r="JU99" s="2" t="s">
        <v>232</v>
      </c>
      <c r="JV99" s="2" t="s">
        <v>220</v>
      </c>
      <c r="JW99" s="4"/>
      <c r="JX99" s="8"/>
      <c r="JY99" s="4"/>
      <c r="JZ99" s="8"/>
      <c r="KA99" s="7"/>
      <c r="KB99" s="7"/>
      <c r="KC99" s="2" t="s">
        <v>277</v>
      </c>
      <c r="KD99" s="2" t="s">
        <v>270</v>
      </c>
      <c r="KE99" s="2" t="s">
        <v>220</v>
      </c>
      <c r="KF99" s="2" t="s">
        <v>220</v>
      </c>
      <c r="KG99" s="2" t="s">
        <v>232</v>
      </c>
      <c r="KH99" s="2" t="s">
        <v>220</v>
      </c>
      <c r="KI99" s="4"/>
      <c r="KJ99" s="8"/>
      <c r="KK99" s="4"/>
      <c r="KL99" s="8"/>
      <c r="KM99" s="7"/>
      <c r="KN99" s="7"/>
      <c r="KO99" s="2" t="s">
        <v>254</v>
      </c>
      <c r="KP99" s="2" t="s">
        <v>270</v>
      </c>
      <c r="KQ99" s="2" t="s">
        <v>220</v>
      </c>
      <c r="KR99" s="2" t="s">
        <v>220</v>
      </c>
      <c r="KS99" s="2" t="s">
        <v>232</v>
      </c>
      <c r="KT99" s="2" t="s">
        <v>220</v>
      </c>
      <c r="KU99" s="4"/>
      <c r="KV99" s="8"/>
      <c r="KW99" s="4"/>
      <c r="KX99" s="8"/>
      <c r="KY99" s="7"/>
      <c r="KZ99" s="7"/>
      <c r="LA99" s="2" t="s">
        <v>277</v>
      </c>
      <c r="LB99" s="2" t="s">
        <v>270</v>
      </c>
      <c r="LC99" s="2" t="s">
        <v>220</v>
      </c>
      <c r="LD99" s="2" t="s">
        <v>220</v>
      </c>
      <c r="LE99" s="2" t="s">
        <v>232</v>
      </c>
      <c r="LF99" s="2" t="s">
        <v>220</v>
      </c>
      <c r="LG99" s="4"/>
      <c r="LH99" s="8"/>
      <c r="LI99" s="4"/>
      <c r="LJ99" s="8"/>
      <c r="LK99" s="7"/>
      <c r="LL99" s="7"/>
      <c r="LM99" s="2" t="s">
        <v>268</v>
      </c>
      <c r="LN99" s="2" t="s">
        <v>270</v>
      </c>
      <c r="LO99" s="2" t="s">
        <v>220</v>
      </c>
      <c r="LP99" s="2" t="s">
        <v>220</v>
      </c>
      <c r="LQ99" s="2" t="s">
        <v>232</v>
      </c>
      <c r="LR99" s="2" t="s">
        <v>220</v>
      </c>
      <c r="LS99" s="4"/>
      <c r="LT99" s="8"/>
      <c r="LU99" s="4"/>
      <c r="LV99" s="8"/>
      <c r="LW99" s="7"/>
      <c r="LX99" s="7"/>
      <c r="LY99" s="2" t="s">
        <v>230</v>
      </c>
      <c r="LZ99" s="2" t="s">
        <v>270</v>
      </c>
      <c r="MA99" s="2" t="s">
        <v>247</v>
      </c>
      <c r="MB99" s="2" t="s">
        <v>1611</v>
      </c>
      <c r="MC99" s="2" t="s">
        <v>232</v>
      </c>
      <c r="MD99" s="2" t="s">
        <v>220</v>
      </c>
      <c r="ME99" s="4"/>
      <c r="MF99" s="8"/>
      <c r="MG99" s="4"/>
      <c r="MH99" s="8"/>
      <c r="MI99" s="7"/>
      <c r="MJ99" s="7"/>
      <c r="MK99" s="2" t="s">
        <v>416</v>
      </c>
      <c r="ML99" s="2" t="s">
        <v>270</v>
      </c>
      <c r="MM99" s="2" t="s">
        <v>220</v>
      </c>
      <c r="MN99" s="2" t="s">
        <v>220</v>
      </c>
      <c r="MO99" s="2" t="s">
        <v>232</v>
      </c>
      <c r="MP99" s="2" t="s">
        <v>220</v>
      </c>
      <c r="MQ99" s="4"/>
      <c r="MR99" s="8"/>
      <c r="MS99" s="4"/>
      <c r="MT99" s="8"/>
      <c r="MU99" s="7"/>
      <c r="MV99" s="7"/>
      <c r="MW99" s="2" t="s">
        <v>230</v>
      </c>
      <c r="MX99" s="2" t="s">
        <v>274</v>
      </c>
      <c r="MY99" s="2" t="s">
        <v>648</v>
      </c>
      <c r="MZ99" s="2" t="s">
        <v>1498</v>
      </c>
      <c r="NA99" s="2" t="s">
        <v>232</v>
      </c>
      <c r="NB99" s="2" t="s">
        <v>220</v>
      </c>
      <c r="NC99" s="4"/>
      <c r="ND99" s="8"/>
      <c r="NE99" s="4"/>
      <c r="NF99" s="8"/>
      <c r="NG99" s="7"/>
      <c r="NH99" s="7"/>
      <c r="NI99" s="2" t="s">
        <v>220</v>
      </c>
      <c r="NJ99" s="2" t="s">
        <v>220</v>
      </c>
      <c r="NK99" s="2" t="s">
        <v>220</v>
      </c>
      <c r="NL99" s="2" t="s">
        <v>220</v>
      </c>
      <c r="NM99" s="2" t="s">
        <v>220</v>
      </c>
      <c r="NN99" s="2" t="s">
        <v>220</v>
      </c>
      <c r="NO99" s="4"/>
      <c r="NP99" s="8"/>
      <c r="NQ99" s="4"/>
      <c r="NR99" s="8"/>
      <c r="NS99" s="7"/>
      <c r="NT99" s="7"/>
      <c r="NU99" s="2" t="s">
        <v>277</v>
      </c>
      <c r="NV99" s="2" t="s">
        <v>270</v>
      </c>
      <c r="NW99" s="2" t="s">
        <v>220</v>
      </c>
      <c r="NX99" s="2" t="s">
        <v>220</v>
      </c>
      <c r="NY99" s="2" t="s">
        <v>232</v>
      </c>
      <c r="NZ99" s="2" t="s">
        <v>220</v>
      </c>
      <c r="OA99" s="4"/>
      <c r="OB99" s="8"/>
      <c r="OC99" s="4"/>
      <c r="OD99" s="8"/>
      <c r="OE99" s="7"/>
      <c r="OF99" s="7"/>
      <c r="OG99" s="2" t="s">
        <v>220</v>
      </c>
      <c r="OH99" s="2" t="s">
        <v>220</v>
      </c>
      <c r="OI99" s="2" t="s">
        <v>220</v>
      </c>
      <c r="OJ99" s="2" t="s">
        <v>220</v>
      </c>
      <c r="OK99" s="2" t="s">
        <v>220</v>
      </c>
      <c r="OL99" s="2" t="s">
        <v>220</v>
      </c>
      <c r="OM99" s="4"/>
      <c r="ON99" s="8"/>
      <c r="OO99" s="4"/>
      <c r="OP99" s="8"/>
      <c r="OQ99" s="7"/>
      <c r="OR99" s="7"/>
      <c r="OS99" s="2" t="s">
        <v>230</v>
      </c>
      <c r="OT99" s="2" t="s">
        <v>270</v>
      </c>
      <c r="OU99" s="2" t="s">
        <v>607</v>
      </c>
      <c r="OV99" s="2" t="s">
        <v>220</v>
      </c>
      <c r="OW99" s="2" t="s">
        <v>232</v>
      </c>
      <c r="OX99" s="2" t="s">
        <v>220</v>
      </c>
      <c r="OY99" s="4"/>
      <c r="OZ99" s="8"/>
      <c r="PA99" s="4"/>
      <c r="PB99" s="8"/>
      <c r="PC99" s="7"/>
      <c r="PD99" s="7"/>
      <c r="PE99" s="2" t="s">
        <v>220</v>
      </c>
      <c r="PF99" s="2" t="s">
        <v>220</v>
      </c>
      <c r="PG99" s="2" t="s">
        <v>220</v>
      </c>
      <c r="PH99" s="2" t="s">
        <v>220</v>
      </c>
      <c r="PI99" s="2" t="s">
        <v>220</v>
      </c>
      <c r="PJ99" s="2" t="s">
        <v>220</v>
      </c>
      <c r="PK99" s="4"/>
      <c r="PL99" s="8"/>
      <c r="PM99" s="4"/>
      <c r="PN99" s="8"/>
      <c r="PO99" s="7"/>
      <c r="PP99" s="7"/>
      <c r="PQ99" s="2" t="s">
        <v>254</v>
      </c>
      <c r="PR99" s="2" t="s">
        <v>270</v>
      </c>
      <c r="PS99" s="2" t="s">
        <v>220</v>
      </c>
      <c r="PT99" s="2" t="s">
        <v>220</v>
      </c>
      <c r="PU99" s="2" t="s">
        <v>232</v>
      </c>
      <c r="PV99" s="2" t="s">
        <v>220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</row>
    <row r="100">
      <c r="A100" s="2" t="s">
        <v>1612</v>
      </c>
      <c r="B100" s="2" t="s">
        <v>209</v>
      </c>
      <c r="C100" s="2" t="s">
        <v>210</v>
      </c>
      <c r="D100" s="2" t="s">
        <v>211</v>
      </c>
      <c r="E100" s="2" t="s">
        <v>1372</v>
      </c>
      <c r="F100" s="2" t="s">
        <v>1613</v>
      </c>
      <c r="G100" s="2" t="s">
        <v>1613</v>
      </c>
      <c r="H100" s="2" t="s">
        <v>1613</v>
      </c>
      <c r="I100" s="2" t="s">
        <v>1614</v>
      </c>
      <c r="J100" s="2" t="s">
        <v>215</v>
      </c>
      <c r="K100" s="2" t="s">
        <v>626</v>
      </c>
      <c r="L100" s="3">
        <v>78.5</v>
      </c>
      <c r="M100" s="3">
        <v>82.43</v>
      </c>
      <c r="N100" s="3">
        <v>129.99</v>
      </c>
      <c r="O100" s="2" t="s">
        <v>537</v>
      </c>
      <c r="P100" s="2" t="s">
        <v>1573</v>
      </c>
      <c r="Q100" s="2" t="s">
        <v>219</v>
      </c>
      <c r="R100" s="2" t="s">
        <v>16</v>
      </c>
      <c r="S100" s="2" t="s">
        <v>220</v>
      </c>
      <c r="T100" s="2" t="s">
        <v>220</v>
      </c>
      <c r="U100" s="2" t="s">
        <v>223</v>
      </c>
      <c r="V100" s="2" t="s">
        <v>1615</v>
      </c>
      <c r="W100" s="2" t="s">
        <v>220</v>
      </c>
      <c r="X100" s="2" t="s">
        <v>220</v>
      </c>
      <c r="Y100" s="2" t="s">
        <v>1058</v>
      </c>
      <c r="Z100" s="4">
        <v>227</v>
      </c>
      <c r="AA100" s="4">
        <f>=ROUNDDOWN(227,0)</f>
      </c>
      <c r="AB100" s="5">
        <v>1</v>
      </c>
      <c r="AC100" s="2" t="s">
        <v>220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/>
      <c r="AQ100" s="8"/>
      <c r="AR100" s="4">
        <v>4</v>
      </c>
      <c r="AS100" s="8">
        <v>314</v>
      </c>
      <c r="AT100" s="7">
        <v>-1</v>
      </c>
      <c r="AU100" s="7">
        <v>-1</v>
      </c>
      <c r="AV100" s="4" t="s">
        <v>220</v>
      </c>
      <c r="AW100" s="8" t="s">
        <v>220</v>
      </c>
      <c r="AX100" s="4">
        <v>10</v>
      </c>
      <c r="AY100" s="8">
        <v>876.8</v>
      </c>
      <c r="AZ100" s="7" t="s">
        <v>220</v>
      </c>
      <c r="BA100" s="7" t="s">
        <v>220</v>
      </c>
      <c r="BB100" s="7"/>
      <c r="BC100" s="4" t="s">
        <v>220</v>
      </c>
      <c r="BD100" s="8" t="s">
        <v>220</v>
      </c>
      <c r="BE100" s="4">
        <v>10</v>
      </c>
      <c r="BF100" s="8">
        <v>876.8</v>
      </c>
      <c r="BG100" s="7" t="s">
        <v>220</v>
      </c>
      <c r="BH100" s="7" t="s">
        <v>220</v>
      </c>
      <c r="BI100" s="7"/>
      <c r="BJ100" s="4"/>
      <c r="BK100" s="8"/>
      <c r="BL100" s="2" t="s">
        <v>1579</v>
      </c>
      <c r="BM100" s="7"/>
      <c r="BN100" s="7"/>
      <c r="BO100" s="4"/>
      <c r="BP100" s="8"/>
      <c r="BQ100" s="4">
        <v>4</v>
      </c>
      <c r="BR100" s="8">
        <v>314</v>
      </c>
      <c r="BS100" s="7">
        <v>-1</v>
      </c>
      <c r="BT100" s="7">
        <v>-1</v>
      </c>
      <c r="BU100" s="2" t="s">
        <v>230</v>
      </c>
      <c r="BV100" s="2" t="s">
        <v>217</v>
      </c>
      <c r="BW100" s="2" t="s">
        <v>220</v>
      </c>
      <c r="BX100" s="2" t="s">
        <v>220</v>
      </c>
      <c r="BY100" s="2" t="s">
        <v>232</v>
      </c>
      <c r="BZ100" s="2" t="s">
        <v>220</v>
      </c>
      <c r="CA100" s="4"/>
      <c r="CB100" s="8"/>
      <c r="CC100" s="4"/>
      <c r="CD100" s="8"/>
      <c r="CE100" s="7"/>
      <c r="CF100" s="7"/>
      <c r="CG100" s="2" t="s">
        <v>220</v>
      </c>
      <c r="CH100" s="2" t="s">
        <v>220</v>
      </c>
      <c r="CI100" s="2" t="s">
        <v>220</v>
      </c>
      <c r="CJ100" s="2" t="s">
        <v>220</v>
      </c>
      <c r="CK100" s="2" t="s">
        <v>220</v>
      </c>
      <c r="CL100" s="2" t="s">
        <v>220</v>
      </c>
      <c r="CM100" s="4"/>
      <c r="CN100" s="8"/>
      <c r="CO100" s="4"/>
      <c r="CP100" s="8"/>
      <c r="CQ100" s="7"/>
      <c r="CR100" s="7"/>
      <c r="CS100" s="2" t="s">
        <v>220</v>
      </c>
      <c r="CT100" s="2" t="s">
        <v>220</v>
      </c>
      <c r="CU100" s="2" t="s">
        <v>220</v>
      </c>
      <c r="CV100" s="2" t="s">
        <v>220</v>
      </c>
      <c r="CW100" s="2" t="s">
        <v>220</v>
      </c>
      <c r="CX100" s="2" t="s">
        <v>220</v>
      </c>
      <c r="CY100" s="4"/>
      <c r="CZ100" s="8"/>
      <c r="DA100" s="4"/>
      <c r="DB100" s="8"/>
      <c r="DC100" s="7"/>
      <c r="DD100" s="7"/>
      <c r="DE100" s="2" t="s">
        <v>220</v>
      </c>
      <c r="DF100" s="2" t="s">
        <v>220</v>
      </c>
      <c r="DG100" s="2" t="s">
        <v>220</v>
      </c>
      <c r="DH100" s="2" t="s">
        <v>220</v>
      </c>
      <c r="DI100" s="2" t="s">
        <v>220</v>
      </c>
      <c r="DJ100" s="2" t="s">
        <v>220</v>
      </c>
      <c r="DK100" s="4"/>
      <c r="DL100" s="8"/>
      <c r="DM100" s="4"/>
      <c r="DN100" s="8"/>
      <c r="DO100" s="7"/>
      <c r="DP100" s="7"/>
      <c r="DQ100" s="2" t="s">
        <v>220</v>
      </c>
      <c r="DR100" s="2" t="s">
        <v>220</v>
      </c>
      <c r="DS100" s="2" t="s">
        <v>220</v>
      </c>
      <c r="DT100" s="2" t="s">
        <v>220</v>
      </c>
      <c r="DU100" s="2" t="s">
        <v>220</v>
      </c>
      <c r="DV100" s="2" t="s">
        <v>220</v>
      </c>
      <c r="DW100" s="4"/>
      <c r="DX100" s="8"/>
      <c r="DY100" s="4"/>
      <c r="DZ100" s="8"/>
      <c r="EA100" s="7"/>
      <c r="EB100" s="7"/>
      <c r="EC100" s="2" t="s">
        <v>220</v>
      </c>
      <c r="ED100" s="2" t="s">
        <v>220</v>
      </c>
      <c r="EE100" s="2" t="s">
        <v>220</v>
      </c>
      <c r="EF100" s="2" t="s">
        <v>220</v>
      </c>
      <c r="EG100" s="2" t="s">
        <v>220</v>
      </c>
      <c r="EH100" s="2" t="s">
        <v>220</v>
      </c>
      <c r="EI100" s="4"/>
      <c r="EJ100" s="8"/>
      <c r="EK100" s="4"/>
      <c r="EL100" s="8"/>
      <c r="EM100" s="7"/>
      <c r="EN100" s="7"/>
      <c r="EO100" s="2" t="s">
        <v>220</v>
      </c>
      <c r="EP100" s="2" t="s">
        <v>220</v>
      </c>
      <c r="EQ100" s="2" t="s">
        <v>220</v>
      </c>
      <c r="ER100" s="2" t="s">
        <v>220</v>
      </c>
      <c r="ES100" s="2" t="s">
        <v>220</v>
      </c>
      <c r="ET100" s="2" t="s">
        <v>220</v>
      </c>
      <c r="EU100" s="4"/>
      <c r="EV100" s="8"/>
      <c r="EW100" s="4"/>
      <c r="EX100" s="8"/>
      <c r="EY100" s="7"/>
      <c r="EZ100" s="7"/>
      <c r="FA100" s="2" t="s">
        <v>220</v>
      </c>
      <c r="FB100" s="2" t="s">
        <v>220</v>
      </c>
      <c r="FC100" s="2" t="s">
        <v>220</v>
      </c>
      <c r="FD100" s="2" t="s">
        <v>220</v>
      </c>
      <c r="FE100" s="2" t="s">
        <v>220</v>
      </c>
      <c r="FF100" s="2" t="s">
        <v>220</v>
      </c>
      <c r="FG100" s="4"/>
      <c r="FH100" s="8"/>
      <c r="FI100" s="4"/>
      <c r="FJ100" s="8"/>
      <c r="FK100" s="7"/>
      <c r="FL100" s="7"/>
      <c r="FM100" s="2" t="s">
        <v>220</v>
      </c>
      <c r="FN100" s="2" t="s">
        <v>220</v>
      </c>
      <c r="FO100" s="2" t="s">
        <v>220</v>
      </c>
      <c r="FP100" s="2" t="s">
        <v>220</v>
      </c>
      <c r="FQ100" s="2" t="s">
        <v>220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220</v>
      </c>
      <c r="FZ100" s="2" t="s">
        <v>220</v>
      </c>
      <c r="GA100" s="2" t="s">
        <v>220</v>
      </c>
      <c r="GB100" s="2" t="s">
        <v>220</v>
      </c>
      <c r="GC100" s="2" t="s">
        <v>220</v>
      </c>
      <c r="GD100" s="2" t="s">
        <v>220</v>
      </c>
      <c r="GE100" s="4"/>
      <c r="GF100" s="8"/>
      <c r="GG100" s="4"/>
      <c r="GH100" s="8"/>
      <c r="GI100" s="7"/>
      <c r="GJ100" s="7"/>
      <c r="GK100" s="2" t="s">
        <v>220</v>
      </c>
      <c r="GL100" s="2" t="s">
        <v>220</v>
      </c>
      <c r="GM100" s="2" t="s">
        <v>220</v>
      </c>
      <c r="GN100" s="2" t="s">
        <v>220</v>
      </c>
      <c r="GO100" s="2" t="s">
        <v>220</v>
      </c>
      <c r="GP100" s="2" t="s">
        <v>220</v>
      </c>
      <c r="GQ100" s="4"/>
      <c r="GR100" s="8"/>
      <c r="GS100" s="4"/>
      <c r="GT100" s="8"/>
      <c r="GU100" s="7"/>
      <c r="GV100" s="7"/>
      <c r="GW100" s="2" t="s">
        <v>220</v>
      </c>
      <c r="GX100" s="2" t="s">
        <v>220</v>
      </c>
      <c r="GY100" s="2" t="s">
        <v>220</v>
      </c>
      <c r="GZ100" s="2" t="s">
        <v>220</v>
      </c>
      <c r="HA100" s="2" t="s">
        <v>220</v>
      </c>
      <c r="HB100" s="2" t="s">
        <v>220</v>
      </c>
      <c r="HC100" s="4"/>
      <c r="HD100" s="8"/>
      <c r="HE100" s="4"/>
      <c r="HF100" s="8"/>
      <c r="HG100" s="7"/>
      <c r="HH100" s="7"/>
      <c r="HI100" s="2" t="s">
        <v>220</v>
      </c>
      <c r="HJ100" s="2" t="s">
        <v>220</v>
      </c>
      <c r="HK100" s="2" t="s">
        <v>220</v>
      </c>
      <c r="HL100" s="2" t="s">
        <v>220</v>
      </c>
      <c r="HM100" s="2" t="s">
        <v>220</v>
      </c>
      <c r="HN100" s="2" t="s">
        <v>220</v>
      </c>
      <c r="HO100" s="4"/>
      <c r="HP100" s="8"/>
      <c r="HQ100" s="4"/>
      <c r="HR100" s="8"/>
      <c r="HS100" s="7"/>
      <c r="HT100" s="7"/>
      <c r="HU100" s="2" t="s">
        <v>220</v>
      </c>
      <c r="HV100" s="2" t="s">
        <v>220</v>
      </c>
      <c r="HW100" s="2" t="s">
        <v>220</v>
      </c>
      <c r="HX100" s="2" t="s">
        <v>220</v>
      </c>
      <c r="HY100" s="2" t="s">
        <v>220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220</v>
      </c>
      <c r="IH100" s="2" t="s">
        <v>220</v>
      </c>
      <c r="II100" s="2" t="s">
        <v>220</v>
      </c>
      <c r="IJ100" s="2" t="s">
        <v>220</v>
      </c>
      <c r="IK100" s="2" t="s">
        <v>220</v>
      </c>
      <c r="IL100" s="2" t="s">
        <v>220</v>
      </c>
      <c r="IM100" s="4"/>
      <c r="IN100" s="8"/>
      <c r="IO100" s="4"/>
      <c r="IP100" s="8"/>
      <c r="IQ100" s="7"/>
      <c r="IR100" s="7"/>
      <c r="IS100" s="2" t="s">
        <v>220</v>
      </c>
      <c r="IT100" s="2" t="s">
        <v>220</v>
      </c>
      <c r="IU100" s="2" t="s">
        <v>220</v>
      </c>
      <c r="IV100" s="2" t="s">
        <v>220</v>
      </c>
      <c r="IW100" s="2" t="s">
        <v>220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220</v>
      </c>
      <c r="JF100" s="2" t="s">
        <v>220</v>
      </c>
      <c r="JG100" s="2" t="s">
        <v>220</v>
      </c>
      <c r="JH100" s="2" t="s">
        <v>220</v>
      </c>
      <c r="JI100" s="2" t="s">
        <v>220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220</v>
      </c>
      <c r="JR100" s="2" t="s">
        <v>220</v>
      </c>
      <c r="JS100" s="2" t="s">
        <v>220</v>
      </c>
      <c r="JT100" s="2" t="s">
        <v>220</v>
      </c>
      <c r="JU100" s="2" t="s">
        <v>220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220</v>
      </c>
      <c r="KD100" s="2" t="s">
        <v>220</v>
      </c>
      <c r="KE100" s="2" t="s">
        <v>220</v>
      </c>
      <c r="KF100" s="2" t="s">
        <v>220</v>
      </c>
      <c r="KG100" s="2" t="s">
        <v>220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220</v>
      </c>
      <c r="KQ100" s="2" t="s">
        <v>220</v>
      </c>
      <c r="KR100" s="2" t="s">
        <v>220</v>
      </c>
      <c r="KS100" s="2" t="s">
        <v>220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220</v>
      </c>
      <c r="LB100" s="2" t="s">
        <v>220</v>
      </c>
      <c r="LC100" s="2" t="s">
        <v>220</v>
      </c>
      <c r="LD100" s="2" t="s">
        <v>220</v>
      </c>
      <c r="LE100" s="2" t="s">
        <v>220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220</v>
      </c>
      <c r="LN100" s="2" t="s">
        <v>220</v>
      </c>
      <c r="LO100" s="2" t="s">
        <v>220</v>
      </c>
      <c r="LP100" s="2" t="s">
        <v>220</v>
      </c>
      <c r="LQ100" s="2" t="s">
        <v>220</v>
      </c>
      <c r="LR100" s="2" t="s">
        <v>220</v>
      </c>
      <c r="LS100" s="4"/>
      <c r="LT100" s="8"/>
      <c r="LU100" s="4"/>
      <c r="LV100" s="8"/>
      <c r="LW100" s="7"/>
      <c r="LX100" s="7"/>
      <c r="LY100" s="2" t="s">
        <v>220</v>
      </c>
      <c r="LZ100" s="2" t="s">
        <v>220</v>
      </c>
      <c r="MA100" s="2" t="s">
        <v>220</v>
      </c>
      <c r="MB100" s="2" t="s">
        <v>220</v>
      </c>
      <c r="MC100" s="2" t="s">
        <v>220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220</v>
      </c>
      <c r="MM100" s="2" t="s">
        <v>220</v>
      </c>
      <c r="MN100" s="2" t="s">
        <v>220</v>
      </c>
      <c r="MO100" s="2" t="s">
        <v>220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220</v>
      </c>
      <c r="MY100" s="2" t="s">
        <v>220</v>
      </c>
      <c r="MZ100" s="2" t="s">
        <v>220</v>
      </c>
      <c r="NA100" s="2" t="s">
        <v>220</v>
      </c>
      <c r="NB100" s="2" t="s">
        <v>220</v>
      </c>
      <c r="NC100" s="4"/>
      <c r="ND100" s="8"/>
      <c r="NE100" s="4"/>
      <c r="NF100" s="8"/>
      <c r="NG100" s="7"/>
      <c r="NH100" s="7"/>
      <c r="NI100" s="2" t="s">
        <v>220</v>
      </c>
      <c r="NJ100" s="2" t="s">
        <v>220</v>
      </c>
      <c r="NK100" s="2" t="s">
        <v>220</v>
      </c>
      <c r="NL100" s="2" t="s">
        <v>220</v>
      </c>
      <c r="NM100" s="2" t="s">
        <v>220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220</v>
      </c>
      <c r="NV100" s="2" t="s">
        <v>220</v>
      </c>
      <c r="NW100" s="2" t="s">
        <v>220</v>
      </c>
      <c r="NX100" s="2" t="s">
        <v>220</v>
      </c>
      <c r="NY100" s="2" t="s">
        <v>220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220</v>
      </c>
      <c r="OI100" s="2" t="s">
        <v>220</v>
      </c>
      <c r="OJ100" s="2" t="s">
        <v>220</v>
      </c>
      <c r="OK100" s="2" t="s">
        <v>220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220</v>
      </c>
      <c r="OT100" s="2" t="s">
        <v>220</v>
      </c>
      <c r="OU100" s="2" t="s">
        <v>220</v>
      </c>
      <c r="OV100" s="2" t="s">
        <v>220</v>
      </c>
      <c r="OW100" s="2" t="s">
        <v>220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220</v>
      </c>
      <c r="PF100" s="2" t="s">
        <v>220</v>
      </c>
      <c r="PG100" s="2" t="s">
        <v>220</v>
      </c>
      <c r="PH100" s="2" t="s">
        <v>220</v>
      </c>
      <c r="PI100" s="2" t="s">
        <v>220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220</v>
      </c>
      <c r="PR100" s="2" t="s">
        <v>220</v>
      </c>
      <c r="PS100" s="2" t="s">
        <v>220</v>
      </c>
      <c r="PT100" s="2" t="s">
        <v>220</v>
      </c>
      <c r="PU100" s="2" t="s">
        <v>220</v>
      </c>
      <c r="PV100" s="2" t="s">
        <v>220</v>
      </c>
      <c r="PW100" s="4">
        <v>227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</row>
    <row r="101">
      <c r="A101" s="2" t="s">
        <v>1616</v>
      </c>
      <c r="B101" s="2" t="s">
        <v>209</v>
      </c>
      <c r="C101" s="2" t="s">
        <v>210</v>
      </c>
      <c r="D101" s="2" t="s">
        <v>211</v>
      </c>
      <c r="E101" s="2" t="s">
        <v>1372</v>
      </c>
      <c r="F101" s="2" t="s">
        <v>1613</v>
      </c>
      <c r="G101" s="2" t="s">
        <v>1613</v>
      </c>
      <c r="H101" s="2" t="s">
        <v>1613</v>
      </c>
      <c r="I101" s="2" t="s">
        <v>1614</v>
      </c>
      <c r="J101" s="2" t="s">
        <v>282</v>
      </c>
      <c r="K101" s="2" t="s">
        <v>626</v>
      </c>
      <c r="L101" s="3">
        <v>93.8</v>
      </c>
      <c r="M101" s="3">
        <v>98.49</v>
      </c>
      <c r="N101" s="3">
        <v>159.99</v>
      </c>
      <c r="O101" s="2" t="s">
        <v>537</v>
      </c>
      <c r="P101" s="2" t="s">
        <v>1573</v>
      </c>
      <c r="Q101" s="2" t="s">
        <v>219</v>
      </c>
      <c r="R101" s="2" t="s">
        <v>16</v>
      </c>
      <c r="S101" s="2" t="s">
        <v>220</v>
      </c>
      <c r="T101" s="2" t="s">
        <v>220</v>
      </c>
      <c r="U101" s="2" t="s">
        <v>223</v>
      </c>
      <c r="V101" s="2" t="s">
        <v>1615</v>
      </c>
      <c r="W101" s="2" t="s">
        <v>220</v>
      </c>
      <c r="X101" s="2" t="s">
        <v>220</v>
      </c>
      <c r="Y101" s="2" t="s">
        <v>1058</v>
      </c>
      <c r="Z101" s="4">
        <v>84</v>
      </c>
      <c r="AA101" s="4">
        <f>=ROUNDDOWN(84,0)</f>
      </c>
      <c r="AB101" s="5">
        <v>1</v>
      </c>
      <c r="AC101" s="2" t="s">
        <v>220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/>
      <c r="AQ101" s="8"/>
      <c r="AR101" s="4">
        <v>6</v>
      </c>
      <c r="AS101" s="8">
        <v>562.8</v>
      </c>
      <c r="AT101" s="7">
        <v>-1</v>
      </c>
      <c r="AU101" s="7">
        <v>-1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/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/>
      <c r="BJ101" s="4"/>
      <c r="BK101" s="8"/>
      <c r="BL101" s="2" t="s">
        <v>1579</v>
      </c>
      <c r="BM101" s="7"/>
      <c r="BN101" s="7"/>
      <c r="BO101" s="4"/>
      <c r="BP101" s="8"/>
      <c r="BQ101" s="4">
        <v>6</v>
      </c>
      <c r="BR101" s="8">
        <v>562.8</v>
      </c>
      <c r="BS101" s="7">
        <v>-1</v>
      </c>
      <c r="BT101" s="7">
        <v>-1</v>
      </c>
      <c r="BU101" s="2" t="s">
        <v>230</v>
      </c>
      <c r="BV101" s="2" t="s">
        <v>217</v>
      </c>
      <c r="BW101" s="2" t="s">
        <v>220</v>
      </c>
      <c r="BX101" s="2" t="s">
        <v>220</v>
      </c>
      <c r="BY101" s="2" t="s">
        <v>232</v>
      </c>
      <c r="BZ101" s="2" t="s">
        <v>220</v>
      </c>
      <c r="CA101" s="4"/>
      <c r="CB101" s="8"/>
      <c r="CC101" s="4"/>
      <c r="CD101" s="8"/>
      <c r="CE101" s="7"/>
      <c r="CF101" s="7"/>
      <c r="CG101" s="2" t="s">
        <v>220</v>
      </c>
      <c r="CH101" s="2" t="s">
        <v>220</v>
      </c>
      <c r="CI101" s="2" t="s">
        <v>220</v>
      </c>
      <c r="CJ101" s="2" t="s">
        <v>220</v>
      </c>
      <c r="CK101" s="2" t="s">
        <v>220</v>
      </c>
      <c r="CL101" s="2" t="s">
        <v>220</v>
      </c>
      <c r="CM101" s="4"/>
      <c r="CN101" s="8"/>
      <c r="CO101" s="4"/>
      <c r="CP101" s="8"/>
      <c r="CQ101" s="7"/>
      <c r="CR101" s="7"/>
      <c r="CS101" s="2" t="s">
        <v>220</v>
      </c>
      <c r="CT101" s="2" t="s">
        <v>220</v>
      </c>
      <c r="CU101" s="2" t="s">
        <v>220</v>
      </c>
      <c r="CV101" s="2" t="s">
        <v>220</v>
      </c>
      <c r="CW101" s="2" t="s">
        <v>220</v>
      </c>
      <c r="CX101" s="2" t="s">
        <v>220</v>
      </c>
      <c r="CY101" s="4"/>
      <c r="CZ101" s="8"/>
      <c r="DA101" s="4"/>
      <c r="DB101" s="8"/>
      <c r="DC101" s="7"/>
      <c r="DD101" s="7"/>
      <c r="DE101" s="2" t="s">
        <v>220</v>
      </c>
      <c r="DF101" s="2" t="s">
        <v>220</v>
      </c>
      <c r="DG101" s="2" t="s">
        <v>220</v>
      </c>
      <c r="DH101" s="2" t="s">
        <v>220</v>
      </c>
      <c r="DI101" s="2" t="s">
        <v>220</v>
      </c>
      <c r="DJ101" s="2" t="s">
        <v>220</v>
      </c>
      <c r="DK101" s="4"/>
      <c r="DL101" s="8"/>
      <c r="DM101" s="4"/>
      <c r="DN101" s="8"/>
      <c r="DO101" s="7"/>
      <c r="DP101" s="7"/>
      <c r="DQ101" s="2" t="s">
        <v>220</v>
      </c>
      <c r="DR101" s="2" t="s">
        <v>220</v>
      </c>
      <c r="DS101" s="2" t="s">
        <v>220</v>
      </c>
      <c r="DT101" s="2" t="s">
        <v>220</v>
      </c>
      <c r="DU101" s="2" t="s">
        <v>220</v>
      </c>
      <c r="DV101" s="2" t="s">
        <v>220</v>
      </c>
      <c r="DW101" s="4"/>
      <c r="DX101" s="8"/>
      <c r="DY101" s="4"/>
      <c r="DZ101" s="8"/>
      <c r="EA101" s="7"/>
      <c r="EB101" s="7"/>
      <c r="EC101" s="2" t="s">
        <v>220</v>
      </c>
      <c r="ED101" s="2" t="s">
        <v>220</v>
      </c>
      <c r="EE101" s="2" t="s">
        <v>220</v>
      </c>
      <c r="EF101" s="2" t="s">
        <v>220</v>
      </c>
      <c r="EG101" s="2" t="s">
        <v>220</v>
      </c>
      <c r="EH101" s="2" t="s">
        <v>220</v>
      </c>
      <c r="EI101" s="4"/>
      <c r="EJ101" s="8"/>
      <c r="EK101" s="4"/>
      <c r="EL101" s="8"/>
      <c r="EM101" s="7"/>
      <c r="EN101" s="7"/>
      <c r="EO101" s="2" t="s">
        <v>220</v>
      </c>
      <c r="EP101" s="2" t="s">
        <v>220</v>
      </c>
      <c r="EQ101" s="2" t="s">
        <v>220</v>
      </c>
      <c r="ER101" s="2" t="s">
        <v>220</v>
      </c>
      <c r="ES101" s="2" t="s">
        <v>220</v>
      </c>
      <c r="ET101" s="2" t="s">
        <v>220</v>
      </c>
      <c r="EU101" s="4"/>
      <c r="EV101" s="8"/>
      <c r="EW101" s="4"/>
      <c r="EX101" s="8"/>
      <c r="EY101" s="7"/>
      <c r="EZ101" s="7"/>
      <c r="FA101" s="2" t="s">
        <v>220</v>
      </c>
      <c r="FB101" s="2" t="s">
        <v>220</v>
      </c>
      <c r="FC101" s="2" t="s">
        <v>220</v>
      </c>
      <c r="FD101" s="2" t="s">
        <v>220</v>
      </c>
      <c r="FE101" s="2" t="s">
        <v>220</v>
      </c>
      <c r="FF101" s="2" t="s">
        <v>220</v>
      </c>
      <c r="FG101" s="4"/>
      <c r="FH101" s="8"/>
      <c r="FI101" s="4"/>
      <c r="FJ101" s="8"/>
      <c r="FK101" s="7"/>
      <c r="FL101" s="7"/>
      <c r="FM101" s="2" t="s">
        <v>220</v>
      </c>
      <c r="FN101" s="2" t="s">
        <v>220</v>
      </c>
      <c r="FO101" s="2" t="s">
        <v>220</v>
      </c>
      <c r="FP101" s="2" t="s">
        <v>220</v>
      </c>
      <c r="FQ101" s="2" t="s">
        <v>220</v>
      </c>
      <c r="FR101" s="2" t="s">
        <v>220</v>
      </c>
      <c r="FS101" s="4"/>
      <c r="FT101" s="8"/>
      <c r="FU101" s="4"/>
      <c r="FV101" s="8"/>
      <c r="FW101" s="7"/>
      <c r="FX101" s="7"/>
      <c r="FY101" s="2" t="s">
        <v>220</v>
      </c>
      <c r="FZ101" s="2" t="s">
        <v>220</v>
      </c>
      <c r="GA101" s="2" t="s">
        <v>220</v>
      </c>
      <c r="GB101" s="2" t="s">
        <v>220</v>
      </c>
      <c r="GC101" s="2" t="s">
        <v>220</v>
      </c>
      <c r="GD101" s="2" t="s">
        <v>220</v>
      </c>
      <c r="GE101" s="4"/>
      <c r="GF101" s="8"/>
      <c r="GG101" s="4"/>
      <c r="GH101" s="8"/>
      <c r="GI101" s="7"/>
      <c r="GJ101" s="7"/>
      <c r="GK101" s="2" t="s">
        <v>220</v>
      </c>
      <c r="GL101" s="2" t="s">
        <v>220</v>
      </c>
      <c r="GM101" s="2" t="s">
        <v>220</v>
      </c>
      <c r="GN101" s="2" t="s">
        <v>220</v>
      </c>
      <c r="GO101" s="2" t="s">
        <v>220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220</v>
      </c>
      <c r="GY101" s="2" t="s">
        <v>220</v>
      </c>
      <c r="GZ101" s="2" t="s">
        <v>220</v>
      </c>
      <c r="HA101" s="2" t="s">
        <v>220</v>
      </c>
      <c r="HB101" s="2" t="s">
        <v>220</v>
      </c>
      <c r="HC101" s="4"/>
      <c r="HD101" s="8"/>
      <c r="HE101" s="4"/>
      <c r="HF101" s="8"/>
      <c r="HG101" s="7"/>
      <c r="HH101" s="7"/>
      <c r="HI101" s="2" t="s">
        <v>220</v>
      </c>
      <c r="HJ101" s="2" t="s">
        <v>220</v>
      </c>
      <c r="HK101" s="2" t="s">
        <v>220</v>
      </c>
      <c r="HL101" s="2" t="s">
        <v>220</v>
      </c>
      <c r="HM101" s="2" t="s">
        <v>220</v>
      </c>
      <c r="HN101" s="2" t="s">
        <v>220</v>
      </c>
      <c r="HO101" s="4"/>
      <c r="HP101" s="8"/>
      <c r="HQ101" s="4"/>
      <c r="HR101" s="8"/>
      <c r="HS101" s="7"/>
      <c r="HT101" s="7"/>
      <c r="HU101" s="2" t="s">
        <v>220</v>
      </c>
      <c r="HV101" s="2" t="s">
        <v>220</v>
      </c>
      <c r="HW101" s="2" t="s">
        <v>220</v>
      </c>
      <c r="HX101" s="2" t="s">
        <v>220</v>
      </c>
      <c r="HY101" s="2" t="s">
        <v>220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220</v>
      </c>
      <c r="II101" s="2" t="s">
        <v>220</v>
      </c>
      <c r="IJ101" s="2" t="s">
        <v>220</v>
      </c>
      <c r="IK101" s="2" t="s">
        <v>220</v>
      </c>
      <c r="IL101" s="2" t="s">
        <v>220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220</v>
      </c>
      <c r="IU101" s="2" t="s">
        <v>220</v>
      </c>
      <c r="IV101" s="2" t="s">
        <v>220</v>
      </c>
      <c r="IW101" s="2" t="s">
        <v>220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220</v>
      </c>
      <c r="JF101" s="2" t="s">
        <v>220</v>
      </c>
      <c r="JG101" s="2" t="s">
        <v>220</v>
      </c>
      <c r="JH101" s="2" t="s">
        <v>220</v>
      </c>
      <c r="JI101" s="2" t="s">
        <v>220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220</v>
      </c>
      <c r="JR101" s="2" t="s">
        <v>220</v>
      </c>
      <c r="JS101" s="2" t="s">
        <v>220</v>
      </c>
      <c r="JT101" s="2" t="s">
        <v>220</v>
      </c>
      <c r="JU101" s="2" t="s">
        <v>220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220</v>
      </c>
      <c r="KD101" s="2" t="s">
        <v>220</v>
      </c>
      <c r="KE101" s="2" t="s">
        <v>220</v>
      </c>
      <c r="KF101" s="2" t="s">
        <v>220</v>
      </c>
      <c r="KG101" s="2" t="s">
        <v>220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220</v>
      </c>
      <c r="KQ101" s="2" t="s">
        <v>220</v>
      </c>
      <c r="KR101" s="2" t="s">
        <v>220</v>
      </c>
      <c r="KS101" s="2" t="s">
        <v>220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220</v>
      </c>
      <c r="LC101" s="2" t="s">
        <v>220</v>
      </c>
      <c r="LD101" s="2" t="s">
        <v>220</v>
      </c>
      <c r="LE101" s="2" t="s">
        <v>220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220</v>
      </c>
      <c r="LN101" s="2" t="s">
        <v>220</v>
      </c>
      <c r="LO101" s="2" t="s">
        <v>220</v>
      </c>
      <c r="LP101" s="2" t="s">
        <v>220</v>
      </c>
      <c r="LQ101" s="2" t="s">
        <v>220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220</v>
      </c>
      <c r="MA101" s="2" t="s">
        <v>220</v>
      </c>
      <c r="MB101" s="2" t="s">
        <v>220</v>
      </c>
      <c r="MC101" s="2" t="s">
        <v>220</v>
      </c>
      <c r="MD101" s="2" t="s">
        <v>220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220</v>
      </c>
      <c r="MM101" s="2" t="s">
        <v>220</v>
      </c>
      <c r="MN101" s="2" t="s">
        <v>220</v>
      </c>
      <c r="MO101" s="2" t="s">
        <v>220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220</v>
      </c>
      <c r="MY101" s="2" t="s">
        <v>220</v>
      </c>
      <c r="MZ101" s="2" t="s">
        <v>220</v>
      </c>
      <c r="NA101" s="2" t="s">
        <v>220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220</v>
      </c>
      <c r="NJ101" s="2" t="s">
        <v>220</v>
      </c>
      <c r="NK101" s="2" t="s">
        <v>220</v>
      </c>
      <c r="NL101" s="2" t="s">
        <v>220</v>
      </c>
      <c r="NM101" s="2" t="s">
        <v>220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220</v>
      </c>
      <c r="NV101" s="2" t="s">
        <v>220</v>
      </c>
      <c r="NW101" s="2" t="s">
        <v>220</v>
      </c>
      <c r="NX101" s="2" t="s">
        <v>220</v>
      </c>
      <c r="NY101" s="2" t="s">
        <v>220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220</v>
      </c>
      <c r="OI101" s="2" t="s">
        <v>220</v>
      </c>
      <c r="OJ101" s="2" t="s">
        <v>220</v>
      </c>
      <c r="OK101" s="2" t="s">
        <v>220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220</v>
      </c>
      <c r="OT101" s="2" t="s">
        <v>220</v>
      </c>
      <c r="OU101" s="2" t="s">
        <v>220</v>
      </c>
      <c r="OV101" s="2" t="s">
        <v>220</v>
      </c>
      <c r="OW101" s="2" t="s">
        <v>220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220</v>
      </c>
      <c r="PF101" s="2" t="s">
        <v>220</v>
      </c>
      <c r="PG101" s="2" t="s">
        <v>220</v>
      </c>
      <c r="PH101" s="2" t="s">
        <v>220</v>
      </c>
      <c r="PI101" s="2" t="s">
        <v>220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220</v>
      </c>
      <c r="PR101" s="2" t="s">
        <v>220</v>
      </c>
      <c r="PS101" s="2" t="s">
        <v>220</v>
      </c>
      <c r="PT101" s="2" t="s">
        <v>220</v>
      </c>
      <c r="PU101" s="2" t="s">
        <v>220</v>
      </c>
      <c r="PV101" s="2" t="s">
        <v>220</v>
      </c>
      <c r="PW101" s="4">
        <v>84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</row>
    <row r="102">
      <c r="A102" s="2" t="s">
        <v>1617</v>
      </c>
      <c r="B102" s="2" t="s">
        <v>209</v>
      </c>
      <c r="C102" s="2" t="s">
        <v>210</v>
      </c>
      <c r="D102" s="2" t="s">
        <v>211</v>
      </c>
      <c r="E102" s="2" t="s">
        <v>1372</v>
      </c>
      <c r="F102" s="2" t="s">
        <v>1618</v>
      </c>
      <c r="G102" s="2" t="s">
        <v>1618</v>
      </c>
      <c r="H102" s="2" t="s">
        <v>1618</v>
      </c>
      <c r="I102" s="2" t="s">
        <v>1619</v>
      </c>
      <c r="J102" s="2" t="s">
        <v>215</v>
      </c>
      <c r="K102" s="2" t="s">
        <v>216</v>
      </c>
      <c r="L102" s="3">
        <v>75</v>
      </c>
      <c r="M102" s="3">
        <v>78.75</v>
      </c>
      <c r="N102" s="3">
        <v>149.99</v>
      </c>
      <c r="O102" s="2" t="s">
        <v>537</v>
      </c>
      <c r="P102" s="2" t="s">
        <v>1620</v>
      </c>
      <c r="Q102" s="2" t="s">
        <v>219</v>
      </c>
      <c r="R102" s="2" t="s">
        <v>16</v>
      </c>
      <c r="S102" s="2" t="s">
        <v>220</v>
      </c>
      <c r="T102" s="2" t="s">
        <v>220</v>
      </c>
      <c r="U102" s="2" t="s">
        <v>1621</v>
      </c>
      <c r="V102" s="2" t="s">
        <v>1574</v>
      </c>
      <c r="W102" s="2" t="s">
        <v>220</v>
      </c>
      <c r="X102" s="2" t="s">
        <v>220</v>
      </c>
      <c r="Y102" s="2" t="s">
        <v>1144</v>
      </c>
      <c r="Z102" s="4"/>
      <c r="AA102" s="4">
        <f>=ROUNDDOWN({0},0)</f>
      </c>
      <c r="AB102" s="5">
        <v>5</v>
      </c>
      <c r="AC102" s="2" t="s">
        <v>220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/>
      <c r="AQ102" s="8"/>
      <c r="AR102" s="4">
        <v>7</v>
      </c>
      <c r="AS102" s="8">
        <v>525</v>
      </c>
      <c r="AT102" s="7">
        <v>-1</v>
      </c>
      <c r="AU102" s="7">
        <v>-1</v>
      </c>
      <c r="AV102" s="4" t="s">
        <v>220</v>
      </c>
      <c r="AW102" s="8" t="s">
        <v>220</v>
      </c>
      <c r="AX102" s="4">
        <v>17</v>
      </c>
      <c r="AY102" s="8">
        <v>1425</v>
      </c>
      <c r="AZ102" s="7" t="s">
        <v>220</v>
      </c>
      <c r="BA102" s="7" t="s">
        <v>220</v>
      </c>
      <c r="BB102" s="7"/>
      <c r="BC102" s="4" t="s">
        <v>220</v>
      </c>
      <c r="BD102" s="8" t="s">
        <v>220</v>
      </c>
      <c r="BE102" s="4">
        <v>17</v>
      </c>
      <c r="BF102" s="8">
        <v>1425</v>
      </c>
      <c r="BG102" s="7" t="s">
        <v>220</v>
      </c>
      <c r="BH102" s="7" t="s">
        <v>220</v>
      </c>
      <c r="BI102" s="7"/>
      <c r="BJ102" s="4"/>
      <c r="BK102" s="8"/>
      <c r="BL102" s="2" t="s">
        <v>1579</v>
      </c>
      <c r="BM102" s="7"/>
      <c r="BN102" s="7"/>
      <c r="BO102" s="4"/>
      <c r="BP102" s="8"/>
      <c r="BQ102" s="4">
        <v>7</v>
      </c>
      <c r="BR102" s="8">
        <v>525</v>
      </c>
      <c r="BS102" s="7">
        <v>-1</v>
      </c>
      <c r="BT102" s="7">
        <v>-1</v>
      </c>
      <c r="BU102" s="2" t="s">
        <v>230</v>
      </c>
      <c r="BV102" s="2" t="s">
        <v>270</v>
      </c>
      <c r="BW102" s="2" t="s">
        <v>220</v>
      </c>
      <c r="BX102" s="2" t="s">
        <v>220</v>
      </c>
      <c r="BY102" s="2" t="s">
        <v>232</v>
      </c>
      <c r="BZ102" s="2" t="s">
        <v>220</v>
      </c>
      <c r="CA102" s="4"/>
      <c r="CB102" s="8"/>
      <c r="CC102" s="4"/>
      <c r="CD102" s="8"/>
      <c r="CE102" s="7"/>
      <c r="CF102" s="7"/>
      <c r="CG102" s="2" t="s">
        <v>220</v>
      </c>
      <c r="CH102" s="2" t="s">
        <v>220</v>
      </c>
      <c r="CI102" s="2" t="s">
        <v>220</v>
      </c>
      <c r="CJ102" s="2" t="s">
        <v>220</v>
      </c>
      <c r="CK102" s="2" t="s">
        <v>220</v>
      </c>
      <c r="CL102" s="2" t="s">
        <v>220</v>
      </c>
      <c r="CM102" s="4"/>
      <c r="CN102" s="8"/>
      <c r="CO102" s="4"/>
      <c r="CP102" s="8"/>
      <c r="CQ102" s="7"/>
      <c r="CR102" s="7"/>
      <c r="CS102" s="2" t="s">
        <v>220</v>
      </c>
      <c r="CT102" s="2" t="s">
        <v>220</v>
      </c>
      <c r="CU102" s="2" t="s">
        <v>220</v>
      </c>
      <c r="CV102" s="2" t="s">
        <v>220</v>
      </c>
      <c r="CW102" s="2" t="s">
        <v>220</v>
      </c>
      <c r="CX102" s="2" t="s">
        <v>220</v>
      </c>
      <c r="CY102" s="4"/>
      <c r="CZ102" s="8"/>
      <c r="DA102" s="4"/>
      <c r="DB102" s="8"/>
      <c r="DC102" s="7"/>
      <c r="DD102" s="7"/>
      <c r="DE102" s="2" t="s">
        <v>220</v>
      </c>
      <c r="DF102" s="2" t="s">
        <v>220</v>
      </c>
      <c r="DG102" s="2" t="s">
        <v>220</v>
      </c>
      <c r="DH102" s="2" t="s">
        <v>220</v>
      </c>
      <c r="DI102" s="2" t="s">
        <v>220</v>
      </c>
      <c r="DJ102" s="2" t="s">
        <v>220</v>
      </c>
      <c r="DK102" s="4"/>
      <c r="DL102" s="8"/>
      <c r="DM102" s="4"/>
      <c r="DN102" s="8"/>
      <c r="DO102" s="7"/>
      <c r="DP102" s="7"/>
      <c r="DQ102" s="2" t="s">
        <v>220</v>
      </c>
      <c r="DR102" s="2" t="s">
        <v>220</v>
      </c>
      <c r="DS102" s="2" t="s">
        <v>220</v>
      </c>
      <c r="DT102" s="2" t="s">
        <v>220</v>
      </c>
      <c r="DU102" s="2" t="s">
        <v>220</v>
      </c>
      <c r="DV102" s="2" t="s">
        <v>220</v>
      </c>
      <c r="DW102" s="4"/>
      <c r="DX102" s="8"/>
      <c r="DY102" s="4"/>
      <c r="DZ102" s="8"/>
      <c r="EA102" s="7"/>
      <c r="EB102" s="7"/>
      <c r="EC102" s="2" t="s">
        <v>220</v>
      </c>
      <c r="ED102" s="2" t="s">
        <v>220</v>
      </c>
      <c r="EE102" s="2" t="s">
        <v>220</v>
      </c>
      <c r="EF102" s="2" t="s">
        <v>220</v>
      </c>
      <c r="EG102" s="2" t="s">
        <v>220</v>
      </c>
      <c r="EH102" s="2" t="s">
        <v>220</v>
      </c>
      <c r="EI102" s="4"/>
      <c r="EJ102" s="8"/>
      <c r="EK102" s="4"/>
      <c r="EL102" s="8"/>
      <c r="EM102" s="7"/>
      <c r="EN102" s="7"/>
      <c r="EO102" s="2" t="s">
        <v>220</v>
      </c>
      <c r="EP102" s="2" t="s">
        <v>220</v>
      </c>
      <c r="EQ102" s="2" t="s">
        <v>220</v>
      </c>
      <c r="ER102" s="2" t="s">
        <v>220</v>
      </c>
      <c r="ES102" s="2" t="s">
        <v>220</v>
      </c>
      <c r="ET102" s="2" t="s">
        <v>220</v>
      </c>
      <c r="EU102" s="4"/>
      <c r="EV102" s="8"/>
      <c r="EW102" s="4"/>
      <c r="EX102" s="8"/>
      <c r="EY102" s="7"/>
      <c r="EZ102" s="7"/>
      <c r="FA102" s="2" t="s">
        <v>220</v>
      </c>
      <c r="FB102" s="2" t="s">
        <v>220</v>
      </c>
      <c r="FC102" s="2" t="s">
        <v>220</v>
      </c>
      <c r="FD102" s="2" t="s">
        <v>220</v>
      </c>
      <c r="FE102" s="2" t="s">
        <v>220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220</v>
      </c>
      <c r="FN102" s="2" t="s">
        <v>220</v>
      </c>
      <c r="FO102" s="2" t="s">
        <v>220</v>
      </c>
      <c r="FP102" s="2" t="s">
        <v>220</v>
      </c>
      <c r="FQ102" s="2" t="s">
        <v>220</v>
      </c>
      <c r="FR102" s="2" t="s">
        <v>220</v>
      </c>
      <c r="FS102" s="4"/>
      <c r="FT102" s="8"/>
      <c r="FU102" s="4"/>
      <c r="FV102" s="8"/>
      <c r="FW102" s="7"/>
      <c r="FX102" s="7"/>
      <c r="FY102" s="2" t="s">
        <v>220</v>
      </c>
      <c r="FZ102" s="2" t="s">
        <v>220</v>
      </c>
      <c r="GA102" s="2" t="s">
        <v>220</v>
      </c>
      <c r="GB102" s="2" t="s">
        <v>220</v>
      </c>
      <c r="GC102" s="2" t="s">
        <v>220</v>
      </c>
      <c r="GD102" s="2" t="s">
        <v>220</v>
      </c>
      <c r="GE102" s="4"/>
      <c r="GF102" s="8"/>
      <c r="GG102" s="4"/>
      <c r="GH102" s="8"/>
      <c r="GI102" s="7"/>
      <c r="GJ102" s="7"/>
      <c r="GK102" s="2" t="s">
        <v>220</v>
      </c>
      <c r="GL102" s="2" t="s">
        <v>220</v>
      </c>
      <c r="GM102" s="2" t="s">
        <v>220</v>
      </c>
      <c r="GN102" s="2" t="s">
        <v>220</v>
      </c>
      <c r="GO102" s="2" t="s">
        <v>220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220</v>
      </c>
      <c r="GY102" s="2" t="s">
        <v>220</v>
      </c>
      <c r="GZ102" s="2" t="s">
        <v>220</v>
      </c>
      <c r="HA102" s="2" t="s">
        <v>220</v>
      </c>
      <c r="HB102" s="2" t="s">
        <v>220</v>
      </c>
      <c r="HC102" s="4"/>
      <c r="HD102" s="8"/>
      <c r="HE102" s="4"/>
      <c r="HF102" s="8"/>
      <c r="HG102" s="7"/>
      <c r="HH102" s="7"/>
      <c r="HI102" s="2" t="s">
        <v>220</v>
      </c>
      <c r="HJ102" s="2" t="s">
        <v>220</v>
      </c>
      <c r="HK102" s="2" t="s">
        <v>220</v>
      </c>
      <c r="HL102" s="2" t="s">
        <v>220</v>
      </c>
      <c r="HM102" s="2" t="s">
        <v>220</v>
      </c>
      <c r="HN102" s="2" t="s">
        <v>220</v>
      </c>
      <c r="HO102" s="4"/>
      <c r="HP102" s="8"/>
      <c r="HQ102" s="4"/>
      <c r="HR102" s="8"/>
      <c r="HS102" s="7"/>
      <c r="HT102" s="7"/>
      <c r="HU102" s="2" t="s">
        <v>220</v>
      </c>
      <c r="HV102" s="2" t="s">
        <v>220</v>
      </c>
      <c r="HW102" s="2" t="s">
        <v>220</v>
      </c>
      <c r="HX102" s="2" t="s">
        <v>220</v>
      </c>
      <c r="HY102" s="2" t="s">
        <v>220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220</v>
      </c>
      <c r="II102" s="2" t="s">
        <v>220</v>
      </c>
      <c r="IJ102" s="2" t="s">
        <v>220</v>
      </c>
      <c r="IK102" s="2" t="s">
        <v>220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220</v>
      </c>
      <c r="IU102" s="2" t="s">
        <v>220</v>
      </c>
      <c r="IV102" s="2" t="s">
        <v>220</v>
      </c>
      <c r="IW102" s="2" t="s">
        <v>220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220</v>
      </c>
      <c r="JF102" s="2" t="s">
        <v>220</v>
      </c>
      <c r="JG102" s="2" t="s">
        <v>220</v>
      </c>
      <c r="JH102" s="2" t="s">
        <v>220</v>
      </c>
      <c r="JI102" s="2" t="s">
        <v>220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220</v>
      </c>
      <c r="JR102" s="2" t="s">
        <v>220</v>
      </c>
      <c r="JS102" s="2" t="s">
        <v>220</v>
      </c>
      <c r="JT102" s="2" t="s">
        <v>220</v>
      </c>
      <c r="JU102" s="2" t="s">
        <v>220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220</v>
      </c>
      <c r="KD102" s="2" t="s">
        <v>220</v>
      </c>
      <c r="KE102" s="2" t="s">
        <v>220</v>
      </c>
      <c r="KF102" s="2" t="s">
        <v>220</v>
      </c>
      <c r="KG102" s="2" t="s">
        <v>220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220</v>
      </c>
      <c r="KP102" s="2" t="s">
        <v>220</v>
      </c>
      <c r="KQ102" s="2" t="s">
        <v>220</v>
      </c>
      <c r="KR102" s="2" t="s">
        <v>220</v>
      </c>
      <c r="KS102" s="2" t="s">
        <v>220</v>
      </c>
      <c r="KT102" s="2" t="s">
        <v>220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220</v>
      </c>
      <c r="LC102" s="2" t="s">
        <v>220</v>
      </c>
      <c r="LD102" s="2" t="s">
        <v>220</v>
      </c>
      <c r="LE102" s="2" t="s">
        <v>220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220</v>
      </c>
      <c r="LN102" s="2" t="s">
        <v>220</v>
      </c>
      <c r="LO102" s="2" t="s">
        <v>220</v>
      </c>
      <c r="LP102" s="2" t="s">
        <v>220</v>
      </c>
      <c r="LQ102" s="2" t="s">
        <v>220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220</v>
      </c>
      <c r="MA102" s="2" t="s">
        <v>220</v>
      </c>
      <c r="MB102" s="2" t="s">
        <v>220</v>
      </c>
      <c r="MC102" s="2" t="s">
        <v>220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220</v>
      </c>
      <c r="MM102" s="2" t="s">
        <v>220</v>
      </c>
      <c r="MN102" s="2" t="s">
        <v>220</v>
      </c>
      <c r="MO102" s="2" t="s">
        <v>220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220</v>
      </c>
      <c r="MY102" s="2" t="s">
        <v>220</v>
      </c>
      <c r="MZ102" s="2" t="s">
        <v>220</v>
      </c>
      <c r="NA102" s="2" t="s">
        <v>220</v>
      </c>
      <c r="NB102" s="2" t="s">
        <v>220</v>
      </c>
      <c r="NC102" s="4"/>
      <c r="ND102" s="8"/>
      <c r="NE102" s="4"/>
      <c r="NF102" s="8"/>
      <c r="NG102" s="7"/>
      <c r="NH102" s="7"/>
      <c r="NI102" s="2" t="s">
        <v>220</v>
      </c>
      <c r="NJ102" s="2" t="s">
        <v>220</v>
      </c>
      <c r="NK102" s="2" t="s">
        <v>220</v>
      </c>
      <c r="NL102" s="2" t="s">
        <v>220</v>
      </c>
      <c r="NM102" s="2" t="s">
        <v>220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220</v>
      </c>
      <c r="NV102" s="2" t="s">
        <v>220</v>
      </c>
      <c r="NW102" s="2" t="s">
        <v>220</v>
      </c>
      <c r="NX102" s="2" t="s">
        <v>220</v>
      </c>
      <c r="NY102" s="2" t="s">
        <v>220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220</v>
      </c>
      <c r="OI102" s="2" t="s">
        <v>220</v>
      </c>
      <c r="OJ102" s="2" t="s">
        <v>220</v>
      </c>
      <c r="OK102" s="2" t="s">
        <v>220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220</v>
      </c>
      <c r="OT102" s="2" t="s">
        <v>220</v>
      </c>
      <c r="OU102" s="2" t="s">
        <v>220</v>
      </c>
      <c r="OV102" s="2" t="s">
        <v>220</v>
      </c>
      <c r="OW102" s="2" t="s">
        <v>220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220</v>
      </c>
      <c r="PF102" s="2" t="s">
        <v>220</v>
      </c>
      <c r="PG102" s="2" t="s">
        <v>220</v>
      </c>
      <c r="PH102" s="2" t="s">
        <v>220</v>
      </c>
      <c r="PI102" s="2" t="s">
        <v>220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220</v>
      </c>
      <c r="PR102" s="2" t="s">
        <v>220</v>
      </c>
      <c r="PS102" s="2" t="s">
        <v>220</v>
      </c>
      <c r="PT102" s="2" t="s">
        <v>220</v>
      </c>
      <c r="PU102" s="2" t="s">
        <v>220</v>
      </c>
      <c r="PV102" s="2" t="s">
        <v>220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</row>
    <row r="103">
      <c r="A103" s="2" t="s">
        <v>1622</v>
      </c>
      <c r="B103" s="2" t="s">
        <v>209</v>
      </c>
      <c r="C103" s="2" t="s">
        <v>210</v>
      </c>
      <c r="D103" s="2" t="s">
        <v>211</v>
      </c>
      <c r="E103" s="2" t="s">
        <v>1372</v>
      </c>
      <c r="F103" s="2" t="s">
        <v>1618</v>
      </c>
      <c r="G103" s="2" t="s">
        <v>1618</v>
      </c>
      <c r="H103" s="2" t="s">
        <v>1618</v>
      </c>
      <c r="I103" s="2" t="s">
        <v>1619</v>
      </c>
      <c r="J103" s="2" t="s">
        <v>282</v>
      </c>
      <c r="K103" s="2" t="s">
        <v>216</v>
      </c>
      <c r="L103" s="3">
        <v>90</v>
      </c>
      <c r="M103" s="3">
        <v>94.5</v>
      </c>
      <c r="N103" s="3">
        <v>179.99</v>
      </c>
      <c r="O103" s="2" t="s">
        <v>537</v>
      </c>
      <c r="P103" s="2" t="s">
        <v>1620</v>
      </c>
      <c r="Q103" s="2" t="s">
        <v>219</v>
      </c>
      <c r="R103" s="2" t="s">
        <v>16</v>
      </c>
      <c r="S103" s="2" t="s">
        <v>220</v>
      </c>
      <c r="T103" s="2" t="s">
        <v>220</v>
      </c>
      <c r="U103" s="2" t="s">
        <v>1621</v>
      </c>
      <c r="V103" s="2" t="s">
        <v>1574</v>
      </c>
      <c r="W103" s="2" t="s">
        <v>220</v>
      </c>
      <c r="X103" s="2" t="s">
        <v>220</v>
      </c>
      <c r="Y103" s="2" t="s">
        <v>1144</v>
      </c>
      <c r="Z103" s="4"/>
      <c r="AA103" s="4">
        <f>=ROUNDDOWN({0},0)</f>
      </c>
      <c r="AB103" s="5">
        <v>1</v>
      </c>
      <c r="AC103" s="2" t="s">
        <v>220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/>
      <c r="AQ103" s="8"/>
      <c r="AR103" s="4">
        <v>10</v>
      </c>
      <c r="AS103" s="8">
        <v>900</v>
      </c>
      <c r="AT103" s="7">
        <v>-1</v>
      </c>
      <c r="AU103" s="7">
        <v>-1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/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/>
      <c r="BJ103" s="4"/>
      <c r="BK103" s="8"/>
      <c r="BL103" s="2" t="s">
        <v>1579</v>
      </c>
      <c r="BM103" s="7"/>
      <c r="BN103" s="7"/>
      <c r="BO103" s="4"/>
      <c r="BP103" s="8"/>
      <c r="BQ103" s="4">
        <v>10</v>
      </c>
      <c r="BR103" s="8">
        <v>900</v>
      </c>
      <c r="BS103" s="7">
        <v>-1</v>
      </c>
      <c r="BT103" s="7">
        <v>-1</v>
      </c>
      <c r="BU103" s="2" t="s">
        <v>230</v>
      </c>
      <c r="BV103" s="2" t="s">
        <v>270</v>
      </c>
      <c r="BW103" s="2" t="s">
        <v>220</v>
      </c>
      <c r="BX103" s="2" t="s">
        <v>220</v>
      </c>
      <c r="BY103" s="2" t="s">
        <v>232</v>
      </c>
      <c r="BZ103" s="2" t="s">
        <v>220</v>
      </c>
      <c r="CA103" s="4"/>
      <c r="CB103" s="8"/>
      <c r="CC103" s="4"/>
      <c r="CD103" s="8"/>
      <c r="CE103" s="7"/>
      <c r="CF103" s="7"/>
      <c r="CG103" s="2" t="s">
        <v>220</v>
      </c>
      <c r="CH103" s="2" t="s">
        <v>220</v>
      </c>
      <c r="CI103" s="2" t="s">
        <v>220</v>
      </c>
      <c r="CJ103" s="2" t="s">
        <v>220</v>
      </c>
      <c r="CK103" s="2" t="s">
        <v>220</v>
      </c>
      <c r="CL103" s="2" t="s">
        <v>220</v>
      </c>
      <c r="CM103" s="4"/>
      <c r="CN103" s="8"/>
      <c r="CO103" s="4"/>
      <c r="CP103" s="8"/>
      <c r="CQ103" s="7"/>
      <c r="CR103" s="7"/>
      <c r="CS103" s="2" t="s">
        <v>220</v>
      </c>
      <c r="CT103" s="2" t="s">
        <v>220</v>
      </c>
      <c r="CU103" s="2" t="s">
        <v>220</v>
      </c>
      <c r="CV103" s="2" t="s">
        <v>220</v>
      </c>
      <c r="CW103" s="2" t="s">
        <v>220</v>
      </c>
      <c r="CX103" s="2" t="s">
        <v>220</v>
      </c>
      <c r="CY103" s="4"/>
      <c r="CZ103" s="8"/>
      <c r="DA103" s="4"/>
      <c r="DB103" s="8"/>
      <c r="DC103" s="7"/>
      <c r="DD103" s="7"/>
      <c r="DE103" s="2" t="s">
        <v>220</v>
      </c>
      <c r="DF103" s="2" t="s">
        <v>220</v>
      </c>
      <c r="DG103" s="2" t="s">
        <v>220</v>
      </c>
      <c r="DH103" s="2" t="s">
        <v>220</v>
      </c>
      <c r="DI103" s="2" t="s">
        <v>220</v>
      </c>
      <c r="DJ103" s="2" t="s">
        <v>220</v>
      </c>
      <c r="DK103" s="4"/>
      <c r="DL103" s="8"/>
      <c r="DM103" s="4"/>
      <c r="DN103" s="8"/>
      <c r="DO103" s="7"/>
      <c r="DP103" s="7"/>
      <c r="DQ103" s="2" t="s">
        <v>220</v>
      </c>
      <c r="DR103" s="2" t="s">
        <v>220</v>
      </c>
      <c r="DS103" s="2" t="s">
        <v>220</v>
      </c>
      <c r="DT103" s="2" t="s">
        <v>220</v>
      </c>
      <c r="DU103" s="2" t="s">
        <v>220</v>
      </c>
      <c r="DV103" s="2" t="s">
        <v>220</v>
      </c>
      <c r="DW103" s="4"/>
      <c r="DX103" s="8"/>
      <c r="DY103" s="4"/>
      <c r="DZ103" s="8"/>
      <c r="EA103" s="7"/>
      <c r="EB103" s="7"/>
      <c r="EC103" s="2" t="s">
        <v>220</v>
      </c>
      <c r="ED103" s="2" t="s">
        <v>220</v>
      </c>
      <c r="EE103" s="2" t="s">
        <v>220</v>
      </c>
      <c r="EF103" s="2" t="s">
        <v>220</v>
      </c>
      <c r="EG103" s="2" t="s">
        <v>220</v>
      </c>
      <c r="EH103" s="2" t="s">
        <v>220</v>
      </c>
      <c r="EI103" s="4"/>
      <c r="EJ103" s="8"/>
      <c r="EK103" s="4"/>
      <c r="EL103" s="8"/>
      <c r="EM103" s="7"/>
      <c r="EN103" s="7"/>
      <c r="EO103" s="2" t="s">
        <v>220</v>
      </c>
      <c r="EP103" s="2" t="s">
        <v>220</v>
      </c>
      <c r="EQ103" s="2" t="s">
        <v>220</v>
      </c>
      <c r="ER103" s="2" t="s">
        <v>220</v>
      </c>
      <c r="ES103" s="2" t="s">
        <v>220</v>
      </c>
      <c r="ET103" s="2" t="s">
        <v>220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220</v>
      </c>
      <c r="FC103" s="2" t="s">
        <v>220</v>
      </c>
      <c r="FD103" s="2" t="s">
        <v>220</v>
      </c>
      <c r="FE103" s="2" t="s">
        <v>220</v>
      </c>
      <c r="FF103" s="2" t="s">
        <v>220</v>
      </c>
      <c r="FG103" s="4"/>
      <c r="FH103" s="8"/>
      <c r="FI103" s="4"/>
      <c r="FJ103" s="8"/>
      <c r="FK103" s="7"/>
      <c r="FL103" s="7"/>
      <c r="FM103" s="2" t="s">
        <v>220</v>
      </c>
      <c r="FN103" s="2" t="s">
        <v>220</v>
      </c>
      <c r="FO103" s="2" t="s">
        <v>220</v>
      </c>
      <c r="FP103" s="2" t="s">
        <v>220</v>
      </c>
      <c r="FQ103" s="2" t="s">
        <v>220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220</v>
      </c>
      <c r="FZ103" s="2" t="s">
        <v>220</v>
      </c>
      <c r="GA103" s="2" t="s">
        <v>220</v>
      </c>
      <c r="GB103" s="2" t="s">
        <v>220</v>
      </c>
      <c r="GC103" s="2" t="s">
        <v>220</v>
      </c>
      <c r="GD103" s="2" t="s">
        <v>220</v>
      </c>
      <c r="GE103" s="4"/>
      <c r="GF103" s="8"/>
      <c r="GG103" s="4"/>
      <c r="GH103" s="8"/>
      <c r="GI103" s="7"/>
      <c r="GJ103" s="7"/>
      <c r="GK103" s="2" t="s">
        <v>220</v>
      </c>
      <c r="GL103" s="2" t="s">
        <v>220</v>
      </c>
      <c r="GM103" s="2" t="s">
        <v>220</v>
      </c>
      <c r="GN103" s="2" t="s">
        <v>220</v>
      </c>
      <c r="GO103" s="2" t="s">
        <v>220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220</v>
      </c>
      <c r="GX103" s="2" t="s">
        <v>220</v>
      </c>
      <c r="GY103" s="2" t="s">
        <v>220</v>
      </c>
      <c r="GZ103" s="2" t="s">
        <v>220</v>
      </c>
      <c r="HA103" s="2" t="s">
        <v>220</v>
      </c>
      <c r="HB103" s="2" t="s">
        <v>220</v>
      </c>
      <c r="HC103" s="4"/>
      <c r="HD103" s="8"/>
      <c r="HE103" s="4"/>
      <c r="HF103" s="8"/>
      <c r="HG103" s="7"/>
      <c r="HH103" s="7"/>
      <c r="HI103" s="2" t="s">
        <v>220</v>
      </c>
      <c r="HJ103" s="2" t="s">
        <v>220</v>
      </c>
      <c r="HK103" s="2" t="s">
        <v>220</v>
      </c>
      <c r="HL103" s="2" t="s">
        <v>220</v>
      </c>
      <c r="HM103" s="2" t="s">
        <v>220</v>
      </c>
      <c r="HN103" s="2" t="s">
        <v>220</v>
      </c>
      <c r="HO103" s="4"/>
      <c r="HP103" s="8"/>
      <c r="HQ103" s="4"/>
      <c r="HR103" s="8"/>
      <c r="HS103" s="7"/>
      <c r="HT103" s="7"/>
      <c r="HU103" s="2" t="s">
        <v>220</v>
      </c>
      <c r="HV103" s="2" t="s">
        <v>220</v>
      </c>
      <c r="HW103" s="2" t="s">
        <v>220</v>
      </c>
      <c r="HX103" s="2" t="s">
        <v>220</v>
      </c>
      <c r="HY103" s="2" t="s">
        <v>220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220</v>
      </c>
      <c r="IH103" s="2" t="s">
        <v>220</v>
      </c>
      <c r="II103" s="2" t="s">
        <v>220</v>
      </c>
      <c r="IJ103" s="2" t="s">
        <v>220</v>
      </c>
      <c r="IK103" s="2" t="s">
        <v>220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220</v>
      </c>
      <c r="IT103" s="2" t="s">
        <v>220</v>
      </c>
      <c r="IU103" s="2" t="s">
        <v>220</v>
      </c>
      <c r="IV103" s="2" t="s">
        <v>220</v>
      </c>
      <c r="IW103" s="2" t="s">
        <v>220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220</v>
      </c>
      <c r="JF103" s="2" t="s">
        <v>220</v>
      </c>
      <c r="JG103" s="2" t="s">
        <v>220</v>
      </c>
      <c r="JH103" s="2" t="s">
        <v>220</v>
      </c>
      <c r="JI103" s="2" t="s">
        <v>220</v>
      </c>
      <c r="JJ103" s="2" t="s">
        <v>220</v>
      </c>
      <c r="JK103" s="4"/>
      <c r="JL103" s="8"/>
      <c r="JM103" s="4"/>
      <c r="JN103" s="8"/>
      <c r="JO103" s="7"/>
      <c r="JP103" s="7"/>
      <c r="JQ103" s="2" t="s">
        <v>220</v>
      </c>
      <c r="JR103" s="2" t="s">
        <v>220</v>
      </c>
      <c r="JS103" s="2" t="s">
        <v>220</v>
      </c>
      <c r="JT103" s="2" t="s">
        <v>220</v>
      </c>
      <c r="JU103" s="2" t="s">
        <v>220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220</v>
      </c>
      <c r="KD103" s="2" t="s">
        <v>220</v>
      </c>
      <c r="KE103" s="2" t="s">
        <v>220</v>
      </c>
      <c r="KF103" s="2" t="s">
        <v>220</v>
      </c>
      <c r="KG103" s="2" t="s">
        <v>220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220</v>
      </c>
      <c r="KP103" s="2" t="s">
        <v>220</v>
      </c>
      <c r="KQ103" s="2" t="s">
        <v>220</v>
      </c>
      <c r="KR103" s="2" t="s">
        <v>220</v>
      </c>
      <c r="KS103" s="2" t="s">
        <v>220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220</v>
      </c>
      <c r="LB103" s="2" t="s">
        <v>220</v>
      </c>
      <c r="LC103" s="2" t="s">
        <v>220</v>
      </c>
      <c r="LD103" s="2" t="s">
        <v>220</v>
      </c>
      <c r="LE103" s="2" t="s">
        <v>220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220</v>
      </c>
      <c r="LN103" s="2" t="s">
        <v>220</v>
      </c>
      <c r="LO103" s="2" t="s">
        <v>220</v>
      </c>
      <c r="LP103" s="2" t="s">
        <v>220</v>
      </c>
      <c r="LQ103" s="2" t="s">
        <v>220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220</v>
      </c>
      <c r="MA103" s="2" t="s">
        <v>220</v>
      </c>
      <c r="MB103" s="2" t="s">
        <v>220</v>
      </c>
      <c r="MC103" s="2" t="s">
        <v>220</v>
      </c>
      <c r="MD103" s="2" t="s">
        <v>220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220</v>
      </c>
      <c r="MM103" s="2" t="s">
        <v>220</v>
      </c>
      <c r="MN103" s="2" t="s">
        <v>220</v>
      </c>
      <c r="MO103" s="2" t="s">
        <v>220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220</v>
      </c>
      <c r="MX103" s="2" t="s">
        <v>220</v>
      </c>
      <c r="MY103" s="2" t="s">
        <v>220</v>
      </c>
      <c r="MZ103" s="2" t="s">
        <v>220</v>
      </c>
      <c r="NA103" s="2" t="s">
        <v>220</v>
      </c>
      <c r="NB103" s="2" t="s">
        <v>220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220</v>
      </c>
      <c r="NK103" s="2" t="s">
        <v>220</v>
      </c>
      <c r="NL103" s="2" t="s">
        <v>220</v>
      </c>
      <c r="NM103" s="2" t="s">
        <v>220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220</v>
      </c>
      <c r="NV103" s="2" t="s">
        <v>220</v>
      </c>
      <c r="NW103" s="2" t="s">
        <v>220</v>
      </c>
      <c r="NX103" s="2" t="s">
        <v>220</v>
      </c>
      <c r="NY103" s="2" t="s">
        <v>220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220</v>
      </c>
      <c r="OH103" s="2" t="s">
        <v>220</v>
      </c>
      <c r="OI103" s="2" t="s">
        <v>220</v>
      </c>
      <c r="OJ103" s="2" t="s">
        <v>220</v>
      </c>
      <c r="OK103" s="2" t="s">
        <v>220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220</v>
      </c>
      <c r="OT103" s="2" t="s">
        <v>220</v>
      </c>
      <c r="OU103" s="2" t="s">
        <v>220</v>
      </c>
      <c r="OV103" s="2" t="s">
        <v>220</v>
      </c>
      <c r="OW103" s="2" t="s">
        <v>220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220</v>
      </c>
      <c r="PF103" s="2" t="s">
        <v>220</v>
      </c>
      <c r="PG103" s="2" t="s">
        <v>220</v>
      </c>
      <c r="PH103" s="2" t="s">
        <v>220</v>
      </c>
      <c r="PI103" s="2" t="s">
        <v>220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220</v>
      </c>
      <c r="PR103" s="2" t="s">
        <v>220</v>
      </c>
      <c r="PS103" s="2" t="s">
        <v>220</v>
      </c>
      <c r="PT103" s="2" t="s">
        <v>220</v>
      </c>
      <c r="PU103" s="2" t="s">
        <v>220</v>
      </c>
      <c r="PV103" s="2" t="s">
        <v>220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</row>
    <row r="104">
      <c r="A104" s="2" t="s">
        <v>1623</v>
      </c>
      <c r="B104" s="2" t="s">
        <v>209</v>
      </c>
      <c r="C104" s="2" t="s">
        <v>210</v>
      </c>
      <c r="D104" s="2" t="s">
        <v>211</v>
      </c>
      <c r="E104" s="2" t="s">
        <v>1372</v>
      </c>
      <c r="F104" s="2" t="s">
        <v>1624</v>
      </c>
      <c r="G104" s="2" t="s">
        <v>1624</v>
      </c>
      <c r="H104" s="2" t="s">
        <v>1624</v>
      </c>
      <c r="I104" s="2" t="s">
        <v>1491</v>
      </c>
      <c r="J104" s="2" t="s">
        <v>215</v>
      </c>
      <c r="K104" s="2" t="s">
        <v>1583</v>
      </c>
      <c r="L104" s="3">
        <v>59.99</v>
      </c>
      <c r="M104" s="3">
        <v>62.99</v>
      </c>
      <c r="N104" s="3">
        <v>119.99</v>
      </c>
      <c r="O104" s="2" t="s">
        <v>537</v>
      </c>
      <c r="P104" s="2" t="s">
        <v>538</v>
      </c>
      <c r="Q104" s="2" t="s">
        <v>219</v>
      </c>
      <c r="R104" s="2" t="s">
        <v>220</v>
      </c>
      <c r="S104" s="2" t="s">
        <v>1625</v>
      </c>
      <c r="T104" s="2" t="s">
        <v>220</v>
      </c>
      <c r="U104" s="2" t="s">
        <v>220</v>
      </c>
      <c r="V104" s="2" t="s">
        <v>1033</v>
      </c>
      <c r="W104" s="2" t="s">
        <v>707</v>
      </c>
      <c r="X104" s="2" t="s">
        <v>1626</v>
      </c>
      <c r="Y104" s="2" t="s">
        <v>582</v>
      </c>
      <c r="Z104" s="4">
        <v>1</v>
      </c>
      <c r="AA104" s="4">
        <f>=ROUNDDOWN(0.2,0)</f>
      </c>
      <c r="AB104" s="5">
        <v>5</v>
      </c>
      <c r="AC104" s="2" t="s">
        <v>220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/>
      <c r="AQ104" s="8"/>
      <c r="AR104" s="4">
        <v>5</v>
      </c>
      <c r="AS104" s="8">
        <v>324.64</v>
      </c>
      <c r="AT104" s="7">
        <v>-1</v>
      </c>
      <c r="AU104" s="7">
        <v>-1</v>
      </c>
      <c r="AV104" s="4" t="s">
        <v>220</v>
      </c>
      <c r="AW104" s="8" t="s">
        <v>220</v>
      </c>
      <c r="AX104" s="4">
        <v>11</v>
      </c>
      <c r="AY104" s="8">
        <v>815.89</v>
      </c>
      <c r="AZ104" s="7" t="s">
        <v>220</v>
      </c>
      <c r="BA104" s="7" t="s">
        <v>220</v>
      </c>
      <c r="BB104" s="7"/>
      <c r="BC104" s="4" t="s">
        <v>220</v>
      </c>
      <c r="BD104" s="8" t="s">
        <v>220</v>
      </c>
      <c r="BE104" s="4">
        <v>11</v>
      </c>
      <c r="BF104" s="8">
        <v>815.89</v>
      </c>
      <c r="BG104" s="7" t="s">
        <v>220</v>
      </c>
      <c r="BH104" s="7" t="s">
        <v>220</v>
      </c>
      <c r="BI104" s="7"/>
      <c r="BJ104" s="4"/>
      <c r="BK104" s="8"/>
      <c r="BL104" s="2" t="s">
        <v>1627</v>
      </c>
      <c r="BM104" s="7"/>
      <c r="BN104" s="7"/>
      <c r="BO104" s="4"/>
      <c r="BP104" s="8"/>
      <c r="BQ104" s="4"/>
      <c r="BR104" s="8"/>
      <c r="BS104" s="7"/>
      <c r="BT104" s="7"/>
      <c r="BU104" s="2" t="s">
        <v>1188</v>
      </c>
      <c r="BV104" s="2" t="s">
        <v>270</v>
      </c>
      <c r="BW104" s="2" t="s">
        <v>220</v>
      </c>
      <c r="BX104" s="2" t="s">
        <v>1588</v>
      </c>
      <c r="BY104" s="2" t="s">
        <v>232</v>
      </c>
      <c r="BZ104" s="2" t="s">
        <v>220</v>
      </c>
      <c r="CA104" s="4"/>
      <c r="CB104" s="8"/>
      <c r="CC104" s="4">
        <v>1</v>
      </c>
      <c r="CD104" s="8">
        <v>63.24</v>
      </c>
      <c r="CE104" s="7">
        <v>-1</v>
      </c>
      <c r="CF104" s="7">
        <v>-1</v>
      </c>
      <c r="CG104" s="2" t="s">
        <v>230</v>
      </c>
      <c r="CH104" s="2" t="s">
        <v>270</v>
      </c>
      <c r="CI104" s="2" t="s">
        <v>591</v>
      </c>
      <c r="CJ104" s="2" t="s">
        <v>1628</v>
      </c>
      <c r="CK104" s="2" t="s">
        <v>232</v>
      </c>
      <c r="CL104" s="2" t="s">
        <v>220</v>
      </c>
      <c r="CM104" s="4"/>
      <c r="CN104" s="8"/>
      <c r="CO104" s="4">
        <v>3</v>
      </c>
      <c r="CP104" s="8">
        <v>195</v>
      </c>
      <c r="CQ104" s="7">
        <v>-1</v>
      </c>
      <c r="CR104" s="7">
        <v>-1</v>
      </c>
      <c r="CS104" s="2" t="s">
        <v>230</v>
      </c>
      <c r="CT104" s="2" t="s">
        <v>270</v>
      </c>
      <c r="CU104" s="2" t="s">
        <v>235</v>
      </c>
      <c r="CV104" s="2" t="s">
        <v>666</v>
      </c>
      <c r="CW104" s="2" t="s">
        <v>232</v>
      </c>
      <c r="CX104" s="2" t="s">
        <v>220</v>
      </c>
      <c r="CY104" s="4"/>
      <c r="CZ104" s="8"/>
      <c r="DA104" s="4"/>
      <c r="DB104" s="8"/>
      <c r="DC104" s="7"/>
      <c r="DD104" s="7"/>
      <c r="DE104" s="2" t="s">
        <v>230</v>
      </c>
      <c r="DF104" s="2" t="s">
        <v>270</v>
      </c>
      <c r="DG104" s="2" t="s">
        <v>591</v>
      </c>
      <c r="DH104" s="2" t="s">
        <v>1629</v>
      </c>
      <c r="DI104" s="2" t="s">
        <v>232</v>
      </c>
      <c r="DJ104" s="2" t="s">
        <v>220</v>
      </c>
      <c r="DK104" s="4"/>
      <c r="DL104" s="8"/>
      <c r="DM104" s="4"/>
      <c r="DN104" s="8"/>
      <c r="DO104" s="7"/>
      <c r="DP104" s="7"/>
      <c r="DQ104" s="2" t="s">
        <v>230</v>
      </c>
      <c r="DR104" s="2" t="s">
        <v>270</v>
      </c>
      <c r="DS104" s="2" t="s">
        <v>591</v>
      </c>
      <c r="DT104" s="2" t="s">
        <v>1630</v>
      </c>
      <c r="DU104" s="2" t="s">
        <v>232</v>
      </c>
      <c r="DV104" s="2" t="s">
        <v>220</v>
      </c>
      <c r="DW104" s="4"/>
      <c r="DX104" s="8"/>
      <c r="DY104" s="4"/>
      <c r="DZ104" s="8"/>
      <c r="EA104" s="7"/>
      <c r="EB104" s="7"/>
      <c r="EC104" s="2" t="s">
        <v>230</v>
      </c>
      <c r="ED104" s="2" t="s">
        <v>270</v>
      </c>
      <c r="EE104" s="2" t="s">
        <v>591</v>
      </c>
      <c r="EF104" s="2" t="s">
        <v>1631</v>
      </c>
      <c r="EG104" s="2" t="s">
        <v>269</v>
      </c>
      <c r="EH104" s="2" t="s">
        <v>220</v>
      </c>
      <c r="EI104" s="4"/>
      <c r="EJ104" s="8"/>
      <c r="EK104" s="4">
        <v>1</v>
      </c>
      <c r="EL104" s="8">
        <v>66.4</v>
      </c>
      <c r="EM104" s="7">
        <v>-1</v>
      </c>
      <c r="EN104" s="7">
        <v>-1</v>
      </c>
      <c r="EO104" s="2" t="s">
        <v>230</v>
      </c>
      <c r="EP104" s="2" t="s">
        <v>270</v>
      </c>
      <c r="EQ104" s="2" t="s">
        <v>1632</v>
      </c>
      <c r="ER104" s="2" t="s">
        <v>666</v>
      </c>
      <c r="ES104" s="2" t="s">
        <v>232</v>
      </c>
      <c r="ET104" s="2" t="s">
        <v>220</v>
      </c>
      <c r="EU104" s="4"/>
      <c r="EV104" s="8"/>
      <c r="EW104" s="4"/>
      <c r="EX104" s="8"/>
      <c r="EY104" s="7"/>
      <c r="EZ104" s="7"/>
      <c r="FA104" s="2" t="s">
        <v>230</v>
      </c>
      <c r="FB104" s="2" t="s">
        <v>270</v>
      </c>
      <c r="FC104" s="2" t="s">
        <v>591</v>
      </c>
      <c r="FD104" s="2" t="s">
        <v>1633</v>
      </c>
      <c r="FE104" s="2" t="s">
        <v>232</v>
      </c>
      <c r="FF104" s="2" t="s">
        <v>220</v>
      </c>
      <c r="FG104" s="4"/>
      <c r="FH104" s="8"/>
      <c r="FI104" s="4"/>
      <c r="FJ104" s="8"/>
      <c r="FK104" s="7"/>
      <c r="FL104" s="7"/>
      <c r="FM104" s="2" t="s">
        <v>230</v>
      </c>
      <c r="FN104" s="2" t="s">
        <v>270</v>
      </c>
      <c r="FO104" s="2" t="s">
        <v>1632</v>
      </c>
      <c r="FP104" s="2" t="s">
        <v>1421</v>
      </c>
      <c r="FQ104" s="2" t="s">
        <v>232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230</v>
      </c>
      <c r="FZ104" s="2" t="s">
        <v>270</v>
      </c>
      <c r="GA104" s="2" t="s">
        <v>460</v>
      </c>
      <c r="GB104" s="2" t="s">
        <v>1634</v>
      </c>
      <c r="GC104" s="2" t="s">
        <v>232</v>
      </c>
      <c r="GD104" s="2" t="s">
        <v>220</v>
      </c>
      <c r="GE104" s="4"/>
      <c r="GF104" s="8"/>
      <c r="GG104" s="4"/>
      <c r="GH104" s="8"/>
      <c r="GI104" s="7"/>
      <c r="GJ104" s="7"/>
      <c r="GK104" s="2" t="s">
        <v>277</v>
      </c>
      <c r="GL104" s="2" t="s">
        <v>270</v>
      </c>
      <c r="GM104" s="2" t="s">
        <v>220</v>
      </c>
      <c r="GN104" s="2" t="s">
        <v>220</v>
      </c>
      <c r="GO104" s="2" t="s">
        <v>232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230</v>
      </c>
      <c r="GX104" s="2" t="s">
        <v>270</v>
      </c>
      <c r="GY104" s="2" t="s">
        <v>252</v>
      </c>
      <c r="GZ104" s="2" t="s">
        <v>317</v>
      </c>
      <c r="HA104" s="2" t="s">
        <v>232</v>
      </c>
      <c r="HB104" s="2" t="s">
        <v>220</v>
      </c>
      <c r="HC104" s="4"/>
      <c r="HD104" s="8"/>
      <c r="HE104" s="4"/>
      <c r="HF104" s="8"/>
      <c r="HG104" s="7"/>
      <c r="HH104" s="7"/>
      <c r="HI104" s="2" t="s">
        <v>277</v>
      </c>
      <c r="HJ104" s="2" t="s">
        <v>270</v>
      </c>
      <c r="HK104" s="2" t="s">
        <v>220</v>
      </c>
      <c r="HL104" s="2" t="s">
        <v>220</v>
      </c>
      <c r="HM104" s="2" t="s">
        <v>232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230</v>
      </c>
      <c r="HV104" s="2" t="s">
        <v>270</v>
      </c>
      <c r="HW104" s="2" t="s">
        <v>1632</v>
      </c>
      <c r="HX104" s="2" t="s">
        <v>731</v>
      </c>
      <c r="HY104" s="2" t="s">
        <v>232</v>
      </c>
      <c r="HZ104" s="2" t="s">
        <v>220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270</v>
      </c>
      <c r="II104" s="2" t="s">
        <v>591</v>
      </c>
      <c r="IJ104" s="2" t="s">
        <v>1635</v>
      </c>
      <c r="IK104" s="2" t="s">
        <v>232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277</v>
      </c>
      <c r="IT104" s="2" t="s">
        <v>270</v>
      </c>
      <c r="IU104" s="2" t="s">
        <v>220</v>
      </c>
      <c r="IV104" s="2" t="s">
        <v>220</v>
      </c>
      <c r="IW104" s="2" t="s">
        <v>232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254</v>
      </c>
      <c r="JF104" s="2" t="s">
        <v>270</v>
      </c>
      <c r="JG104" s="2" t="s">
        <v>1387</v>
      </c>
      <c r="JH104" s="2" t="s">
        <v>220</v>
      </c>
      <c r="JI104" s="2" t="s">
        <v>232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270</v>
      </c>
      <c r="JS104" s="2" t="s">
        <v>642</v>
      </c>
      <c r="JT104" s="2" t="s">
        <v>1636</v>
      </c>
      <c r="JU104" s="2" t="s">
        <v>232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277</v>
      </c>
      <c r="KD104" s="2" t="s">
        <v>270</v>
      </c>
      <c r="KE104" s="2" t="s">
        <v>220</v>
      </c>
      <c r="KF104" s="2" t="s">
        <v>220</v>
      </c>
      <c r="KG104" s="2" t="s">
        <v>232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254</v>
      </c>
      <c r="KP104" s="2" t="s">
        <v>270</v>
      </c>
      <c r="KQ104" s="2" t="s">
        <v>220</v>
      </c>
      <c r="KR104" s="2" t="s">
        <v>220</v>
      </c>
      <c r="KS104" s="2" t="s">
        <v>232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277</v>
      </c>
      <c r="LB104" s="2" t="s">
        <v>270</v>
      </c>
      <c r="LC104" s="2" t="s">
        <v>220</v>
      </c>
      <c r="LD104" s="2" t="s">
        <v>220</v>
      </c>
      <c r="LE104" s="2" t="s">
        <v>232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268</v>
      </c>
      <c r="LN104" s="2" t="s">
        <v>270</v>
      </c>
      <c r="LO104" s="2" t="s">
        <v>220</v>
      </c>
      <c r="LP104" s="2" t="s">
        <v>220</v>
      </c>
      <c r="LQ104" s="2" t="s">
        <v>232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270</v>
      </c>
      <c r="MA104" s="2" t="s">
        <v>299</v>
      </c>
      <c r="MB104" s="2" t="s">
        <v>344</v>
      </c>
      <c r="MC104" s="2" t="s">
        <v>232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277</v>
      </c>
      <c r="ML104" s="2" t="s">
        <v>270</v>
      </c>
      <c r="MM104" s="2" t="s">
        <v>220</v>
      </c>
      <c r="MN104" s="2" t="s">
        <v>220</v>
      </c>
      <c r="MO104" s="2" t="s">
        <v>232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270</v>
      </c>
      <c r="MY104" s="2" t="s">
        <v>648</v>
      </c>
      <c r="MZ104" s="2" t="s">
        <v>1637</v>
      </c>
      <c r="NA104" s="2" t="s">
        <v>232</v>
      </c>
      <c r="NB104" s="2" t="s">
        <v>220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220</v>
      </c>
      <c r="NK104" s="2" t="s">
        <v>220</v>
      </c>
      <c r="NL104" s="2" t="s">
        <v>220</v>
      </c>
      <c r="NM104" s="2" t="s">
        <v>220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277</v>
      </c>
      <c r="NV104" s="2" t="s">
        <v>270</v>
      </c>
      <c r="NW104" s="2" t="s">
        <v>220</v>
      </c>
      <c r="NX104" s="2" t="s">
        <v>220</v>
      </c>
      <c r="NY104" s="2" t="s">
        <v>232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220</v>
      </c>
      <c r="OH104" s="2" t="s">
        <v>220</v>
      </c>
      <c r="OI104" s="2" t="s">
        <v>220</v>
      </c>
      <c r="OJ104" s="2" t="s">
        <v>220</v>
      </c>
      <c r="OK104" s="2" t="s">
        <v>220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230</v>
      </c>
      <c r="OT104" s="2" t="s">
        <v>270</v>
      </c>
      <c r="OU104" s="2" t="s">
        <v>607</v>
      </c>
      <c r="OV104" s="2" t="s">
        <v>702</v>
      </c>
      <c r="OW104" s="2" t="s">
        <v>232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220</v>
      </c>
      <c r="PF104" s="2" t="s">
        <v>220</v>
      </c>
      <c r="PG104" s="2" t="s">
        <v>220</v>
      </c>
      <c r="PH104" s="2" t="s">
        <v>220</v>
      </c>
      <c r="PI104" s="2" t="s">
        <v>220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230</v>
      </c>
      <c r="PR104" s="2" t="s">
        <v>270</v>
      </c>
      <c r="PS104" s="2" t="s">
        <v>609</v>
      </c>
      <c r="PT104" s="2" t="s">
        <v>1638</v>
      </c>
      <c r="PU104" s="2" t="s">
        <v>232</v>
      </c>
      <c r="PV104" s="2" t="s">
        <v>220</v>
      </c>
      <c r="PW104" s="4">
        <v>1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</row>
    <row r="105">
      <c r="A105" s="2" t="s">
        <v>1639</v>
      </c>
      <c r="B105" s="2" t="s">
        <v>209</v>
      </c>
      <c r="C105" s="2" t="s">
        <v>210</v>
      </c>
      <c r="D105" s="2" t="s">
        <v>211</v>
      </c>
      <c r="E105" s="2" t="s">
        <v>1372</v>
      </c>
      <c r="F105" s="2" t="s">
        <v>1624</v>
      </c>
      <c r="G105" s="2" t="s">
        <v>1624</v>
      </c>
      <c r="H105" s="2" t="s">
        <v>1624</v>
      </c>
      <c r="I105" s="2" t="s">
        <v>1491</v>
      </c>
      <c r="J105" s="2" t="s">
        <v>1518</v>
      </c>
      <c r="K105" s="2" t="s">
        <v>1583</v>
      </c>
      <c r="L105" s="3">
        <v>75</v>
      </c>
      <c r="M105" s="3">
        <v>78.74</v>
      </c>
      <c r="N105" s="3">
        <v>149.99</v>
      </c>
      <c r="O105" s="2" t="s">
        <v>537</v>
      </c>
      <c r="P105" s="2" t="s">
        <v>538</v>
      </c>
      <c r="Q105" s="2" t="s">
        <v>219</v>
      </c>
      <c r="R105" s="2" t="s">
        <v>220</v>
      </c>
      <c r="S105" s="2" t="s">
        <v>1625</v>
      </c>
      <c r="T105" s="2" t="s">
        <v>220</v>
      </c>
      <c r="U105" s="2" t="s">
        <v>220</v>
      </c>
      <c r="V105" s="2" t="s">
        <v>1033</v>
      </c>
      <c r="W105" s="2" t="s">
        <v>707</v>
      </c>
      <c r="X105" s="2" t="s">
        <v>1626</v>
      </c>
      <c r="Y105" s="2" t="s">
        <v>582</v>
      </c>
      <c r="Z105" s="4"/>
      <c r="AA105" s="4">
        <f>=ROUNDDOWN({0},0)</f>
      </c>
      <c r="AB105" s="5">
        <v>7</v>
      </c>
      <c r="AC105" s="2" t="s">
        <v>220</v>
      </c>
      <c r="AD105" s="4"/>
      <c r="AE105" s="4"/>
      <c r="AF105" s="6">
        <v>67</v>
      </c>
      <c r="AG105" s="6"/>
      <c r="AH105" s="7">
        <v>0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/>
      <c r="AQ105" s="8"/>
      <c r="AR105" s="4">
        <v>6</v>
      </c>
      <c r="AS105" s="8">
        <v>491.25</v>
      </c>
      <c r="AT105" s="7">
        <v>-1</v>
      </c>
      <c r="AU105" s="7">
        <v>-1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/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/>
      <c r="BJ105" s="4"/>
      <c r="BK105" s="8"/>
      <c r="BL105" s="2" t="s">
        <v>1640</v>
      </c>
      <c r="BM105" s="7"/>
      <c r="BN105" s="7"/>
      <c r="BO105" s="4"/>
      <c r="BP105" s="8"/>
      <c r="BQ105" s="4"/>
      <c r="BR105" s="8"/>
      <c r="BS105" s="7"/>
      <c r="BT105" s="7"/>
      <c r="BU105" s="2" t="s">
        <v>1188</v>
      </c>
      <c r="BV105" s="2" t="s">
        <v>270</v>
      </c>
      <c r="BW105" s="2" t="s">
        <v>220</v>
      </c>
      <c r="BX105" s="2" t="s">
        <v>1588</v>
      </c>
      <c r="BY105" s="2" t="s">
        <v>232</v>
      </c>
      <c r="BZ105" s="2" t="s">
        <v>220</v>
      </c>
      <c r="CA105" s="4"/>
      <c r="CB105" s="8"/>
      <c r="CC105" s="4"/>
      <c r="CD105" s="8"/>
      <c r="CE105" s="7"/>
      <c r="CF105" s="7"/>
      <c r="CG105" s="2" t="s">
        <v>230</v>
      </c>
      <c r="CH105" s="2" t="s">
        <v>270</v>
      </c>
      <c r="CI105" s="2" t="s">
        <v>591</v>
      </c>
      <c r="CJ105" s="2" t="s">
        <v>1641</v>
      </c>
      <c r="CK105" s="2" t="s">
        <v>232</v>
      </c>
      <c r="CL105" s="2" t="s">
        <v>220</v>
      </c>
      <c r="CM105" s="4"/>
      <c r="CN105" s="8"/>
      <c r="CO105" s="4">
        <v>2</v>
      </c>
      <c r="CP105" s="8">
        <v>158.98</v>
      </c>
      <c r="CQ105" s="7">
        <v>-1</v>
      </c>
      <c r="CR105" s="7">
        <v>-1</v>
      </c>
      <c r="CS105" s="2" t="s">
        <v>230</v>
      </c>
      <c r="CT105" s="2" t="s">
        <v>270</v>
      </c>
      <c r="CU105" s="2" t="s">
        <v>235</v>
      </c>
      <c r="CV105" s="2" t="s">
        <v>1488</v>
      </c>
      <c r="CW105" s="2" t="s">
        <v>232</v>
      </c>
      <c r="CX105" s="2" t="s">
        <v>220</v>
      </c>
      <c r="CY105" s="4"/>
      <c r="CZ105" s="8"/>
      <c r="DA105" s="4"/>
      <c r="DB105" s="8"/>
      <c r="DC105" s="7"/>
      <c r="DD105" s="7"/>
      <c r="DE105" s="2" t="s">
        <v>230</v>
      </c>
      <c r="DF105" s="2" t="s">
        <v>270</v>
      </c>
      <c r="DG105" s="2" t="s">
        <v>591</v>
      </c>
      <c r="DH105" s="2" t="s">
        <v>1642</v>
      </c>
      <c r="DI105" s="2" t="s">
        <v>232</v>
      </c>
      <c r="DJ105" s="2" t="s">
        <v>220</v>
      </c>
      <c r="DK105" s="4"/>
      <c r="DL105" s="8"/>
      <c r="DM105" s="4">
        <v>1</v>
      </c>
      <c r="DN105" s="8">
        <v>78.74</v>
      </c>
      <c r="DO105" s="7">
        <v>-1</v>
      </c>
      <c r="DP105" s="7">
        <v>-1</v>
      </c>
      <c r="DQ105" s="2" t="s">
        <v>230</v>
      </c>
      <c r="DR105" s="2" t="s">
        <v>270</v>
      </c>
      <c r="DS105" s="2" t="s">
        <v>591</v>
      </c>
      <c r="DT105" s="2" t="s">
        <v>1590</v>
      </c>
      <c r="DU105" s="2" t="s">
        <v>232</v>
      </c>
      <c r="DV105" s="2" t="s">
        <v>220</v>
      </c>
      <c r="DW105" s="4"/>
      <c r="DX105" s="8"/>
      <c r="DY105" s="4"/>
      <c r="DZ105" s="8"/>
      <c r="EA105" s="7"/>
      <c r="EB105" s="7"/>
      <c r="EC105" s="2" t="s">
        <v>230</v>
      </c>
      <c r="ED105" s="2" t="s">
        <v>270</v>
      </c>
      <c r="EE105" s="2" t="s">
        <v>591</v>
      </c>
      <c r="EF105" s="2" t="s">
        <v>1643</v>
      </c>
      <c r="EG105" s="2" t="s">
        <v>269</v>
      </c>
      <c r="EH105" s="2" t="s">
        <v>220</v>
      </c>
      <c r="EI105" s="4"/>
      <c r="EJ105" s="8"/>
      <c r="EK105" s="4">
        <v>3</v>
      </c>
      <c r="EL105" s="8">
        <v>253.53</v>
      </c>
      <c r="EM105" s="7">
        <v>-1</v>
      </c>
      <c r="EN105" s="7">
        <v>-1</v>
      </c>
      <c r="EO105" s="2" t="s">
        <v>230</v>
      </c>
      <c r="EP105" s="2" t="s">
        <v>270</v>
      </c>
      <c r="EQ105" s="2" t="s">
        <v>1632</v>
      </c>
      <c r="ER105" s="2" t="s">
        <v>666</v>
      </c>
      <c r="ES105" s="2" t="s">
        <v>232</v>
      </c>
      <c r="ET105" s="2" t="s">
        <v>220</v>
      </c>
      <c r="EU105" s="4"/>
      <c r="EV105" s="8"/>
      <c r="EW105" s="4"/>
      <c r="EX105" s="8"/>
      <c r="EY105" s="7"/>
      <c r="EZ105" s="7"/>
      <c r="FA105" s="2" t="s">
        <v>230</v>
      </c>
      <c r="FB105" s="2" t="s">
        <v>270</v>
      </c>
      <c r="FC105" s="2" t="s">
        <v>591</v>
      </c>
      <c r="FD105" s="2" t="s">
        <v>1644</v>
      </c>
      <c r="FE105" s="2" t="s">
        <v>232</v>
      </c>
      <c r="FF105" s="2" t="s">
        <v>220</v>
      </c>
      <c r="FG105" s="4"/>
      <c r="FH105" s="8"/>
      <c r="FI105" s="4"/>
      <c r="FJ105" s="8"/>
      <c r="FK105" s="7"/>
      <c r="FL105" s="7"/>
      <c r="FM105" s="2" t="s">
        <v>230</v>
      </c>
      <c r="FN105" s="2" t="s">
        <v>270</v>
      </c>
      <c r="FO105" s="2" t="s">
        <v>1632</v>
      </c>
      <c r="FP105" s="2" t="s">
        <v>1645</v>
      </c>
      <c r="FQ105" s="2" t="s">
        <v>232</v>
      </c>
      <c r="FR105" s="2" t="s">
        <v>220</v>
      </c>
      <c r="FS105" s="4"/>
      <c r="FT105" s="8"/>
      <c r="FU105" s="4"/>
      <c r="FV105" s="8"/>
      <c r="FW105" s="7"/>
      <c r="FX105" s="7"/>
      <c r="FY105" s="2" t="s">
        <v>230</v>
      </c>
      <c r="FZ105" s="2" t="s">
        <v>270</v>
      </c>
      <c r="GA105" s="2" t="s">
        <v>460</v>
      </c>
      <c r="GB105" s="2" t="s">
        <v>485</v>
      </c>
      <c r="GC105" s="2" t="s">
        <v>232</v>
      </c>
      <c r="GD105" s="2" t="s">
        <v>220</v>
      </c>
      <c r="GE105" s="4"/>
      <c r="GF105" s="8"/>
      <c r="GG105" s="4"/>
      <c r="GH105" s="8"/>
      <c r="GI105" s="7"/>
      <c r="GJ105" s="7"/>
      <c r="GK105" s="2" t="s">
        <v>277</v>
      </c>
      <c r="GL105" s="2" t="s">
        <v>270</v>
      </c>
      <c r="GM105" s="2" t="s">
        <v>220</v>
      </c>
      <c r="GN105" s="2" t="s">
        <v>220</v>
      </c>
      <c r="GO105" s="2" t="s">
        <v>232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230</v>
      </c>
      <c r="GX105" s="2" t="s">
        <v>270</v>
      </c>
      <c r="GY105" s="2" t="s">
        <v>252</v>
      </c>
      <c r="GZ105" s="2" t="s">
        <v>427</v>
      </c>
      <c r="HA105" s="2" t="s">
        <v>232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277</v>
      </c>
      <c r="HJ105" s="2" t="s">
        <v>270</v>
      </c>
      <c r="HK105" s="2" t="s">
        <v>220</v>
      </c>
      <c r="HL105" s="2" t="s">
        <v>220</v>
      </c>
      <c r="HM105" s="2" t="s">
        <v>232</v>
      </c>
      <c r="HN105" s="2" t="s">
        <v>220</v>
      </c>
      <c r="HO105" s="4"/>
      <c r="HP105" s="8"/>
      <c r="HQ105" s="4"/>
      <c r="HR105" s="8"/>
      <c r="HS105" s="7"/>
      <c r="HT105" s="7"/>
      <c r="HU105" s="2" t="s">
        <v>230</v>
      </c>
      <c r="HV105" s="2" t="s">
        <v>270</v>
      </c>
      <c r="HW105" s="2" t="s">
        <v>1632</v>
      </c>
      <c r="HX105" s="2" t="s">
        <v>401</v>
      </c>
      <c r="HY105" s="2" t="s">
        <v>232</v>
      </c>
      <c r="HZ105" s="2" t="s">
        <v>220</v>
      </c>
      <c r="IA105" s="4"/>
      <c r="IB105" s="8"/>
      <c r="IC105" s="4"/>
      <c r="ID105" s="8"/>
      <c r="IE105" s="7"/>
      <c r="IF105" s="7"/>
      <c r="IG105" s="2" t="s">
        <v>230</v>
      </c>
      <c r="IH105" s="2" t="s">
        <v>270</v>
      </c>
      <c r="II105" s="2" t="s">
        <v>591</v>
      </c>
      <c r="IJ105" s="2" t="s">
        <v>1646</v>
      </c>
      <c r="IK105" s="2" t="s">
        <v>232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277</v>
      </c>
      <c r="IT105" s="2" t="s">
        <v>270</v>
      </c>
      <c r="IU105" s="2" t="s">
        <v>220</v>
      </c>
      <c r="IV105" s="2" t="s">
        <v>220</v>
      </c>
      <c r="IW105" s="2" t="s">
        <v>232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254</v>
      </c>
      <c r="JF105" s="2" t="s">
        <v>270</v>
      </c>
      <c r="JG105" s="2" t="s">
        <v>1387</v>
      </c>
      <c r="JH105" s="2" t="s">
        <v>220</v>
      </c>
      <c r="JI105" s="2" t="s">
        <v>232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230</v>
      </c>
      <c r="JR105" s="2" t="s">
        <v>270</v>
      </c>
      <c r="JS105" s="2" t="s">
        <v>642</v>
      </c>
      <c r="JT105" s="2" t="s">
        <v>1647</v>
      </c>
      <c r="JU105" s="2" t="s">
        <v>232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277</v>
      </c>
      <c r="KD105" s="2" t="s">
        <v>270</v>
      </c>
      <c r="KE105" s="2" t="s">
        <v>220</v>
      </c>
      <c r="KF105" s="2" t="s">
        <v>220</v>
      </c>
      <c r="KG105" s="2" t="s">
        <v>232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254</v>
      </c>
      <c r="KP105" s="2" t="s">
        <v>270</v>
      </c>
      <c r="KQ105" s="2" t="s">
        <v>220</v>
      </c>
      <c r="KR105" s="2" t="s">
        <v>220</v>
      </c>
      <c r="KS105" s="2" t="s">
        <v>232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277</v>
      </c>
      <c r="LB105" s="2" t="s">
        <v>270</v>
      </c>
      <c r="LC105" s="2" t="s">
        <v>220</v>
      </c>
      <c r="LD105" s="2" t="s">
        <v>220</v>
      </c>
      <c r="LE105" s="2" t="s">
        <v>232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268</v>
      </c>
      <c r="LN105" s="2" t="s">
        <v>270</v>
      </c>
      <c r="LO105" s="2" t="s">
        <v>220</v>
      </c>
      <c r="LP105" s="2" t="s">
        <v>220</v>
      </c>
      <c r="LQ105" s="2" t="s">
        <v>232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270</v>
      </c>
      <c r="MA105" s="2" t="s">
        <v>299</v>
      </c>
      <c r="MB105" s="2" t="s">
        <v>272</v>
      </c>
      <c r="MC105" s="2" t="s">
        <v>232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277</v>
      </c>
      <c r="ML105" s="2" t="s">
        <v>270</v>
      </c>
      <c r="MM105" s="2" t="s">
        <v>220</v>
      </c>
      <c r="MN105" s="2" t="s">
        <v>220</v>
      </c>
      <c r="MO105" s="2" t="s">
        <v>232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230</v>
      </c>
      <c r="MX105" s="2" t="s">
        <v>270</v>
      </c>
      <c r="MY105" s="2" t="s">
        <v>648</v>
      </c>
      <c r="MZ105" s="2" t="s">
        <v>1637</v>
      </c>
      <c r="NA105" s="2" t="s">
        <v>232</v>
      </c>
      <c r="NB105" s="2" t="s">
        <v>220</v>
      </c>
      <c r="NC105" s="4"/>
      <c r="ND105" s="8"/>
      <c r="NE105" s="4"/>
      <c r="NF105" s="8"/>
      <c r="NG105" s="7"/>
      <c r="NH105" s="7"/>
      <c r="NI105" s="2" t="s">
        <v>220</v>
      </c>
      <c r="NJ105" s="2" t="s">
        <v>220</v>
      </c>
      <c r="NK105" s="2" t="s">
        <v>220</v>
      </c>
      <c r="NL105" s="2" t="s">
        <v>220</v>
      </c>
      <c r="NM105" s="2" t="s">
        <v>220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277</v>
      </c>
      <c r="NV105" s="2" t="s">
        <v>270</v>
      </c>
      <c r="NW105" s="2" t="s">
        <v>220</v>
      </c>
      <c r="NX105" s="2" t="s">
        <v>220</v>
      </c>
      <c r="NY105" s="2" t="s">
        <v>232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220</v>
      </c>
      <c r="OH105" s="2" t="s">
        <v>220</v>
      </c>
      <c r="OI105" s="2" t="s">
        <v>220</v>
      </c>
      <c r="OJ105" s="2" t="s">
        <v>220</v>
      </c>
      <c r="OK105" s="2" t="s">
        <v>220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230</v>
      </c>
      <c r="OT105" s="2" t="s">
        <v>270</v>
      </c>
      <c r="OU105" s="2" t="s">
        <v>607</v>
      </c>
      <c r="OV105" s="2" t="s">
        <v>1648</v>
      </c>
      <c r="OW105" s="2" t="s">
        <v>232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220</v>
      </c>
      <c r="PF105" s="2" t="s">
        <v>220</v>
      </c>
      <c r="PG105" s="2" t="s">
        <v>220</v>
      </c>
      <c r="PH105" s="2" t="s">
        <v>220</v>
      </c>
      <c r="PI105" s="2" t="s">
        <v>220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230</v>
      </c>
      <c r="PR105" s="2" t="s">
        <v>270</v>
      </c>
      <c r="PS105" s="2" t="s">
        <v>609</v>
      </c>
      <c r="PT105" s="2" t="s">
        <v>1649</v>
      </c>
      <c r="PU105" s="2" t="s">
        <v>232</v>
      </c>
      <c r="PV105" s="2" t="s">
        <v>220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</row>
    <row r="106">
      <c r="A106" s="2" t="s">
        <v>1650</v>
      </c>
      <c r="B106" s="2" t="s">
        <v>209</v>
      </c>
      <c r="C106" s="2" t="s">
        <v>210</v>
      </c>
      <c r="D106" s="2" t="s">
        <v>211</v>
      </c>
      <c r="E106" s="2" t="s">
        <v>1372</v>
      </c>
      <c r="F106" s="2" t="s">
        <v>1651</v>
      </c>
      <c r="G106" s="2" t="s">
        <v>1651</v>
      </c>
      <c r="H106" s="2" t="s">
        <v>220</v>
      </c>
      <c r="I106" s="2" t="s">
        <v>577</v>
      </c>
      <c r="J106" s="2" t="s">
        <v>215</v>
      </c>
      <c r="K106" s="2" t="s">
        <v>1652</v>
      </c>
      <c r="L106" s="3">
        <v>55</v>
      </c>
      <c r="M106" s="3">
        <v>57.75</v>
      </c>
      <c r="N106" s="3">
        <v>109.99</v>
      </c>
      <c r="O106" s="2" t="s">
        <v>217</v>
      </c>
      <c r="P106" s="2" t="s">
        <v>538</v>
      </c>
      <c r="Q106" s="2" t="s">
        <v>219</v>
      </c>
      <c r="R106" s="2" t="s">
        <v>220</v>
      </c>
      <c r="S106" s="2" t="s">
        <v>1653</v>
      </c>
      <c r="T106" s="2" t="s">
        <v>220</v>
      </c>
      <c r="U106" s="2" t="s">
        <v>220</v>
      </c>
      <c r="V106" s="2" t="s">
        <v>1615</v>
      </c>
      <c r="W106" s="2" t="s">
        <v>845</v>
      </c>
      <c r="X106" s="2" t="s">
        <v>220</v>
      </c>
      <c r="Y106" s="2" t="s">
        <v>582</v>
      </c>
      <c r="Z106" s="4"/>
      <c r="AA106" s="4">
        <f>=ROUNDDOWN({0},0)</f>
      </c>
      <c r="AB106" s="5"/>
      <c r="AC106" s="2" t="s">
        <v>220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220</v>
      </c>
      <c r="AW106" s="8" t="s">
        <v>220</v>
      </c>
      <c r="AX106" s="4" t="s">
        <v>220</v>
      </c>
      <c r="AY106" s="8" t="s">
        <v>220</v>
      </c>
      <c r="AZ106" s="7" t="s">
        <v>220</v>
      </c>
      <c r="BA106" s="7" t="s">
        <v>220</v>
      </c>
      <c r="BB106" s="7"/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/>
      <c r="BJ106" s="4"/>
      <c r="BK106" s="8"/>
      <c r="BL106" s="2" t="s">
        <v>220</v>
      </c>
      <c r="BM106" s="7"/>
      <c r="BN106" s="7"/>
      <c r="BO106" s="4"/>
      <c r="BP106" s="8"/>
      <c r="BQ106" s="4"/>
      <c r="BR106" s="8"/>
      <c r="BS106" s="7"/>
      <c r="BT106" s="7"/>
      <c r="BU106" s="2" t="s">
        <v>230</v>
      </c>
      <c r="BV106" s="2" t="s">
        <v>270</v>
      </c>
      <c r="BW106" s="2" t="s">
        <v>220</v>
      </c>
      <c r="BX106" s="2" t="s">
        <v>1654</v>
      </c>
      <c r="BY106" s="2" t="s">
        <v>232</v>
      </c>
      <c r="BZ106" s="2" t="s">
        <v>220</v>
      </c>
      <c r="CA106" s="4"/>
      <c r="CB106" s="8"/>
      <c r="CC106" s="4"/>
      <c r="CD106" s="8"/>
      <c r="CE106" s="7"/>
      <c r="CF106" s="7"/>
      <c r="CG106" s="2" t="s">
        <v>230</v>
      </c>
      <c r="CH106" s="2" t="s">
        <v>270</v>
      </c>
      <c r="CI106" s="2" t="s">
        <v>1655</v>
      </c>
      <c r="CJ106" s="2" t="s">
        <v>1656</v>
      </c>
      <c r="CK106" s="2" t="s">
        <v>232</v>
      </c>
      <c r="CL106" s="2" t="s">
        <v>220</v>
      </c>
      <c r="CM106" s="4"/>
      <c r="CN106" s="8"/>
      <c r="CO106" s="4"/>
      <c r="CP106" s="8"/>
      <c r="CQ106" s="7"/>
      <c r="CR106" s="7"/>
      <c r="CS106" s="2" t="s">
        <v>416</v>
      </c>
      <c r="CT106" s="2" t="s">
        <v>270</v>
      </c>
      <c r="CU106" s="2" t="s">
        <v>220</v>
      </c>
      <c r="CV106" s="2" t="s">
        <v>220</v>
      </c>
      <c r="CW106" s="2" t="s">
        <v>232</v>
      </c>
      <c r="CX106" s="2" t="s">
        <v>220</v>
      </c>
      <c r="CY106" s="4"/>
      <c r="CZ106" s="8"/>
      <c r="DA106" s="4"/>
      <c r="DB106" s="8"/>
      <c r="DC106" s="7"/>
      <c r="DD106" s="7"/>
      <c r="DE106" s="2" t="s">
        <v>230</v>
      </c>
      <c r="DF106" s="2" t="s">
        <v>270</v>
      </c>
      <c r="DG106" s="2" t="s">
        <v>589</v>
      </c>
      <c r="DH106" s="2" t="s">
        <v>1657</v>
      </c>
      <c r="DI106" s="2" t="s">
        <v>232</v>
      </c>
      <c r="DJ106" s="2" t="s">
        <v>220</v>
      </c>
      <c r="DK106" s="4"/>
      <c r="DL106" s="8"/>
      <c r="DM106" s="4"/>
      <c r="DN106" s="8"/>
      <c r="DO106" s="7"/>
      <c r="DP106" s="7"/>
      <c r="DQ106" s="2" t="s">
        <v>230</v>
      </c>
      <c r="DR106" s="2" t="s">
        <v>270</v>
      </c>
      <c r="DS106" s="2" t="s">
        <v>1658</v>
      </c>
      <c r="DT106" s="2" t="s">
        <v>1659</v>
      </c>
      <c r="DU106" s="2" t="s">
        <v>232</v>
      </c>
      <c r="DV106" s="2" t="s">
        <v>220</v>
      </c>
      <c r="DW106" s="4"/>
      <c r="DX106" s="8"/>
      <c r="DY106" s="4"/>
      <c r="DZ106" s="8"/>
      <c r="EA106" s="7"/>
      <c r="EB106" s="7"/>
      <c r="EC106" s="2" t="s">
        <v>230</v>
      </c>
      <c r="ED106" s="2" t="s">
        <v>270</v>
      </c>
      <c r="EE106" s="2" t="s">
        <v>1660</v>
      </c>
      <c r="EF106" s="2" t="s">
        <v>1661</v>
      </c>
      <c r="EG106" s="2" t="s">
        <v>232</v>
      </c>
      <c r="EH106" s="2" t="s">
        <v>220</v>
      </c>
      <c r="EI106" s="4"/>
      <c r="EJ106" s="8"/>
      <c r="EK106" s="4"/>
      <c r="EL106" s="8"/>
      <c r="EM106" s="7"/>
      <c r="EN106" s="7"/>
      <c r="EO106" s="2" t="s">
        <v>277</v>
      </c>
      <c r="EP106" s="2" t="s">
        <v>270</v>
      </c>
      <c r="EQ106" s="2" t="s">
        <v>220</v>
      </c>
      <c r="ER106" s="2" t="s">
        <v>220</v>
      </c>
      <c r="ES106" s="2" t="s">
        <v>232</v>
      </c>
      <c r="ET106" s="2" t="s">
        <v>220</v>
      </c>
      <c r="EU106" s="4"/>
      <c r="EV106" s="8"/>
      <c r="EW106" s="4"/>
      <c r="EX106" s="8"/>
      <c r="EY106" s="7"/>
      <c r="EZ106" s="7"/>
      <c r="FA106" s="2" t="s">
        <v>230</v>
      </c>
      <c r="FB106" s="2" t="s">
        <v>270</v>
      </c>
      <c r="FC106" s="2" t="s">
        <v>1658</v>
      </c>
      <c r="FD106" s="2" t="s">
        <v>1379</v>
      </c>
      <c r="FE106" s="2" t="s">
        <v>232</v>
      </c>
      <c r="FF106" s="2" t="s">
        <v>220</v>
      </c>
      <c r="FG106" s="4"/>
      <c r="FH106" s="8"/>
      <c r="FI106" s="4"/>
      <c r="FJ106" s="8"/>
      <c r="FK106" s="7"/>
      <c r="FL106" s="7"/>
      <c r="FM106" s="2" t="s">
        <v>254</v>
      </c>
      <c r="FN106" s="2" t="s">
        <v>270</v>
      </c>
      <c r="FO106" s="2" t="s">
        <v>220</v>
      </c>
      <c r="FP106" s="2" t="s">
        <v>220</v>
      </c>
      <c r="FQ106" s="2" t="s">
        <v>232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277</v>
      </c>
      <c r="FZ106" s="2" t="s">
        <v>217</v>
      </c>
      <c r="GA106" s="2" t="s">
        <v>220</v>
      </c>
      <c r="GB106" s="2" t="s">
        <v>220</v>
      </c>
      <c r="GC106" s="2" t="s">
        <v>232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277</v>
      </c>
      <c r="GL106" s="2" t="s">
        <v>217</v>
      </c>
      <c r="GM106" s="2" t="s">
        <v>220</v>
      </c>
      <c r="GN106" s="2" t="s">
        <v>220</v>
      </c>
      <c r="GO106" s="2" t="s">
        <v>232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220</v>
      </c>
      <c r="GY106" s="2" t="s">
        <v>220</v>
      </c>
      <c r="GZ106" s="2" t="s">
        <v>220</v>
      </c>
      <c r="HA106" s="2" t="s">
        <v>220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277</v>
      </c>
      <c r="HJ106" s="2" t="s">
        <v>217</v>
      </c>
      <c r="HK106" s="2" t="s">
        <v>220</v>
      </c>
      <c r="HL106" s="2" t="s">
        <v>220</v>
      </c>
      <c r="HM106" s="2" t="s">
        <v>232</v>
      </c>
      <c r="HN106" s="2" t="s">
        <v>220</v>
      </c>
      <c r="HO106" s="4"/>
      <c r="HP106" s="8"/>
      <c r="HQ106" s="4"/>
      <c r="HR106" s="8"/>
      <c r="HS106" s="7"/>
      <c r="HT106" s="7"/>
      <c r="HU106" s="2" t="s">
        <v>220</v>
      </c>
      <c r="HV106" s="2" t="s">
        <v>220</v>
      </c>
      <c r="HW106" s="2" t="s">
        <v>220</v>
      </c>
      <c r="HX106" s="2" t="s">
        <v>220</v>
      </c>
      <c r="HY106" s="2" t="s">
        <v>220</v>
      </c>
      <c r="HZ106" s="2" t="s">
        <v>220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270</v>
      </c>
      <c r="II106" s="2" t="s">
        <v>1658</v>
      </c>
      <c r="IJ106" s="2" t="s">
        <v>1662</v>
      </c>
      <c r="IK106" s="2" t="s">
        <v>232</v>
      </c>
      <c r="IL106" s="2" t="s">
        <v>220</v>
      </c>
      <c r="IM106" s="4"/>
      <c r="IN106" s="8"/>
      <c r="IO106" s="4"/>
      <c r="IP106" s="8"/>
      <c r="IQ106" s="7"/>
      <c r="IR106" s="7"/>
      <c r="IS106" s="2" t="s">
        <v>277</v>
      </c>
      <c r="IT106" s="2" t="s">
        <v>270</v>
      </c>
      <c r="IU106" s="2" t="s">
        <v>220</v>
      </c>
      <c r="IV106" s="2" t="s">
        <v>220</v>
      </c>
      <c r="IW106" s="2" t="s">
        <v>232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277</v>
      </c>
      <c r="JF106" s="2" t="s">
        <v>270</v>
      </c>
      <c r="JG106" s="2" t="s">
        <v>220</v>
      </c>
      <c r="JH106" s="2" t="s">
        <v>220</v>
      </c>
      <c r="JI106" s="2" t="s">
        <v>232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230</v>
      </c>
      <c r="JR106" s="2" t="s">
        <v>270</v>
      </c>
      <c r="JS106" s="2" t="s">
        <v>642</v>
      </c>
      <c r="JT106" s="2" t="s">
        <v>1663</v>
      </c>
      <c r="JU106" s="2" t="s">
        <v>232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220</v>
      </c>
      <c r="KE106" s="2" t="s">
        <v>220</v>
      </c>
      <c r="KF106" s="2" t="s">
        <v>220</v>
      </c>
      <c r="KG106" s="2" t="s">
        <v>220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254</v>
      </c>
      <c r="KP106" s="2" t="s">
        <v>270</v>
      </c>
      <c r="KQ106" s="2" t="s">
        <v>220</v>
      </c>
      <c r="KR106" s="2" t="s">
        <v>220</v>
      </c>
      <c r="KS106" s="2" t="s">
        <v>232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277</v>
      </c>
      <c r="LB106" s="2" t="s">
        <v>217</v>
      </c>
      <c r="LC106" s="2" t="s">
        <v>220</v>
      </c>
      <c r="LD106" s="2" t="s">
        <v>220</v>
      </c>
      <c r="LE106" s="2" t="s">
        <v>232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268</v>
      </c>
      <c r="LN106" s="2" t="s">
        <v>270</v>
      </c>
      <c r="LO106" s="2" t="s">
        <v>220</v>
      </c>
      <c r="LP106" s="2" t="s">
        <v>220</v>
      </c>
      <c r="LQ106" s="2" t="s">
        <v>232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277</v>
      </c>
      <c r="LZ106" s="2" t="s">
        <v>270</v>
      </c>
      <c r="MA106" s="2" t="s">
        <v>220</v>
      </c>
      <c r="MB106" s="2" t="s">
        <v>220</v>
      </c>
      <c r="MC106" s="2" t="s">
        <v>232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277</v>
      </c>
      <c r="ML106" s="2" t="s">
        <v>270</v>
      </c>
      <c r="MM106" s="2" t="s">
        <v>220</v>
      </c>
      <c r="MN106" s="2" t="s">
        <v>220</v>
      </c>
      <c r="MO106" s="2" t="s">
        <v>232</v>
      </c>
      <c r="MP106" s="2" t="s">
        <v>220</v>
      </c>
      <c r="MQ106" s="4"/>
      <c r="MR106" s="8"/>
      <c r="MS106" s="4"/>
      <c r="MT106" s="8"/>
      <c r="MU106" s="7"/>
      <c r="MV106" s="7"/>
      <c r="MW106" s="2" t="s">
        <v>230</v>
      </c>
      <c r="MX106" s="2" t="s">
        <v>270</v>
      </c>
      <c r="MY106" s="2" t="s">
        <v>1658</v>
      </c>
      <c r="MZ106" s="2" t="s">
        <v>1464</v>
      </c>
      <c r="NA106" s="2" t="s">
        <v>232</v>
      </c>
      <c r="NB106" s="2" t="s">
        <v>220</v>
      </c>
      <c r="NC106" s="4"/>
      <c r="ND106" s="8"/>
      <c r="NE106" s="4"/>
      <c r="NF106" s="8"/>
      <c r="NG106" s="7"/>
      <c r="NH106" s="7"/>
      <c r="NI106" s="2" t="s">
        <v>220</v>
      </c>
      <c r="NJ106" s="2" t="s">
        <v>220</v>
      </c>
      <c r="NK106" s="2" t="s">
        <v>220</v>
      </c>
      <c r="NL106" s="2" t="s">
        <v>220</v>
      </c>
      <c r="NM106" s="2" t="s">
        <v>220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277</v>
      </c>
      <c r="NV106" s="2" t="s">
        <v>270</v>
      </c>
      <c r="NW106" s="2" t="s">
        <v>220</v>
      </c>
      <c r="NX106" s="2" t="s">
        <v>220</v>
      </c>
      <c r="NY106" s="2" t="s">
        <v>232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220</v>
      </c>
      <c r="OI106" s="2" t="s">
        <v>220</v>
      </c>
      <c r="OJ106" s="2" t="s">
        <v>220</v>
      </c>
      <c r="OK106" s="2" t="s">
        <v>220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220</v>
      </c>
      <c r="OT106" s="2" t="s">
        <v>220</v>
      </c>
      <c r="OU106" s="2" t="s">
        <v>220</v>
      </c>
      <c r="OV106" s="2" t="s">
        <v>220</v>
      </c>
      <c r="OW106" s="2" t="s">
        <v>220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220</v>
      </c>
      <c r="PF106" s="2" t="s">
        <v>220</v>
      </c>
      <c r="PG106" s="2" t="s">
        <v>220</v>
      </c>
      <c r="PH106" s="2" t="s">
        <v>220</v>
      </c>
      <c r="PI106" s="2" t="s">
        <v>220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277</v>
      </c>
      <c r="PR106" s="2" t="s">
        <v>270</v>
      </c>
      <c r="PS106" s="2" t="s">
        <v>220</v>
      </c>
      <c r="PT106" s="2" t="s">
        <v>220</v>
      </c>
      <c r="PU106" s="2" t="s">
        <v>232</v>
      </c>
      <c r="PV106" s="2" t="s">
        <v>220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</row>
    <row r="107">
      <c r="A107" s="2" t="s">
        <v>1664</v>
      </c>
      <c r="B107" s="2" t="s">
        <v>209</v>
      </c>
      <c r="C107" s="2" t="s">
        <v>210</v>
      </c>
      <c r="D107" s="2" t="s">
        <v>211</v>
      </c>
      <c r="E107" s="2" t="s">
        <v>1372</v>
      </c>
      <c r="F107" s="2" t="s">
        <v>1651</v>
      </c>
      <c r="G107" s="2" t="s">
        <v>1651</v>
      </c>
      <c r="H107" s="2" t="s">
        <v>220</v>
      </c>
      <c r="I107" s="2" t="s">
        <v>577</v>
      </c>
      <c r="J107" s="2" t="s">
        <v>282</v>
      </c>
      <c r="K107" s="2" t="s">
        <v>1652</v>
      </c>
      <c r="L107" s="3">
        <v>70</v>
      </c>
      <c r="M107" s="3">
        <v>73.5</v>
      </c>
      <c r="N107" s="3">
        <v>139.99</v>
      </c>
      <c r="O107" s="2" t="s">
        <v>217</v>
      </c>
      <c r="P107" s="2" t="s">
        <v>538</v>
      </c>
      <c r="Q107" s="2" t="s">
        <v>219</v>
      </c>
      <c r="R107" s="2" t="s">
        <v>220</v>
      </c>
      <c r="S107" s="2" t="s">
        <v>1653</v>
      </c>
      <c r="T107" s="2" t="s">
        <v>220</v>
      </c>
      <c r="U107" s="2" t="s">
        <v>220</v>
      </c>
      <c r="V107" s="2" t="s">
        <v>1615</v>
      </c>
      <c r="W107" s="2" t="s">
        <v>845</v>
      </c>
      <c r="X107" s="2" t="s">
        <v>220</v>
      </c>
      <c r="Y107" s="2" t="s">
        <v>582</v>
      </c>
      <c r="Z107" s="4"/>
      <c r="AA107" s="4">
        <f>=ROUNDDOWN({0},0)</f>
      </c>
      <c r="AB107" s="5"/>
      <c r="AC107" s="2" t="s">
        <v>220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/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/>
      <c r="BJ107" s="4"/>
      <c r="BK107" s="8"/>
      <c r="BL107" s="2" t="s">
        <v>220</v>
      </c>
      <c r="BM107" s="7"/>
      <c r="BN107" s="7"/>
      <c r="BO107" s="4"/>
      <c r="BP107" s="8"/>
      <c r="BQ107" s="4"/>
      <c r="BR107" s="8"/>
      <c r="BS107" s="7"/>
      <c r="BT107" s="7"/>
      <c r="BU107" s="2" t="s">
        <v>230</v>
      </c>
      <c r="BV107" s="2" t="s">
        <v>270</v>
      </c>
      <c r="BW107" s="2" t="s">
        <v>220</v>
      </c>
      <c r="BX107" s="2" t="s">
        <v>1654</v>
      </c>
      <c r="BY107" s="2" t="s">
        <v>232</v>
      </c>
      <c r="BZ107" s="2" t="s">
        <v>220</v>
      </c>
      <c r="CA107" s="4"/>
      <c r="CB107" s="8"/>
      <c r="CC107" s="4"/>
      <c r="CD107" s="8"/>
      <c r="CE107" s="7"/>
      <c r="CF107" s="7"/>
      <c r="CG107" s="2" t="s">
        <v>230</v>
      </c>
      <c r="CH107" s="2" t="s">
        <v>270</v>
      </c>
      <c r="CI107" s="2" t="s">
        <v>1655</v>
      </c>
      <c r="CJ107" s="2" t="s">
        <v>1665</v>
      </c>
      <c r="CK107" s="2" t="s">
        <v>232</v>
      </c>
      <c r="CL107" s="2" t="s">
        <v>220</v>
      </c>
      <c r="CM107" s="4"/>
      <c r="CN107" s="8"/>
      <c r="CO107" s="4"/>
      <c r="CP107" s="8"/>
      <c r="CQ107" s="7"/>
      <c r="CR107" s="7"/>
      <c r="CS107" s="2" t="s">
        <v>416</v>
      </c>
      <c r="CT107" s="2" t="s">
        <v>270</v>
      </c>
      <c r="CU107" s="2" t="s">
        <v>220</v>
      </c>
      <c r="CV107" s="2" t="s">
        <v>220</v>
      </c>
      <c r="CW107" s="2" t="s">
        <v>232</v>
      </c>
      <c r="CX107" s="2" t="s">
        <v>220</v>
      </c>
      <c r="CY107" s="4"/>
      <c r="CZ107" s="8"/>
      <c r="DA107" s="4"/>
      <c r="DB107" s="8"/>
      <c r="DC107" s="7"/>
      <c r="DD107" s="7"/>
      <c r="DE107" s="2" t="s">
        <v>230</v>
      </c>
      <c r="DF107" s="2" t="s">
        <v>270</v>
      </c>
      <c r="DG107" s="2" t="s">
        <v>589</v>
      </c>
      <c r="DH107" s="2" t="s">
        <v>678</v>
      </c>
      <c r="DI107" s="2" t="s">
        <v>232</v>
      </c>
      <c r="DJ107" s="2" t="s">
        <v>220</v>
      </c>
      <c r="DK107" s="4"/>
      <c r="DL107" s="8"/>
      <c r="DM107" s="4"/>
      <c r="DN107" s="8"/>
      <c r="DO107" s="7"/>
      <c r="DP107" s="7"/>
      <c r="DQ107" s="2" t="s">
        <v>230</v>
      </c>
      <c r="DR107" s="2" t="s">
        <v>270</v>
      </c>
      <c r="DS107" s="2" t="s">
        <v>1658</v>
      </c>
      <c r="DT107" s="2" t="s">
        <v>1659</v>
      </c>
      <c r="DU107" s="2" t="s">
        <v>232</v>
      </c>
      <c r="DV107" s="2" t="s">
        <v>220</v>
      </c>
      <c r="DW107" s="4"/>
      <c r="DX107" s="8"/>
      <c r="DY107" s="4"/>
      <c r="DZ107" s="8"/>
      <c r="EA107" s="7"/>
      <c r="EB107" s="7"/>
      <c r="EC107" s="2" t="s">
        <v>230</v>
      </c>
      <c r="ED107" s="2" t="s">
        <v>270</v>
      </c>
      <c r="EE107" s="2" t="s">
        <v>1660</v>
      </c>
      <c r="EF107" s="2" t="s">
        <v>1666</v>
      </c>
      <c r="EG107" s="2" t="s">
        <v>232</v>
      </c>
      <c r="EH107" s="2" t="s">
        <v>220</v>
      </c>
      <c r="EI107" s="4"/>
      <c r="EJ107" s="8"/>
      <c r="EK107" s="4"/>
      <c r="EL107" s="8"/>
      <c r="EM107" s="7"/>
      <c r="EN107" s="7"/>
      <c r="EO107" s="2" t="s">
        <v>277</v>
      </c>
      <c r="EP107" s="2" t="s">
        <v>270</v>
      </c>
      <c r="EQ107" s="2" t="s">
        <v>220</v>
      </c>
      <c r="ER107" s="2" t="s">
        <v>220</v>
      </c>
      <c r="ES107" s="2" t="s">
        <v>232</v>
      </c>
      <c r="ET107" s="2" t="s">
        <v>220</v>
      </c>
      <c r="EU107" s="4"/>
      <c r="EV107" s="8"/>
      <c r="EW107" s="4"/>
      <c r="EX107" s="8"/>
      <c r="EY107" s="7"/>
      <c r="EZ107" s="7"/>
      <c r="FA107" s="2" t="s">
        <v>230</v>
      </c>
      <c r="FB107" s="2" t="s">
        <v>270</v>
      </c>
      <c r="FC107" s="2" t="s">
        <v>1658</v>
      </c>
      <c r="FD107" s="2" t="s">
        <v>585</v>
      </c>
      <c r="FE107" s="2" t="s">
        <v>232</v>
      </c>
      <c r="FF107" s="2" t="s">
        <v>220</v>
      </c>
      <c r="FG107" s="4"/>
      <c r="FH107" s="8"/>
      <c r="FI107" s="4"/>
      <c r="FJ107" s="8"/>
      <c r="FK107" s="7"/>
      <c r="FL107" s="7"/>
      <c r="FM107" s="2" t="s">
        <v>254</v>
      </c>
      <c r="FN107" s="2" t="s">
        <v>270</v>
      </c>
      <c r="FO107" s="2" t="s">
        <v>220</v>
      </c>
      <c r="FP107" s="2" t="s">
        <v>220</v>
      </c>
      <c r="FQ107" s="2" t="s">
        <v>232</v>
      </c>
      <c r="FR107" s="2" t="s">
        <v>220</v>
      </c>
      <c r="FS107" s="4"/>
      <c r="FT107" s="8"/>
      <c r="FU107" s="4"/>
      <c r="FV107" s="8"/>
      <c r="FW107" s="7"/>
      <c r="FX107" s="7"/>
      <c r="FY107" s="2" t="s">
        <v>277</v>
      </c>
      <c r="FZ107" s="2" t="s">
        <v>217</v>
      </c>
      <c r="GA107" s="2" t="s">
        <v>220</v>
      </c>
      <c r="GB107" s="2" t="s">
        <v>220</v>
      </c>
      <c r="GC107" s="2" t="s">
        <v>232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277</v>
      </c>
      <c r="GL107" s="2" t="s">
        <v>217</v>
      </c>
      <c r="GM107" s="2" t="s">
        <v>220</v>
      </c>
      <c r="GN107" s="2" t="s">
        <v>220</v>
      </c>
      <c r="GO107" s="2" t="s">
        <v>232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220</v>
      </c>
      <c r="GX107" s="2" t="s">
        <v>220</v>
      </c>
      <c r="GY107" s="2" t="s">
        <v>220</v>
      </c>
      <c r="GZ107" s="2" t="s">
        <v>220</v>
      </c>
      <c r="HA107" s="2" t="s">
        <v>220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277</v>
      </c>
      <c r="HJ107" s="2" t="s">
        <v>217</v>
      </c>
      <c r="HK107" s="2" t="s">
        <v>220</v>
      </c>
      <c r="HL107" s="2" t="s">
        <v>220</v>
      </c>
      <c r="HM107" s="2" t="s">
        <v>232</v>
      </c>
      <c r="HN107" s="2" t="s">
        <v>220</v>
      </c>
      <c r="HO107" s="4"/>
      <c r="HP107" s="8"/>
      <c r="HQ107" s="4"/>
      <c r="HR107" s="8"/>
      <c r="HS107" s="7"/>
      <c r="HT107" s="7"/>
      <c r="HU107" s="2" t="s">
        <v>220</v>
      </c>
      <c r="HV107" s="2" t="s">
        <v>220</v>
      </c>
      <c r="HW107" s="2" t="s">
        <v>220</v>
      </c>
      <c r="HX107" s="2" t="s">
        <v>220</v>
      </c>
      <c r="HY107" s="2" t="s">
        <v>220</v>
      </c>
      <c r="HZ107" s="2" t="s">
        <v>220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270</v>
      </c>
      <c r="II107" s="2" t="s">
        <v>1658</v>
      </c>
      <c r="IJ107" s="2" t="s">
        <v>1667</v>
      </c>
      <c r="IK107" s="2" t="s">
        <v>232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277</v>
      </c>
      <c r="IT107" s="2" t="s">
        <v>270</v>
      </c>
      <c r="IU107" s="2" t="s">
        <v>220</v>
      </c>
      <c r="IV107" s="2" t="s">
        <v>220</v>
      </c>
      <c r="IW107" s="2" t="s">
        <v>232</v>
      </c>
      <c r="IX107" s="2" t="s">
        <v>220</v>
      </c>
      <c r="IY107" s="4"/>
      <c r="IZ107" s="8"/>
      <c r="JA107" s="4"/>
      <c r="JB107" s="8"/>
      <c r="JC107" s="7"/>
      <c r="JD107" s="7"/>
      <c r="JE107" s="2" t="s">
        <v>277</v>
      </c>
      <c r="JF107" s="2" t="s">
        <v>270</v>
      </c>
      <c r="JG107" s="2" t="s">
        <v>220</v>
      </c>
      <c r="JH107" s="2" t="s">
        <v>220</v>
      </c>
      <c r="JI107" s="2" t="s">
        <v>232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230</v>
      </c>
      <c r="JR107" s="2" t="s">
        <v>270</v>
      </c>
      <c r="JS107" s="2" t="s">
        <v>642</v>
      </c>
      <c r="JT107" s="2" t="s">
        <v>220</v>
      </c>
      <c r="JU107" s="2" t="s">
        <v>232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220</v>
      </c>
      <c r="KE107" s="2" t="s">
        <v>220</v>
      </c>
      <c r="KF107" s="2" t="s">
        <v>220</v>
      </c>
      <c r="KG107" s="2" t="s">
        <v>220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254</v>
      </c>
      <c r="KP107" s="2" t="s">
        <v>270</v>
      </c>
      <c r="KQ107" s="2" t="s">
        <v>220</v>
      </c>
      <c r="KR107" s="2" t="s">
        <v>220</v>
      </c>
      <c r="KS107" s="2" t="s">
        <v>232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277</v>
      </c>
      <c r="LB107" s="2" t="s">
        <v>217</v>
      </c>
      <c r="LC107" s="2" t="s">
        <v>220</v>
      </c>
      <c r="LD107" s="2" t="s">
        <v>220</v>
      </c>
      <c r="LE107" s="2" t="s">
        <v>232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268</v>
      </c>
      <c r="LN107" s="2" t="s">
        <v>270</v>
      </c>
      <c r="LO107" s="2" t="s">
        <v>220</v>
      </c>
      <c r="LP107" s="2" t="s">
        <v>220</v>
      </c>
      <c r="LQ107" s="2" t="s">
        <v>232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277</v>
      </c>
      <c r="LZ107" s="2" t="s">
        <v>270</v>
      </c>
      <c r="MA107" s="2" t="s">
        <v>220</v>
      </c>
      <c r="MB107" s="2" t="s">
        <v>220</v>
      </c>
      <c r="MC107" s="2" t="s">
        <v>232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277</v>
      </c>
      <c r="ML107" s="2" t="s">
        <v>270</v>
      </c>
      <c r="MM107" s="2" t="s">
        <v>220</v>
      </c>
      <c r="MN107" s="2" t="s">
        <v>220</v>
      </c>
      <c r="MO107" s="2" t="s">
        <v>232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270</v>
      </c>
      <c r="MY107" s="2" t="s">
        <v>1658</v>
      </c>
      <c r="MZ107" s="2" t="s">
        <v>1668</v>
      </c>
      <c r="NA107" s="2" t="s">
        <v>232</v>
      </c>
      <c r="NB107" s="2" t="s">
        <v>220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220</v>
      </c>
      <c r="NK107" s="2" t="s">
        <v>220</v>
      </c>
      <c r="NL107" s="2" t="s">
        <v>220</v>
      </c>
      <c r="NM107" s="2" t="s">
        <v>220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277</v>
      </c>
      <c r="NV107" s="2" t="s">
        <v>270</v>
      </c>
      <c r="NW107" s="2" t="s">
        <v>220</v>
      </c>
      <c r="NX107" s="2" t="s">
        <v>220</v>
      </c>
      <c r="NY107" s="2" t="s">
        <v>232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220</v>
      </c>
      <c r="OI107" s="2" t="s">
        <v>220</v>
      </c>
      <c r="OJ107" s="2" t="s">
        <v>220</v>
      </c>
      <c r="OK107" s="2" t="s">
        <v>220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220</v>
      </c>
      <c r="OT107" s="2" t="s">
        <v>220</v>
      </c>
      <c r="OU107" s="2" t="s">
        <v>220</v>
      </c>
      <c r="OV107" s="2" t="s">
        <v>220</v>
      </c>
      <c r="OW107" s="2" t="s">
        <v>220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220</v>
      </c>
      <c r="PG107" s="2" t="s">
        <v>220</v>
      </c>
      <c r="PH107" s="2" t="s">
        <v>220</v>
      </c>
      <c r="PI107" s="2" t="s">
        <v>220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277</v>
      </c>
      <c r="PR107" s="2" t="s">
        <v>270</v>
      </c>
      <c r="PS107" s="2" t="s">
        <v>220</v>
      </c>
      <c r="PT107" s="2" t="s">
        <v>220</v>
      </c>
      <c r="PU107" s="2" t="s">
        <v>232</v>
      </c>
      <c r="PV107" s="2" t="s">
        <v>220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</row>
    <row r="108">
      <c r="A108" s="2" t="s">
        <v>1669</v>
      </c>
      <c r="B108" s="2" t="s">
        <v>209</v>
      </c>
      <c r="C108" s="2" t="s">
        <v>210</v>
      </c>
      <c r="D108" s="2" t="s">
        <v>211</v>
      </c>
      <c r="E108" s="2" t="s">
        <v>1372</v>
      </c>
      <c r="F108" s="2" t="s">
        <v>1670</v>
      </c>
      <c r="G108" s="2" t="s">
        <v>1670</v>
      </c>
      <c r="H108" s="2" t="s">
        <v>1670</v>
      </c>
      <c r="I108" s="2" t="s">
        <v>577</v>
      </c>
      <c r="J108" s="2" t="s">
        <v>282</v>
      </c>
      <c r="K108" s="2" t="s">
        <v>1329</v>
      </c>
      <c r="L108" s="3">
        <v>75</v>
      </c>
      <c r="M108" s="3">
        <v>78.74</v>
      </c>
      <c r="N108" s="3">
        <v>149.99</v>
      </c>
      <c r="O108" s="2" t="s">
        <v>537</v>
      </c>
      <c r="P108" s="2" t="s">
        <v>538</v>
      </c>
      <c r="Q108" s="2" t="s">
        <v>219</v>
      </c>
      <c r="R108" s="2" t="s">
        <v>220</v>
      </c>
      <c r="S108" s="2" t="s">
        <v>1671</v>
      </c>
      <c r="T108" s="2" t="s">
        <v>220</v>
      </c>
      <c r="U108" s="2" t="s">
        <v>220</v>
      </c>
      <c r="V108" s="2" t="s">
        <v>441</v>
      </c>
      <c r="W108" s="2" t="s">
        <v>1234</v>
      </c>
      <c r="X108" s="2" t="s">
        <v>1672</v>
      </c>
      <c r="Y108" s="2" t="s">
        <v>582</v>
      </c>
      <c r="Z108" s="4"/>
      <c r="AA108" s="4">
        <f>=ROUNDDOWN({0},0)</f>
      </c>
      <c r="AB108" s="5">
        <v>6</v>
      </c>
      <c r="AC108" s="2" t="s">
        <v>220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/>
      <c r="AQ108" s="8"/>
      <c r="AR108" s="4">
        <v>9</v>
      </c>
      <c r="AS108" s="8">
        <v>719.57</v>
      </c>
      <c r="AT108" s="7">
        <v>-1</v>
      </c>
      <c r="AU108" s="7">
        <v>-1</v>
      </c>
      <c r="AV108" s="4"/>
      <c r="AW108" s="8"/>
      <c r="AX108" s="4">
        <v>9</v>
      </c>
      <c r="AY108" s="8">
        <v>719.57</v>
      </c>
      <c r="AZ108" s="7">
        <v>-1</v>
      </c>
      <c r="BA108" s="7">
        <v>-1</v>
      </c>
      <c r="BB108" s="7"/>
      <c r="BC108" s="4"/>
      <c r="BD108" s="8"/>
      <c r="BE108" s="4">
        <v>9</v>
      </c>
      <c r="BF108" s="8">
        <v>719.57</v>
      </c>
      <c r="BG108" s="7">
        <v>-1</v>
      </c>
      <c r="BH108" s="7">
        <v>-1</v>
      </c>
      <c r="BI108" s="7"/>
      <c r="BJ108" s="4"/>
      <c r="BK108" s="8"/>
      <c r="BL108" s="2" t="s">
        <v>1673</v>
      </c>
      <c r="BM108" s="7"/>
      <c r="BN108" s="7"/>
      <c r="BO108" s="4"/>
      <c r="BP108" s="8"/>
      <c r="BQ108" s="4"/>
      <c r="BR108" s="8"/>
      <c r="BS108" s="7"/>
      <c r="BT108" s="7"/>
      <c r="BU108" s="2" t="s">
        <v>1237</v>
      </c>
      <c r="BV108" s="2" t="s">
        <v>270</v>
      </c>
      <c r="BW108" s="2" t="s">
        <v>220</v>
      </c>
      <c r="BX108" s="2" t="s">
        <v>1674</v>
      </c>
      <c r="BY108" s="2" t="s">
        <v>232</v>
      </c>
      <c r="BZ108" s="2" t="s">
        <v>220</v>
      </c>
      <c r="CA108" s="4"/>
      <c r="CB108" s="8"/>
      <c r="CC108" s="4">
        <v>1</v>
      </c>
      <c r="CD108" s="8">
        <v>80.48</v>
      </c>
      <c r="CE108" s="7">
        <v>-1</v>
      </c>
      <c r="CF108" s="7">
        <v>-1</v>
      </c>
      <c r="CG108" s="2" t="s">
        <v>230</v>
      </c>
      <c r="CH108" s="2" t="s">
        <v>270</v>
      </c>
      <c r="CI108" s="2" t="s">
        <v>585</v>
      </c>
      <c r="CJ108" s="2" t="s">
        <v>1675</v>
      </c>
      <c r="CK108" s="2" t="s">
        <v>232</v>
      </c>
      <c r="CL108" s="2" t="s">
        <v>220</v>
      </c>
      <c r="CM108" s="4"/>
      <c r="CN108" s="8"/>
      <c r="CO108" s="4"/>
      <c r="CP108" s="8"/>
      <c r="CQ108" s="7"/>
      <c r="CR108" s="7"/>
      <c r="CS108" s="2" t="s">
        <v>230</v>
      </c>
      <c r="CT108" s="2" t="s">
        <v>270</v>
      </c>
      <c r="CU108" s="2" t="s">
        <v>587</v>
      </c>
      <c r="CV108" s="2" t="s">
        <v>983</v>
      </c>
      <c r="CW108" s="2" t="s">
        <v>232</v>
      </c>
      <c r="CX108" s="2" t="s">
        <v>220</v>
      </c>
      <c r="CY108" s="4"/>
      <c r="CZ108" s="8"/>
      <c r="DA108" s="4"/>
      <c r="DB108" s="8"/>
      <c r="DC108" s="7"/>
      <c r="DD108" s="7"/>
      <c r="DE108" s="2" t="s">
        <v>230</v>
      </c>
      <c r="DF108" s="2" t="s">
        <v>270</v>
      </c>
      <c r="DG108" s="2" t="s">
        <v>589</v>
      </c>
      <c r="DH108" s="2" t="s">
        <v>1524</v>
      </c>
      <c r="DI108" s="2" t="s">
        <v>232</v>
      </c>
      <c r="DJ108" s="2" t="s">
        <v>220</v>
      </c>
      <c r="DK108" s="4"/>
      <c r="DL108" s="8"/>
      <c r="DM108" s="4">
        <v>4</v>
      </c>
      <c r="DN108" s="8">
        <v>314.96</v>
      </c>
      <c r="DO108" s="7">
        <v>-1</v>
      </c>
      <c r="DP108" s="7">
        <v>-1</v>
      </c>
      <c r="DQ108" s="2" t="s">
        <v>230</v>
      </c>
      <c r="DR108" s="2" t="s">
        <v>270</v>
      </c>
      <c r="DS108" s="2" t="s">
        <v>1676</v>
      </c>
      <c r="DT108" s="2" t="s">
        <v>1677</v>
      </c>
      <c r="DU108" s="2" t="s">
        <v>232</v>
      </c>
      <c r="DV108" s="2" t="s">
        <v>220</v>
      </c>
      <c r="DW108" s="4"/>
      <c r="DX108" s="8"/>
      <c r="DY108" s="4">
        <v>1</v>
      </c>
      <c r="DZ108" s="8">
        <v>75.77</v>
      </c>
      <c r="EA108" s="7">
        <v>-1</v>
      </c>
      <c r="EB108" s="7">
        <v>-1</v>
      </c>
      <c r="EC108" s="2" t="s">
        <v>230</v>
      </c>
      <c r="ED108" s="2" t="s">
        <v>270</v>
      </c>
      <c r="EE108" s="2" t="s">
        <v>1381</v>
      </c>
      <c r="EF108" s="2" t="s">
        <v>1678</v>
      </c>
      <c r="EG108" s="2" t="s">
        <v>232</v>
      </c>
      <c r="EH108" s="2" t="s">
        <v>220</v>
      </c>
      <c r="EI108" s="4"/>
      <c r="EJ108" s="8"/>
      <c r="EK108" s="4"/>
      <c r="EL108" s="8"/>
      <c r="EM108" s="7"/>
      <c r="EN108" s="7"/>
      <c r="EO108" s="2" t="s">
        <v>230</v>
      </c>
      <c r="EP108" s="2" t="s">
        <v>270</v>
      </c>
      <c r="EQ108" s="2" t="s">
        <v>455</v>
      </c>
      <c r="ER108" s="2" t="s">
        <v>1679</v>
      </c>
      <c r="ES108" s="2" t="s">
        <v>232</v>
      </c>
      <c r="ET108" s="2" t="s">
        <v>220</v>
      </c>
      <c r="EU108" s="4"/>
      <c r="EV108" s="8"/>
      <c r="EW108" s="4">
        <v>1</v>
      </c>
      <c r="EX108" s="8">
        <v>78.28</v>
      </c>
      <c r="EY108" s="7">
        <v>-1</v>
      </c>
      <c r="EZ108" s="7">
        <v>-1</v>
      </c>
      <c r="FA108" s="2" t="s">
        <v>230</v>
      </c>
      <c r="FB108" s="2" t="s">
        <v>270</v>
      </c>
      <c r="FC108" s="2" t="s">
        <v>1678</v>
      </c>
      <c r="FD108" s="2" t="s">
        <v>700</v>
      </c>
      <c r="FE108" s="2" t="s">
        <v>232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230</v>
      </c>
      <c r="FN108" s="2" t="s">
        <v>270</v>
      </c>
      <c r="FO108" s="2" t="s">
        <v>246</v>
      </c>
      <c r="FP108" s="2" t="s">
        <v>701</v>
      </c>
      <c r="FQ108" s="2" t="s">
        <v>232</v>
      </c>
      <c r="FR108" s="2" t="s">
        <v>220</v>
      </c>
      <c r="FS108" s="4"/>
      <c r="FT108" s="8"/>
      <c r="FU108" s="4">
        <v>2</v>
      </c>
      <c r="FV108" s="8">
        <v>170.08</v>
      </c>
      <c r="FW108" s="7">
        <v>-1</v>
      </c>
      <c r="FX108" s="7">
        <v>-1</v>
      </c>
      <c r="FY108" s="2" t="s">
        <v>230</v>
      </c>
      <c r="FZ108" s="2" t="s">
        <v>270</v>
      </c>
      <c r="GA108" s="2" t="s">
        <v>460</v>
      </c>
      <c r="GB108" s="2" t="s">
        <v>872</v>
      </c>
      <c r="GC108" s="2" t="s">
        <v>232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277</v>
      </c>
      <c r="GL108" s="2" t="s">
        <v>270</v>
      </c>
      <c r="GM108" s="2" t="s">
        <v>220</v>
      </c>
      <c r="GN108" s="2" t="s">
        <v>220</v>
      </c>
      <c r="GO108" s="2" t="s">
        <v>232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230</v>
      </c>
      <c r="GX108" s="2" t="s">
        <v>270</v>
      </c>
      <c r="GY108" s="2" t="s">
        <v>252</v>
      </c>
      <c r="GZ108" s="2" t="s">
        <v>858</v>
      </c>
      <c r="HA108" s="2" t="s">
        <v>232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277</v>
      </c>
      <c r="HJ108" s="2" t="s">
        <v>270</v>
      </c>
      <c r="HK108" s="2" t="s">
        <v>220</v>
      </c>
      <c r="HL108" s="2" t="s">
        <v>220</v>
      </c>
      <c r="HM108" s="2" t="s">
        <v>232</v>
      </c>
      <c r="HN108" s="2" t="s">
        <v>220</v>
      </c>
      <c r="HO108" s="4"/>
      <c r="HP108" s="8"/>
      <c r="HQ108" s="4"/>
      <c r="HR108" s="8"/>
      <c r="HS108" s="7"/>
      <c r="HT108" s="7"/>
      <c r="HU108" s="2" t="s">
        <v>254</v>
      </c>
      <c r="HV108" s="2" t="s">
        <v>270</v>
      </c>
      <c r="HW108" s="2" t="s">
        <v>220</v>
      </c>
      <c r="HX108" s="2" t="s">
        <v>220</v>
      </c>
      <c r="HY108" s="2" t="s">
        <v>232</v>
      </c>
      <c r="HZ108" s="2" t="s">
        <v>220</v>
      </c>
      <c r="IA108" s="4"/>
      <c r="IB108" s="8"/>
      <c r="IC108" s="4"/>
      <c r="ID108" s="8"/>
      <c r="IE108" s="7"/>
      <c r="IF108" s="7"/>
      <c r="IG108" s="2" t="s">
        <v>230</v>
      </c>
      <c r="IH108" s="2" t="s">
        <v>270</v>
      </c>
      <c r="II108" s="2" t="s">
        <v>1676</v>
      </c>
      <c r="IJ108" s="2" t="s">
        <v>1680</v>
      </c>
      <c r="IK108" s="2" t="s">
        <v>232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277</v>
      </c>
      <c r="IT108" s="2" t="s">
        <v>270</v>
      </c>
      <c r="IU108" s="2" t="s">
        <v>220</v>
      </c>
      <c r="IV108" s="2" t="s">
        <v>220</v>
      </c>
      <c r="IW108" s="2" t="s">
        <v>232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1188</v>
      </c>
      <c r="JF108" s="2" t="s">
        <v>270</v>
      </c>
      <c r="JG108" s="2" t="s">
        <v>1387</v>
      </c>
      <c r="JH108" s="2" t="s">
        <v>473</v>
      </c>
      <c r="JI108" s="2" t="s">
        <v>232</v>
      </c>
      <c r="JJ108" s="2" t="s">
        <v>220</v>
      </c>
      <c r="JK108" s="4"/>
      <c r="JL108" s="8"/>
      <c r="JM108" s="4"/>
      <c r="JN108" s="8"/>
      <c r="JO108" s="7"/>
      <c r="JP108" s="7"/>
      <c r="JQ108" s="2" t="s">
        <v>230</v>
      </c>
      <c r="JR108" s="2" t="s">
        <v>270</v>
      </c>
      <c r="JS108" s="2" t="s">
        <v>603</v>
      </c>
      <c r="JT108" s="2" t="s">
        <v>1681</v>
      </c>
      <c r="JU108" s="2" t="s">
        <v>232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277</v>
      </c>
      <c r="KD108" s="2" t="s">
        <v>270</v>
      </c>
      <c r="KE108" s="2" t="s">
        <v>220</v>
      </c>
      <c r="KF108" s="2" t="s">
        <v>220</v>
      </c>
      <c r="KG108" s="2" t="s">
        <v>232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230</v>
      </c>
      <c r="KP108" s="2" t="s">
        <v>270</v>
      </c>
      <c r="KQ108" s="2" t="s">
        <v>1555</v>
      </c>
      <c r="KR108" s="2" t="s">
        <v>1046</v>
      </c>
      <c r="KS108" s="2" t="s">
        <v>232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277</v>
      </c>
      <c r="LB108" s="2" t="s">
        <v>270</v>
      </c>
      <c r="LC108" s="2" t="s">
        <v>220</v>
      </c>
      <c r="LD108" s="2" t="s">
        <v>220</v>
      </c>
      <c r="LE108" s="2" t="s">
        <v>232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268</v>
      </c>
      <c r="LN108" s="2" t="s">
        <v>270</v>
      </c>
      <c r="LO108" s="2" t="s">
        <v>220</v>
      </c>
      <c r="LP108" s="2" t="s">
        <v>220</v>
      </c>
      <c r="LQ108" s="2" t="s">
        <v>232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270</v>
      </c>
      <c r="MA108" s="2" t="s">
        <v>1682</v>
      </c>
      <c r="MB108" s="2" t="s">
        <v>724</v>
      </c>
      <c r="MC108" s="2" t="s">
        <v>232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230</v>
      </c>
      <c r="ML108" s="2" t="s">
        <v>270</v>
      </c>
      <c r="MM108" s="2" t="s">
        <v>958</v>
      </c>
      <c r="MN108" s="2" t="s">
        <v>958</v>
      </c>
      <c r="MO108" s="2" t="s">
        <v>232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230</v>
      </c>
      <c r="MX108" s="2" t="s">
        <v>270</v>
      </c>
      <c r="MY108" s="2" t="s">
        <v>606</v>
      </c>
      <c r="MZ108" s="2" t="s">
        <v>1683</v>
      </c>
      <c r="NA108" s="2" t="s">
        <v>232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220</v>
      </c>
      <c r="NK108" s="2" t="s">
        <v>220</v>
      </c>
      <c r="NL108" s="2" t="s">
        <v>220</v>
      </c>
      <c r="NM108" s="2" t="s">
        <v>220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277</v>
      </c>
      <c r="NV108" s="2" t="s">
        <v>270</v>
      </c>
      <c r="NW108" s="2" t="s">
        <v>220</v>
      </c>
      <c r="NX108" s="2" t="s">
        <v>220</v>
      </c>
      <c r="NY108" s="2" t="s">
        <v>232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220</v>
      </c>
      <c r="OH108" s="2" t="s">
        <v>220</v>
      </c>
      <c r="OI108" s="2" t="s">
        <v>220</v>
      </c>
      <c r="OJ108" s="2" t="s">
        <v>220</v>
      </c>
      <c r="OK108" s="2" t="s">
        <v>220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270</v>
      </c>
      <c r="OU108" s="2" t="s">
        <v>607</v>
      </c>
      <c r="OV108" s="2" t="s">
        <v>1684</v>
      </c>
      <c r="OW108" s="2" t="s">
        <v>232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220</v>
      </c>
      <c r="PG108" s="2" t="s">
        <v>220</v>
      </c>
      <c r="PH108" s="2" t="s">
        <v>220</v>
      </c>
      <c r="PI108" s="2" t="s">
        <v>220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230</v>
      </c>
      <c r="PR108" s="2" t="s">
        <v>270</v>
      </c>
      <c r="PS108" s="2" t="s">
        <v>609</v>
      </c>
      <c r="PT108" s="2" t="s">
        <v>220</v>
      </c>
      <c r="PU108" s="2" t="s">
        <v>232</v>
      </c>
      <c r="PV108" s="2" t="s">
        <v>220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</row>
    <row r="109">
      <c r="A109" s="2" t="s">
        <v>1685</v>
      </c>
      <c r="B109" s="2" t="s">
        <v>209</v>
      </c>
      <c r="C109" s="2" t="s">
        <v>210</v>
      </c>
      <c r="D109" s="2" t="s">
        <v>211</v>
      </c>
      <c r="E109" s="2" t="s">
        <v>1372</v>
      </c>
      <c r="F109" s="2" t="s">
        <v>1686</v>
      </c>
      <c r="G109" s="2" t="s">
        <v>1686</v>
      </c>
      <c r="H109" s="2" t="s">
        <v>220</v>
      </c>
      <c r="I109" s="2" t="s">
        <v>577</v>
      </c>
      <c r="J109" s="2" t="s">
        <v>282</v>
      </c>
      <c r="K109" s="2" t="s">
        <v>1436</v>
      </c>
      <c r="L109" s="3">
        <v>70</v>
      </c>
      <c r="M109" s="3">
        <v>73.5</v>
      </c>
      <c r="N109" s="3">
        <v>139.99</v>
      </c>
      <c r="O109" s="2" t="s">
        <v>217</v>
      </c>
      <c r="P109" s="2" t="s">
        <v>538</v>
      </c>
      <c r="Q109" s="2" t="s">
        <v>219</v>
      </c>
      <c r="R109" s="2" t="s">
        <v>220</v>
      </c>
      <c r="S109" s="2" t="s">
        <v>1687</v>
      </c>
      <c r="T109" s="2" t="s">
        <v>220</v>
      </c>
      <c r="U109" s="2" t="s">
        <v>220</v>
      </c>
      <c r="V109" s="2" t="s">
        <v>843</v>
      </c>
      <c r="W109" s="2" t="s">
        <v>845</v>
      </c>
      <c r="X109" s="2" t="s">
        <v>1688</v>
      </c>
      <c r="Y109" s="2" t="s">
        <v>582</v>
      </c>
      <c r="Z109" s="4"/>
      <c r="AA109" s="4">
        <f>=ROUNDDOWN({0},0)</f>
      </c>
      <c r="AB109" s="5"/>
      <c r="AC109" s="2" t="s">
        <v>220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220</v>
      </c>
      <c r="BM109" s="7"/>
      <c r="BN109" s="7"/>
      <c r="BO109" s="4"/>
      <c r="BP109" s="8"/>
      <c r="BQ109" s="4"/>
      <c r="BR109" s="8"/>
      <c r="BS109" s="7"/>
      <c r="BT109" s="7"/>
      <c r="BU109" s="2" t="s">
        <v>230</v>
      </c>
      <c r="BV109" s="2" t="s">
        <v>270</v>
      </c>
      <c r="BW109" s="2" t="s">
        <v>220</v>
      </c>
      <c r="BX109" s="2" t="s">
        <v>584</v>
      </c>
      <c r="BY109" s="2" t="s">
        <v>232</v>
      </c>
      <c r="BZ109" s="2" t="s">
        <v>220</v>
      </c>
      <c r="CA109" s="4"/>
      <c r="CB109" s="8"/>
      <c r="CC109" s="4"/>
      <c r="CD109" s="8"/>
      <c r="CE109" s="7"/>
      <c r="CF109" s="7"/>
      <c r="CG109" s="2" t="s">
        <v>230</v>
      </c>
      <c r="CH109" s="2" t="s">
        <v>270</v>
      </c>
      <c r="CI109" s="2" t="s">
        <v>585</v>
      </c>
      <c r="CJ109" s="2" t="s">
        <v>1689</v>
      </c>
      <c r="CK109" s="2" t="s">
        <v>232</v>
      </c>
      <c r="CL109" s="2" t="s">
        <v>220</v>
      </c>
      <c r="CM109" s="4"/>
      <c r="CN109" s="8"/>
      <c r="CO109" s="4"/>
      <c r="CP109" s="8"/>
      <c r="CQ109" s="7"/>
      <c r="CR109" s="7"/>
      <c r="CS109" s="2" t="s">
        <v>230</v>
      </c>
      <c r="CT109" s="2" t="s">
        <v>270</v>
      </c>
      <c r="CU109" s="2" t="s">
        <v>587</v>
      </c>
      <c r="CV109" s="2" t="s">
        <v>220</v>
      </c>
      <c r="CW109" s="2" t="s">
        <v>232</v>
      </c>
      <c r="CX109" s="2" t="s">
        <v>220</v>
      </c>
      <c r="CY109" s="4"/>
      <c r="CZ109" s="8"/>
      <c r="DA109" s="4"/>
      <c r="DB109" s="8"/>
      <c r="DC109" s="7"/>
      <c r="DD109" s="7"/>
      <c r="DE109" s="2" t="s">
        <v>230</v>
      </c>
      <c r="DF109" s="2" t="s">
        <v>270</v>
      </c>
      <c r="DG109" s="2" t="s">
        <v>589</v>
      </c>
      <c r="DH109" s="2" t="s">
        <v>1690</v>
      </c>
      <c r="DI109" s="2" t="s">
        <v>232</v>
      </c>
      <c r="DJ109" s="2" t="s">
        <v>220</v>
      </c>
      <c r="DK109" s="4"/>
      <c r="DL109" s="8"/>
      <c r="DM109" s="4"/>
      <c r="DN109" s="8"/>
      <c r="DO109" s="7"/>
      <c r="DP109" s="7"/>
      <c r="DQ109" s="2" t="s">
        <v>230</v>
      </c>
      <c r="DR109" s="2" t="s">
        <v>270</v>
      </c>
      <c r="DS109" s="2" t="s">
        <v>591</v>
      </c>
      <c r="DT109" s="2" t="s">
        <v>1691</v>
      </c>
      <c r="DU109" s="2" t="s">
        <v>232</v>
      </c>
      <c r="DV109" s="2" t="s">
        <v>220</v>
      </c>
      <c r="DW109" s="4"/>
      <c r="DX109" s="8"/>
      <c r="DY109" s="4"/>
      <c r="DZ109" s="8"/>
      <c r="EA109" s="7"/>
      <c r="EB109" s="7"/>
      <c r="EC109" s="2" t="s">
        <v>230</v>
      </c>
      <c r="ED109" s="2" t="s">
        <v>270</v>
      </c>
      <c r="EE109" s="2" t="s">
        <v>593</v>
      </c>
      <c r="EF109" s="2" t="s">
        <v>1692</v>
      </c>
      <c r="EG109" s="2" t="s">
        <v>232</v>
      </c>
      <c r="EH109" s="2" t="s">
        <v>220</v>
      </c>
      <c r="EI109" s="4"/>
      <c r="EJ109" s="8"/>
      <c r="EK109" s="4"/>
      <c r="EL109" s="8"/>
      <c r="EM109" s="7"/>
      <c r="EN109" s="7"/>
      <c r="EO109" s="2" t="s">
        <v>277</v>
      </c>
      <c r="EP109" s="2" t="s">
        <v>270</v>
      </c>
      <c r="EQ109" s="2" t="s">
        <v>220</v>
      </c>
      <c r="ER109" s="2" t="s">
        <v>220</v>
      </c>
      <c r="ES109" s="2" t="s">
        <v>232</v>
      </c>
      <c r="ET109" s="2" t="s">
        <v>220</v>
      </c>
      <c r="EU109" s="4"/>
      <c r="EV109" s="8"/>
      <c r="EW109" s="4"/>
      <c r="EX109" s="8"/>
      <c r="EY109" s="7"/>
      <c r="EZ109" s="7"/>
      <c r="FA109" s="2" t="s">
        <v>230</v>
      </c>
      <c r="FB109" s="2" t="s">
        <v>270</v>
      </c>
      <c r="FC109" s="2" t="s">
        <v>1693</v>
      </c>
      <c r="FD109" s="2" t="s">
        <v>662</v>
      </c>
      <c r="FE109" s="2" t="s">
        <v>232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230</v>
      </c>
      <c r="FN109" s="2" t="s">
        <v>270</v>
      </c>
      <c r="FO109" s="2" t="s">
        <v>246</v>
      </c>
      <c r="FP109" s="2" t="s">
        <v>220</v>
      </c>
      <c r="FQ109" s="2" t="s">
        <v>232</v>
      </c>
      <c r="FR109" s="2" t="s">
        <v>220</v>
      </c>
      <c r="FS109" s="4"/>
      <c r="FT109" s="8"/>
      <c r="FU109" s="4"/>
      <c r="FV109" s="8"/>
      <c r="FW109" s="7"/>
      <c r="FX109" s="7"/>
      <c r="FY109" s="2" t="s">
        <v>277</v>
      </c>
      <c r="FZ109" s="2" t="s">
        <v>217</v>
      </c>
      <c r="GA109" s="2" t="s">
        <v>220</v>
      </c>
      <c r="GB109" s="2" t="s">
        <v>220</v>
      </c>
      <c r="GC109" s="2" t="s">
        <v>232</v>
      </c>
      <c r="GD109" s="2" t="s">
        <v>220</v>
      </c>
      <c r="GE109" s="4"/>
      <c r="GF109" s="8"/>
      <c r="GG109" s="4"/>
      <c r="GH109" s="8"/>
      <c r="GI109" s="7"/>
      <c r="GJ109" s="7"/>
      <c r="GK109" s="2" t="s">
        <v>277</v>
      </c>
      <c r="GL109" s="2" t="s">
        <v>217</v>
      </c>
      <c r="GM109" s="2" t="s">
        <v>220</v>
      </c>
      <c r="GN109" s="2" t="s">
        <v>220</v>
      </c>
      <c r="GO109" s="2" t="s">
        <v>232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277</v>
      </c>
      <c r="GX109" s="2" t="s">
        <v>270</v>
      </c>
      <c r="GY109" s="2" t="s">
        <v>220</v>
      </c>
      <c r="GZ109" s="2" t="s">
        <v>220</v>
      </c>
      <c r="HA109" s="2" t="s">
        <v>232</v>
      </c>
      <c r="HB109" s="2" t="s">
        <v>220</v>
      </c>
      <c r="HC109" s="4"/>
      <c r="HD109" s="8"/>
      <c r="HE109" s="4"/>
      <c r="HF109" s="8"/>
      <c r="HG109" s="7"/>
      <c r="HH109" s="7"/>
      <c r="HI109" s="2" t="s">
        <v>277</v>
      </c>
      <c r="HJ109" s="2" t="s">
        <v>270</v>
      </c>
      <c r="HK109" s="2" t="s">
        <v>220</v>
      </c>
      <c r="HL109" s="2" t="s">
        <v>220</v>
      </c>
      <c r="HM109" s="2" t="s">
        <v>232</v>
      </c>
      <c r="HN109" s="2" t="s">
        <v>220</v>
      </c>
      <c r="HO109" s="4"/>
      <c r="HP109" s="8"/>
      <c r="HQ109" s="4"/>
      <c r="HR109" s="8"/>
      <c r="HS109" s="7"/>
      <c r="HT109" s="7"/>
      <c r="HU109" s="2" t="s">
        <v>277</v>
      </c>
      <c r="HV109" s="2" t="s">
        <v>270</v>
      </c>
      <c r="HW109" s="2" t="s">
        <v>220</v>
      </c>
      <c r="HX109" s="2" t="s">
        <v>220</v>
      </c>
      <c r="HY109" s="2" t="s">
        <v>232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230</v>
      </c>
      <c r="IH109" s="2" t="s">
        <v>270</v>
      </c>
      <c r="II109" s="2" t="s">
        <v>591</v>
      </c>
      <c r="IJ109" s="2" t="s">
        <v>1397</v>
      </c>
      <c r="IK109" s="2" t="s">
        <v>232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277</v>
      </c>
      <c r="IT109" s="2" t="s">
        <v>270</v>
      </c>
      <c r="IU109" s="2" t="s">
        <v>220</v>
      </c>
      <c r="IV109" s="2" t="s">
        <v>220</v>
      </c>
      <c r="IW109" s="2" t="s">
        <v>232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230</v>
      </c>
      <c r="JF109" s="2" t="s">
        <v>270</v>
      </c>
      <c r="JG109" s="2" t="s">
        <v>1387</v>
      </c>
      <c r="JH109" s="2" t="s">
        <v>220</v>
      </c>
      <c r="JI109" s="2" t="s">
        <v>232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230</v>
      </c>
      <c r="JR109" s="2" t="s">
        <v>270</v>
      </c>
      <c r="JS109" s="2" t="s">
        <v>642</v>
      </c>
      <c r="JT109" s="2" t="s">
        <v>1694</v>
      </c>
      <c r="JU109" s="2" t="s">
        <v>232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277</v>
      </c>
      <c r="KD109" s="2" t="s">
        <v>270</v>
      </c>
      <c r="KE109" s="2" t="s">
        <v>220</v>
      </c>
      <c r="KF109" s="2" t="s">
        <v>220</v>
      </c>
      <c r="KG109" s="2" t="s">
        <v>232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254</v>
      </c>
      <c r="KP109" s="2" t="s">
        <v>270</v>
      </c>
      <c r="KQ109" s="2" t="s">
        <v>220</v>
      </c>
      <c r="KR109" s="2" t="s">
        <v>220</v>
      </c>
      <c r="KS109" s="2" t="s">
        <v>232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277</v>
      </c>
      <c r="LB109" s="2" t="s">
        <v>270</v>
      </c>
      <c r="LC109" s="2" t="s">
        <v>220</v>
      </c>
      <c r="LD109" s="2" t="s">
        <v>220</v>
      </c>
      <c r="LE109" s="2" t="s">
        <v>232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268</v>
      </c>
      <c r="LN109" s="2" t="s">
        <v>270</v>
      </c>
      <c r="LO109" s="2" t="s">
        <v>220</v>
      </c>
      <c r="LP109" s="2" t="s">
        <v>220</v>
      </c>
      <c r="LQ109" s="2" t="s">
        <v>232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230</v>
      </c>
      <c r="LZ109" s="2" t="s">
        <v>270</v>
      </c>
      <c r="MA109" s="2" t="s">
        <v>1695</v>
      </c>
      <c r="MB109" s="2" t="s">
        <v>448</v>
      </c>
      <c r="MC109" s="2" t="s">
        <v>232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277</v>
      </c>
      <c r="ML109" s="2" t="s">
        <v>270</v>
      </c>
      <c r="MM109" s="2" t="s">
        <v>220</v>
      </c>
      <c r="MN109" s="2" t="s">
        <v>220</v>
      </c>
      <c r="MO109" s="2" t="s">
        <v>232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230</v>
      </c>
      <c r="MX109" s="2" t="s">
        <v>270</v>
      </c>
      <c r="MY109" s="2" t="s">
        <v>606</v>
      </c>
      <c r="MZ109" s="2" t="s">
        <v>697</v>
      </c>
      <c r="NA109" s="2" t="s">
        <v>232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220</v>
      </c>
      <c r="NK109" s="2" t="s">
        <v>220</v>
      </c>
      <c r="NL109" s="2" t="s">
        <v>220</v>
      </c>
      <c r="NM109" s="2" t="s">
        <v>220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277</v>
      </c>
      <c r="NV109" s="2" t="s">
        <v>270</v>
      </c>
      <c r="NW109" s="2" t="s">
        <v>220</v>
      </c>
      <c r="NX109" s="2" t="s">
        <v>220</v>
      </c>
      <c r="NY109" s="2" t="s">
        <v>232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220</v>
      </c>
      <c r="OH109" s="2" t="s">
        <v>220</v>
      </c>
      <c r="OI109" s="2" t="s">
        <v>220</v>
      </c>
      <c r="OJ109" s="2" t="s">
        <v>220</v>
      </c>
      <c r="OK109" s="2" t="s">
        <v>220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268</v>
      </c>
      <c r="OT109" s="2" t="s">
        <v>270</v>
      </c>
      <c r="OU109" s="2" t="s">
        <v>220</v>
      </c>
      <c r="OV109" s="2" t="s">
        <v>220</v>
      </c>
      <c r="OW109" s="2" t="s">
        <v>232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220</v>
      </c>
      <c r="PG109" s="2" t="s">
        <v>220</v>
      </c>
      <c r="PH109" s="2" t="s">
        <v>220</v>
      </c>
      <c r="PI109" s="2" t="s">
        <v>220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277</v>
      </c>
      <c r="PR109" s="2" t="s">
        <v>270</v>
      </c>
      <c r="PS109" s="2" t="s">
        <v>220</v>
      </c>
      <c r="PT109" s="2" t="s">
        <v>220</v>
      </c>
      <c r="PU109" s="2" t="s">
        <v>232</v>
      </c>
      <c r="PV109" s="2" t="s">
        <v>220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</row>
    <row r="110">
      <c r="A110" s="2" t="s">
        <v>1696</v>
      </c>
      <c r="B110" s="2" t="s">
        <v>209</v>
      </c>
      <c r="C110" s="2" t="s">
        <v>210</v>
      </c>
      <c r="D110" s="2" t="s">
        <v>211</v>
      </c>
      <c r="E110" s="2" t="s">
        <v>1372</v>
      </c>
      <c r="F110" s="2" t="s">
        <v>1697</v>
      </c>
      <c r="G110" s="2" t="s">
        <v>1697</v>
      </c>
      <c r="H110" s="2" t="s">
        <v>1697</v>
      </c>
      <c r="I110" s="2" t="s">
        <v>577</v>
      </c>
      <c r="J110" s="2" t="s">
        <v>282</v>
      </c>
      <c r="K110" s="2" t="s">
        <v>1698</v>
      </c>
      <c r="L110" s="3">
        <v>67.2</v>
      </c>
      <c r="M110" s="3">
        <v>70.56</v>
      </c>
      <c r="N110" s="3">
        <v>139.99</v>
      </c>
      <c r="O110" s="2" t="s">
        <v>1699</v>
      </c>
      <c r="P110" s="2" t="s">
        <v>538</v>
      </c>
      <c r="Q110" s="2" t="s">
        <v>219</v>
      </c>
      <c r="R110" s="2" t="s">
        <v>220</v>
      </c>
      <c r="S110" s="2" t="s">
        <v>1700</v>
      </c>
      <c r="T110" s="2" t="s">
        <v>220</v>
      </c>
      <c r="U110" s="2" t="s">
        <v>220</v>
      </c>
      <c r="V110" s="2" t="s">
        <v>1217</v>
      </c>
      <c r="W110" s="2" t="s">
        <v>442</v>
      </c>
      <c r="X110" s="2" t="s">
        <v>1701</v>
      </c>
      <c r="Y110" s="2" t="s">
        <v>582</v>
      </c>
      <c r="Z110" s="4"/>
      <c r="AA110" s="4">
        <f>=ROUNDDOWN({0},0)</f>
      </c>
      <c r="AB110" s="5"/>
      <c r="AC110" s="2" t="s">
        <v>220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220</v>
      </c>
      <c r="BM110" s="7"/>
      <c r="BN110" s="7"/>
      <c r="BO110" s="4"/>
      <c r="BP110" s="8"/>
      <c r="BQ110" s="4"/>
      <c r="BR110" s="8"/>
      <c r="BS110" s="7"/>
      <c r="BT110" s="7"/>
      <c r="BU110" s="2" t="s">
        <v>277</v>
      </c>
      <c r="BV110" s="2" t="s">
        <v>270</v>
      </c>
      <c r="BW110" s="2" t="s">
        <v>220</v>
      </c>
      <c r="BX110" s="2" t="s">
        <v>220</v>
      </c>
      <c r="BY110" s="2" t="s">
        <v>232</v>
      </c>
      <c r="BZ110" s="2" t="s">
        <v>220</v>
      </c>
      <c r="CA110" s="4"/>
      <c r="CB110" s="8"/>
      <c r="CC110" s="4"/>
      <c r="CD110" s="8"/>
      <c r="CE110" s="7"/>
      <c r="CF110" s="7"/>
      <c r="CG110" s="2" t="s">
        <v>230</v>
      </c>
      <c r="CH110" s="2" t="s">
        <v>270</v>
      </c>
      <c r="CI110" s="2" t="s">
        <v>1702</v>
      </c>
      <c r="CJ110" s="2" t="s">
        <v>1703</v>
      </c>
      <c r="CK110" s="2" t="s">
        <v>232</v>
      </c>
      <c r="CL110" s="2" t="s">
        <v>220</v>
      </c>
      <c r="CM110" s="4"/>
      <c r="CN110" s="8"/>
      <c r="CO110" s="4"/>
      <c r="CP110" s="8"/>
      <c r="CQ110" s="7"/>
      <c r="CR110" s="7"/>
      <c r="CS110" s="2" t="s">
        <v>230</v>
      </c>
      <c r="CT110" s="2" t="s">
        <v>270</v>
      </c>
      <c r="CU110" s="2" t="s">
        <v>587</v>
      </c>
      <c r="CV110" s="2" t="s">
        <v>1610</v>
      </c>
      <c r="CW110" s="2" t="s">
        <v>232</v>
      </c>
      <c r="CX110" s="2" t="s">
        <v>220</v>
      </c>
      <c r="CY110" s="4"/>
      <c r="CZ110" s="8"/>
      <c r="DA110" s="4"/>
      <c r="DB110" s="8"/>
      <c r="DC110" s="7"/>
      <c r="DD110" s="7"/>
      <c r="DE110" s="2" t="s">
        <v>230</v>
      </c>
      <c r="DF110" s="2" t="s">
        <v>270</v>
      </c>
      <c r="DG110" s="2" t="s">
        <v>1704</v>
      </c>
      <c r="DH110" s="2" t="s">
        <v>1705</v>
      </c>
      <c r="DI110" s="2" t="s">
        <v>232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230</v>
      </c>
      <c r="DR110" s="2" t="s">
        <v>270</v>
      </c>
      <c r="DS110" s="2" t="s">
        <v>1706</v>
      </c>
      <c r="DT110" s="2" t="s">
        <v>1707</v>
      </c>
      <c r="DU110" s="2" t="s">
        <v>232</v>
      </c>
      <c r="DV110" s="2" t="s">
        <v>220</v>
      </c>
      <c r="DW110" s="4"/>
      <c r="DX110" s="8"/>
      <c r="DY110" s="4"/>
      <c r="DZ110" s="8"/>
      <c r="EA110" s="7"/>
      <c r="EB110" s="7"/>
      <c r="EC110" s="2" t="s">
        <v>230</v>
      </c>
      <c r="ED110" s="2" t="s">
        <v>270</v>
      </c>
      <c r="EE110" s="2" t="s">
        <v>588</v>
      </c>
      <c r="EF110" s="2" t="s">
        <v>695</v>
      </c>
      <c r="EG110" s="2" t="s">
        <v>232</v>
      </c>
      <c r="EH110" s="2" t="s">
        <v>220</v>
      </c>
      <c r="EI110" s="4"/>
      <c r="EJ110" s="8"/>
      <c r="EK110" s="4"/>
      <c r="EL110" s="8"/>
      <c r="EM110" s="7"/>
      <c r="EN110" s="7"/>
      <c r="EO110" s="2" t="s">
        <v>277</v>
      </c>
      <c r="EP110" s="2" t="s">
        <v>270</v>
      </c>
      <c r="EQ110" s="2" t="s">
        <v>220</v>
      </c>
      <c r="ER110" s="2" t="s">
        <v>220</v>
      </c>
      <c r="ES110" s="2" t="s">
        <v>232</v>
      </c>
      <c r="ET110" s="2" t="s">
        <v>220</v>
      </c>
      <c r="EU110" s="4"/>
      <c r="EV110" s="8"/>
      <c r="EW110" s="4"/>
      <c r="EX110" s="8"/>
      <c r="EY110" s="7"/>
      <c r="EZ110" s="7"/>
      <c r="FA110" s="2" t="s">
        <v>230</v>
      </c>
      <c r="FB110" s="2" t="s">
        <v>270</v>
      </c>
      <c r="FC110" s="2" t="s">
        <v>676</v>
      </c>
      <c r="FD110" s="2" t="s">
        <v>1708</v>
      </c>
      <c r="FE110" s="2" t="s">
        <v>232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268</v>
      </c>
      <c r="FN110" s="2" t="s">
        <v>270</v>
      </c>
      <c r="FO110" s="2" t="s">
        <v>220</v>
      </c>
      <c r="FP110" s="2" t="s">
        <v>220</v>
      </c>
      <c r="FQ110" s="2" t="s">
        <v>232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220</v>
      </c>
      <c r="FZ110" s="2" t="s">
        <v>220</v>
      </c>
      <c r="GA110" s="2" t="s">
        <v>220</v>
      </c>
      <c r="GB110" s="2" t="s">
        <v>220</v>
      </c>
      <c r="GC110" s="2" t="s">
        <v>220</v>
      </c>
      <c r="GD110" s="2" t="s">
        <v>220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220</v>
      </c>
      <c r="GM110" s="2" t="s">
        <v>220</v>
      </c>
      <c r="GN110" s="2" t="s">
        <v>220</v>
      </c>
      <c r="GO110" s="2" t="s">
        <v>220</v>
      </c>
      <c r="GP110" s="2" t="s">
        <v>220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220</v>
      </c>
      <c r="GY110" s="2" t="s">
        <v>220</v>
      </c>
      <c r="GZ110" s="2" t="s">
        <v>220</v>
      </c>
      <c r="HA110" s="2" t="s">
        <v>220</v>
      </c>
      <c r="HB110" s="2" t="s">
        <v>220</v>
      </c>
      <c r="HC110" s="4"/>
      <c r="HD110" s="8"/>
      <c r="HE110" s="4"/>
      <c r="HF110" s="8"/>
      <c r="HG110" s="7"/>
      <c r="HH110" s="7"/>
      <c r="HI110" s="2" t="s">
        <v>277</v>
      </c>
      <c r="HJ110" s="2" t="s">
        <v>217</v>
      </c>
      <c r="HK110" s="2" t="s">
        <v>220</v>
      </c>
      <c r="HL110" s="2" t="s">
        <v>220</v>
      </c>
      <c r="HM110" s="2" t="s">
        <v>232</v>
      </c>
      <c r="HN110" s="2" t="s">
        <v>220</v>
      </c>
      <c r="HO110" s="4"/>
      <c r="HP110" s="8"/>
      <c r="HQ110" s="4"/>
      <c r="HR110" s="8"/>
      <c r="HS110" s="7"/>
      <c r="HT110" s="7"/>
      <c r="HU110" s="2" t="s">
        <v>220</v>
      </c>
      <c r="HV110" s="2" t="s">
        <v>220</v>
      </c>
      <c r="HW110" s="2" t="s">
        <v>220</v>
      </c>
      <c r="HX110" s="2" t="s">
        <v>220</v>
      </c>
      <c r="HY110" s="2" t="s">
        <v>220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230</v>
      </c>
      <c r="IH110" s="2" t="s">
        <v>270</v>
      </c>
      <c r="II110" s="2" t="s">
        <v>1706</v>
      </c>
      <c r="IJ110" s="2" t="s">
        <v>1709</v>
      </c>
      <c r="IK110" s="2" t="s">
        <v>232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268</v>
      </c>
      <c r="IT110" s="2" t="s">
        <v>270</v>
      </c>
      <c r="IU110" s="2" t="s">
        <v>220</v>
      </c>
      <c r="IV110" s="2" t="s">
        <v>220</v>
      </c>
      <c r="IW110" s="2" t="s">
        <v>232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230</v>
      </c>
      <c r="JF110" s="2" t="s">
        <v>270</v>
      </c>
      <c r="JG110" s="2" t="s">
        <v>1387</v>
      </c>
      <c r="JH110" s="2" t="s">
        <v>220</v>
      </c>
      <c r="JI110" s="2" t="s">
        <v>232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254</v>
      </c>
      <c r="JR110" s="2" t="s">
        <v>270</v>
      </c>
      <c r="JS110" s="2" t="s">
        <v>220</v>
      </c>
      <c r="JT110" s="2" t="s">
        <v>220</v>
      </c>
      <c r="JU110" s="2" t="s">
        <v>232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277</v>
      </c>
      <c r="KD110" s="2" t="s">
        <v>217</v>
      </c>
      <c r="KE110" s="2" t="s">
        <v>220</v>
      </c>
      <c r="KF110" s="2" t="s">
        <v>220</v>
      </c>
      <c r="KG110" s="2" t="s">
        <v>232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254</v>
      </c>
      <c r="KP110" s="2" t="s">
        <v>270</v>
      </c>
      <c r="KQ110" s="2" t="s">
        <v>220</v>
      </c>
      <c r="KR110" s="2" t="s">
        <v>220</v>
      </c>
      <c r="KS110" s="2" t="s">
        <v>232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277</v>
      </c>
      <c r="LB110" s="2" t="s">
        <v>270</v>
      </c>
      <c r="LC110" s="2" t="s">
        <v>220</v>
      </c>
      <c r="LD110" s="2" t="s">
        <v>220</v>
      </c>
      <c r="LE110" s="2" t="s">
        <v>232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268</v>
      </c>
      <c r="LN110" s="2" t="s">
        <v>270</v>
      </c>
      <c r="LO110" s="2" t="s">
        <v>220</v>
      </c>
      <c r="LP110" s="2" t="s">
        <v>220</v>
      </c>
      <c r="LQ110" s="2" t="s">
        <v>232</v>
      </c>
      <c r="LR110" s="2" t="s">
        <v>220</v>
      </c>
      <c r="LS110" s="4"/>
      <c r="LT110" s="8"/>
      <c r="LU110" s="4"/>
      <c r="LV110" s="8"/>
      <c r="LW110" s="7"/>
      <c r="LX110" s="7"/>
      <c r="LY110" s="2" t="s">
        <v>277</v>
      </c>
      <c r="LZ110" s="2" t="s">
        <v>270</v>
      </c>
      <c r="MA110" s="2" t="s">
        <v>220</v>
      </c>
      <c r="MB110" s="2" t="s">
        <v>220</v>
      </c>
      <c r="MC110" s="2" t="s">
        <v>232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277</v>
      </c>
      <c r="ML110" s="2" t="s">
        <v>270</v>
      </c>
      <c r="MM110" s="2" t="s">
        <v>220</v>
      </c>
      <c r="MN110" s="2" t="s">
        <v>220</v>
      </c>
      <c r="MO110" s="2" t="s">
        <v>232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230</v>
      </c>
      <c r="MX110" s="2" t="s">
        <v>270</v>
      </c>
      <c r="MY110" s="2" t="s">
        <v>1710</v>
      </c>
      <c r="MZ110" s="2" t="s">
        <v>1711</v>
      </c>
      <c r="NA110" s="2" t="s">
        <v>232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220</v>
      </c>
      <c r="NK110" s="2" t="s">
        <v>220</v>
      </c>
      <c r="NL110" s="2" t="s">
        <v>220</v>
      </c>
      <c r="NM110" s="2" t="s">
        <v>220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277</v>
      </c>
      <c r="NV110" s="2" t="s">
        <v>270</v>
      </c>
      <c r="NW110" s="2" t="s">
        <v>220</v>
      </c>
      <c r="NX110" s="2" t="s">
        <v>220</v>
      </c>
      <c r="NY110" s="2" t="s">
        <v>232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220</v>
      </c>
      <c r="OH110" s="2" t="s">
        <v>220</v>
      </c>
      <c r="OI110" s="2" t="s">
        <v>220</v>
      </c>
      <c r="OJ110" s="2" t="s">
        <v>220</v>
      </c>
      <c r="OK110" s="2" t="s">
        <v>220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230</v>
      </c>
      <c r="OT110" s="2" t="s">
        <v>270</v>
      </c>
      <c r="OU110" s="2" t="s">
        <v>607</v>
      </c>
      <c r="OV110" s="2" t="s">
        <v>220</v>
      </c>
      <c r="OW110" s="2" t="s">
        <v>232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220</v>
      </c>
      <c r="PG110" s="2" t="s">
        <v>220</v>
      </c>
      <c r="PH110" s="2" t="s">
        <v>220</v>
      </c>
      <c r="PI110" s="2" t="s">
        <v>220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230</v>
      </c>
      <c r="PR110" s="2" t="s">
        <v>270</v>
      </c>
      <c r="PS110" s="2" t="s">
        <v>609</v>
      </c>
      <c r="PT110" s="2" t="s">
        <v>1558</v>
      </c>
      <c r="PU110" s="2" t="s">
        <v>232</v>
      </c>
      <c r="PV110" s="2" t="s">
        <v>220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</row>
    <row r="111">
      <c r="A111" s="2" t="s">
        <v>1712</v>
      </c>
      <c r="B111" s="2" t="s">
        <v>209</v>
      </c>
      <c r="C111" s="2" t="s">
        <v>210</v>
      </c>
      <c r="D111" s="2" t="s">
        <v>1713</v>
      </c>
      <c r="E111" s="2" t="s">
        <v>1714</v>
      </c>
      <c r="F111" s="2" t="s">
        <v>213</v>
      </c>
      <c r="G111" s="2" t="s">
        <v>213</v>
      </c>
      <c r="H111" s="2" t="s">
        <v>213</v>
      </c>
      <c r="I111" s="2" t="s">
        <v>1715</v>
      </c>
      <c r="J111" s="2" t="s">
        <v>215</v>
      </c>
      <c r="K111" s="2" t="s">
        <v>216</v>
      </c>
      <c r="L111" s="3">
        <v>51.3</v>
      </c>
      <c r="M111" s="3">
        <v>53.86</v>
      </c>
      <c r="N111" s="3">
        <v>109.99</v>
      </c>
      <c r="O111" s="2" t="s">
        <v>217</v>
      </c>
      <c r="P111" s="2" t="s">
        <v>218</v>
      </c>
      <c r="Q111" s="2" t="s">
        <v>219</v>
      </c>
      <c r="R111" s="2" t="s">
        <v>220</v>
      </c>
      <c r="S111" s="2" t="s">
        <v>221</v>
      </c>
      <c r="T111" s="2" t="s">
        <v>222</v>
      </c>
      <c r="U111" s="2" t="s">
        <v>223</v>
      </c>
      <c r="V111" s="2" t="s">
        <v>224</v>
      </c>
      <c r="W111" s="2" t="s">
        <v>225</v>
      </c>
      <c r="X111" s="2" t="s">
        <v>226</v>
      </c>
      <c r="Y111" s="2" t="s">
        <v>227</v>
      </c>
      <c r="Z111" s="4">
        <v>675</v>
      </c>
      <c r="AA111" s="4">
        <f>=ROUNDDOWN(25,0)</f>
      </c>
      <c r="AB111" s="5">
        <v>27</v>
      </c>
      <c r="AC111" s="2" t="s">
        <v>1716</v>
      </c>
      <c r="AD111" s="4">
        <v>50</v>
      </c>
      <c r="AE111" s="4">
        <v>420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38</v>
      </c>
      <c r="AQ111" s="8">
        <v>2115.7</v>
      </c>
      <c r="AR111" s="4">
        <v>38</v>
      </c>
      <c r="AS111" s="8">
        <v>2156.39</v>
      </c>
      <c r="AT111" s="7"/>
      <c r="AU111" s="7">
        <v>-0.0189</v>
      </c>
      <c r="AV111" s="4">
        <v>57</v>
      </c>
      <c r="AW111" s="8">
        <v>3499.01</v>
      </c>
      <c r="AX111" s="4">
        <v>95</v>
      </c>
      <c r="AY111" s="8">
        <v>6229.63</v>
      </c>
      <c r="AZ111" s="7">
        <v>-0.4</v>
      </c>
      <c r="BA111" s="7">
        <v>-0.4383</v>
      </c>
      <c r="BB111" s="7">
        <v>0.6047</v>
      </c>
      <c r="BC111" s="4">
        <v>115</v>
      </c>
      <c r="BD111" s="8">
        <v>7200.98</v>
      </c>
      <c r="BE111" s="4">
        <v>188</v>
      </c>
      <c r="BF111" s="8">
        <v>12477.5</v>
      </c>
      <c r="BG111" s="7">
        <v>-0.3883</v>
      </c>
      <c r="BH111" s="7">
        <v>-0.4229</v>
      </c>
      <c r="BI111" s="7">
        <v>0.4859</v>
      </c>
      <c r="BJ111" s="4">
        <v>38</v>
      </c>
      <c r="BK111" s="8">
        <v>2115.7</v>
      </c>
      <c r="BL111" s="2" t="s">
        <v>1717</v>
      </c>
      <c r="BM111" s="7">
        <v>1</v>
      </c>
      <c r="BN111" s="7">
        <v>1</v>
      </c>
      <c r="BO111" s="4">
        <v>15</v>
      </c>
      <c r="BP111" s="8">
        <v>861.6</v>
      </c>
      <c r="BQ111" s="4">
        <v>13</v>
      </c>
      <c r="BR111" s="8">
        <v>746.72</v>
      </c>
      <c r="BS111" s="7">
        <v>0.1538</v>
      </c>
      <c r="BT111" s="7">
        <v>0.1538</v>
      </c>
      <c r="BU111" s="2" t="s">
        <v>230</v>
      </c>
      <c r="BV111" s="2" t="s">
        <v>217</v>
      </c>
      <c r="BW111" s="2" t="s">
        <v>220</v>
      </c>
      <c r="BX111" s="2" t="s">
        <v>247</v>
      </c>
      <c r="BY111" s="2" t="s">
        <v>232</v>
      </c>
      <c r="BZ111" s="2" t="s">
        <v>220</v>
      </c>
      <c r="CA111" s="4"/>
      <c r="CB111" s="8"/>
      <c r="CC111" s="4"/>
      <c r="CD111" s="8"/>
      <c r="CE111" s="7"/>
      <c r="CF111" s="7"/>
      <c r="CG111" s="2" t="s">
        <v>230</v>
      </c>
      <c r="CH111" s="2" t="s">
        <v>217</v>
      </c>
      <c r="CI111" s="2" t="s">
        <v>233</v>
      </c>
      <c r="CJ111" s="2" t="s">
        <v>1718</v>
      </c>
      <c r="CK111" s="2" t="s">
        <v>232</v>
      </c>
      <c r="CL111" s="2" t="s">
        <v>220</v>
      </c>
      <c r="CM111" s="4">
        <v>8</v>
      </c>
      <c r="CN111" s="8">
        <v>480</v>
      </c>
      <c r="CO111" s="4">
        <v>9</v>
      </c>
      <c r="CP111" s="8">
        <v>540</v>
      </c>
      <c r="CQ111" s="7">
        <v>-0.1111</v>
      </c>
      <c r="CR111" s="7">
        <v>-0.1111</v>
      </c>
      <c r="CS111" s="2" t="s">
        <v>230</v>
      </c>
      <c r="CT111" s="2" t="s">
        <v>217</v>
      </c>
      <c r="CU111" s="2" t="s">
        <v>235</v>
      </c>
      <c r="CV111" s="2" t="s">
        <v>455</v>
      </c>
      <c r="CW111" s="2" t="s">
        <v>232</v>
      </c>
      <c r="CX111" s="2" t="s">
        <v>220</v>
      </c>
      <c r="CY111" s="4">
        <v>1</v>
      </c>
      <c r="CZ111" s="8">
        <v>55.36</v>
      </c>
      <c r="DA111" s="4">
        <v>1</v>
      </c>
      <c r="DB111" s="8">
        <v>55.36</v>
      </c>
      <c r="DC111" s="7"/>
      <c r="DD111" s="7"/>
      <c r="DE111" s="2" t="s">
        <v>230</v>
      </c>
      <c r="DF111" s="2" t="s">
        <v>217</v>
      </c>
      <c r="DG111" s="2" t="s">
        <v>1648</v>
      </c>
      <c r="DH111" s="2" t="s">
        <v>443</v>
      </c>
      <c r="DI111" s="2" t="s">
        <v>232</v>
      </c>
      <c r="DJ111" s="2" t="s">
        <v>220</v>
      </c>
      <c r="DK111" s="4"/>
      <c r="DL111" s="8"/>
      <c r="DM111" s="4"/>
      <c r="DN111" s="8"/>
      <c r="DO111" s="7"/>
      <c r="DP111" s="7"/>
      <c r="DQ111" s="2" t="s">
        <v>230</v>
      </c>
      <c r="DR111" s="2" t="s">
        <v>217</v>
      </c>
      <c r="DS111" s="2" t="s">
        <v>239</v>
      </c>
      <c r="DT111" s="2" t="s">
        <v>240</v>
      </c>
      <c r="DU111" s="2" t="s">
        <v>232</v>
      </c>
      <c r="DV111" s="2" t="s">
        <v>220</v>
      </c>
      <c r="DW111" s="4">
        <v>6</v>
      </c>
      <c r="DX111" s="8">
        <v>288.48</v>
      </c>
      <c r="DY111" s="4">
        <v>7</v>
      </c>
      <c r="DZ111" s="8">
        <v>331.27</v>
      </c>
      <c r="EA111" s="7">
        <v>-0.1429</v>
      </c>
      <c r="EB111" s="7">
        <v>-0.1292</v>
      </c>
      <c r="EC111" s="2" t="s">
        <v>230</v>
      </c>
      <c r="ED111" s="2" t="s">
        <v>217</v>
      </c>
      <c r="EE111" s="2" t="s">
        <v>234</v>
      </c>
      <c r="EF111" s="2" t="s">
        <v>1509</v>
      </c>
      <c r="EG111" s="2" t="s">
        <v>232</v>
      </c>
      <c r="EH111" s="2" t="s">
        <v>220</v>
      </c>
      <c r="EI111" s="4">
        <v>7</v>
      </c>
      <c r="EJ111" s="8">
        <v>376.39</v>
      </c>
      <c r="EK111" s="4">
        <v>2</v>
      </c>
      <c r="EL111" s="8">
        <v>117.32</v>
      </c>
      <c r="EM111" s="7">
        <v>2.5</v>
      </c>
      <c r="EN111" s="7">
        <v>2.2082</v>
      </c>
      <c r="EO111" s="2" t="s">
        <v>230</v>
      </c>
      <c r="EP111" s="2" t="s">
        <v>217</v>
      </c>
      <c r="EQ111" s="2" t="s">
        <v>242</v>
      </c>
      <c r="ER111" s="2" t="s">
        <v>1719</v>
      </c>
      <c r="ES111" s="2" t="s">
        <v>232</v>
      </c>
      <c r="ET111" s="2" t="s">
        <v>220</v>
      </c>
      <c r="EU111" s="4"/>
      <c r="EV111" s="8"/>
      <c r="EW111" s="4">
        <v>1</v>
      </c>
      <c r="EX111" s="8">
        <v>59.54</v>
      </c>
      <c r="EY111" s="7">
        <v>-1</v>
      </c>
      <c r="EZ111" s="7">
        <v>-1</v>
      </c>
      <c r="FA111" s="2" t="s">
        <v>230</v>
      </c>
      <c r="FB111" s="2" t="s">
        <v>217</v>
      </c>
      <c r="FC111" s="2" t="s">
        <v>645</v>
      </c>
      <c r="FD111" s="2" t="s">
        <v>1720</v>
      </c>
      <c r="FE111" s="2" t="s">
        <v>232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230</v>
      </c>
      <c r="FN111" s="2" t="s">
        <v>217</v>
      </c>
      <c r="FO111" s="2" t="s">
        <v>1721</v>
      </c>
      <c r="FP111" s="2" t="s">
        <v>1722</v>
      </c>
      <c r="FQ111" s="2" t="s">
        <v>232</v>
      </c>
      <c r="FR111" s="2" t="s">
        <v>220</v>
      </c>
      <c r="FS111" s="4"/>
      <c r="FT111" s="8"/>
      <c r="FU111" s="4"/>
      <c r="FV111" s="8"/>
      <c r="FW111" s="7"/>
      <c r="FX111" s="7"/>
      <c r="FY111" s="2" t="s">
        <v>230</v>
      </c>
      <c r="FZ111" s="2" t="s">
        <v>217</v>
      </c>
      <c r="GA111" s="2" t="s">
        <v>1723</v>
      </c>
      <c r="GB111" s="2" t="s">
        <v>249</v>
      </c>
      <c r="GC111" s="2" t="s">
        <v>232</v>
      </c>
      <c r="GD111" s="2" t="s">
        <v>220</v>
      </c>
      <c r="GE111" s="4">
        <v>1</v>
      </c>
      <c r="GF111" s="8">
        <v>53.87</v>
      </c>
      <c r="GG111" s="4"/>
      <c r="GH111" s="8"/>
      <c r="GI111" s="7"/>
      <c r="GJ111" s="7"/>
      <c r="GK111" s="2" t="s">
        <v>230</v>
      </c>
      <c r="GL111" s="2" t="s">
        <v>217</v>
      </c>
      <c r="GM111" s="2" t="s">
        <v>250</v>
      </c>
      <c r="GN111" s="2" t="s">
        <v>1242</v>
      </c>
      <c r="GO111" s="2" t="s">
        <v>232</v>
      </c>
      <c r="GP111" s="2" t="s">
        <v>220</v>
      </c>
      <c r="GQ111" s="4"/>
      <c r="GR111" s="8"/>
      <c r="GS111" s="4"/>
      <c r="GT111" s="8"/>
      <c r="GU111" s="7"/>
      <c r="GV111" s="7"/>
      <c r="GW111" s="2" t="s">
        <v>416</v>
      </c>
      <c r="GX111" s="2" t="s">
        <v>217</v>
      </c>
      <c r="GY111" s="2" t="s">
        <v>220</v>
      </c>
      <c r="GZ111" s="2" t="s">
        <v>220</v>
      </c>
      <c r="HA111" s="2" t="s">
        <v>232</v>
      </c>
      <c r="HB111" s="2" t="s">
        <v>220</v>
      </c>
      <c r="HC111" s="4"/>
      <c r="HD111" s="8"/>
      <c r="HE111" s="4"/>
      <c r="HF111" s="8"/>
      <c r="HG111" s="7"/>
      <c r="HH111" s="7"/>
      <c r="HI111" s="2" t="s">
        <v>254</v>
      </c>
      <c r="HJ111" s="2" t="s">
        <v>217</v>
      </c>
      <c r="HK111" s="2" t="s">
        <v>220</v>
      </c>
      <c r="HL111" s="2" t="s">
        <v>220</v>
      </c>
      <c r="HM111" s="2" t="s">
        <v>232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230</v>
      </c>
      <c r="HV111" s="2" t="s">
        <v>217</v>
      </c>
      <c r="HW111" s="2" t="s">
        <v>970</v>
      </c>
      <c r="HX111" s="2" t="s">
        <v>220</v>
      </c>
      <c r="HY111" s="2" t="s">
        <v>232</v>
      </c>
      <c r="HZ111" s="2" t="s">
        <v>220</v>
      </c>
      <c r="IA111" s="4"/>
      <c r="IB111" s="8"/>
      <c r="IC111" s="4"/>
      <c r="ID111" s="8"/>
      <c r="IE111" s="7"/>
      <c r="IF111" s="7"/>
      <c r="IG111" s="2" t="s">
        <v>230</v>
      </c>
      <c r="IH111" s="2" t="s">
        <v>217</v>
      </c>
      <c r="II111" s="2" t="s">
        <v>239</v>
      </c>
      <c r="IJ111" s="2" t="s">
        <v>255</v>
      </c>
      <c r="IK111" s="2" t="s">
        <v>232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277</v>
      </c>
      <c r="IT111" s="2" t="s">
        <v>217</v>
      </c>
      <c r="IU111" s="2" t="s">
        <v>220</v>
      </c>
      <c r="IV111" s="2" t="s">
        <v>220</v>
      </c>
      <c r="IW111" s="2" t="s">
        <v>232</v>
      </c>
      <c r="IX111" s="2" t="s">
        <v>220</v>
      </c>
      <c r="IY111" s="4"/>
      <c r="IZ111" s="8"/>
      <c r="JA111" s="4">
        <v>4</v>
      </c>
      <c r="JB111" s="8">
        <v>249.48</v>
      </c>
      <c r="JC111" s="7">
        <v>-1</v>
      </c>
      <c r="JD111" s="7">
        <v>-1</v>
      </c>
      <c r="JE111" s="2" t="s">
        <v>230</v>
      </c>
      <c r="JF111" s="2" t="s">
        <v>217</v>
      </c>
      <c r="JG111" s="2" t="s">
        <v>329</v>
      </c>
      <c r="JH111" s="2" t="s">
        <v>806</v>
      </c>
      <c r="JI111" s="2" t="s">
        <v>232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230</v>
      </c>
      <c r="JR111" s="2" t="s">
        <v>217</v>
      </c>
      <c r="JS111" s="2" t="s">
        <v>1724</v>
      </c>
      <c r="JT111" s="2" t="s">
        <v>1725</v>
      </c>
      <c r="JU111" s="2" t="s">
        <v>232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230</v>
      </c>
      <c r="KD111" s="2" t="s">
        <v>217</v>
      </c>
      <c r="KE111" s="2" t="s">
        <v>262</v>
      </c>
      <c r="KF111" s="2" t="s">
        <v>892</v>
      </c>
      <c r="KG111" s="2" t="s">
        <v>232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230</v>
      </c>
      <c r="KP111" s="2" t="s">
        <v>217</v>
      </c>
      <c r="KQ111" s="2" t="s">
        <v>264</v>
      </c>
      <c r="KR111" s="2" t="s">
        <v>1726</v>
      </c>
      <c r="KS111" s="2" t="s">
        <v>232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277</v>
      </c>
      <c r="LB111" s="2" t="s">
        <v>217</v>
      </c>
      <c r="LC111" s="2" t="s">
        <v>220</v>
      </c>
      <c r="LD111" s="2" t="s">
        <v>220</v>
      </c>
      <c r="LE111" s="2" t="s">
        <v>232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268</v>
      </c>
      <c r="LN111" s="2" t="s">
        <v>217</v>
      </c>
      <c r="LO111" s="2" t="s">
        <v>220</v>
      </c>
      <c r="LP111" s="2" t="s">
        <v>220</v>
      </c>
      <c r="LQ111" s="2" t="s">
        <v>232</v>
      </c>
      <c r="LR111" s="2" t="s">
        <v>220</v>
      </c>
      <c r="LS111" s="4"/>
      <c r="LT111" s="8"/>
      <c r="LU111" s="4">
        <v>1</v>
      </c>
      <c r="LV111" s="8">
        <v>56.7</v>
      </c>
      <c r="LW111" s="7">
        <v>-1</v>
      </c>
      <c r="LX111" s="7">
        <v>-1</v>
      </c>
      <c r="LY111" s="2" t="s">
        <v>230</v>
      </c>
      <c r="LZ111" s="2" t="s">
        <v>270</v>
      </c>
      <c r="MA111" s="2" t="s">
        <v>279</v>
      </c>
      <c r="MB111" s="2" t="s">
        <v>1727</v>
      </c>
      <c r="MC111" s="2" t="s">
        <v>232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230</v>
      </c>
      <c r="ML111" s="2" t="s">
        <v>270</v>
      </c>
      <c r="MM111" s="2" t="s">
        <v>411</v>
      </c>
      <c r="MN111" s="2" t="s">
        <v>738</v>
      </c>
      <c r="MO111" s="2" t="s">
        <v>232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230</v>
      </c>
      <c r="MX111" s="2" t="s">
        <v>274</v>
      </c>
      <c r="MY111" s="2" t="s">
        <v>1728</v>
      </c>
      <c r="MZ111" s="2" t="s">
        <v>1729</v>
      </c>
      <c r="NA111" s="2" t="s">
        <v>232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220</v>
      </c>
      <c r="NK111" s="2" t="s">
        <v>220</v>
      </c>
      <c r="NL111" s="2" t="s">
        <v>220</v>
      </c>
      <c r="NM111" s="2" t="s">
        <v>220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277</v>
      </c>
      <c r="NV111" s="2" t="s">
        <v>217</v>
      </c>
      <c r="NW111" s="2" t="s">
        <v>220</v>
      </c>
      <c r="NX111" s="2" t="s">
        <v>220</v>
      </c>
      <c r="NY111" s="2" t="s">
        <v>232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220</v>
      </c>
      <c r="OH111" s="2" t="s">
        <v>220</v>
      </c>
      <c r="OI111" s="2" t="s">
        <v>220</v>
      </c>
      <c r="OJ111" s="2" t="s">
        <v>220</v>
      </c>
      <c r="OK111" s="2" t="s">
        <v>220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230</v>
      </c>
      <c r="OT111" s="2" t="s">
        <v>270</v>
      </c>
      <c r="OU111" s="2" t="s">
        <v>1730</v>
      </c>
      <c r="OV111" s="2" t="s">
        <v>220</v>
      </c>
      <c r="OW111" s="2" t="s">
        <v>232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277</v>
      </c>
      <c r="PF111" s="2" t="s">
        <v>217</v>
      </c>
      <c r="PG111" s="2" t="s">
        <v>220</v>
      </c>
      <c r="PH111" s="2" t="s">
        <v>220</v>
      </c>
      <c r="PI111" s="2" t="s">
        <v>232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230</v>
      </c>
      <c r="PR111" s="2" t="s">
        <v>270</v>
      </c>
      <c r="PS111" s="2" t="s">
        <v>1731</v>
      </c>
      <c r="PT111" s="2" t="s">
        <v>1732</v>
      </c>
      <c r="PU111" s="2" t="s">
        <v>232</v>
      </c>
      <c r="PV111" s="2" t="s">
        <v>220</v>
      </c>
      <c r="PW111" s="4">
        <v>337</v>
      </c>
      <c r="PX111" s="4">
        <v>248</v>
      </c>
      <c r="PY111" s="4"/>
      <c r="PZ111" s="4"/>
      <c r="QA111" s="4">
        <v>90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>
        <v>50</v>
      </c>
      <c r="RU111" s="4"/>
      <c r="RV111" s="4"/>
      <c r="RW111" s="4"/>
      <c r="RX111" s="4"/>
      <c r="RY111" s="4"/>
      <c r="RZ111" s="4"/>
      <c r="SA111" s="4"/>
      <c r="SB111" s="4"/>
      <c r="SC111" s="4">
        <v>70</v>
      </c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>
        <v>150</v>
      </c>
      <c r="ST111" s="4"/>
      <c r="SU111" s="4"/>
      <c r="SV111" s="4"/>
      <c r="SW111" s="4"/>
      <c r="SX111" s="4"/>
      <c r="SY111" s="4"/>
      <c r="SZ111" s="4"/>
      <c r="TA111" s="4"/>
      <c r="TB111" s="4"/>
      <c r="TC111" s="4">
        <v>50</v>
      </c>
      <c r="TD111" s="4">
        <v>100</v>
      </c>
      <c r="TE111" s="4"/>
      <c r="TF111" s="4"/>
      <c r="TG111" s="4"/>
      <c r="TH111" s="4"/>
    </row>
    <row r="112">
      <c r="A112" s="2" t="s">
        <v>1733</v>
      </c>
      <c r="B112" s="2" t="s">
        <v>209</v>
      </c>
      <c r="C112" s="2" t="s">
        <v>210</v>
      </c>
      <c r="D112" s="2" t="s">
        <v>1713</v>
      </c>
      <c r="E112" s="2" t="s">
        <v>1714</v>
      </c>
      <c r="F112" s="2" t="s">
        <v>213</v>
      </c>
      <c r="G112" s="2" t="s">
        <v>213</v>
      </c>
      <c r="H112" s="2" t="s">
        <v>213</v>
      </c>
      <c r="I112" s="2" t="s">
        <v>1715</v>
      </c>
      <c r="J112" s="2" t="s">
        <v>282</v>
      </c>
      <c r="K112" s="2" t="s">
        <v>216</v>
      </c>
      <c r="L112" s="3">
        <v>65.55</v>
      </c>
      <c r="M112" s="3">
        <v>68.83</v>
      </c>
      <c r="N112" s="3">
        <v>139.99</v>
      </c>
      <c r="O112" s="2" t="s">
        <v>217</v>
      </c>
      <c r="P112" s="2" t="s">
        <v>218</v>
      </c>
      <c r="Q112" s="2" t="s">
        <v>219</v>
      </c>
      <c r="R112" s="2" t="s">
        <v>220</v>
      </c>
      <c r="S112" s="2" t="s">
        <v>221</v>
      </c>
      <c r="T112" s="2" t="s">
        <v>222</v>
      </c>
      <c r="U112" s="2" t="s">
        <v>223</v>
      </c>
      <c r="V112" s="2" t="s">
        <v>224</v>
      </c>
      <c r="W112" s="2" t="s">
        <v>225</v>
      </c>
      <c r="X112" s="2" t="s">
        <v>226</v>
      </c>
      <c r="Y112" s="2" t="s">
        <v>227</v>
      </c>
      <c r="Z112" s="4">
        <v>1185</v>
      </c>
      <c r="AA112" s="4">
        <f>=ROUNDDOWN(59.25,0)</f>
      </c>
      <c r="AB112" s="5">
        <v>20</v>
      </c>
      <c r="AC112" s="2" t="s">
        <v>220</v>
      </c>
      <c r="AD112" s="4"/>
      <c r="AE112" s="4"/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>
        <v>19</v>
      </c>
      <c r="AQ112" s="8">
        <v>1383.31</v>
      </c>
      <c r="AR112" s="4">
        <v>57</v>
      </c>
      <c r="AS112" s="8">
        <v>4073.24</v>
      </c>
      <c r="AT112" s="7">
        <v>-0.6667</v>
      </c>
      <c r="AU112" s="7">
        <v>-0.6604</v>
      </c>
      <c r="AV112" s="4" t="s">
        <v>220</v>
      </c>
      <c r="AW112" s="8" t="s">
        <v>220</v>
      </c>
      <c r="AX112" s="4" t="s">
        <v>220</v>
      </c>
      <c r="AY112" s="8" t="s">
        <v>220</v>
      </c>
      <c r="AZ112" s="7" t="s">
        <v>220</v>
      </c>
      <c r="BA112" s="7" t="s">
        <v>220</v>
      </c>
      <c r="BB112" s="7">
        <v>0.3953</v>
      </c>
      <c r="BC112" s="4" t="s">
        <v>220</v>
      </c>
      <c r="BD112" s="8" t="s">
        <v>220</v>
      </c>
      <c r="BE112" s="4" t="s">
        <v>220</v>
      </c>
      <c r="BF112" s="8" t="s">
        <v>220</v>
      </c>
      <c r="BG112" s="7" t="s">
        <v>220</v>
      </c>
      <c r="BH112" s="7" t="s">
        <v>220</v>
      </c>
      <c r="BI112" s="7" t="s">
        <v>220</v>
      </c>
      <c r="BJ112" s="4">
        <v>19</v>
      </c>
      <c r="BK112" s="8">
        <v>1383.31</v>
      </c>
      <c r="BL112" s="2" t="s">
        <v>1734</v>
      </c>
      <c r="BM112" s="7">
        <v>1</v>
      </c>
      <c r="BN112" s="7">
        <v>1</v>
      </c>
      <c r="BO112" s="4">
        <v>8</v>
      </c>
      <c r="BP112" s="8">
        <v>593.2</v>
      </c>
      <c r="BQ112" s="4">
        <v>25</v>
      </c>
      <c r="BR112" s="8">
        <v>1853.75</v>
      </c>
      <c r="BS112" s="7">
        <v>-0.68</v>
      </c>
      <c r="BT112" s="7">
        <v>-0.68</v>
      </c>
      <c r="BU112" s="2" t="s">
        <v>230</v>
      </c>
      <c r="BV112" s="2" t="s">
        <v>217</v>
      </c>
      <c r="BW112" s="2" t="s">
        <v>220</v>
      </c>
      <c r="BX112" s="2" t="s">
        <v>448</v>
      </c>
      <c r="BY112" s="2" t="s">
        <v>232</v>
      </c>
      <c r="BZ112" s="2" t="s">
        <v>220</v>
      </c>
      <c r="CA112" s="4"/>
      <c r="CB112" s="8"/>
      <c r="CC112" s="4">
        <v>3</v>
      </c>
      <c r="CD112" s="8">
        <v>224.01</v>
      </c>
      <c r="CE112" s="7">
        <v>-1</v>
      </c>
      <c r="CF112" s="7">
        <v>-1</v>
      </c>
      <c r="CG112" s="2" t="s">
        <v>230</v>
      </c>
      <c r="CH112" s="2" t="s">
        <v>217</v>
      </c>
      <c r="CI112" s="2" t="s">
        <v>233</v>
      </c>
      <c r="CJ112" s="2" t="s">
        <v>1735</v>
      </c>
      <c r="CK112" s="2" t="s">
        <v>232</v>
      </c>
      <c r="CL112" s="2" t="s">
        <v>220</v>
      </c>
      <c r="CM112" s="4">
        <v>4</v>
      </c>
      <c r="CN112" s="8">
        <v>300</v>
      </c>
      <c r="CO112" s="4">
        <v>12</v>
      </c>
      <c r="CP112" s="8">
        <v>900</v>
      </c>
      <c r="CQ112" s="7">
        <v>-0.6667</v>
      </c>
      <c r="CR112" s="7">
        <v>-0.6667</v>
      </c>
      <c r="CS112" s="2" t="s">
        <v>230</v>
      </c>
      <c r="CT112" s="2" t="s">
        <v>217</v>
      </c>
      <c r="CU112" s="2" t="s">
        <v>235</v>
      </c>
      <c r="CV112" s="2" t="s">
        <v>477</v>
      </c>
      <c r="CW112" s="2" t="s">
        <v>232</v>
      </c>
      <c r="CX112" s="2" t="s">
        <v>220</v>
      </c>
      <c r="CY112" s="4">
        <v>3</v>
      </c>
      <c r="CZ112" s="8">
        <v>211.35</v>
      </c>
      <c r="DA112" s="4">
        <v>3</v>
      </c>
      <c r="DB112" s="8">
        <v>211.35</v>
      </c>
      <c r="DC112" s="7"/>
      <c r="DD112" s="7"/>
      <c r="DE112" s="2" t="s">
        <v>230</v>
      </c>
      <c r="DF112" s="2" t="s">
        <v>217</v>
      </c>
      <c r="DG112" s="2" t="s">
        <v>1648</v>
      </c>
      <c r="DH112" s="2" t="s">
        <v>443</v>
      </c>
      <c r="DI112" s="2" t="s">
        <v>232</v>
      </c>
      <c r="DJ112" s="2" t="s">
        <v>220</v>
      </c>
      <c r="DK112" s="4"/>
      <c r="DL112" s="8"/>
      <c r="DM112" s="4">
        <v>1</v>
      </c>
      <c r="DN112" s="8">
        <v>72.44</v>
      </c>
      <c r="DO112" s="7">
        <v>-1</v>
      </c>
      <c r="DP112" s="7">
        <v>-1</v>
      </c>
      <c r="DQ112" s="2" t="s">
        <v>230</v>
      </c>
      <c r="DR112" s="2" t="s">
        <v>217</v>
      </c>
      <c r="DS112" s="2" t="s">
        <v>239</v>
      </c>
      <c r="DT112" s="2" t="s">
        <v>240</v>
      </c>
      <c r="DU112" s="2" t="s">
        <v>232</v>
      </c>
      <c r="DV112" s="2" t="s">
        <v>220</v>
      </c>
      <c r="DW112" s="4"/>
      <c r="DX112" s="8"/>
      <c r="DY112" s="4">
        <v>9</v>
      </c>
      <c r="DZ112" s="8">
        <v>513.01</v>
      </c>
      <c r="EA112" s="7">
        <v>-1</v>
      </c>
      <c r="EB112" s="7">
        <v>-1</v>
      </c>
      <c r="EC112" s="2" t="s">
        <v>230</v>
      </c>
      <c r="ED112" s="2" t="s">
        <v>217</v>
      </c>
      <c r="EE112" s="2" t="s">
        <v>234</v>
      </c>
      <c r="EF112" s="2" t="s">
        <v>1736</v>
      </c>
      <c r="EG112" s="2" t="s">
        <v>232</v>
      </c>
      <c r="EH112" s="2" t="s">
        <v>220</v>
      </c>
      <c r="EI112" s="4">
        <v>4</v>
      </c>
      <c r="EJ112" s="8">
        <v>278.76</v>
      </c>
      <c r="EK112" s="4">
        <v>4</v>
      </c>
      <c r="EL112" s="8">
        <v>298.68</v>
      </c>
      <c r="EM112" s="7"/>
      <c r="EN112" s="7">
        <v>-0.0667</v>
      </c>
      <c r="EO112" s="2" t="s">
        <v>230</v>
      </c>
      <c r="EP112" s="2" t="s">
        <v>217</v>
      </c>
      <c r="EQ112" s="2" t="s">
        <v>242</v>
      </c>
      <c r="ER112" s="2" t="s">
        <v>1737</v>
      </c>
      <c r="ES112" s="2" t="s">
        <v>232</v>
      </c>
      <c r="ET112" s="2" t="s">
        <v>220</v>
      </c>
      <c r="EU112" s="4"/>
      <c r="EV112" s="8"/>
      <c r="EW112" s="4"/>
      <c r="EX112" s="8"/>
      <c r="EY112" s="7"/>
      <c r="EZ112" s="7"/>
      <c r="FA112" s="2" t="s">
        <v>230</v>
      </c>
      <c r="FB112" s="2" t="s">
        <v>217</v>
      </c>
      <c r="FC112" s="2" t="s">
        <v>645</v>
      </c>
      <c r="FD112" s="2" t="s">
        <v>1738</v>
      </c>
      <c r="FE112" s="2" t="s">
        <v>232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230</v>
      </c>
      <c r="FN112" s="2" t="s">
        <v>217</v>
      </c>
      <c r="FO112" s="2" t="s">
        <v>1739</v>
      </c>
      <c r="FP112" s="2" t="s">
        <v>967</v>
      </c>
      <c r="FQ112" s="2" t="s">
        <v>232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230</v>
      </c>
      <c r="FZ112" s="2" t="s">
        <v>217</v>
      </c>
      <c r="GA112" s="2" t="s">
        <v>248</v>
      </c>
      <c r="GB112" s="2" t="s">
        <v>312</v>
      </c>
      <c r="GC112" s="2" t="s">
        <v>232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230</v>
      </c>
      <c r="GL112" s="2" t="s">
        <v>217</v>
      </c>
      <c r="GM112" s="2" t="s">
        <v>250</v>
      </c>
      <c r="GN112" s="2" t="s">
        <v>1740</v>
      </c>
      <c r="GO112" s="2" t="s">
        <v>232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416</v>
      </c>
      <c r="GX112" s="2" t="s">
        <v>217</v>
      </c>
      <c r="GY112" s="2" t="s">
        <v>220</v>
      </c>
      <c r="GZ112" s="2" t="s">
        <v>220</v>
      </c>
      <c r="HA112" s="2" t="s">
        <v>232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254</v>
      </c>
      <c r="HJ112" s="2" t="s">
        <v>217</v>
      </c>
      <c r="HK112" s="2" t="s">
        <v>220</v>
      </c>
      <c r="HL112" s="2" t="s">
        <v>220</v>
      </c>
      <c r="HM112" s="2" t="s">
        <v>232</v>
      </c>
      <c r="HN112" s="2" t="s">
        <v>220</v>
      </c>
      <c r="HO112" s="4"/>
      <c r="HP112" s="8"/>
      <c r="HQ112" s="4"/>
      <c r="HR112" s="8"/>
      <c r="HS112" s="7"/>
      <c r="HT112" s="7"/>
      <c r="HU112" s="2" t="s">
        <v>230</v>
      </c>
      <c r="HV112" s="2" t="s">
        <v>217</v>
      </c>
      <c r="HW112" s="2" t="s">
        <v>970</v>
      </c>
      <c r="HX112" s="2" t="s">
        <v>220</v>
      </c>
      <c r="HY112" s="2" t="s">
        <v>232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230</v>
      </c>
      <c r="IH112" s="2" t="s">
        <v>217</v>
      </c>
      <c r="II112" s="2" t="s">
        <v>239</v>
      </c>
      <c r="IJ112" s="2" t="s">
        <v>1741</v>
      </c>
      <c r="IK112" s="2" t="s">
        <v>232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277</v>
      </c>
      <c r="IT112" s="2" t="s">
        <v>217</v>
      </c>
      <c r="IU112" s="2" t="s">
        <v>220</v>
      </c>
      <c r="IV112" s="2" t="s">
        <v>220</v>
      </c>
      <c r="IW112" s="2" t="s">
        <v>232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230</v>
      </c>
      <c r="JF112" s="2" t="s">
        <v>217</v>
      </c>
      <c r="JG112" s="2" t="s">
        <v>329</v>
      </c>
      <c r="JH112" s="2" t="s">
        <v>1742</v>
      </c>
      <c r="JI112" s="2" t="s">
        <v>232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230</v>
      </c>
      <c r="JR112" s="2" t="s">
        <v>217</v>
      </c>
      <c r="JS112" s="2" t="s">
        <v>260</v>
      </c>
      <c r="JT112" s="2" t="s">
        <v>1743</v>
      </c>
      <c r="JU112" s="2" t="s">
        <v>232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230</v>
      </c>
      <c r="KD112" s="2" t="s">
        <v>217</v>
      </c>
      <c r="KE112" s="2" t="s">
        <v>262</v>
      </c>
      <c r="KF112" s="2" t="s">
        <v>517</v>
      </c>
      <c r="KG112" s="2" t="s">
        <v>232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230</v>
      </c>
      <c r="KP112" s="2" t="s">
        <v>217</v>
      </c>
      <c r="KQ112" s="2" t="s">
        <v>264</v>
      </c>
      <c r="KR112" s="2" t="s">
        <v>330</v>
      </c>
      <c r="KS112" s="2" t="s">
        <v>232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277</v>
      </c>
      <c r="LB112" s="2" t="s">
        <v>217</v>
      </c>
      <c r="LC112" s="2" t="s">
        <v>220</v>
      </c>
      <c r="LD112" s="2" t="s">
        <v>220</v>
      </c>
      <c r="LE112" s="2" t="s">
        <v>232</v>
      </c>
      <c r="LF112" s="2" t="s">
        <v>220</v>
      </c>
      <c r="LG112" s="4"/>
      <c r="LH112" s="8"/>
      <c r="LI112" s="4"/>
      <c r="LJ112" s="8"/>
      <c r="LK112" s="7"/>
      <c r="LL112" s="7"/>
      <c r="LM112" s="2" t="s">
        <v>268</v>
      </c>
      <c r="LN112" s="2" t="s">
        <v>217</v>
      </c>
      <c r="LO112" s="2" t="s">
        <v>220</v>
      </c>
      <c r="LP112" s="2" t="s">
        <v>220</v>
      </c>
      <c r="LQ112" s="2" t="s">
        <v>232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270</v>
      </c>
      <c r="MA112" s="2" t="s">
        <v>279</v>
      </c>
      <c r="MB112" s="2" t="s">
        <v>1725</v>
      </c>
      <c r="MC112" s="2" t="s">
        <v>232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230</v>
      </c>
      <c r="ML112" s="2" t="s">
        <v>270</v>
      </c>
      <c r="MM112" s="2" t="s">
        <v>411</v>
      </c>
      <c r="MN112" s="2" t="s">
        <v>1744</v>
      </c>
      <c r="MO112" s="2" t="s">
        <v>232</v>
      </c>
      <c r="MP112" s="2" t="s">
        <v>220</v>
      </c>
      <c r="MQ112" s="4"/>
      <c r="MR112" s="8"/>
      <c r="MS112" s="4"/>
      <c r="MT112" s="8"/>
      <c r="MU112" s="7"/>
      <c r="MV112" s="7"/>
      <c r="MW112" s="2" t="s">
        <v>230</v>
      </c>
      <c r="MX112" s="2" t="s">
        <v>274</v>
      </c>
      <c r="MY112" s="2" t="s">
        <v>1728</v>
      </c>
      <c r="MZ112" s="2" t="s">
        <v>443</v>
      </c>
      <c r="NA112" s="2" t="s">
        <v>232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220</v>
      </c>
      <c r="NK112" s="2" t="s">
        <v>220</v>
      </c>
      <c r="NL112" s="2" t="s">
        <v>220</v>
      </c>
      <c r="NM112" s="2" t="s">
        <v>220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277</v>
      </c>
      <c r="NV112" s="2" t="s">
        <v>217</v>
      </c>
      <c r="NW112" s="2" t="s">
        <v>220</v>
      </c>
      <c r="NX112" s="2" t="s">
        <v>220</v>
      </c>
      <c r="NY112" s="2" t="s">
        <v>232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220</v>
      </c>
      <c r="OI112" s="2" t="s">
        <v>220</v>
      </c>
      <c r="OJ112" s="2" t="s">
        <v>220</v>
      </c>
      <c r="OK112" s="2" t="s">
        <v>220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230</v>
      </c>
      <c r="OT112" s="2" t="s">
        <v>270</v>
      </c>
      <c r="OU112" s="2" t="s">
        <v>1730</v>
      </c>
      <c r="OV112" s="2" t="s">
        <v>220</v>
      </c>
      <c r="OW112" s="2" t="s">
        <v>232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277</v>
      </c>
      <c r="PF112" s="2" t="s">
        <v>217</v>
      </c>
      <c r="PG112" s="2" t="s">
        <v>220</v>
      </c>
      <c r="PH112" s="2" t="s">
        <v>220</v>
      </c>
      <c r="PI112" s="2" t="s">
        <v>232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230</v>
      </c>
      <c r="PR112" s="2" t="s">
        <v>270</v>
      </c>
      <c r="PS112" s="2" t="s">
        <v>1731</v>
      </c>
      <c r="PT112" s="2" t="s">
        <v>466</v>
      </c>
      <c r="PU112" s="2" t="s">
        <v>232</v>
      </c>
      <c r="PV112" s="2" t="s">
        <v>220</v>
      </c>
      <c r="PW112" s="4">
        <v>782</v>
      </c>
      <c r="PX112" s="4">
        <v>36</v>
      </c>
      <c r="PY112" s="4"/>
      <c r="PZ112" s="4"/>
      <c r="QA112" s="4">
        <v>367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</row>
    <row r="113">
      <c r="A113" s="2" t="s">
        <v>1745</v>
      </c>
      <c r="B113" s="2" t="s">
        <v>209</v>
      </c>
      <c r="C113" s="2" t="s">
        <v>210</v>
      </c>
      <c r="D113" s="2" t="s">
        <v>1713</v>
      </c>
      <c r="E113" s="2" t="s">
        <v>1714</v>
      </c>
      <c r="F113" s="2" t="s">
        <v>213</v>
      </c>
      <c r="G113" s="2" t="s">
        <v>213</v>
      </c>
      <c r="H113" s="2" t="s">
        <v>213</v>
      </c>
      <c r="I113" s="2" t="s">
        <v>1715</v>
      </c>
      <c r="J113" s="2" t="s">
        <v>215</v>
      </c>
      <c r="K113" s="2" t="s">
        <v>360</v>
      </c>
      <c r="L113" s="3">
        <v>51.3</v>
      </c>
      <c r="M113" s="3">
        <v>53.86</v>
      </c>
      <c r="N113" s="3">
        <v>109.99</v>
      </c>
      <c r="O113" s="2" t="s">
        <v>217</v>
      </c>
      <c r="P113" s="2" t="s">
        <v>439</v>
      </c>
      <c r="Q113" s="2" t="s">
        <v>219</v>
      </c>
      <c r="R113" s="2" t="s">
        <v>220</v>
      </c>
      <c r="S113" s="2" t="s">
        <v>361</v>
      </c>
      <c r="T113" s="2" t="s">
        <v>222</v>
      </c>
      <c r="U113" s="2" t="s">
        <v>223</v>
      </c>
      <c r="V113" s="2" t="s">
        <v>224</v>
      </c>
      <c r="W113" s="2" t="s">
        <v>225</v>
      </c>
      <c r="X113" s="2" t="s">
        <v>226</v>
      </c>
      <c r="Y113" s="2" t="s">
        <v>362</v>
      </c>
      <c r="Z113" s="4">
        <v>369</v>
      </c>
      <c r="AA113" s="4">
        <f>=ROUNDDOWN(28.3846153846154,0)</f>
      </c>
      <c r="AB113" s="5">
        <v>13</v>
      </c>
      <c r="AC113" s="2" t="s">
        <v>363</v>
      </c>
      <c r="AD113" s="4">
        <v>50</v>
      </c>
      <c r="AE113" s="4">
        <v>170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>
        <v>14</v>
      </c>
      <c r="AQ113" s="8">
        <v>761.37</v>
      </c>
      <c r="AR113" s="4">
        <v>32</v>
      </c>
      <c r="AS113" s="8">
        <v>1947.46</v>
      </c>
      <c r="AT113" s="7">
        <v>-0.5625</v>
      </c>
      <c r="AU113" s="7">
        <v>-0.609</v>
      </c>
      <c r="AV113" s="4">
        <v>30</v>
      </c>
      <c r="AW113" s="8">
        <v>1904.02</v>
      </c>
      <c r="AX113" s="4">
        <v>58</v>
      </c>
      <c r="AY113" s="8">
        <v>3955.58</v>
      </c>
      <c r="AZ113" s="7">
        <v>-0.4828</v>
      </c>
      <c r="BA113" s="7">
        <v>-0.5186</v>
      </c>
      <c r="BB113" s="7">
        <v>0.3999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>
        <v>0.2644</v>
      </c>
      <c r="BJ113" s="4">
        <v>14</v>
      </c>
      <c r="BK113" s="8">
        <v>761.37</v>
      </c>
      <c r="BL113" s="2" t="s">
        <v>1746</v>
      </c>
      <c r="BM113" s="7">
        <v>1</v>
      </c>
      <c r="BN113" s="7">
        <v>1</v>
      </c>
      <c r="BO113" s="4">
        <v>1</v>
      </c>
      <c r="BP113" s="8">
        <v>62.1</v>
      </c>
      <c r="BQ113" s="4">
        <v>4</v>
      </c>
      <c r="BR113" s="8">
        <v>248.4</v>
      </c>
      <c r="BS113" s="7">
        <v>-0.75</v>
      </c>
      <c r="BT113" s="7">
        <v>-0.75</v>
      </c>
      <c r="BU113" s="2" t="s">
        <v>230</v>
      </c>
      <c r="BV113" s="2" t="s">
        <v>217</v>
      </c>
      <c r="BW113" s="2" t="s">
        <v>220</v>
      </c>
      <c r="BX113" s="2" t="s">
        <v>220</v>
      </c>
      <c r="BY113" s="2" t="s">
        <v>232</v>
      </c>
      <c r="BZ113" s="2" t="s">
        <v>220</v>
      </c>
      <c r="CA113" s="4">
        <v>3</v>
      </c>
      <c r="CB113" s="8">
        <v>161.31</v>
      </c>
      <c r="CC113" s="4">
        <v>2</v>
      </c>
      <c r="CD113" s="8">
        <v>117.32</v>
      </c>
      <c r="CE113" s="7">
        <v>0.5</v>
      </c>
      <c r="CF113" s="7">
        <v>0.375</v>
      </c>
      <c r="CG113" s="2" t="s">
        <v>230</v>
      </c>
      <c r="CH113" s="2" t="s">
        <v>217</v>
      </c>
      <c r="CI113" s="2" t="s">
        <v>365</v>
      </c>
      <c r="CJ113" s="2" t="s">
        <v>934</v>
      </c>
      <c r="CK113" s="2" t="s">
        <v>232</v>
      </c>
      <c r="CL113" s="2" t="s">
        <v>220</v>
      </c>
      <c r="CM113" s="4">
        <v>4</v>
      </c>
      <c r="CN113" s="8">
        <v>240</v>
      </c>
      <c r="CO113" s="4">
        <v>7</v>
      </c>
      <c r="CP113" s="8">
        <v>435</v>
      </c>
      <c r="CQ113" s="7">
        <v>-0.4286</v>
      </c>
      <c r="CR113" s="7">
        <v>-0.4483</v>
      </c>
      <c r="CS113" s="2" t="s">
        <v>230</v>
      </c>
      <c r="CT113" s="2" t="s">
        <v>217</v>
      </c>
      <c r="CU113" s="2" t="s">
        <v>367</v>
      </c>
      <c r="CV113" s="2" t="s">
        <v>1059</v>
      </c>
      <c r="CW113" s="2" t="s">
        <v>232</v>
      </c>
      <c r="CX113" s="2" t="s">
        <v>220</v>
      </c>
      <c r="CY113" s="4"/>
      <c r="CZ113" s="8"/>
      <c r="DA113" s="4"/>
      <c r="DB113" s="8"/>
      <c r="DC113" s="7"/>
      <c r="DD113" s="7"/>
      <c r="DE113" s="2" t="s">
        <v>230</v>
      </c>
      <c r="DF113" s="2" t="s">
        <v>217</v>
      </c>
      <c r="DG113" s="2" t="s">
        <v>369</v>
      </c>
      <c r="DH113" s="2" t="s">
        <v>393</v>
      </c>
      <c r="DI113" s="2" t="s">
        <v>232</v>
      </c>
      <c r="DJ113" s="2" t="s">
        <v>220</v>
      </c>
      <c r="DK113" s="4"/>
      <c r="DL113" s="8"/>
      <c r="DM113" s="4">
        <v>4</v>
      </c>
      <c r="DN113" s="8">
        <v>234.17</v>
      </c>
      <c r="DO113" s="7">
        <v>-1</v>
      </c>
      <c r="DP113" s="7">
        <v>-1</v>
      </c>
      <c r="DQ113" s="2" t="s">
        <v>230</v>
      </c>
      <c r="DR113" s="2" t="s">
        <v>217</v>
      </c>
      <c r="DS113" s="2" t="s">
        <v>370</v>
      </c>
      <c r="DT113" s="2" t="s">
        <v>378</v>
      </c>
      <c r="DU113" s="2" t="s">
        <v>232</v>
      </c>
      <c r="DV113" s="2" t="s">
        <v>220</v>
      </c>
      <c r="DW113" s="4">
        <v>3</v>
      </c>
      <c r="DX113" s="8">
        <v>136.65</v>
      </c>
      <c r="DY113" s="4">
        <v>1</v>
      </c>
      <c r="DZ113" s="8">
        <v>55.21</v>
      </c>
      <c r="EA113" s="7">
        <v>2</v>
      </c>
      <c r="EB113" s="7">
        <v>1.4751</v>
      </c>
      <c r="EC113" s="2" t="s">
        <v>230</v>
      </c>
      <c r="ED113" s="2" t="s">
        <v>217</v>
      </c>
      <c r="EE113" s="2" t="s">
        <v>372</v>
      </c>
      <c r="EF113" s="2" t="s">
        <v>393</v>
      </c>
      <c r="EG113" s="2" t="s">
        <v>232</v>
      </c>
      <c r="EH113" s="2" t="s">
        <v>220</v>
      </c>
      <c r="EI113" s="4">
        <v>3</v>
      </c>
      <c r="EJ113" s="8">
        <v>161.31</v>
      </c>
      <c r="EK113" s="4">
        <v>14</v>
      </c>
      <c r="EL113" s="8">
        <v>857.36</v>
      </c>
      <c r="EM113" s="7">
        <v>-0.7857</v>
      </c>
      <c r="EN113" s="7">
        <v>-0.8119</v>
      </c>
      <c r="EO113" s="2" t="s">
        <v>230</v>
      </c>
      <c r="EP113" s="2" t="s">
        <v>217</v>
      </c>
      <c r="EQ113" s="2" t="s">
        <v>374</v>
      </c>
      <c r="ER113" s="2" t="s">
        <v>938</v>
      </c>
      <c r="ES113" s="2" t="s">
        <v>232</v>
      </c>
      <c r="ET113" s="2" t="s">
        <v>220</v>
      </c>
      <c r="EU113" s="4"/>
      <c r="EV113" s="8"/>
      <c r="EW113" s="4"/>
      <c r="EX113" s="8"/>
      <c r="EY113" s="7"/>
      <c r="EZ113" s="7"/>
      <c r="FA113" s="2" t="s">
        <v>230</v>
      </c>
      <c r="FB113" s="2" t="s">
        <v>217</v>
      </c>
      <c r="FC113" s="2" t="s">
        <v>376</v>
      </c>
      <c r="FD113" s="2" t="s">
        <v>757</v>
      </c>
      <c r="FE113" s="2" t="s">
        <v>232</v>
      </c>
      <c r="FF113" s="2" t="s">
        <v>220</v>
      </c>
      <c r="FG113" s="4"/>
      <c r="FH113" s="8"/>
      <c r="FI113" s="4"/>
      <c r="FJ113" s="8"/>
      <c r="FK113" s="7"/>
      <c r="FL113" s="7"/>
      <c r="FM113" s="2" t="s">
        <v>254</v>
      </c>
      <c r="FN113" s="2" t="s">
        <v>217</v>
      </c>
      <c r="FO113" s="2" t="s">
        <v>220</v>
      </c>
      <c r="FP113" s="2" t="s">
        <v>220</v>
      </c>
      <c r="FQ113" s="2" t="s">
        <v>232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230</v>
      </c>
      <c r="FZ113" s="2" t="s">
        <v>217</v>
      </c>
      <c r="GA113" s="2" t="s">
        <v>378</v>
      </c>
      <c r="GB113" s="2" t="s">
        <v>601</v>
      </c>
      <c r="GC113" s="2" t="s">
        <v>232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230</v>
      </c>
      <c r="GL113" s="2" t="s">
        <v>217</v>
      </c>
      <c r="GM113" s="2" t="s">
        <v>380</v>
      </c>
      <c r="GN113" s="2" t="s">
        <v>220</v>
      </c>
      <c r="GO113" s="2" t="s">
        <v>232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277</v>
      </c>
      <c r="GX113" s="2" t="s">
        <v>217</v>
      </c>
      <c r="GY113" s="2" t="s">
        <v>220</v>
      </c>
      <c r="GZ113" s="2" t="s">
        <v>220</v>
      </c>
      <c r="HA113" s="2" t="s">
        <v>232</v>
      </c>
      <c r="HB113" s="2" t="s">
        <v>220</v>
      </c>
      <c r="HC113" s="4"/>
      <c r="HD113" s="8"/>
      <c r="HE113" s="4"/>
      <c r="HF113" s="8"/>
      <c r="HG113" s="7"/>
      <c r="HH113" s="7"/>
      <c r="HI113" s="2" t="s">
        <v>254</v>
      </c>
      <c r="HJ113" s="2" t="s">
        <v>217</v>
      </c>
      <c r="HK113" s="2" t="s">
        <v>220</v>
      </c>
      <c r="HL113" s="2" t="s">
        <v>220</v>
      </c>
      <c r="HM113" s="2" t="s">
        <v>232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230</v>
      </c>
      <c r="HV113" s="2" t="s">
        <v>217</v>
      </c>
      <c r="HW113" s="2" t="s">
        <v>382</v>
      </c>
      <c r="HX113" s="2" t="s">
        <v>220</v>
      </c>
      <c r="HY113" s="2" t="s">
        <v>232</v>
      </c>
      <c r="HZ113" s="2" t="s">
        <v>220</v>
      </c>
      <c r="IA113" s="4"/>
      <c r="IB113" s="8"/>
      <c r="IC113" s="4"/>
      <c r="ID113" s="8"/>
      <c r="IE113" s="7"/>
      <c r="IF113" s="7"/>
      <c r="IG113" s="2" t="s">
        <v>230</v>
      </c>
      <c r="IH113" s="2" t="s">
        <v>217</v>
      </c>
      <c r="II113" s="2" t="s">
        <v>369</v>
      </c>
      <c r="IJ113" s="2" t="s">
        <v>220</v>
      </c>
      <c r="IK113" s="2" t="s">
        <v>232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277</v>
      </c>
      <c r="IT113" s="2" t="s">
        <v>217</v>
      </c>
      <c r="IU113" s="2" t="s">
        <v>220</v>
      </c>
      <c r="IV113" s="2" t="s">
        <v>220</v>
      </c>
      <c r="IW113" s="2" t="s">
        <v>232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254</v>
      </c>
      <c r="JF113" s="2" t="s">
        <v>217</v>
      </c>
      <c r="JG113" s="2" t="s">
        <v>220</v>
      </c>
      <c r="JH113" s="2" t="s">
        <v>220</v>
      </c>
      <c r="JI113" s="2" t="s">
        <v>232</v>
      </c>
      <c r="JJ113" s="2" t="s">
        <v>220</v>
      </c>
      <c r="JK113" s="4"/>
      <c r="JL113" s="8"/>
      <c r="JM113" s="4"/>
      <c r="JN113" s="8"/>
      <c r="JO113" s="7"/>
      <c r="JP113" s="7"/>
      <c r="JQ113" s="2" t="s">
        <v>277</v>
      </c>
      <c r="JR113" s="2" t="s">
        <v>217</v>
      </c>
      <c r="JS113" s="2" t="s">
        <v>220</v>
      </c>
      <c r="JT113" s="2" t="s">
        <v>220</v>
      </c>
      <c r="JU113" s="2" t="s">
        <v>232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277</v>
      </c>
      <c r="KD113" s="2" t="s">
        <v>217</v>
      </c>
      <c r="KE113" s="2" t="s">
        <v>220</v>
      </c>
      <c r="KF113" s="2" t="s">
        <v>220</v>
      </c>
      <c r="KG113" s="2" t="s">
        <v>232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230</v>
      </c>
      <c r="KP113" s="2" t="s">
        <v>217</v>
      </c>
      <c r="KQ113" s="2" t="s">
        <v>387</v>
      </c>
      <c r="KR113" s="2" t="s">
        <v>353</v>
      </c>
      <c r="KS113" s="2" t="s">
        <v>232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277</v>
      </c>
      <c r="LB113" s="2" t="s">
        <v>217</v>
      </c>
      <c r="LC113" s="2" t="s">
        <v>220</v>
      </c>
      <c r="LD113" s="2" t="s">
        <v>220</v>
      </c>
      <c r="LE113" s="2" t="s">
        <v>232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268</v>
      </c>
      <c r="LN113" s="2" t="s">
        <v>217</v>
      </c>
      <c r="LO113" s="2" t="s">
        <v>220</v>
      </c>
      <c r="LP113" s="2" t="s">
        <v>220</v>
      </c>
      <c r="LQ113" s="2" t="s">
        <v>232</v>
      </c>
      <c r="LR113" s="2" t="s">
        <v>220</v>
      </c>
      <c r="LS113" s="4"/>
      <c r="LT113" s="8"/>
      <c r="LU113" s="4"/>
      <c r="LV113" s="8"/>
      <c r="LW113" s="7"/>
      <c r="LX113" s="7"/>
      <c r="LY113" s="2" t="s">
        <v>230</v>
      </c>
      <c r="LZ113" s="2" t="s">
        <v>270</v>
      </c>
      <c r="MA113" s="2" t="s">
        <v>388</v>
      </c>
      <c r="MB113" s="2" t="s">
        <v>1747</v>
      </c>
      <c r="MC113" s="2" t="s">
        <v>232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277</v>
      </c>
      <c r="ML113" s="2" t="s">
        <v>217</v>
      </c>
      <c r="MM113" s="2" t="s">
        <v>220</v>
      </c>
      <c r="MN113" s="2" t="s">
        <v>220</v>
      </c>
      <c r="MO113" s="2" t="s">
        <v>232</v>
      </c>
      <c r="MP113" s="2" t="s">
        <v>220</v>
      </c>
      <c r="MQ113" s="4"/>
      <c r="MR113" s="8"/>
      <c r="MS113" s="4"/>
      <c r="MT113" s="8"/>
      <c r="MU113" s="7"/>
      <c r="MV113" s="7"/>
      <c r="MW113" s="2" t="s">
        <v>230</v>
      </c>
      <c r="MX113" s="2" t="s">
        <v>274</v>
      </c>
      <c r="MY113" s="2" t="s">
        <v>1748</v>
      </c>
      <c r="MZ113" s="2" t="s">
        <v>220</v>
      </c>
      <c r="NA113" s="2" t="s">
        <v>232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277</v>
      </c>
      <c r="NJ113" s="2" t="s">
        <v>217</v>
      </c>
      <c r="NK113" s="2" t="s">
        <v>220</v>
      </c>
      <c r="NL113" s="2" t="s">
        <v>220</v>
      </c>
      <c r="NM113" s="2" t="s">
        <v>232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277</v>
      </c>
      <c r="NV113" s="2" t="s">
        <v>217</v>
      </c>
      <c r="NW113" s="2" t="s">
        <v>220</v>
      </c>
      <c r="NX113" s="2" t="s">
        <v>220</v>
      </c>
      <c r="NY113" s="2" t="s">
        <v>232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217</v>
      </c>
      <c r="OI113" s="2" t="s">
        <v>220</v>
      </c>
      <c r="OJ113" s="2" t="s">
        <v>220</v>
      </c>
      <c r="OK113" s="2" t="s">
        <v>232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220</v>
      </c>
      <c r="OU113" s="2" t="s">
        <v>220</v>
      </c>
      <c r="OV113" s="2" t="s">
        <v>220</v>
      </c>
      <c r="OW113" s="2" t="s">
        <v>220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277</v>
      </c>
      <c r="PF113" s="2" t="s">
        <v>217</v>
      </c>
      <c r="PG113" s="2" t="s">
        <v>220</v>
      </c>
      <c r="PH113" s="2" t="s">
        <v>220</v>
      </c>
      <c r="PI113" s="2" t="s">
        <v>232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220</v>
      </c>
      <c r="PS113" s="2" t="s">
        <v>220</v>
      </c>
      <c r="PT113" s="2" t="s">
        <v>220</v>
      </c>
      <c r="PU113" s="2" t="s">
        <v>220</v>
      </c>
      <c r="PV113" s="2" t="s">
        <v>220</v>
      </c>
      <c r="PW113" s="4">
        <v>369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>
        <v>50</v>
      </c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>
        <v>120</v>
      </c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</row>
    <row r="114">
      <c r="A114" s="2" t="s">
        <v>1749</v>
      </c>
      <c r="B114" s="2" t="s">
        <v>209</v>
      </c>
      <c r="C114" s="2" t="s">
        <v>210</v>
      </c>
      <c r="D114" s="2" t="s">
        <v>1713</v>
      </c>
      <c r="E114" s="2" t="s">
        <v>1714</v>
      </c>
      <c r="F114" s="2" t="s">
        <v>213</v>
      </c>
      <c r="G114" s="2" t="s">
        <v>213</v>
      </c>
      <c r="H114" s="2" t="s">
        <v>213</v>
      </c>
      <c r="I114" s="2" t="s">
        <v>1715</v>
      </c>
      <c r="J114" s="2" t="s">
        <v>282</v>
      </c>
      <c r="K114" s="2" t="s">
        <v>360</v>
      </c>
      <c r="L114" s="3">
        <v>65.55</v>
      </c>
      <c r="M114" s="3">
        <v>68.83</v>
      </c>
      <c r="N114" s="3">
        <v>139.99</v>
      </c>
      <c r="O114" s="2" t="s">
        <v>217</v>
      </c>
      <c r="P114" s="2" t="s">
        <v>439</v>
      </c>
      <c r="Q114" s="2" t="s">
        <v>219</v>
      </c>
      <c r="R114" s="2" t="s">
        <v>220</v>
      </c>
      <c r="S114" s="2" t="s">
        <v>361</v>
      </c>
      <c r="T114" s="2" t="s">
        <v>222</v>
      </c>
      <c r="U114" s="2" t="s">
        <v>223</v>
      </c>
      <c r="V114" s="2" t="s">
        <v>224</v>
      </c>
      <c r="W114" s="2" t="s">
        <v>225</v>
      </c>
      <c r="X114" s="2" t="s">
        <v>226</v>
      </c>
      <c r="Y114" s="2" t="s">
        <v>362</v>
      </c>
      <c r="Z114" s="4">
        <v>418</v>
      </c>
      <c r="AA114" s="4">
        <f>=ROUNDDOWN(38,0)</f>
      </c>
      <c r="AB114" s="5">
        <v>11</v>
      </c>
      <c r="AC114" s="2" t="s">
        <v>363</v>
      </c>
      <c r="AD114" s="4">
        <v>60</v>
      </c>
      <c r="AE114" s="4">
        <v>158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>
        <v>16</v>
      </c>
      <c r="AQ114" s="8">
        <v>1142.65</v>
      </c>
      <c r="AR114" s="4">
        <v>26</v>
      </c>
      <c r="AS114" s="8">
        <v>2008.12</v>
      </c>
      <c r="AT114" s="7">
        <v>-0.3846</v>
      </c>
      <c r="AU114" s="7">
        <v>-0.431</v>
      </c>
      <c r="AV114" s="4" t="s">
        <v>220</v>
      </c>
      <c r="AW114" s="8" t="s">
        <v>220</v>
      </c>
      <c r="AX114" s="4" t="s">
        <v>220</v>
      </c>
      <c r="AY114" s="8" t="s">
        <v>220</v>
      </c>
      <c r="AZ114" s="7" t="s">
        <v>220</v>
      </c>
      <c r="BA114" s="7" t="s">
        <v>220</v>
      </c>
      <c r="BB114" s="7">
        <v>0.6001</v>
      </c>
      <c r="BC114" s="4" t="s">
        <v>220</v>
      </c>
      <c r="BD114" s="8" t="s">
        <v>220</v>
      </c>
      <c r="BE114" s="4" t="s">
        <v>220</v>
      </c>
      <c r="BF114" s="8" t="s">
        <v>220</v>
      </c>
      <c r="BG114" s="7" t="s">
        <v>220</v>
      </c>
      <c r="BH114" s="7" t="s">
        <v>220</v>
      </c>
      <c r="BI114" s="7" t="s">
        <v>220</v>
      </c>
      <c r="BJ114" s="4">
        <v>16</v>
      </c>
      <c r="BK114" s="8">
        <v>1142.65</v>
      </c>
      <c r="BL114" s="2" t="s">
        <v>1057</v>
      </c>
      <c r="BM114" s="7">
        <v>1</v>
      </c>
      <c r="BN114" s="7">
        <v>1</v>
      </c>
      <c r="BO114" s="4">
        <v>3</v>
      </c>
      <c r="BP114" s="8">
        <v>238.05</v>
      </c>
      <c r="BQ114" s="4">
        <v>10</v>
      </c>
      <c r="BR114" s="8">
        <v>793.5</v>
      </c>
      <c r="BS114" s="7">
        <v>-0.7</v>
      </c>
      <c r="BT114" s="7">
        <v>-0.7</v>
      </c>
      <c r="BU114" s="2" t="s">
        <v>230</v>
      </c>
      <c r="BV114" s="2" t="s">
        <v>217</v>
      </c>
      <c r="BW114" s="2" t="s">
        <v>220</v>
      </c>
      <c r="BX114" s="2" t="s">
        <v>220</v>
      </c>
      <c r="BY114" s="2" t="s">
        <v>232</v>
      </c>
      <c r="BZ114" s="2" t="s">
        <v>220</v>
      </c>
      <c r="CA114" s="4">
        <v>2</v>
      </c>
      <c r="CB114" s="8">
        <v>139.38</v>
      </c>
      <c r="CC114" s="4">
        <v>1</v>
      </c>
      <c r="CD114" s="8">
        <v>74.67</v>
      </c>
      <c r="CE114" s="7">
        <v>1</v>
      </c>
      <c r="CF114" s="7">
        <v>0.8666</v>
      </c>
      <c r="CG114" s="2" t="s">
        <v>230</v>
      </c>
      <c r="CH114" s="2" t="s">
        <v>217</v>
      </c>
      <c r="CI114" s="2" t="s">
        <v>365</v>
      </c>
      <c r="CJ114" s="2" t="s">
        <v>1750</v>
      </c>
      <c r="CK114" s="2" t="s">
        <v>232</v>
      </c>
      <c r="CL114" s="2" t="s">
        <v>220</v>
      </c>
      <c r="CM114" s="4">
        <v>1</v>
      </c>
      <c r="CN114" s="8">
        <v>75</v>
      </c>
      <c r="CO114" s="4">
        <v>2</v>
      </c>
      <c r="CP114" s="8">
        <v>157.5</v>
      </c>
      <c r="CQ114" s="7">
        <v>-0.5</v>
      </c>
      <c r="CR114" s="7">
        <v>-0.5238</v>
      </c>
      <c r="CS114" s="2" t="s">
        <v>230</v>
      </c>
      <c r="CT114" s="2" t="s">
        <v>217</v>
      </c>
      <c r="CU114" s="2" t="s">
        <v>367</v>
      </c>
      <c r="CV114" s="2" t="s">
        <v>873</v>
      </c>
      <c r="CW114" s="2" t="s">
        <v>232</v>
      </c>
      <c r="CX114" s="2" t="s">
        <v>220</v>
      </c>
      <c r="CY114" s="4">
        <v>2</v>
      </c>
      <c r="CZ114" s="8">
        <v>140.9</v>
      </c>
      <c r="DA114" s="4"/>
      <c r="DB114" s="8"/>
      <c r="DC114" s="7"/>
      <c r="DD114" s="7"/>
      <c r="DE114" s="2" t="s">
        <v>230</v>
      </c>
      <c r="DF114" s="2" t="s">
        <v>217</v>
      </c>
      <c r="DG114" s="2" t="s">
        <v>369</v>
      </c>
      <c r="DH114" s="2" t="s">
        <v>263</v>
      </c>
      <c r="DI114" s="2" t="s">
        <v>232</v>
      </c>
      <c r="DJ114" s="2" t="s">
        <v>220</v>
      </c>
      <c r="DK114" s="4"/>
      <c r="DL114" s="8"/>
      <c r="DM114" s="4">
        <v>6</v>
      </c>
      <c r="DN114" s="8">
        <v>434.7</v>
      </c>
      <c r="DO114" s="7">
        <v>-1</v>
      </c>
      <c r="DP114" s="7">
        <v>-1</v>
      </c>
      <c r="DQ114" s="2" t="s">
        <v>230</v>
      </c>
      <c r="DR114" s="2" t="s">
        <v>217</v>
      </c>
      <c r="DS114" s="2" t="s">
        <v>370</v>
      </c>
      <c r="DT114" s="2" t="s">
        <v>1751</v>
      </c>
      <c r="DU114" s="2" t="s">
        <v>232</v>
      </c>
      <c r="DV114" s="2" t="s">
        <v>220</v>
      </c>
      <c r="DW114" s="4">
        <v>2</v>
      </c>
      <c r="DX114" s="8">
        <v>131.18</v>
      </c>
      <c r="DY114" s="4"/>
      <c r="DZ114" s="8"/>
      <c r="EA114" s="7"/>
      <c r="EB114" s="7"/>
      <c r="EC114" s="2" t="s">
        <v>230</v>
      </c>
      <c r="ED114" s="2" t="s">
        <v>217</v>
      </c>
      <c r="EE114" s="2" t="s">
        <v>372</v>
      </c>
      <c r="EF114" s="2" t="s">
        <v>374</v>
      </c>
      <c r="EG114" s="2" t="s">
        <v>232</v>
      </c>
      <c r="EH114" s="2" t="s">
        <v>220</v>
      </c>
      <c r="EI114" s="4">
        <v>6</v>
      </c>
      <c r="EJ114" s="8">
        <v>418.14</v>
      </c>
      <c r="EK114" s="4">
        <v>7</v>
      </c>
      <c r="EL114" s="8">
        <v>547.75</v>
      </c>
      <c r="EM114" s="7">
        <v>-0.1429</v>
      </c>
      <c r="EN114" s="7">
        <v>-0.2366</v>
      </c>
      <c r="EO114" s="2" t="s">
        <v>230</v>
      </c>
      <c r="EP114" s="2" t="s">
        <v>217</v>
      </c>
      <c r="EQ114" s="2" t="s">
        <v>374</v>
      </c>
      <c r="ER114" s="2" t="s">
        <v>390</v>
      </c>
      <c r="ES114" s="2" t="s">
        <v>232</v>
      </c>
      <c r="ET114" s="2" t="s">
        <v>220</v>
      </c>
      <c r="EU114" s="4"/>
      <c r="EV114" s="8"/>
      <c r="EW114" s="4"/>
      <c r="EX114" s="8"/>
      <c r="EY114" s="7"/>
      <c r="EZ114" s="7"/>
      <c r="FA114" s="2" t="s">
        <v>230</v>
      </c>
      <c r="FB114" s="2" t="s">
        <v>217</v>
      </c>
      <c r="FC114" s="2" t="s">
        <v>376</v>
      </c>
      <c r="FD114" s="2" t="s">
        <v>1752</v>
      </c>
      <c r="FE114" s="2" t="s">
        <v>232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254</v>
      </c>
      <c r="FN114" s="2" t="s">
        <v>217</v>
      </c>
      <c r="FO114" s="2" t="s">
        <v>220</v>
      </c>
      <c r="FP114" s="2" t="s">
        <v>220</v>
      </c>
      <c r="FQ114" s="2" t="s">
        <v>232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230</v>
      </c>
      <c r="FZ114" s="2" t="s">
        <v>217</v>
      </c>
      <c r="GA114" s="2" t="s">
        <v>378</v>
      </c>
      <c r="GB114" s="2" t="s">
        <v>1753</v>
      </c>
      <c r="GC114" s="2" t="s">
        <v>232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230</v>
      </c>
      <c r="GL114" s="2" t="s">
        <v>217</v>
      </c>
      <c r="GM114" s="2" t="s">
        <v>380</v>
      </c>
      <c r="GN114" s="2" t="s">
        <v>220</v>
      </c>
      <c r="GO114" s="2" t="s">
        <v>232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277</v>
      </c>
      <c r="GX114" s="2" t="s">
        <v>217</v>
      </c>
      <c r="GY114" s="2" t="s">
        <v>220</v>
      </c>
      <c r="GZ114" s="2" t="s">
        <v>220</v>
      </c>
      <c r="HA114" s="2" t="s">
        <v>232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254</v>
      </c>
      <c r="HJ114" s="2" t="s">
        <v>217</v>
      </c>
      <c r="HK114" s="2" t="s">
        <v>220</v>
      </c>
      <c r="HL114" s="2" t="s">
        <v>220</v>
      </c>
      <c r="HM114" s="2" t="s">
        <v>232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230</v>
      </c>
      <c r="HV114" s="2" t="s">
        <v>217</v>
      </c>
      <c r="HW114" s="2" t="s">
        <v>382</v>
      </c>
      <c r="HX114" s="2" t="s">
        <v>220</v>
      </c>
      <c r="HY114" s="2" t="s">
        <v>232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230</v>
      </c>
      <c r="IH114" s="2" t="s">
        <v>217</v>
      </c>
      <c r="II114" s="2" t="s">
        <v>369</v>
      </c>
      <c r="IJ114" s="2" t="s">
        <v>375</v>
      </c>
      <c r="IK114" s="2" t="s">
        <v>232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277</v>
      </c>
      <c r="IT114" s="2" t="s">
        <v>217</v>
      </c>
      <c r="IU114" s="2" t="s">
        <v>220</v>
      </c>
      <c r="IV114" s="2" t="s">
        <v>220</v>
      </c>
      <c r="IW114" s="2" t="s">
        <v>232</v>
      </c>
      <c r="IX114" s="2" t="s">
        <v>220</v>
      </c>
      <c r="IY114" s="4"/>
      <c r="IZ114" s="8"/>
      <c r="JA114" s="4"/>
      <c r="JB114" s="8"/>
      <c r="JC114" s="7"/>
      <c r="JD114" s="7"/>
      <c r="JE114" s="2" t="s">
        <v>254</v>
      </c>
      <c r="JF114" s="2" t="s">
        <v>217</v>
      </c>
      <c r="JG114" s="2" t="s">
        <v>220</v>
      </c>
      <c r="JH114" s="2" t="s">
        <v>220</v>
      </c>
      <c r="JI114" s="2" t="s">
        <v>232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277</v>
      </c>
      <c r="JR114" s="2" t="s">
        <v>217</v>
      </c>
      <c r="JS114" s="2" t="s">
        <v>220</v>
      </c>
      <c r="JT114" s="2" t="s">
        <v>220</v>
      </c>
      <c r="JU114" s="2" t="s">
        <v>232</v>
      </c>
      <c r="JV114" s="2" t="s">
        <v>220</v>
      </c>
      <c r="JW114" s="4"/>
      <c r="JX114" s="8"/>
      <c r="JY114" s="4"/>
      <c r="JZ114" s="8"/>
      <c r="KA114" s="7"/>
      <c r="KB114" s="7"/>
      <c r="KC114" s="2" t="s">
        <v>277</v>
      </c>
      <c r="KD114" s="2" t="s">
        <v>217</v>
      </c>
      <c r="KE114" s="2" t="s">
        <v>220</v>
      </c>
      <c r="KF114" s="2" t="s">
        <v>220</v>
      </c>
      <c r="KG114" s="2" t="s">
        <v>232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230</v>
      </c>
      <c r="KP114" s="2" t="s">
        <v>217</v>
      </c>
      <c r="KQ114" s="2" t="s">
        <v>387</v>
      </c>
      <c r="KR114" s="2" t="s">
        <v>220</v>
      </c>
      <c r="KS114" s="2" t="s">
        <v>232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277</v>
      </c>
      <c r="LB114" s="2" t="s">
        <v>217</v>
      </c>
      <c r="LC114" s="2" t="s">
        <v>220</v>
      </c>
      <c r="LD114" s="2" t="s">
        <v>220</v>
      </c>
      <c r="LE114" s="2" t="s">
        <v>232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268</v>
      </c>
      <c r="LN114" s="2" t="s">
        <v>217</v>
      </c>
      <c r="LO114" s="2" t="s">
        <v>220</v>
      </c>
      <c r="LP114" s="2" t="s">
        <v>220</v>
      </c>
      <c r="LQ114" s="2" t="s">
        <v>232</v>
      </c>
      <c r="LR114" s="2" t="s">
        <v>220</v>
      </c>
      <c r="LS114" s="4"/>
      <c r="LT114" s="8"/>
      <c r="LU114" s="4"/>
      <c r="LV114" s="8"/>
      <c r="LW114" s="7"/>
      <c r="LX114" s="7"/>
      <c r="LY114" s="2" t="s">
        <v>230</v>
      </c>
      <c r="LZ114" s="2" t="s">
        <v>270</v>
      </c>
      <c r="MA114" s="2" t="s">
        <v>388</v>
      </c>
      <c r="MB114" s="2" t="s">
        <v>1754</v>
      </c>
      <c r="MC114" s="2" t="s">
        <v>232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277</v>
      </c>
      <c r="ML114" s="2" t="s">
        <v>217</v>
      </c>
      <c r="MM114" s="2" t="s">
        <v>220</v>
      </c>
      <c r="MN114" s="2" t="s">
        <v>220</v>
      </c>
      <c r="MO114" s="2" t="s">
        <v>232</v>
      </c>
      <c r="MP114" s="2" t="s">
        <v>220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274</v>
      </c>
      <c r="MY114" s="2" t="s">
        <v>1748</v>
      </c>
      <c r="MZ114" s="2" t="s">
        <v>401</v>
      </c>
      <c r="NA114" s="2" t="s">
        <v>232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277</v>
      </c>
      <c r="NJ114" s="2" t="s">
        <v>217</v>
      </c>
      <c r="NK114" s="2" t="s">
        <v>220</v>
      </c>
      <c r="NL114" s="2" t="s">
        <v>220</v>
      </c>
      <c r="NM114" s="2" t="s">
        <v>232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277</v>
      </c>
      <c r="NV114" s="2" t="s">
        <v>217</v>
      </c>
      <c r="NW114" s="2" t="s">
        <v>220</v>
      </c>
      <c r="NX114" s="2" t="s">
        <v>220</v>
      </c>
      <c r="NY114" s="2" t="s">
        <v>232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217</v>
      </c>
      <c r="OI114" s="2" t="s">
        <v>220</v>
      </c>
      <c r="OJ114" s="2" t="s">
        <v>220</v>
      </c>
      <c r="OK114" s="2" t="s">
        <v>232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220</v>
      </c>
      <c r="OU114" s="2" t="s">
        <v>220</v>
      </c>
      <c r="OV114" s="2" t="s">
        <v>220</v>
      </c>
      <c r="OW114" s="2" t="s">
        <v>220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277</v>
      </c>
      <c r="PF114" s="2" t="s">
        <v>217</v>
      </c>
      <c r="PG114" s="2" t="s">
        <v>220</v>
      </c>
      <c r="PH114" s="2" t="s">
        <v>220</v>
      </c>
      <c r="PI114" s="2" t="s">
        <v>232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220</v>
      </c>
      <c r="PR114" s="2" t="s">
        <v>220</v>
      </c>
      <c r="PS114" s="2" t="s">
        <v>220</v>
      </c>
      <c r="PT114" s="2" t="s">
        <v>220</v>
      </c>
      <c r="PU114" s="2" t="s">
        <v>220</v>
      </c>
      <c r="PV114" s="2" t="s">
        <v>220</v>
      </c>
      <c r="PW114" s="4">
        <v>418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>
        <v>60</v>
      </c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>
        <v>98</v>
      </c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</row>
    <row r="115">
      <c r="A115" s="2" t="s">
        <v>1755</v>
      </c>
      <c r="B115" s="2" t="s">
        <v>209</v>
      </c>
      <c r="C115" s="2" t="s">
        <v>210</v>
      </c>
      <c r="D115" s="2" t="s">
        <v>1713</v>
      </c>
      <c r="E115" s="2" t="s">
        <v>1714</v>
      </c>
      <c r="F115" s="2" t="s">
        <v>213</v>
      </c>
      <c r="G115" s="2" t="s">
        <v>213</v>
      </c>
      <c r="H115" s="2" t="s">
        <v>213</v>
      </c>
      <c r="I115" s="2" t="s">
        <v>1715</v>
      </c>
      <c r="J115" s="2" t="s">
        <v>215</v>
      </c>
      <c r="K115" s="2" t="s">
        <v>304</v>
      </c>
      <c r="L115" s="3">
        <v>51.3</v>
      </c>
      <c r="M115" s="3">
        <v>53.86</v>
      </c>
      <c r="N115" s="3">
        <v>109.99</v>
      </c>
      <c r="O115" s="2" t="s">
        <v>217</v>
      </c>
      <c r="P115" s="2" t="s">
        <v>405</v>
      </c>
      <c r="Q115" s="2" t="s">
        <v>219</v>
      </c>
      <c r="R115" s="2" t="s">
        <v>220</v>
      </c>
      <c r="S115" s="2" t="s">
        <v>305</v>
      </c>
      <c r="T115" s="2" t="s">
        <v>222</v>
      </c>
      <c r="U115" s="2" t="s">
        <v>223</v>
      </c>
      <c r="V115" s="2" t="s">
        <v>224</v>
      </c>
      <c r="W115" s="2" t="s">
        <v>225</v>
      </c>
      <c r="X115" s="2" t="s">
        <v>226</v>
      </c>
      <c r="Y115" s="2" t="s">
        <v>976</v>
      </c>
      <c r="Z115" s="4">
        <v>371</v>
      </c>
      <c r="AA115" s="4">
        <f>=ROUNDDOWN(53,0)</f>
      </c>
      <c r="AB115" s="5">
        <v>7</v>
      </c>
      <c r="AC115" s="2" t="s">
        <v>1756</v>
      </c>
      <c r="AD115" s="4">
        <v>30</v>
      </c>
      <c r="AE115" s="4">
        <v>30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>
        <v>4</v>
      </c>
      <c r="AQ115" s="8">
        <v>224.49</v>
      </c>
      <c r="AR115" s="4">
        <v>9</v>
      </c>
      <c r="AS115" s="8">
        <v>509.45</v>
      </c>
      <c r="AT115" s="7">
        <v>-0.5556</v>
      </c>
      <c r="AU115" s="7">
        <v>-0.5593</v>
      </c>
      <c r="AV115" s="4">
        <v>19</v>
      </c>
      <c r="AW115" s="8">
        <v>1273.02</v>
      </c>
      <c r="AX115" s="4">
        <v>25</v>
      </c>
      <c r="AY115" s="8">
        <v>1676.76</v>
      </c>
      <c r="AZ115" s="7">
        <v>-0.24</v>
      </c>
      <c r="BA115" s="7">
        <v>-0.2408</v>
      </c>
      <c r="BB115" s="7">
        <v>0.1763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>
        <v>0.1768</v>
      </c>
      <c r="BJ115" s="4">
        <v>4</v>
      </c>
      <c r="BK115" s="8">
        <v>224.49</v>
      </c>
      <c r="BL115" s="2" t="s">
        <v>1757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230</v>
      </c>
      <c r="BV115" s="2" t="s">
        <v>217</v>
      </c>
      <c r="BW115" s="2" t="s">
        <v>220</v>
      </c>
      <c r="BX115" s="2" t="s">
        <v>1025</v>
      </c>
      <c r="BY115" s="2" t="s">
        <v>232</v>
      </c>
      <c r="BZ115" s="2" t="s">
        <v>220</v>
      </c>
      <c r="CA115" s="4">
        <v>1</v>
      </c>
      <c r="CB115" s="8">
        <v>53.77</v>
      </c>
      <c r="CC115" s="4"/>
      <c r="CD115" s="8"/>
      <c r="CE115" s="7"/>
      <c r="CF115" s="7"/>
      <c r="CG115" s="2" t="s">
        <v>230</v>
      </c>
      <c r="CH115" s="2" t="s">
        <v>217</v>
      </c>
      <c r="CI115" s="2" t="s">
        <v>976</v>
      </c>
      <c r="CJ115" s="2" t="s">
        <v>327</v>
      </c>
      <c r="CK115" s="2" t="s">
        <v>232</v>
      </c>
      <c r="CL115" s="2" t="s">
        <v>220</v>
      </c>
      <c r="CM115" s="4">
        <v>1</v>
      </c>
      <c r="CN115" s="8">
        <v>60</v>
      </c>
      <c r="CO115" s="4">
        <v>4</v>
      </c>
      <c r="CP115" s="8">
        <v>240</v>
      </c>
      <c r="CQ115" s="7">
        <v>-0.75</v>
      </c>
      <c r="CR115" s="7">
        <v>-0.75</v>
      </c>
      <c r="CS115" s="2" t="s">
        <v>230</v>
      </c>
      <c r="CT115" s="2" t="s">
        <v>217</v>
      </c>
      <c r="CU115" s="2" t="s">
        <v>341</v>
      </c>
      <c r="CV115" s="2" t="s">
        <v>681</v>
      </c>
      <c r="CW115" s="2" t="s">
        <v>232</v>
      </c>
      <c r="CX115" s="2" t="s">
        <v>220</v>
      </c>
      <c r="CY115" s="4">
        <v>2</v>
      </c>
      <c r="CZ115" s="8">
        <v>110.72</v>
      </c>
      <c r="DA115" s="4"/>
      <c r="DB115" s="8"/>
      <c r="DC115" s="7"/>
      <c r="DD115" s="7"/>
      <c r="DE115" s="2" t="s">
        <v>230</v>
      </c>
      <c r="DF115" s="2" t="s">
        <v>217</v>
      </c>
      <c r="DG115" s="2" t="s">
        <v>313</v>
      </c>
      <c r="DH115" s="2" t="s">
        <v>343</v>
      </c>
      <c r="DI115" s="2" t="s">
        <v>232</v>
      </c>
      <c r="DJ115" s="2" t="s">
        <v>220</v>
      </c>
      <c r="DK115" s="4"/>
      <c r="DL115" s="8"/>
      <c r="DM115" s="4">
        <v>3</v>
      </c>
      <c r="DN115" s="8">
        <v>170.07</v>
      </c>
      <c r="DO115" s="7">
        <v>-1</v>
      </c>
      <c r="DP115" s="7">
        <v>-1</v>
      </c>
      <c r="DQ115" s="2" t="s">
        <v>230</v>
      </c>
      <c r="DR115" s="2" t="s">
        <v>217</v>
      </c>
      <c r="DS115" s="2" t="s">
        <v>508</v>
      </c>
      <c r="DT115" s="2" t="s">
        <v>425</v>
      </c>
      <c r="DU115" s="2" t="s">
        <v>232</v>
      </c>
      <c r="DV115" s="2" t="s">
        <v>220</v>
      </c>
      <c r="DW115" s="4"/>
      <c r="DX115" s="8"/>
      <c r="DY115" s="4">
        <v>2</v>
      </c>
      <c r="DZ115" s="8">
        <v>99.38</v>
      </c>
      <c r="EA115" s="7">
        <v>-1</v>
      </c>
      <c r="EB115" s="7">
        <v>-1</v>
      </c>
      <c r="EC115" s="2" t="s">
        <v>230</v>
      </c>
      <c r="ED115" s="2" t="s">
        <v>217</v>
      </c>
      <c r="EE115" s="2" t="s">
        <v>976</v>
      </c>
      <c r="EF115" s="2" t="s">
        <v>1758</v>
      </c>
      <c r="EG115" s="2" t="s">
        <v>232</v>
      </c>
      <c r="EH115" s="2" t="s">
        <v>220</v>
      </c>
      <c r="EI115" s="4"/>
      <c r="EJ115" s="8"/>
      <c r="EK115" s="4"/>
      <c r="EL115" s="8"/>
      <c r="EM115" s="7"/>
      <c r="EN115" s="7"/>
      <c r="EO115" s="2" t="s">
        <v>230</v>
      </c>
      <c r="EP115" s="2" t="s">
        <v>217</v>
      </c>
      <c r="EQ115" s="2" t="s">
        <v>318</v>
      </c>
      <c r="ER115" s="2" t="s">
        <v>319</v>
      </c>
      <c r="ES115" s="2" t="s">
        <v>232</v>
      </c>
      <c r="ET115" s="2" t="s">
        <v>220</v>
      </c>
      <c r="EU115" s="4"/>
      <c r="EV115" s="8"/>
      <c r="EW115" s="4"/>
      <c r="EX115" s="8"/>
      <c r="EY115" s="7"/>
      <c r="EZ115" s="7"/>
      <c r="FA115" s="2" t="s">
        <v>230</v>
      </c>
      <c r="FB115" s="2" t="s">
        <v>217</v>
      </c>
      <c r="FC115" s="2" t="s">
        <v>645</v>
      </c>
      <c r="FD115" s="2" t="s">
        <v>547</v>
      </c>
      <c r="FE115" s="2" t="s">
        <v>232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230</v>
      </c>
      <c r="FN115" s="2" t="s">
        <v>217</v>
      </c>
      <c r="FO115" s="2" t="s">
        <v>321</v>
      </c>
      <c r="FP115" s="2" t="s">
        <v>1759</v>
      </c>
      <c r="FQ115" s="2" t="s">
        <v>232</v>
      </c>
      <c r="FR115" s="2" t="s">
        <v>220</v>
      </c>
      <c r="FS115" s="4"/>
      <c r="FT115" s="8"/>
      <c r="FU115" s="4"/>
      <c r="FV115" s="8"/>
      <c r="FW115" s="7"/>
      <c r="FX115" s="7"/>
      <c r="FY115" s="2" t="s">
        <v>416</v>
      </c>
      <c r="FZ115" s="2" t="s">
        <v>217</v>
      </c>
      <c r="GA115" s="2" t="s">
        <v>220</v>
      </c>
      <c r="GB115" s="2" t="s">
        <v>220</v>
      </c>
      <c r="GC115" s="2" t="s">
        <v>232</v>
      </c>
      <c r="GD115" s="2" t="s">
        <v>220</v>
      </c>
      <c r="GE115" s="4"/>
      <c r="GF115" s="8"/>
      <c r="GG115" s="4"/>
      <c r="GH115" s="8"/>
      <c r="GI115" s="7"/>
      <c r="GJ115" s="7"/>
      <c r="GK115" s="2" t="s">
        <v>230</v>
      </c>
      <c r="GL115" s="2" t="s">
        <v>217</v>
      </c>
      <c r="GM115" s="2" t="s">
        <v>250</v>
      </c>
      <c r="GN115" s="2" t="s">
        <v>1268</v>
      </c>
      <c r="GO115" s="2" t="s">
        <v>232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416</v>
      </c>
      <c r="GX115" s="2" t="s">
        <v>217</v>
      </c>
      <c r="GY115" s="2" t="s">
        <v>220</v>
      </c>
      <c r="GZ115" s="2" t="s">
        <v>220</v>
      </c>
      <c r="HA115" s="2" t="s">
        <v>232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254</v>
      </c>
      <c r="HJ115" s="2" t="s">
        <v>217</v>
      </c>
      <c r="HK115" s="2" t="s">
        <v>220</v>
      </c>
      <c r="HL115" s="2" t="s">
        <v>220</v>
      </c>
      <c r="HM115" s="2" t="s">
        <v>232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230</v>
      </c>
      <c r="HV115" s="2" t="s">
        <v>217</v>
      </c>
      <c r="HW115" s="2" t="s">
        <v>970</v>
      </c>
      <c r="HX115" s="2" t="s">
        <v>1760</v>
      </c>
      <c r="HY115" s="2" t="s">
        <v>232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230</v>
      </c>
      <c r="IH115" s="2" t="s">
        <v>217</v>
      </c>
      <c r="II115" s="2" t="s">
        <v>976</v>
      </c>
      <c r="IJ115" s="2" t="s">
        <v>316</v>
      </c>
      <c r="IK115" s="2" t="s">
        <v>232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277</v>
      </c>
      <c r="IT115" s="2" t="s">
        <v>217</v>
      </c>
      <c r="IU115" s="2" t="s">
        <v>220</v>
      </c>
      <c r="IV115" s="2" t="s">
        <v>220</v>
      </c>
      <c r="IW115" s="2" t="s">
        <v>232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230</v>
      </c>
      <c r="JF115" s="2" t="s">
        <v>217</v>
      </c>
      <c r="JG115" s="2" t="s">
        <v>329</v>
      </c>
      <c r="JH115" s="2" t="s">
        <v>1340</v>
      </c>
      <c r="JI115" s="2" t="s">
        <v>232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277</v>
      </c>
      <c r="JR115" s="2" t="s">
        <v>217</v>
      </c>
      <c r="JS115" s="2" t="s">
        <v>220</v>
      </c>
      <c r="JT115" s="2" t="s">
        <v>220</v>
      </c>
      <c r="JU115" s="2" t="s">
        <v>232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230</v>
      </c>
      <c r="KD115" s="2" t="s">
        <v>217</v>
      </c>
      <c r="KE115" s="2" t="s">
        <v>262</v>
      </c>
      <c r="KF115" s="2" t="s">
        <v>430</v>
      </c>
      <c r="KG115" s="2" t="s">
        <v>232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230</v>
      </c>
      <c r="KP115" s="2" t="s">
        <v>217</v>
      </c>
      <c r="KQ115" s="2" t="s">
        <v>264</v>
      </c>
      <c r="KR115" s="2" t="s">
        <v>1761</v>
      </c>
      <c r="KS115" s="2" t="s">
        <v>232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277</v>
      </c>
      <c r="LB115" s="2" t="s">
        <v>217</v>
      </c>
      <c r="LC115" s="2" t="s">
        <v>220</v>
      </c>
      <c r="LD115" s="2" t="s">
        <v>220</v>
      </c>
      <c r="LE115" s="2" t="s">
        <v>232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268</v>
      </c>
      <c r="LN115" s="2" t="s">
        <v>217</v>
      </c>
      <c r="LO115" s="2" t="s">
        <v>220</v>
      </c>
      <c r="LP115" s="2" t="s">
        <v>220</v>
      </c>
      <c r="LQ115" s="2" t="s">
        <v>232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230</v>
      </c>
      <c r="LZ115" s="2" t="s">
        <v>270</v>
      </c>
      <c r="MA115" s="2" t="s">
        <v>1762</v>
      </c>
      <c r="MB115" s="2" t="s">
        <v>1763</v>
      </c>
      <c r="MC115" s="2" t="s">
        <v>232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230</v>
      </c>
      <c r="ML115" s="2" t="s">
        <v>270</v>
      </c>
      <c r="MM115" s="2" t="s">
        <v>1764</v>
      </c>
      <c r="MN115" s="2" t="s">
        <v>854</v>
      </c>
      <c r="MO115" s="2" t="s">
        <v>232</v>
      </c>
      <c r="MP115" s="2" t="s">
        <v>220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274</v>
      </c>
      <c r="MY115" s="2" t="s">
        <v>357</v>
      </c>
      <c r="MZ115" s="2" t="s">
        <v>1079</v>
      </c>
      <c r="NA115" s="2" t="s">
        <v>232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220</v>
      </c>
      <c r="NK115" s="2" t="s">
        <v>220</v>
      </c>
      <c r="NL115" s="2" t="s">
        <v>220</v>
      </c>
      <c r="NM115" s="2" t="s">
        <v>220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277</v>
      </c>
      <c r="NV115" s="2" t="s">
        <v>217</v>
      </c>
      <c r="NW115" s="2" t="s">
        <v>220</v>
      </c>
      <c r="NX115" s="2" t="s">
        <v>220</v>
      </c>
      <c r="NY115" s="2" t="s">
        <v>232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268</v>
      </c>
      <c r="OH115" s="2" t="s">
        <v>217</v>
      </c>
      <c r="OI115" s="2" t="s">
        <v>220</v>
      </c>
      <c r="OJ115" s="2" t="s">
        <v>220</v>
      </c>
      <c r="OK115" s="2" t="s">
        <v>232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254</v>
      </c>
      <c r="OT115" s="2" t="s">
        <v>270</v>
      </c>
      <c r="OU115" s="2" t="s">
        <v>220</v>
      </c>
      <c r="OV115" s="2" t="s">
        <v>220</v>
      </c>
      <c r="OW115" s="2" t="s">
        <v>232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277</v>
      </c>
      <c r="PF115" s="2" t="s">
        <v>217</v>
      </c>
      <c r="PG115" s="2" t="s">
        <v>220</v>
      </c>
      <c r="PH115" s="2" t="s">
        <v>220</v>
      </c>
      <c r="PI115" s="2" t="s">
        <v>232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254</v>
      </c>
      <c r="PR115" s="2" t="s">
        <v>270</v>
      </c>
      <c r="PS115" s="2" t="s">
        <v>220</v>
      </c>
      <c r="PT115" s="2" t="s">
        <v>220</v>
      </c>
      <c r="PU115" s="2" t="s">
        <v>232</v>
      </c>
      <c r="PV115" s="2" t="s">
        <v>220</v>
      </c>
      <c r="PW115" s="4">
        <v>263</v>
      </c>
      <c r="PX115" s="4"/>
      <c r="PY115" s="4"/>
      <c r="PZ115" s="4"/>
      <c r="QA115" s="4">
        <v>108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>
        <v>30</v>
      </c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</row>
    <row r="116">
      <c r="A116" s="2" t="s">
        <v>1765</v>
      </c>
      <c r="B116" s="2" t="s">
        <v>209</v>
      </c>
      <c r="C116" s="2" t="s">
        <v>210</v>
      </c>
      <c r="D116" s="2" t="s">
        <v>1713</v>
      </c>
      <c r="E116" s="2" t="s">
        <v>1714</v>
      </c>
      <c r="F116" s="2" t="s">
        <v>213</v>
      </c>
      <c r="G116" s="2" t="s">
        <v>213</v>
      </c>
      <c r="H116" s="2" t="s">
        <v>213</v>
      </c>
      <c r="I116" s="2" t="s">
        <v>1715</v>
      </c>
      <c r="J116" s="2" t="s">
        <v>282</v>
      </c>
      <c r="K116" s="2" t="s">
        <v>304</v>
      </c>
      <c r="L116" s="3">
        <v>65.55</v>
      </c>
      <c r="M116" s="3">
        <v>68.83</v>
      </c>
      <c r="N116" s="3">
        <v>139.99</v>
      </c>
      <c r="O116" s="2" t="s">
        <v>217</v>
      </c>
      <c r="P116" s="2" t="s">
        <v>405</v>
      </c>
      <c r="Q116" s="2" t="s">
        <v>219</v>
      </c>
      <c r="R116" s="2" t="s">
        <v>220</v>
      </c>
      <c r="S116" s="2" t="s">
        <v>305</v>
      </c>
      <c r="T116" s="2" t="s">
        <v>222</v>
      </c>
      <c r="U116" s="2" t="s">
        <v>223</v>
      </c>
      <c r="V116" s="2" t="s">
        <v>224</v>
      </c>
      <c r="W116" s="2" t="s">
        <v>225</v>
      </c>
      <c r="X116" s="2" t="s">
        <v>226</v>
      </c>
      <c r="Y116" s="2" t="s">
        <v>339</v>
      </c>
      <c r="Z116" s="4">
        <v>502</v>
      </c>
      <c r="AA116" s="4">
        <f>=ROUNDDOWN(41.8333333333333,0)</f>
      </c>
      <c r="AB116" s="5">
        <v>12</v>
      </c>
      <c r="AC116" s="2" t="s">
        <v>307</v>
      </c>
      <c r="AD116" s="4">
        <v>80</v>
      </c>
      <c r="AE116" s="4">
        <v>120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>
        <v>15</v>
      </c>
      <c r="AQ116" s="8">
        <v>1048.53</v>
      </c>
      <c r="AR116" s="4">
        <v>16</v>
      </c>
      <c r="AS116" s="8">
        <v>1167.31</v>
      </c>
      <c r="AT116" s="7">
        <v>-0.0625</v>
      </c>
      <c r="AU116" s="7">
        <v>-0.1018</v>
      </c>
      <c r="AV116" s="4" t="s">
        <v>220</v>
      </c>
      <c r="AW116" s="8" t="s">
        <v>220</v>
      </c>
      <c r="AX116" s="4" t="s">
        <v>220</v>
      </c>
      <c r="AY116" s="8" t="s">
        <v>220</v>
      </c>
      <c r="AZ116" s="7" t="s">
        <v>220</v>
      </c>
      <c r="BA116" s="7" t="s">
        <v>220</v>
      </c>
      <c r="BB116" s="7">
        <v>0.8237</v>
      </c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 t="s">
        <v>220</v>
      </c>
      <c r="BJ116" s="4">
        <v>15</v>
      </c>
      <c r="BK116" s="8">
        <v>1048.53</v>
      </c>
      <c r="BL116" s="2" t="s">
        <v>1766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230</v>
      </c>
      <c r="BV116" s="2" t="s">
        <v>217</v>
      </c>
      <c r="BW116" s="2" t="s">
        <v>220</v>
      </c>
      <c r="BX116" s="2" t="s">
        <v>1011</v>
      </c>
      <c r="BY116" s="2" t="s">
        <v>232</v>
      </c>
      <c r="BZ116" s="2" t="s">
        <v>220</v>
      </c>
      <c r="CA116" s="4">
        <v>1</v>
      </c>
      <c r="CB116" s="8">
        <v>69.69</v>
      </c>
      <c r="CC116" s="4">
        <v>2</v>
      </c>
      <c r="CD116" s="8">
        <v>149.34</v>
      </c>
      <c r="CE116" s="7">
        <v>-0.5</v>
      </c>
      <c r="CF116" s="7">
        <v>-0.5333</v>
      </c>
      <c r="CG116" s="2" t="s">
        <v>230</v>
      </c>
      <c r="CH116" s="2" t="s">
        <v>217</v>
      </c>
      <c r="CI116" s="2" t="s">
        <v>339</v>
      </c>
      <c r="CJ116" s="2" t="s">
        <v>1767</v>
      </c>
      <c r="CK116" s="2" t="s">
        <v>232</v>
      </c>
      <c r="CL116" s="2" t="s">
        <v>220</v>
      </c>
      <c r="CM116" s="4">
        <v>4</v>
      </c>
      <c r="CN116" s="8">
        <v>300</v>
      </c>
      <c r="CO116" s="4">
        <v>8</v>
      </c>
      <c r="CP116" s="8">
        <v>600</v>
      </c>
      <c r="CQ116" s="7">
        <v>-0.5</v>
      </c>
      <c r="CR116" s="7">
        <v>-0.5</v>
      </c>
      <c r="CS116" s="2" t="s">
        <v>230</v>
      </c>
      <c r="CT116" s="2" t="s">
        <v>217</v>
      </c>
      <c r="CU116" s="2" t="s">
        <v>410</v>
      </c>
      <c r="CV116" s="2" t="s">
        <v>1210</v>
      </c>
      <c r="CW116" s="2" t="s">
        <v>232</v>
      </c>
      <c r="CX116" s="2" t="s">
        <v>220</v>
      </c>
      <c r="CY116" s="4">
        <v>5</v>
      </c>
      <c r="CZ116" s="8">
        <v>352.25</v>
      </c>
      <c r="DA116" s="4">
        <v>1</v>
      </c>
      <c r="DB116" s="8">
        <v>70.45</v>
      </c>
      <c r="DC116" s="7">
        <v>4</v>
      </c>
      <c r="DD116" s="7">
        <v>4</v>
      </c>
      <c r="DE116" s="2" t="s">
        <v>230</v>
      </c>
      <c r="DF116" s="2" t="s">
        <v>217</v>
      </c>
      <c r="DG116" s="2" t="s">
        <v>313</v>
      </c>
      <c r="DH116" s="2" t="s">
        <v>1768</v>
      </c>
      <c r="DI116" s="2" t="s">
        <v>232</v>
      </c>
      <c r="DJ116" s="2" t="s">
        <v>220</v>
      </c>
      <c r="DK116" s="4"/>
      <c r="DL116" s="8"/>
      <c r="DM116" s="4"/>
      <c r="DN116" s="8"/>
      <c r="DO116" s="7"/>
      <c r="DP116" s="7"/>
      <c r="DQ116" s="2" t="s">
        <v>230</v>
      </c>
      <c r="DR116" s="2" t="s">
        <v>217</v>
      </c>
      <c r="DS116" s="2" t="s">
        <v>508</v>
      </c>
      <c r="DT116" s="2" t="s">
        <v>1769</v>
      </c>
      <c r="DU116" s="2" t="s">
        <v>232</v>
      </c>
      <c r="DV116" s="2" t="s">
        <v>220</v>
      </c>
      <c r="DW116" s="4">
        <v>2</v>
      </c>
      <c r="DX116" s="8">
        <v>111.5</v>
      </c>
      <c r="DY116" s="4">
        <v>3</v>
      </c>
      <c r="DZ116" s="8">
        <v>196.78</v>
      </c>
      <c r="EA116" s="7">
        <v>-0.3333</v>
      </c>
      <c r="EB116" s="7">
        <v>-0.4334</v>
      </c>
      <c r="EC116" s="2" t="s">
        <v>230</v>
      </c>
      <c r="ED116" s="2" t="s">
        <v>217</v>
      </c>
      <c r="EE116" s="2" t="s">
        <v>290</v>
      </c>
      <c r="EF116" s="2" t="s">
        <v>510</v>
      </c>
      <c r="EG116" s="2" t="s">
        <v>232</v>
      </c>
      <c r="EH116" s="2" t="s">
        <v>220</v>
      </c>
      <c r="EI116" s="4">
        <v>2</v>
      </c>
      <c r="EJ116" s="8">
        <v>139.38</v>
      </c>
      <c r="EK116" s="4">
        <v>1</v>
      </c>
      <c r="EL116" s="8">
        <v>74.67</v>
      </c>
      <c r="EM116" s="7">
        <v>1</v>
      </c>
      <c r="EN116" s="7">
        <v>0.8666</v>
      </c>
      <c r="EO116" s="2" t="s">
        <v>230</v>
      </c>
      <c r="EP116" s="2" t="s">
        <v>217</v>
      </c>
      <c r="EQ116" s="2" t="s">
        <v>318</v>
      </c>
      <c r="ER116" s="2" t="s">
        <v>344</v>
      </c>
      <c r="ES116" s="2" t="s">
        <v>232</v>
      </c>
      <c r="ET116" s="2" t="s">
        <v>220</v>
      </c>
      <c r="EU116" s="4"/>
      <c r="EV116" s="8"/>
      <c r="EW116" s="4">
        <v>1</v>
      </c>
      <c r="EX116" s="8">
        <v>76.07</v>
      </c>
      <c r="EY116" s="7">
        <v>-1</v>
      </c>
      <c r="EZ116" s="7">
        <v>-1</v>
      </c>
      <c r="FA116" s="2" t="s">
        <v>230</v>
      </c>
      <c r="FB116" s="2" t="s">
        <v>217</v>
      </c>
      <c r="FC116" s="2" t="s">
        <v>645</v>
      </c>
      <c r="FD116" s="2" t="s">
        <v>922</v>
      </c>
      <c r="FE116" s="2" t="s">
        <v>232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230</v>
      </c>
      <c r="FN116" s="2" t="s">
        <v>217</v>
      </c>
      <c r="FO116" s="2" t="s">
        <v>321</v>
      </c>
      <c r="FP116" s="2" t="s">
        <v>1045</v>
      </c>
      <c r="FQ116" s="2" t="s">
        <v>232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416</v>
      </c>
      <c r="FZ116" s="2" t="s">
        <v>217</v>
      </c>
      <c r="GA116" s="2" t="s">
        <v>220</v>
      </c>
      <c r="GB116" s="2" t="s">
        <v>220</v>
      </c>
      <c r="GC116" s="2" t="s">
        <v>232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230</v>
      </c>
      <c r="GL116" s="2" t="s">
        <v>217</v>
      </c>
      <c r="GM116" s="2" t="s">
        <v>250</v>
      </c>
      <c r="GN116" s="2" t="s">
        <v>757</v>
      </c>
      <c r="GO116" s="2" t="s">
        <v>232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230</v>
      </c>
      <c r="GX116" s="2" t="s">
        <v>270</v>
      </c>
      <c r="GY116" s="2" t="s">
        <v>325</v>
      </c>
      <c r="GZ116" s="2" t="s">
        <v>699</v>
      </c>
      <c r="HA116" s="2" t="s">
        <v>232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254</v>
      </c>
      <c r="HJ116" s="2" t="s">
        <v>217</v>
      </c>
      <c r="HK116" s="2" t="s">
        <v>220</v>
      </c>
      <c r="HL116" s="2" t="s">
        <v>220</v>
      </c>
      <c r="HM116" s="2" t="s">
        <v>232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230</v>
      </c>
      <c r="HV116" s="2" t="s">
        <v>217</v>
      </c>
      <c r="HW116" s="2" t="s">
        <v>970</v>
      </c>
      <c r="HX116" s="2" t="s">
        <v>220</v>
      </c>
      <c r="HY116" s="2" t="s">
        <v>232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230</v>
      </c>
      <c r="IH116" s="2" t="s">
        <v>217</v>
      </c>
      <c r="II116" s="2" t="s">
        <v>339</v>
      </c>
      <c r="IJ116" s="2" t="s">
        <v>347</v>
      </c>
      <c r="IK116" s="2" t="s">
        <v>232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277</v>
      </c>
      <c r="IT116" s="2" t="s">
        <v>217</v>
      </c>
      <c r="IU116" s="2" t="s">
        <v>220</v>
      </c>
      <c r="IV116" s="2" t="s">
        <v>220</v>
      </c>
      <c r="IW116" s="2" t="s">
        <v>232</v>
      </c>
      <c r="IX116" s="2" t="s">
        <v>220</v>
      </c>
      <c r="IY116" s="4">
        <v>1</v>
      </c>
      <c r="IZ116" s="8">
        <v>75.71</v>
      </c>
      <c r="JA116" s="4"/>
      <c r="JB116" s="8"/>
      <c r="JC116" s="7"/>
      <c r="JD116" s="7"/>
      <c r="JE116" s="2" t="s">
        <v>230</v>
      </c>
      <c r="JF116" s="2" t="s">
        <v>217</v>
      </c>
      <c r="JG116" s="2" t="s">
        <v>329</v>
      </c>
      <c r="JH116" s="2" t="s">
        <v>1770</v>
      </c>
      <c r="JI116" s="2" t="s">
        <v>232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277</v>
      </c>
      <c r="JR116" s="2" t="s">
        <v>217</v>
      </c>
      <c r="JS116" s="2" t="s">
        <v>220</v>
      </c>
      <c r="JT116" s="2" t="s">
        <v>220</v>
      </c>
      <c r="JU116" s="2" t="s">
        <v>232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230</v>
      </c>
      <c r="KD116" s="2" t="s">
        <v>217</v>
      </c>
      <c r="KE116" s="2" t="s">
        <v>262</v>
      </c>
      <c r="KF116" s="2" t="s">
        <v>884</v>
      </c>
      <c r="KG116" s="2" t="s">
        <v>232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230</v>
      </c>
      <c r="KP116" s="2" t="s">
        <v>217</v>
      </c>
      <c r="KQ116" s="2" t="s">
        <v>264</v>
      </c>
      <c r="KR116" s="2" t="s">
        <v>902</v>
      </c>
      <c r="KS116" s="2" t="s">
        <v>232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277</v>
      </c>
      <c r="LB116" s="2" t="s">
        <v>217</v>
      </c>
      <c r="LC116" s="2" t="s">
        <v>220</v>
      </c>
      <c r="LD116" s="2" t="s">
        <v>220</v>
      </c>
      <c r="LE116" s="2" t="s">
        <v>232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268</v>
      </c>
      <c r="LN116" s="2" t="s">
        <v>217</v>
      </c>
      <c r="LO116" s="2" t="s">
        <v>220</v>
      </c>
      <c r="LP116" s="2" t="s">
        <v>220</v>
      </c>
      <c r="LQ116" s="2" t="s">
        <v>232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230</v>
      </c>
      <c r="LZ116" s="2" t="s">
        <v>270</v>
      </c>
      <c r="MA116" s="2" t="s">
        <v>1762</v>
      </c>
      <c r="MB116" s="2" t="s">
        <v>1763</v>
      </c>
      <c r="MC116" s="2" t="s">
        <v>232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230</v>
      </c>
      <c r="ML116" s="2" t="s">
        <v>270</v>
      </c>
      <c r="MM116" s="2" t="s">
        <v>520</v>
      </c>
      <c r="MN116" s="2" t="s">
        <v>358</v>
      </c>
      <c r="MO116" s="2" t="s">
        <v>232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230</v>
      </c>
      <c r="MX116" s="2" t="s">
        <v>274</v>
      </c>
      <c r="MY116" s="2" t="s">
        <v>357</v>
      </c>
      <c r="MZ116" s="2" t="s">
        <v>1771</v>
      </c>
      <c r="NA116" s="2" t="s">
        <v>232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220</v>
      </c>
      <c r="NK116" s="2" t="s">
        <v>220</v>
      </c>
      <c r="NL116" s="2" t="s">
        <v>220</v>
      </c>
      <c r="NM116" s="2" t="s">
        <v>220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277</v>
      </c>
      <c r="NV116" s="2" t="s">
        <v>217</v>
      </c>
      <c r="NW116" s="2" t="s">
        <v>220</v>
      </c>
      <c r="NX116" s="2" t="s">
        <v>220</v>
      </c>
      <c r="NY116" s="2" t="s">
        <v>232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268</v>
      </c>
      <c r="OH116" s="2" t="s">
        <v>217</v>
      </c>
      <c r="OI116" s="2" t="s">
        <v>220</v>
      </c>
      <c r="OJ116" s="2" t="s">
        <v>220</v>
      </c>
      <c r="OK116" s="2" t="s">
        <v>232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254</v>
      </c>
      <c r="OT116" s="2" t="s">
        <v>270</v>
      </c>
      <c r="OU116" s="2" t="s">
        <v>220</v>
      </c>
      <c r="OV116" s="2" t="s">
        <v>220</v>
      </c>
      <c r="OW116" s="2" t="s">
        <v>232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277</v>
      </c>
      <c r="PF116" s="2" t="s">
        <v>217</v>
      </c>
      <c r="PG116" s="2" t="s">
        <v>220</v>
      </c>
      <c r="PH116" s="2" t="s">
        <v>220</v>
      </c>
      <c r="PI116" s="2" t="s">
        <v>232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254</v>
      </c>
      <c r="PR116" s="2" t="s">
        <v>270</v>
      </c>
      <c r="PS116" s="2" t="s">
        <v>220</v>
      </c>
      <c r="PT116" s="2" t="s">
        <v>220</v>
      </c>
      <c r="PU116" s="2" t="s">
        <v>232</v>
      </c>
      <c r="PV116" s="2" t="s">
        <v>220</v>
      </c>
      <c r="PW116" s="4">
        <v>405</v>
      </c>
      <c r="PX116" s="4"/>
      <c r="PY116" s="4"/>
      <c r="PZ116" s="4"/>
      <c r="QA116" s="4">
        <v>97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>
        <v>80</v>
      </c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>
        <v>40</v>
      </c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</row>
    <row r="117">
      <c r="A117" s="2" t="s">
        <v>1772</v>
      </c>
      <c r="B117" s="2" t="s">
        <v>209</v>
      </c>
      <c r="C117" s="2" t="s">
        <v>210</v>
      </c>
      <c r="D117" s="2" t="s">
        <v>1713</v>
      </c>
      <c r="E117" s="2" t="s">
        <v>1714</v>
      </c>
      <c r="F117" s="2" t="s">
        <v>213</v>
      </c>
      <c r="G117" s="2" t="s">
        <v>213</v>
      </c>
      <c r="H117" s="2" t="s">
        <v>213</v>
      </c>
      <c r="I117" s="2" t="s">
        <v>1715</v>
      </c>
      <c r="J117" s="2" t="s">
        <v>215</v>
      </c>
      <c r="K117" s="2" t="s">
        <v>404</v>
      </c>
      <c r="L117" s="3">
        <v>51.3</v>
      </c>
      <c r="M117" s="3">
        <v>53.86</v>
      </c>
      <c r="N117" s="3">
        <v>109.99</v>
      </c>
      <c r="O117" s="2" t="s">
        <v>217</v>
      </c>
      <c r="P117" s="2" t="s">
        <v>405</v>
      </c>
      <c r="Q117" s="2" t="s">
        <v>219</v>
      </c>
      <c r="R117" s="2" t="s">
        <v>220</v>
      </c>
      <c r="S117" s="2" t="s">
        <v>406</v>
      </c>
      <c r="T117" s="2" t="s">
        <v>222</v>
      </c>
      <c r="U117" s="2" t="s">
        <v>223</v>
      </c>
      <c r="V117" s="2" t="s">
        <v>224</v>
      </c>
      <c r="W117" s="2" t="s">
        <v>225</v>
      </c>
      <c r="X117" s="2" t="s">
        <v>226</v>
      </c>
      <c r="Y117" s="2" t="s">
        <v>339</v>
      </c>
      <c r="Z117" s="4">
        <v>70</v>
      </c>
      <c r="AA117" s="4">
        <f>=ROUNDDOWN(23.3333333333333,0)</f>
      </c>
      <c r="AB117" s="5">
        <v>3</v>
      </c>
      <c r="AC117" s="2" t="s">
        <v>228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>
        <v>7</v>
      </c>
      <c r="AQ117" s="8">
        <v>379.48</v>
      </c>
      <c r="AR117" s="4">
        <v>7</v>
      </c>
      <c r="AS117" s="8">
        <v>409.96</v>
      </c>
      <c r="AT117" s="7"/>
      <c r="AU117" s="7">
        <v>-0.0743</v>
      </c>
      <c r="AV117" s="4">
        <v>9</v>
      </c>
      <c r="AW117" s="8">
        <v>524.93</v>
      </c>
      <c r="AX117" s="4">
        <v>10</v>
      </c>
      <c r="AY117" s="8">
        <v>615.53</v>
      </c>
      <c r="AZ117" s="7">
        <v>-0.1</v>
      </c>
      <c r="BA117" s="7">
        <v>-0.1472</v>
      </c>
      <c r="BB117" s="7">
        <v>0.7229</v>
      </c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>
        <v>0.0729</v>
      </c>
      <c r="BJ117" s="4">
        <v>7</v>
      </c>
      <c r="BK117" s="8">
        <v>379.48</v>
      </c>
      <c r="BL117" s="2" t="s">
        <v>1773</v>
      </c>
      <c r="BM117" s="7">
        <v>1</v>
      </c>
      <c r="BN117" s="7">
        <v>1</v>
      </c>
      <c r="BO117" s="4"/>
      <c r="BP117" s="8"/>
      <c r="BQ117" s="4">
        <v>2</v>
      </c>
      <c r="BR117" s="8">
        <v>120.12</v>
      </c>
      <c r="BS117" s="7">
        <v>-1</v>
      </c>
      <c r="BT117" s="7">
        <v>-1</v>
      </c>
      <c r="BU117" s="2" t="s">
        <v>230</v>
      </c>
      <c r="BV117" s="2" t="s">
        <v>217</v>
      </c>
      <c r="BW117" s="2" t="s">
        <v>220</v>
      </c>
      <c r="BX117" s="2" t="s">
        <v>1011</v>
      </c>
      <c r="BY117" s="2" t="s">
        <v>232</v>
      </c>
      <c r="BZ117" s="2" t="s">
        <v>220</v>
      </c>
      <c r="CA117" s="4"/>
      <c r="CB117" s="8"/>
      <c r="CC117" s="4"/>
      <c r="CD117" s="8"/>
      <c r="CE117" s="7"/>
      <c r="CF117" s="7"/>
      <c r="CG117" s="2" t="s">
        <v>230</v>
      </c>
      <c r="CH117" s="2" t="s">
        <v>217</v>
      </c>
      <c r="CI117" s="2" t="s">
        <v>339</v>
      </c>
      <c r="CJ117" s="2" t="s">
        <v>1566</v>
      </c>
      <c r="CK117" s="2" t="s">
        <v>232</v>
      </c>
      <c r="CL117" s="2" t="s">
        <v>220</v>
      </c>
      <c r="CM117" s="4">
        <v>1</v>
      </c>
      <c r="CN117" s="8">
        <v>60</v>
      </c>
      <c r="CO117" s="4">
        <v>1</v>
      </c>
      <c r="CP117" s="8">
        <v>60</v>
      </c>
      <c r="CQ117" s="7"/>
      <c r="CR117" s="7"/>
      <c r="CS117" s="2" t="s">
        <v>230</v>
      </c>
      <c r="CT117" s="2" t="s">
        <v>217</v>
      </c>
      <c r="CU117" s="2" t="s">
        <v>410</v>
      </c>
      <c r="CV117" s="2" t="s">
        <v>1774</v>
      </c>
      <c r="CW117" s="2" t="s">
        <v>232</v>
      </c>
      <c r="CX117" s="2" t="s">
        <v>220</v>
      </c>
      <c r="CY117" s="4">
        <v>2</v>
      </c>
      <c r="CZ117" s="8">
        <v>110.72</v>
      </c>
      <c r="DA117" s="4"/>
      <c r="DB117" s="8"/>
      <c r="DC117" s="7"/>
      <c r="DD117" s="7"/>
      <c r="DE117" s="2" t="s">
        <v>230</v>
      </c>
      <c r="DF117" s="2" t="s">
        <v>217</v>
      </c>
      <c r="DG117" s="2" t="s">
        <v>313</v>
      </c>
      <c r="DH117" s="2" t="s">
        <v>343</v>
      </c>
      <c r="DI117" s="2" t="s">
        <v>232</v>
      </c>
      <c r="DJ117" s="2" t="s">
        <v>220</v>
      </c>
      <c r="DK117" s="4"/>
      <c r="DL117" s="8"/>
      <c r="DM117" s="4">
        <v>1</v>
      </c>
      <c r="DN117" s="8">
        <v>53.86</v>
      </c>
      <c r="DO117" s="7">
        <v>-1</v>
      </c>
      <c r="DP117" s="7">
        <v>-1</v>
      </c>
      <c r="DQ117" s="2" t="s">
        <v>230</v>
      </c>
      <c r="DR117" s="2" t="s">
        <v>217</v>
      </c>
      <c r="DS117" s="2" t="s">
        <v>412</v>
      </c>
      <c r="DT117" s="2" t="s">
        <v>506</v>
      </c>
      <c r="DU117" s="2" t="s">
        <v>232</v>
      </c>
      <c r="DV117" s="2" t="s">
        <v>220</v>
      </c>
      <c r="DW117" s="4">
        <v>2</v>
      </c>
      <c r="DX117" s="8">
        <v>101.22</v>
      </c>
      <c r="DY117" s="4"/>
      <c r="DZ117" s="8"/>
      <c r="EA117" s="7"/>
      <c r="EB117" s="7"/>
      <c r="EC117" s="2" t="s">
        <v>230</v>
      </c>
      <c r="ED117" s="2" t="s">
        <v>217</v>
      </c>
      <c r="EE117" s="2" t="s">
        <v>290</v>
      </c>
      <c r="EF117" s="2" t="s">
        <v>510</v>
      </c>
      <c r="EG117" s="2" t="s">
        <v>232</v>
      </c>
      <c r="EH117" s="2" t="s">
        <v>220</v>
      </c>
      <c r="EI117" s="4">
        <v>2</v>
      </c>
      <c r="EJ117" s="8">
        <v>107.54</v>
      </c>
      <c r="EK117" s="4">
        <v>3</v>
      </c>
      <c r="EL117" s="8">
        <v>175.98</v>
      </c>
      <c r="EM117" s="7">
        <v>-0.3333</v>
      </c>
      <c r="EN117" s="7">
        <v>-0.3889</v>
      </c>
      <c r="EO117" s="2" t="s">
        <v>230</v>
      </c>
      <c r="EP117" s="2" t="s">
        <v>217</v>
      </c>
      <c r="EQ117" s="2" t="s">
        <v>318</v>
      </c>
      <c r="ER117" s="2" t="s">
        <v>1775</v>
      </c>
      <c r="ES117" s="2" t="s">
        <v>232</v>
      </c>
      <c r="ET117" s="2" t="s">
        <v>220</v>
      </c>
      <c r="EU117" s="4"/>
      <c r="EV117" s="8"/>
      <c r="EW117" s="4"/>
      <c r="EX117" s="8"/>
      <c r="EY117" s="7"/>
      <c r="EZ117" s="7"/>
      <c r="FA117" s="2" t="s">
        <v>230</v>
      </c>
      <c r="FB117" s="2" t="s">
        <v>217</v>
      </c>
      <c r="FC117" s="2" t="s">
        <v>645</v>
      </c>
      <c r="FD117" s="2" t="s">
        <v>1776</v>
      </c>
      <c r="FE117" s="2" t="s">
        <v>232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230</v>
      </c>
      <c r="FN117" s="2" t="s">
        <v>217</v>
      </c>
      <c r="FO117" s="2" t="s">
        <v>321</v>
      </c>
      <c r="FP117" s="2" t="s">
        <v>334</v>
      </c>
      <c r="FQ117" s="2" t="s">
        <v>232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416</v>
      </c>
      <c r="FZ117" s="2" t="s">
        <v>217</v>
      </c>
      <c r="GA117" s="2" t="s">
        <v>220</v>
      </c>
      <c r="GB117" s="2" t="s">
        <v>220</v>
      </c>
      <c r="GC117" s="2" t="s">
        <v>232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230</v>
      </c>
      <c r="GL117" s="2" t="s">
        <v>217</v>
      </c>
      <c r="GM117" s="2" t="s">
        <v>380</v>
      </c>
      <c r="GN117" s="2" t="s">
        <v>220</v>
      </c>
      <c r="GO117" s="2" t="s">
        <v>232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230</v>
      </c>
      <c r="GX117" s="2" t="s">
        <v>270</v>
      </c>
      <c r="GY117" s="2" t="s">
        <v>325</v>
      </c>
      <c r="GZ117" s="2" t="s">
        <v>298</v>
      </c>
      <c r="HA117" s="2" t="s">
        <v>232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254</v>
      </c>
      <c r="HJ117" s="2" t="s">
        <v>217</v>
      </c>
      <c r="HK117" s="2" t="s">
        <v>220</v>
      </c>
      <c r="HL117" s="2" t="s">
        <v>220</v>
      </c>
      <c r="HM117" s="2" t="s">
        <v>232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230</v>
      </c>
      <c r="HV117" s="2" t="s">
        <v>217</v>
      </c>
      <c r="HW117" s="2" t="s">
        <v>970</v>
      </c>
      <c r="HX117" s="2" t="s">
        <v>220</v>
      </c>
      <c r="HY117" s="2" t="s">
        <v>232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230</v>
      </c>
      <c r="IH117" s="2" t="s">
        <v>217</v>
      </c>
      <c r="II117" s="2" t="s">
        <v>339</v>
      </c>
      <c r="IJ117" s="2" t="s">
        <v>1777</v>
      </c>
      <c r="IK117" s="2" t="s">
        <v>232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277</v>
      </c>
      <c r="IT117" s="2" t="s">
        <v>217</v>
      </c>
      <c r="IU117" s="2" t="s">
        <v>220</v>
      </c>
      <c r="IV117" s="2" t="s">
        <v>220</v>
      </c>
      <c r="IW117" s="2" t="s">
        <v>232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254</v>
      </c>
      <c r="JF117" s="2" t="s">
        <v>217</v>
      </c>
      <c r="JG117" s="2" t="s">
        <v>220</v>
      </c>
      <c r="JH117" s="2" t="s">
        <v>220</v>
      </c>
      <c r="JI117" s="2" t="s">
        <v>232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277</v>
      </c>
      <c r="JR117" s="2" t="s">
        <v>217</v>
      </c>
      <c r="JS117" s="2" t="s">
        <v>220</v>
      </c>
      <c r="JT117" s="2" t="s">
        <v>220</v>
      </c>
      <c r="JU117" s="2" t="s">
        <v>232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277</v>
      </c>
      <c r="KD117" s="2" t="s">
        <v>217</v>
      </c>
      <c r="KE117" s="2" t="s">
        <v>220</v>
      </c>
      <c r="KF117" s="2" t="s">
        <v>220</v>
      </c>
      <c r="KG117" s="2" t="s">
        <v>232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277</v>
      </c>
      <c r="KP117" s="2" t="s">
        <v>217</v>
      </c>
      <c r="KQ117" s="2" t="s">
        <v>220</v>
      </c>
      <c r="KR117" s="2" t="s">
        <v>220</v>
      </c>
      <c r="KS117" s="2" t="s">
        <v>232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277</v>
      </c>
      <c r="LB117" s="2" t="s">
        <v>217</v>
      </c>
      <c r="LC117" s="2" t="s">
        <v>220</v>
      </c>
      <c r="LD117" s="2" t="s">
        <v>220</v>
      </c>
      <c r="LE117" s="2" t="s">
        <v>232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268</v>
      </c>
      <c r="LN117" s="2" t="s">
        <v>217</v>
      </c>
      <c r="LO117" s="2" t="s">
        <v>220</v>
      </c>
      <c r="LP117" s="2" t="s">
        <v>220</v>
      </c>
      <c r="LQ117" s="2" t="s">
        <v>232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230</v>
      </c>
      <c r="LZ117" s="2" t="s">
        <v>270</v>
      </c>
      <c r="MA117" s="2" t="s">
        <v>419</v>
      </c>
      <c r="MB117" s="2" t="s">
        <v>333</v>
      </c>
      <c r="MC117" s="2" t="s">
        <v>232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277</v>
      </c>
      <c r="ML117" s="2" t="s">
        <v>217</v>
      </c>
      <c r="MM117" s="2" t="s">
        <v>220</v>
      </c>
      <c r="MN117" s="2" t="s">
        <v>220</v>
      </c>
      <c r="MO117" s="2" t="s">
        <v>232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230</v>
      </c>
      <c r="MX117" s="2" t="s">
        <v>274</v>
      </c>
      <c r="MY117" s="2" t="s">
        <v>357</v>
      </c>
      <c r="MZ117" s="2" t="s">
        <v>1778</v>
      </c>
      <c r="NA117" s="2" t="s">
        <v>232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220</v>
      </c>
      <c r="NJ117" s="2" t="s">
        <v>220</v>
      </c>
      <c r="NK117" s="2" t="s">
        <v>220</v>
      </c>
      <c r="NL117" s="2" t="s">
        <v>220</v>
      </c>
      <c r="NM117" s="2" t="s">
        <v>220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277</v>
      </c>
      <c r="NV117" s="2" t="s">
        <v>217</v>
      </c>
      <c r="NW117" s="2" t="s">
        <v>220</v>
      </c>
      <c r="NX117" s="2" t="s">
        <v>220</v>
      </c>
      <c r="NY117" s="2" t="s">
        <v>232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268</v>
      </c>
      <c r="OH117" s="2" t="s">
        <v>217</v>
      </c>
      <c r="OI117" s="2" t="s">
        <v>220</v>
      </c>
      <c r="OJ117" s="2" t="s">
        <v>220</v>
      </c>
      <c r="OK117" s="2" t="s">
        <v>232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254</v>
      </c>
      <c r="OT117" s="2" t="s">
        <v>270</v>
      </c>
      <c r="OU117" s="2" t="s">
        <v>220</v>
      </c>
      <c r="OV117" s="2" t="s">
        <v>220</v>
      </c>
      <c r="OW117" s="2" t="s">
        <v>232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277</v>
      </c>
      <c r="PF117" s="2" t="s">
        <v>217</v>
      </c>
      <c r="PG117" s="2" t="s">
        <v>220</v>
      </c>
      <c r="PH117" s="2" t="s">
        <v>220</v>
      </c>
      <c r="PI117" s="2" t="s">
        <v>232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254</v>
      </c>
      <c r="PR117" s="2" t="s">
        <v>270</v>
      </c>
      <c r="PS117" s="2" t="s">
        <v>220</v>
      </c>
      <c r="PT117" s="2" t="s">
        <v>220</v>
      </c>
      <c r="PU117" s="2" t="s">
        <v>232</v>
      </c>
      <c r="PV117" s="2" t="s">
        <v>220</v>
      </c>
      <c r="PW117" s="4">
        <v>70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>
        <v>50</v>
      </c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</row>
    <row r="118">
      <c r="A118" s="2" t="s">
        <v>1779</v>
      </c>
      <c r="B118" s="2" t="s">
        <v>209</v>
      </c>
      <c r="C118" s="2" t="s">
        <v>210</v>
      </c>
      <c r="D118" s="2" t="s">
        <v>1713</v>
      </c>
      <c r="E118" s="2" t="s">
        <v>1714</v>
      </c>
      <c r="F118" s="2" t="s">
        <v>213</v>
      </c>
      <c r="G118" s="2" t="s">
        <v>213</v>
      </c>
      <c r="H118" s="2" t="s">
        <v>213</v>
      </c>
      <c r="I118" s="2" t="s">
        <v>1715</v>
      </c>
      <c r="J118" s="2" t="s">
        <v>282</v>
      </c>
      <c r="K118" s="2" t="s">
        <v>404</v>
      </c>
      <c r="L118" s="3">
        <v>65.55</v>
      </c>
      <c r="M118" s="3">
        <v>68.83</v>
      </c>
      <c r="N118" s="3">
        <v>139.99</v>
      </c>
      <c r="O118" s="2" t="s">
        <v>217</v>
      </c>
      <c r="P118" s="2" t="s">
        <v>405</v>
      </c>
      <c r="Q118" s="2" t="s">
        <v>219</v>
      </c>
      <c r="R118" s="2" t="s">
        <v>220</v>
      </c>
      <c r="S118" s="2" t="s">
        <v>406</v>
      </c>
      <c r="T118" s="2" t="s">
        <v>222</v>
      </c>
      <c r="U118" s="2" t="s">
        <v>223</v>
      </c>
      <c r="V118" s="2" t="s">
        <v>224</v>
      </c>
      <c r="W118" s="2" t="s">
        <v>225</v>
      </c>
      <c r="X118" s="2" t="s">
        <v>226</v>
      </c>
      <c r="Y118" s="2" t="s">
        <v>339</v>
      </c>
      <c r="Z118" s="4">
        <v>74</v>
      </c>
      <c r="AA118" s="4">
        <f>=ROUNDDOWN(24.6666666666667,0)</f>
      </c>
      <c r="AB118" s="5">
        <v>3</v>
      </c>
      <c r="AC118" s="2" t="s">
        <v>228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>
        <v>2</v>
      </c>
      <c r="AQ118" s="8">
        <v>145.45</v>
      </c>
      <c r="AR118" s="4">
        <v>3</v>
      </c>
      <c r="AS118" s="8">
        <v>205.57</v>
      </c>
      <c r="AT118" s="7">
        <v>-0.3333</v>
      </c>
      <c r="AU118" s="7">
        <v>-0.2925</v>
      </c>
      <c r="AV118" s="4" t="s">
        <v>220</v>
      </c>
      <c r="AW118" s="8" t="s">
        <v>220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>
        <v>0.2771</v>
      </c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 t="s">
        <v>220</v>
      </c>
      <c r="BJ118" s="4">
        <v>2</v>
      </c>
      <c r="BK118" s="8">
        <v>145.45</v>
      </c>
      <c r="BL118" s="2" t="s">
        <v>1780</v>
      </c>
      <c r="BM118" s="7">
        <v>1</v>
      </c>
      <c r="BN118" s="7">
        <v>1</v>
      </c>
      <c r="BO118" s="4"/>
      <c r="BP118" s="8"/>
      <c r="BQ118" s="4">
        <v>2</v>
      </c>
      <c r="BR118" s="8">
        <v>152.86</v>
      </c>
      <c r="BS118" s="7">
        <v>-1</v>
      </c>
      <c r="BT118" s="7">
        <v>-1</v>
      </c>
      <c r="BU118" s="2" t="s">
        <v>230</v>
      </c>
      <c r="BV118" s="2" t="s">
        <v>217</v>
      </c>
      <c r="BW118" s="2" t="s">
        <v>220</v>
      </c>
      <c r="BX118" s="2" t="s">
        <v>783</v>
      </c>
      <c r="BY118" s="2" t="s">
        <v>232</v>
      </c>
      <c r="BZ118" s="2" t="s">
        <v>220</v>
      </c>
      <c r="CA118" s="4"/>
      <c r="CB118" s="8"/>
      <c r="CC118" s="4"/>
      <c r="CD118" s="8"/>
      <c r="CE118" s="7"/>
      <c r="CF118" s="7"/>
      <c r="CG118" s="2" t="s">
        <v>230</v>
      </c>
      <c r="CH118" s="2" t="s">
        <v>217</v>
      </c>
      <c r="CI118" s="2" t="s">
        <v>339</v>
      </c>
      <c r="CJ118" s="2" t="s">
        <v>290</v>
      </c>
      <c r="CK118" s="2" t="s">
        <v>232</v>
      </c>
      <c r="CL118" s="2" t="s">
        <v>220</v>
      </c>
      <c r="CM118" s="4">
        <v>1</v>
      </c>
      <c r="CN118" s="8">
        <v>75</v>
      </c>
      <c r="CO118" s="4"/>
      <c r="CP118" s="8"/>
      <c r="CQ118" s="7"/>
      <c r="CR118" s="7"/>
      <c r="CS118" s="2" t="s">
        <v>230</v>
      </c>
      <c r="CT118" s="2" t="s">
        <v>217</v>
      </c>
      <c r="CU118" s="2" t="s">
        <v>410</v>
      </c>
      <c r="CV118" s="2" t="s">
        <v>1774</v>
      </c>
      <c r="CW118" s="2" t="s">
        <v>232</v>
      </c>
      <c r="CX118" s="2" t="s">
        <v>220</v>
      </c>
      <c r="CY118" s="4">
        <v>1</v>
      </c>
      <c r="CZ118" s="8">
        <v>70.45</v>
      </c>
      <c r="DA118" s="4"/>
      <c r="DB118" s="8"/>
      <c r="DC118" s="7"/>
      <c r="DD118" s="7"/>
      <c r="DE118" s="2" t="s">
        <v>230</v>
      </c>
      <c r="DF118" s="2" t="s">
        <v>217</v>
      </c>
      <c r="DG118" s="2" t="s">
        <v>313</v>
      </c>
      <c r="DH118" s="2" t="s">
        <v>343</v>
      </c>
      <c r="DI118" s="2" t="s">
        <v>232</v>
      </c>
      <c r="DJ118" s="2" t="s">
        <v>220</v>
      </c>
      <c r="DK118" s="4"/>
      <c r="DL118" s="8"/>
      <c r="DM118" s="4"/>
      <c r="DN118" s="8"/>
      <c r="DO118" s="7"/>
      <c r="DP118" s="7"/>
      <c r="DQ118" s="2" t="s">
        <v>230</v>
      </c>
      <c r="DR118" s="2" t="s">
        <v>217</v>
      </c>
      <c r="DS118" s="2" t="s">
        <v>412</v>
      </c>
      <c r="DT118" s="2" t="s">
        <v>485</v>
      </c>
      <c r="DU118" s="2" t="s">
        <v>232</v>
      </c>
      <c r="DV118" s="2" t="s">
        <v>220</v>
      </c>
      <c r="DW118" s="4"/>
      <c r="DX118" s="8"/>
      <c r="DY118" s="4">
        <v>1</v>
      </c>
      <c r="DZ118" s="8">
        <v>52.71</v>
      </c>
      <c r="EA118" s="7">
        <v>-1</v>
      </c>
      <c r="EB118" s="7">
        <v>-1</v>
      </c>
      <c r="EC118" s="2" t="s">
        <v>230</v>
      </c>
      <c r="ED118" s="2" t="s">
        <v>217</v>
      </c>
      <c r="EE118" s="2" t="s">
        <v>290</v>
      </c>
      <c r="EF118" s="2" t="s">
        <v>317</v>
      </c>
      <c r="EG118" s="2" t="s">
        <v>232</v>
      </c>
      <c r="EH118" s="2" t="s">
        <v>220</v>
      </c>
      <c r="EI118" s="4"/>
      <c r="EJ118" s="8"/>
      <c r="EK118" s="4"/>
      <c r="EL118" s="8"/>
      <c r="EM118" s="7"/>
      <c r="EN118" s="7"/>
      <c r="EO118" s="2" t="s">
        <v>230</v>
      </c>
      <c r="EP118" s="2" t="s">
        <v>217</v>
      </c>
      <c r="EQ118" s="2" t="s">
        <v>318</v>
      </c>
      <c r="ER118" s="2" t="s">
        <v>857</v>
      </c>
      <c r="ES118" s="2" t="s">
        <v>232</v>
      </c>
      <c r="ET118" s="2" t="s">
        <v>220</v>
      </c>
      <c r="EU118" s="4"/>
      <c r="EV118" s="8"/>
      <c r="EW118" s="4"/>
      <c r="EX118" s="8"/>
      <c r="EY118" s="7"/>
      <c r="EZ118" s="7"/>
      <c r="FA118" s="2" t="s">
        <v>230</v>
      </c>
      <c r="FB118" s="2" t="s">
        <v>217</v>
      </c>
      <c r="FC118" s="2" t="s">
        <v>645</v>
      </c>
      <c r="FD118" s="2" t="s">
        <v>493</v>
      </c>
      <c r="FE118" s="2" t="s">
        <v>232</v>
      </c>
      <c r="FF118" s="2" t="s">
        <v>220</v>
      </c>
      <c r="FG118" s="4"/>
      <c r="FH118" s="8"/>
      <c r="FI118" s="4"/>
      <c r="FJ118" s="8"/>
      <c r="FK118" s="7"/>
      <c r="FL118" s="7"/>
      <c r="FM118" s="2" t="s">
        <v>230</v>
      </c>
      <c r="FN118" s="2" t="s">
        <v>217</v>
      </c>
      <c r="FO118" s="2" t="s">
        <v>321</v>
      </c>
      <c r="FP118" s="2" t="s">
        <v>1781</v>
      </c>
      <c r="FQ118" s="2" t="s">
        <v>232</v>
      </c>
      <c r="FR118" s="2" t="s">
        <v>220</v>
      </c>
      <c r="FS118" s="4"/>
      <c r="FT118" s="8"/>
      <c r="FU118" s="4"/>
      <c r="FV118" s="8"/>
      <c r="FW118" s="7"/>
      <c r="FX118" s="7"/>
      <c r="FY118" s="2" t="s">
        <v>416</v>
      </c>
      <c r="FZ118" s="2" t="s">
        <v>217</v>
      </c>
      <c r="GA118" s="2" t="s">
        <v>220</v>
      </c>
      <c r="GB118" s="2" t="s">
        <v>220</v>
      </c>
      <c r="GC118" s="2" t="s">
        <v>232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230</v>
      </c>
      <c r="GL118" s="2" t="s">
        <v>217</v>
      </c>
      <c r="GM118" s="2" t="s">
        <v>380</v>
      </c>
      <c r="GN118" s="2" t="s">
        <v>220</v>
      </c>
      <c r="GO118" s="2" t="s">
        <v>232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416</v>
      </c>
      <c r="GX118" s="2" t="s">
        <v>217</v>
      </c>
      <c r="GY118" s="2" t="s">
        <v>220</v>
      </c>
      <c r="GZ118" s="2" t="s">
        <v>220</v>
      </c>
      <c r="HA118" s="2" t="s">
        <v>232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254</v>
      </c>
      <c r="HJ118" s="2" t="s">
        <v>217</v>
      </c>
      <c r="HK118" s="2" t="s">
        <v>220</v>
      </c>
      <c r="HL118" s="2" t="s">
        <v>220</v>
      </c>
      <c r="HM118" s="2" t="s">
        <v>232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230</v>
      </c>
      <c r="HV118" s="2" t="s">
        <v>217</v>
      </c>
      <c r="HW118" s="2" t="s">
        <v>970</v>
      </c>
      <c r="HX118" s="2" t="s">
        <v>220</v>
      </c>
      <c r="HY118" s="2" t="s">
        <v>232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230</v>
      </c>
      <c r="IH118" s="2" t="s">
        <v>217</v>
      </c>
      <c r="II118" s="2" t="s">
        <v>339</v>
      </c>
      <c r="IJ118" s="2" t="s">
        <v>220</v>
      </c>
      <c r="IK118" s="2" t="s">
        <v>232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277</v>
      </c>
      <c r="IT118" s="2" t="s">
        <v>217</v>
      </c>
      <c r="IU118" s="2" t="s">
        <v>220</v>
      </c>
      <c r="IV118" s="2" t="s">
        <v>220</v>
      </c>
      <c r="IW118" s="2" t="s">
        <v>232</v>
      </c>
      <c r="IX118" s="2" t="s">
        <v>220</v>
      </c>
      <c r="IY118" s="4"/>
      <c r="IZ118" s="8"/>
      <c r="JA118" s="4"/>
      <c r="JB118" s="8"/>
      <c r="JC118" s="7"/>
      <c r="JD118" s="7"/>
      <c r="JE118" s="2" t="s">
        <v>254</v>
      </c>
      <c r="JF118" s="2" t="s">
        <v>217</v>
      </c>
      <c r="JG118" s="2" t="s">
        <v>220</v>
      </c>
      <c r="JH118" s="2" t="s">
        <v>220</v>
      </c>
      <c r="JI118" s="2" t="s">
        <v>232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277</v>
      </c>
      <c r="JR118" s="2" t="s">
        <v>217</v>
      </c>
      <c r="JS118" s="2" t="s">
        <v>220</v>
      </c>
      <c r="JT118" s="2" t="s">
        <v>220</v>
      </c>
      <c r="JU118" s="2" t="s">
        <v>232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277</v>
      </c>
      <c r="KD118" s="2" t="s">
        <v>217</v>
      </c>
      <c r="KE118" s="2" t="s">
        <v>220</v>
      </c>
      <c r="KF118" s="2" t="s">
        <v>220</v>
      </c>
      <c r="KG118" s="2" t="s">
        <v>232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277</v>
      </c>
      <c r="KP118" s="2" t="s">
        <v>217</v>
      </c>
      <c r="KQ118" s="2" t="s">
        <v>220</v>
      </c>
      <c r="KR118" s="2" t="s">
        <v>220</v>
      </c>
      <c r="KS118" s="2" t="s">
        <v>232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277</v>
      </c>
      <c r="LB118" s="2" t="s">
        <v>217</v>
      </c>
      <c r="LC118" s="2" t="s">
        <v>220</v>
      </c>
      <c r="LD118" s="2" t="s">
        <v>220</v>
      </c>
      <c r="LE118" s="2" t="s">
        <v>232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268</v>
      </c>
      <c r="LN118" s="2" t="s">
        <v>217</v>
      </c>
      <c r="LO118" s="2" t="s">
        <v>220</v>
      </c>
      <c r="LP118" s="2" t="s">
        <v>220</v>
      </c>
      <c r="LQ118" s="2" t="s">
        <v>232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230</v>
      </c>
      <c r="LZ118" s="2" t="s">
        <v>270</v>
      </c>
      <c r="MA118" s="2" t="s">
        <v>419</v>
      </c>
      <c r="MB118" s="2" t="s">
        <v>767</v>
      </c>
      <c r="MC118" s="2" t="s">
        <v>232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277</v>
      </c>
      <c r="ML118" s="2" t="s">
        <v>217</v>
      </c>
      <c r="MM118" s="2" t="s">
        <v>220</v>
      </c>
      <c r="MN118" s="2" t="s">
        <v>220</v>
      </c>
      <c r="MO118" s="2" t="s">
        <v>232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230</v>
      </c>
      <c r="MX118" s="2" t="s">
        <v>274</v>
      </c>
      <c r="MY118" s="2" t="s">
        <v>357</v>
      </c>
      <c r="MZ118" s="2" t="s">
        <v>1782</v>
      </c>
      <c r="NA118" s="2" t="s">
        <v>232</v>
      </c>
      <c r="NB118" s="2" t="s">
        <v>220</v>
      </c>
      <c r="NC118" s="4"/>
      <c r="ND118" s="8"/>
      <c r="NE118" s="4"/>
      <c r="NF118" s="8"/>
      <c r="NG118" s="7"/>
      <c r="NH118" s="7"/>
      <c r="NI118" s="2" t="s">
        <v>220</v>
      </c>
      <c r="NJ118" s="2" t="s">
        <v>220</v>
      </c>
      <c r="NK118" s="2" t="s">
        <v>220</v>
      </c>
      <c r="NL118" s="2" t="s">
        <v>220</v>
      </c>
      <c r="NM118" s="2" t="s">
        <v>220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277</v>
      </c>
      <c r="NV118" s="2" t="s">
        <v>217</v>
      </c>
      <c r="NW118" s="2" t="s">
        <v>220</v>
      </c>
      <c r="NX118" s="2" t="s">
        <v>220</v>
      </c>
      <c r="NY118" s="2" t="s">
        <v>232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268</v>
      </c>
      <c r="OH118" s="2" t="s">
        <v>217</v>
      </c>
      <c r="OI118" s="2" t="s">
        <v>220</v>
      </c>
      <c r="OJ118" s="2" t="s">
        <v>220</v>
      </c>
      <c r="OK118" s="2" t="s">
        <v>232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254</v>
      </c>
      <c r="OT118" s="2" t="s">
        <v>270</v>
      </c>
      <c r="OU118" s="2" t="s">
        <v>220</v>
      </c>
      <c r="OV118" s="2" t="s">
        <v>220</v>
      </c>
      <c r="OW118" s="2" t="s">
        <v>232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277</v>
      </c>
      <c r="PF118" s="2" t="s">
        <v>217</v>
      </c>
      <c r="PG118" s="2" t="s">
        <v>220</v>
      </c>
      <c r="PH118" s="2" t="s">
        <v>220</v>
      </c>
      <c r="PI118" s="2" t="s">
        <v>232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254</v>
      </c>
      <c r="PR118" s="2" t="s">
        <v>270</v>
      </c>
      <c r="PS118" s="2" t="s">
        <v>220</v>
      </c>
      <c r="PT118" s="2" t="s">
        <v>220</v>
      </c>
      <c r="PU118" s="2" t="s">
        <v>232</v>
      </c>
      <c r="PV118" s="2" t="s">
        <v>220</v>
      </c>
      <c r="PW118" s="4">
        <v>74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>
        <v>40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</row>
    <row r="119">
      <c r="A119" s="2" t="s">
        <v>1783</v>
      </c>
      <c r="B119" s="2" t="s">
        <v>209</v>
      </c>
      <c r="C119" s="2" t="s">
        <v>210</v>
      </c>
      <c r="D119" s="2" t="s">
        <v>1713</v>
      </c>
      <c r="E119" s="2" t="s">
        <v>1714</v>
      </c>
      <c r="F119" s="2" t="s">
        <v>704</v>
      </c>
      <c r="G119" s="2" t="s">
        <v>704</v>
      </c>
      <c r="H119" s="2" t="s">
        <v>704</v>
      </c>
      <c r="I119" s="2" t="s">
        <v>1784</v>
      </c>
      <c r="J119" s="2" t="s">
        <v>215</v>
      </c>
      <c r="K119" s="2" t="s">
        <v>626</v>
      </c>
      <c r="L119" s="3">
        <v>51.3</v>
      </c>
      <c r="M119" s="3">
        <v>53.86</v>
      </c>
      <c r="N119" s="3">
        <v>109.99</v>
      </c>
      <c r="O119" s="2" t="s">
        <v>217</v>
      </c>
      <c r="P119" s="2" t="s">
        <v>673</v>
      </c>
      <c r="Q119" s="2" t="s">
        <v>219</v>
      </c>
      <c r="R119" s="2" t="s">
        <v>220</v>
      </c>
      <c r="S119" s="2" t="s">
        <v>706</v>
      </c>
      <c r="T119" s="2" t="s">
        <v>222</v>
      </c>
      <c r="U119" s="2" t="s">
        <v>223</v>
      </c>
      <c r="V119" s="2" t="s">
        <v>224</v>
      </c>
      <c r="W119" s="2" t="s">
        <v>225</v>
      </c>
      <c r="X119" s="2" t="s">
        <v>707</v>
      </c>
      <c r="Y119" s="2" t="s">
        <v>708</v>
      </c>
      <c r="Z119" s="4">
        <v>128</v>
      </c>
      <c r="AA119" s="4">
        <f>=ROUNDDOWN(16,0)</f>
      </c>
      <c r="AB119" s="5">
        <v>8</v>
      </c>
      <c r="AC119" s="2" t="s">
        <v>228</v>
      </c>
      <c r="AD119" s="4">
        <v>60</v>
      </c>
      <c r="AE119" s="4">
        <v>150</v>
      </c>
      <c r="AF119" s="6">
        <v>66</v>
      </c>
      <c r="AG119" s="6">
        <v>74</v>
      </c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16</v>
      </c>
      <c r="AQ119" s="8">
        <v>933.78</v>
      </c>
      <c r="AR119" s="4">
        <v>18</v>
      </c>
      <c r="AS119" s="8">
        <v>1025.76</v>
      </c>
      <c r="AT119" s="7">
        <v>-0.1111</v>
      </c>
      <c r="AU119" s="7">
        <v>-0.0897</v>
      </c>
      <c r="AV119" s="4">
        <v>47</v>
      </c>
      <c r="AW119" s="8">
        <v>3210.08</v>
      </c>
      <c r="AX119" s="4">
        <v>43</v>
      </c>
      <c r="AY119" s="8">
        <v>2865.43</v>
      </c>
      <c r="AZ119" s="7">
        <v>0.093</v>
      </c>
      <c r="BA119" s="7">
        <v>0.1203</v>
      </c>
      <c r="BB119" s="7">
        <v>0.2909</v>
      </c>
      <c r="BC119" s="4">
        <v>86</v>
      </c>
      <c r="BD119" s="8">
        <v>5973.68</v>
      </c>
      <c r="BE119" s="4">
        <v>102</v>
      </c>
      <c r="BF119" s="8">
        <v>6992.19</v>
      </c>
      <c r="BG119" s="7">
        <v>-0.1569</v>
      </c>
      <c r="BH119" s="7">
        <v>-0.1457</v>
      </c>
      <c r="BI119" s="7">
        <v>0.5374</v>
      </c>
      <c r="BJ119" s="4">
        <v>16</v>
      </c>
      <c r="BK119" s="8">
        <v>933.78</v>
      </c>
      <c r="BL119" s="2" t="s">
        <v>1785</v>
      </c>
      <c r="BM119" s="7">
        <v>1</v>
      </c>
      <c r="BN119" s="7">
        <v>1</v>
      </c>
      <c r="BO119" s="4">
        <v>6</v>
      </c>
      <c r="BP119" s="8">
        <v>354</v>
      </c>
      <c r="BQ119" s="4"/>
      <c r="BR119" s="8"/>
      <c r="BS119" s="7"/>
      <c r="BT119" s="7"/>
      <c r="BU119" s="2" t="s">
        <v>230</v>
      </c>
      <c r="BV119" s="2" t="s">
        <v>217</v>
      </c>
      <c r="BW119" s="2" t="s">
        <v>220</v>
      </c>
      <c r="BX119" s="2" t="s">
        <v>1786</v>
      </c>
      <c r="BY119" s="2" t="s">
        <v>232</v>
      </c>
      <c r="BZ119" s="2" t="s">
        <v>220</v>
      </c>
      <c r="CA119" s="4">
        <v>3</v>
      </c>
      <c r="CB119" s="8">
        <v>165.93</v>
      </c>
      <c r="CC119" s="4"/>
      <c r="CD119" s="8"/>
      <c r="CE119" s="7"/>
      <c r="CF119" s="7"/>
      <c r="CG119" s="2" t="s">
        <v>230</v>
      </c>
      <c r="CH119" s="2" t="s">
        <v>217</v>
      </c>
      <c r="CI119" s="2" t="s">
        <v>730</v>
      </c>
      <c r="CJ119" s="2" t="s">
        <v>1787</v>
      </c>
      <c r="CK119" s="2" t="s">
        <v>232</v>
      </c>
      <c r="CL119" s="2" t="s">
        <v>220</v>
      </c>
      <c r="CM119" s="4">
        <v>2</v>
      </c>
      <c r="CN119" s="8">
        <v>120</v>
      </c>
      <c r="CO119" s="4">
        <v>1</v>
      </c>
      <c r="CP119" s="8">
        <v>60</v>
      </c>
      <c r="CQ119" s="7">
        <v>1</v>
      </c>
      <c r="CR119" s="7">
        <v>1</v>
      </c>
      <c r="CS119" s="2" t="s">
        <v>230</v>
      </c>
      <c r="CT119" s="2" t="s">
        <v>217</v>
      </c>
      <c r="CU119" s="2" t="s">
        <v>714</v>
      </c>
      <c r="CV119" s="2" t="s">
        <v>1501</v>
      </c>
      <c r="CW119" s="2" t="s">
        <v>232</v>
      </c>
      <c r="CX119" s="2" t="s">
        <v>220</v>
      </c>
      <c r="CY119" s="4">
        <v>3</v>
      </c>
      <c r="CZ119" s="8">
        <v>173.97</v>
      </c>
      <c r="DA119" s="4">
        <v>3</v>
      </c>
      <c r="DB119" s="8">
        <v>173.97</v>
      </c>
      <c r="DC119" s="7"/>
      <c r="DD119" s="7"/>
      <c r="DE119" s="2" t="s">
        <v>230</v>
      </c>
      <c r="DF119" s="2" t="s">
        <v>217</v>
      </c>
      <c r="DG119" s="2" t="s">
        <v>716</v>
      </c>
      <c r="DH119" s="2" t="s">
        <v>1788</v>
      </c>
      <c r="DI119" s="2" t="s">
        <v>232</v>
      </c>
      <c r="DJ119" s="2" t="s">
        <v>220</v>
      </c>
      <c r="DK119" s="4"/>
      <c r="DL119" s="8"/>
      <c r="DM119" s="4">
        <v>1</v>
      </c>
      <c r="DN119" s="8">
        <v>48.19</v>
      </c>
      <c r="DO119" s="7">
        <v>-1</v>
      </c>
      <c r="DP119" s="7">
        <v>-1</v>
      </c>
      <c r="DQ119" s="2" t="s">
        <v>230</v>
      </c>
      <c r="DR119" s="2" t="s">
        <v>217</v>
      </c>
      <c r="DS119" s="2" t="s">
        <v>718</v>
      </c>
      <c r="DT119" s="2" t="s">
        <v>1286</v>
      </c>
      <c r="DU119" s="2" t="s">
        <v>232</v>
      </c>
      <c r="DV119" s="2" t="s">
        <v>220</v>
      </c>
      <c r="DW119" s="4"/>
      <c r="DX119" s="8"/>
      <c r="DY119" s="4">
        <v>4</v>
      </c>
      <c r="DZ119" s="8">
        <v>198.76</v>
      </c>
      <c r="EA119" s="7">
        <v>-1</v>
      </c>
      <c r="EB119" s="7">
        <v>-1</v>
      </c>
      <c r="EC119" s="2" t="s">
        <v>230</v>
      </c>
      <c r="ED119" s="2" t="s">
        <v>217</v>
      </c>
      <c r="EE119" s="2" t="s">
        <v>720</v>
      </c>
      <c r="EF119" s="2" t="s">
        <v>1193</v>
      </c>
      <c r="EG119" s="2" t="s">
        <v>232</v>
      </c>
      <c r="EH119" s="2" t="s">
        <v>220</v>
      </c>
      <c r="EI119" s="4">
        <v>1</v>
      </c>
      <c r="EJ119" s="8">
        <v>60.34</v>
      </c>
      <c r="EK119" s="4">
        <v>7</v>
      </c>
      <c r="EL119" s="8">
        <v>422.38</v>
      </c>
      <c r="EM119" s="7">
        <v>-0.8571</v>
      </c>
      <c r="EN119" s="7">
        <v>-0.8571</v>
      </c>
      <c r="EO119" s="2" t="s">
        <v>230</v>
      </c>
      <c r="EP119" s="2" t="s">
        <v>217</v>
      </c>
      <c r="EQ119" s="2" t="s">
        <v>722</v>
      </c>
      <c r="ER119" s="2" t="s">
        <v>723</v>
      </c>
      <c r="ES119" s="2" t="s">
        <v>232</v>
      </c>
      <c r="ET119" s="2" t="s">
        <v>220</v>
      </c>
      <c r="EU119" s="4">
        <v>1</v>
      </c>
      <c r="EV119" s="8">
        <v>59.54</v>
      </c>
      <c r="EW119" s="4"/>
      <c r="EX119" s="8"/>
      <c r="EY119" s="7"/>
      <c r="EZ119" s="7"/>
      <c r="FA119" s="2" t="s">
        <v>230</v>
      </c>
      <c r="FB119" s="2" t="s">
        <v>217</v>
      </c>
      <c r="FC119" s="2" t="s">
        <v>560</v>
      </c>
      <c r="FD119" s="2" t="s">
        <v>799</v>
      </c>
      <c r="FE119" s="2" t="s">
        <v>232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230</v>
      </c>
      <c r="FN119" s="2" t="s">
        <v>217</v>
      </c>
      <c r="FO119" s="2" t="s">
        <v>714</v>
      </c>
      <c r="FP119" s="2" t="s">
        <v>1789</v>
      </c>
      <c r="FQ119" s="2" t="s">
        <v>232</v>
      </c>
      <c r="FR119" s="2" t="s">
        <v>220</v>
      </c>
      <c r="FS119" s="4"/>
      <c r="FT119" s="8"/>
      <c r="FU119" s="4">
        <v>2</v>
      </c>
      <c r="FV119" s="8">
        <v>122.46</v>
      </c>
      <c r="FW119" s="7">
        <v>-1</v>
      </c>
      <c r="FX119" s="7">
        <v>-1</v>
      </c>
      <c r="FY119" s="2" t="s">
        <v>230</v>
      </c>
      <c r="FZ119" s="2" t="s">
        <v>217</v>
      </c>
      <c r="GA119" s="2" t="s">
        <v>726</v>
      </c>
      <c r="GB119" s="2" t="s">
        <v>1774</v>
      </c>
      <c r="GC119" s="2" t="s">
        <v>232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230</v>
      </c>
      <c r="GL119" s="2" t="s">
        <v>217</v>
      </c>
      <c r="GM119" s="2" t="s">
        <v>250</v>
      </c>
      <c r="GN119" s="2" t="s">
        <v>1726</v>
      </c>
      <c r="GO119" s="2" t="s">
        <v>232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230</v>
      </c>
      <c r="GX119" s="2" t="s">
        <v>270</v>
      </c>
      <c r="GY119" s="2" t="s">
        <v>325</v>
      </c>
      <c r="GZ119" s="2" t="s">
        <v>220</v>
      </c>
      <c r="HA119" s="2" t="s">
        <v>232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254</v>
      </c>
      <c r="HJ119" s="2" t="s">
        <v>217</v>
      </c>
      <c r="HK119" s="2" t="s">
        <v>220</v>
      </c>
      <c r="HL119" s="2" t="s">
        <v>220</v>
      </c>
      <c r="HM119" s="2" t="s">
        <v>232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230</v>
      </c>
      <c r="HV119" s="2" t="s">
        <v>217</v>
      </c>
      <c r="HW119" s="2" t="s">
        <v>291</v>
      </c>
      <c r="HX119" s="2" t="s">
        <v>220</v>
      </c>
      <c r="HY119" s="2" t="s">
        <v>232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230</v>
      </c>
      <c r="IH119" s="2" t="s">
        <v>217</v>
      </c>
      <c r="II119" s="2" t="s">
        <v>730</v>
      </c>
      <c r="IJ119" s="2" t="s">
        <v>1192</v>
      </c>
      <c r="IK119" s="2" t="s">
        <v>232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277</v>
      </c>
      <c r="IT119" s="2" t="s">
        <v>217</v>
      </c>
      <c r="IU119" s="2" t="s">
        <v>220</v>
      </c>
      <c r="IV119" s="2" t="s">
        <v>220</v>
      </c>
      <c r="IW119" s="2" t="s">
        <v>232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254</v>
      </c>
      <c r="JF119" s="2" t="s">
        <v>217</v>
      </c>
      <c r="JG119" s="2" t="s">
        <v>220</v>
      </c>
      <c r="JH119" s="2" t="s">
        <v>220</v>
      </c>
      <c r="JI119" s="2" t="s">
        <v>232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230</v>
      </c>
      <c r="JR119" s="2" t="s">
        <v>217</v>
      </c>
      <c r="JS119" s="2" t="s">
        <v>734</v>
      </c>
      <c r="JT119" s="2" t="s">
        <v>428</v>
      </c>
      <c r="JU119" s="2" t="s">
        <v>232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230</v>
      </c>
      <c r="KD119" s="2" t="s">
        <v>217</v>
      </c>
      <c r="KE119" s="2" t="s">
        <v>262</v>
      </c>
      <c r="KF119" s="2" t="s">
        <v>220</v>
      </c>
      <c r="KG119" s="2" t="s">
        <v>232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230</v>
      </c>
      <c r="KP119" s="2" t="s">
        <v>217</v>
      </c>
      <c r="KQ119" s="2" t="s">
        <v>264</v>
      </c>
      <c r="KR119" s="2" t="s">
        <v>1790</v>
      </c>
      <c r="KS119" s="2" t="s">
        <v>232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277</v>
      </c>
      <c r="LB119" s="2" t="s">
        <v>217</v>
      </c>
      <c r="LC119" s="2" t="s">
        <v>220</v>
      </c>
      <c r="LD119" s="2" t="s">
        <v>220</v>
      </c>
      <c r="LE119" s="2" t="s">
        <v>232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277</v>
      </c>
      <c r="LN119" s="2" t="s">
        <v>217</v>
      </c>
      <c r="LO119" s="2" t="s">
        <v>220</v>
      </c>
      <c r="LP119" s="2" t="s">
        <v>220</v>
      </c>
      <c r="LQ119" s="2" t="s">
        <v>232</v>
      </c>
      <c r="LR119" s="2" t="s">
        <v>220</v>
      </c>
      <c r="LS119" s="4"/>
      <c r="LT119" s="8"/>
      <c r="LU119" s="4"/>
      <c r="LV119" s="8"/>
      <c r="LW119" s="7"/>
      <c r="LX119" s="7"/>
      <c r="LY119" s="2" t="s">
        <v>230</v>
      </c>
      <c r="LZ119" s="2" t="s">
        <v>270</v>
      </c>
      <c r="MA119" s="2" t="s">
        <v>350</v>
      </c>
      <c r="MB119" s="2" t="s">
        <v>320</v>
      </c>
      <c r="MC119" s="2" t="s">
        <v>232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416</v>
      </c>
      <c r="ML119" s="2" t="s">
        <v>217</v>
      </c>
      <c r="MM119" s="2" t="s">
        <v>220</v>
      </c>
      <c r="MN119" s="2" t="s">
        <v>220</v>
      </c>
      <c r="MO119" s="2" t="s">
        <v>232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230</v>
      </c>
      <c r="MX119" s="2" t="s">
        <v>274</v>
      </c>
      <c r="MY119" s="2" t="s">
        <v>741</v>
      </c>
      <c r="MZ119" s="2" t="s">
        <v>756</v>
      </c>
      <c r="NA119" s="2" t="s">
        <v>232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220</v>
      </c>
      <c r="NJ119" s="2" t="s">
        <v>220</v>
      </c>
      <c r="NK119" s="2" t="s">
        <v>220</v>
      </c>
      <c r="NL119" s="2" t="s">
        <v>220</v>
      </c>
      <c r="NM119" s="2" t="s">
        <v>220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277</v>
      </c>
      <c r="NV119" s="2" t="s">
        <v>217</v>
      </c>
      <c r="NW119" s="2" t="s">
        <v>220</v>
      </c>
      <c r="NX119" s="2" t="s">
        <v>220</v>
      </c>
      <c r="NY119" s="2" t="s">
        <v>232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268</v>
      </c>
      <c r="OH119" s="2" t="s">
        <v>217</v>
      </c>
      <c r="OI119" s="2" t="s">
        <v>220</v>
      </c>
      <c r="OJ119" s="2" t="s">
        <v>220</v>
      </c>
      <c r="OK119" s="2" t="s">
        <v>232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254</v>
      </c>
      <c r="OT119" s="2" t="s">
        <v>270</v>
      </c>
      <c r="OU119" s="2" t="s">
        <v>220</v>
      </c>
      <c r="OV119" s="2" t="s">
        <v>220</v>
      </c>
      <c r="OW119" s="2" t="s">
        <v>232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277</v>
      </c>
      <c r="PF119" s="2" t="s">
        <v>217</v>
      </c>
      <c r="PG119" s="2" t="s">
        <v>220</v>
      </c>
      <c r="PH119" s="2" t="s">
        <v>220</v>
      </c>
      <c r="PI119" s="2" t="s">
        <v>232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254</v>
      </c>
      <c r="PR119" s="2" t="s">
        <v>270</v>
      </c>
      <c r="PS119" s="2" t="s">
        <v>220</v>
      </c>
      <c r="PT119" s="2" t="s">
        <v>220</v>
      </c>
      <c r="PU119" s="2" t="s">
        <v>232</v>
      </c>
      <c r="PV119" s="2" t="s">
        <v>220</v>
      </c>
      <c r="PW119" s="4">
        <v>40</v>
      </c>
      <c r="PX119" s="4">
        <v>88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>
        <v>60</v>
      </c>
      <c r="RP119" s="4">
        <v>40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50</v>
      </c>
      <c r="TG119" s="4"/>
      <c r="TH119" s="4"/>
    </row>
    <row r="120">
      <c r="A120" s="2" t="s">
        <v>1791</v>
      </c>
      <c r="B120" s="2" t="s">
        <v>209</v>
      </c>
      <c r="C120" s="2" t="s">
        <v>210</v>
      </c>
      <c r="D120" s="2" t="s">
        <v>1713</v>
      </c>
      <c r="E120" s="2" t="s">
        <v>1714</v>
      </c>
      <c r="F120" s="2" t="s">
        <v>704</v>
      </c>
      <c r="G120" s="2" t="s">
        <v>704</v>
      </c>
      <c r="H120" s="2" t="s">
        <v>704</v>
      </c>
      <c r="I120" s="2" t="s">
        <v>1784</v>
      </c>
      <c r="J120" s="2" t="s">
        <v>282</v>
      </c>
      <c r="K120" s="2" t="s">
        <v>626</v>
      </c>
      <c r="L120" s="3">
        <v>65.55</v>
      </c>
      <c r="M120" s="3">
        <v>68.83</v>
      </c>
      <c r="N120" s="3">
        <v>139.99</v>
      </c>
      <c r="O120" s="2" t="s">
        <v>217</v>
      </c>
      <c r="P120" s="2" t="s">
        <v>673</v>
      </c>
      <c r="Q120" s="2" t="s">
        <v>219</v>
      </c>
      <c r="R120" s="2" t="s">
        <v>220</v>
      </c>
      <c r="S120" s="2" t="s">
        <v>706</v>
      </c>
      <c r="T120" s="2" t="s">
        <v>222</v>
      </c>
      <c r="U120" s="2" t="s">
        <v>223</v>
      </c>
      <c r="V120" s="2" t="s">
        <v>224</v>
      </c>
      <c r="W120" s="2" t="s">
        <v>225</v>
      </c>
      <c r="X120" s="2" t="s">
        <v>707</v>
      </c>
      <c r="Y120" s="2" t="s">
        <v>708</v>
      </c>
      <c r="Z120" s="4">
        <v>246</v>
      </c>
      <c r="AA120" s="4">
        <f>=ROUNDDOWN(22.3636363636364,0)</f>
      </c>
      <c r="AB120" s="5">
        <v>11</v>
      </c>
      <c r="AC120" s="2" t="s">
        <v>228</v>
      </c>
      <c r="AD120" s="4">
        <v>90</v>
      </c>
      <c r="AE120" s="4">
        <v>240</v>
      </c>
      <c r="AF120" s="6">
        <v>66</v>
      </c>
      <c r="AG120" s="6">
        <v>74</v>
      </c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>
        <v>31</v>
      </c>
      <c r="AQ120" s="8">
        <v>2276.3</v>
      </c>
      <c r="AR120" s="4">
        <v>25</v>
      </c>
      <c r="AS120" s="8">
        <v>1839.67</v>
      </c>
      <c r="AT120" s="7">
        <v>0.24</v>
      </c>
      <c r="AU120" s="7">
        <v>0.2373</v>
      </c>
      <c r="AV120" s="4" t="s">
        <v>220</v>
      </c>
      <c r="AW120" s="8" t="s">
        <v>220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>
        <v>0.7091</v>
      </c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 t="s">
        <v>220</v>
      </c>
      <c r="BJ120" s="4">
        <v>31</v>
      </c>
      <c r="BK120" s="8">
        <v>2276.3</v>
      </c>
      <c r="BL120" s="2" t="s">
        <v>1792</v>
      </c>
      <c r="BM120" s="7">
        <v>1</v>
      </c>
      <c r="BN120" s="7">
        <v>1</v>
      </c>
      <c r="BO120" s="4">
        <v>14</v>
      </c>
      <c r="BP120" s="8">
        <v>1055.32</v>
      </c>
      <c r="BQ120" s="4"/>
      <c r="BR120" s="8"/>
      <c r="BS120" s="7"/>
      <c r="BT120" s="7"/>
      <c r="BU120" s="2" t="s">
        <v>230</v>
      </c>
      <c r="BV120" s="2" t="s">
        <v>217</v>
      </c>
      <c r="BW120" s="2" t="s">
        <v>220</v>
      </c>
      <c r="BX120" s="2" t="s">
        <v>1793</v>
      </c>
      <c r="BY120" s="2" t="s">
        <v>232</v>
      </c>
      <c r="BZ120" s="2" t="s">
        <v>220</v>
      </c>
      <c r="CA120" s="4">
        <v>2</v>
      </c>
      <c r="CB120" s="8">
        <v>143.36</v>
      </c>
      <c r="CC120" s="4">
        <v>1</v>
      </c>
      <c r="CD120" s="8">
        <v>76.8</v>
      </c>
      <c r="CE120" s="7">
        <v>1</v>
      </c>
      <c r="CF120" s="7">
        <v>0.8667</v>
      </c>
      <c r="CG120" s="2" t="s">
        <v>230</v>
      </c>
      <c r="CH120" s="2" t="s">
        <v>217</v>
      </c>
      <c r="CI120" s="2" t="s">
        <v>730</v>
      </c>
      <c r="CJ120" s="2" t="s">
        <v>276</v>
      </c>
      <c r="CK120" s="2" t="s">
        <v>232</v>
      </c>
      <c r="CL120" s="2" t="s">
        <v>220</v>
      </c>
      <c r="CM120" s="4">
        <v>4</v>
      </c>
      <c r="CN120" s="8">
        <v>300</v>
      </c>
      <c r="CO120" s="4">
        <v>3</v>
      </c>
      <c r="CP120" s="8">
        <v>225</v>
      </c>
      <c r="CQ120" s="7">
        <v>0.3333</v>
      </c>
      <c r="CR120" s="7">
        <v>0.3333</v>
      </c>
      <c r="CS120" s="2" t="s">
        <v>230</v>
      </c>
      <c r="CT120" s="2" t="s">
        <v>217</v>
      </c>
      <c r="CU120" s="2" t="s">
        <v>714</v>
      </c>
      <c r="CV120" s="2" t="s">
        <v>1794</v>
      </c>
      <c r="CW120" s="2" t="s">
        <v>232</v>
      </c>
      <c r="CX120" s="2" t="s">
        <v>220</v>
      </c>
      <c r="CY120" s="4">
        <v>4</v>
      </c>
      <c r="CZ120" s="8">
        <v>295.2</v>
      </c>
      <c r="DA120" s="4"/>
      <c r="DB120" s="8"/>
      <c r="DC120" s="7"/>
      <c r="DD120" s="7"/>
      <c r="DE120" s="2" t="s">
        <v>230</v>
      </c>
      <c r="DF120" s="2" t="s">
        <v>217</v>
      </c>
      <c r="DG120" s="2" t="s">
        <v>716</v>
      </c>
      <c r="DH120" s="2" t="s">
        <v>1208</v>
      </c>
      <c r="DI120" s="2" t="s">
        <v>232</v>
      </c>
      <c r="DJ120" s="2" t="s">
        <v>220</v>
      </c>
      <c r="DK120" s="4">
        <v>3</v>
      </c>
      <c r="DL120" s="8">
        <v>206.49</v>
      </c>
      <c r="DM120" s="4">
        <v>1</v>
      </c>
      <c r="DN120" s="8">
        <v>61.57</v>
      </c>
      <c r="DO120" s="7">
        <v>2</v>
      </c>
      <c r="DP120" s="7">
        <v>2.3537</v>
      </c>
      <c r="DQ120" s="2" t="s">
        <v>230</v>
      </c>
      <c r="DR120" s="2" t="s">
        <v>217</v>
      </c>
      <c r="DS120" s="2" t="s">
        <v>718</v>
      </c>
      <c r="DT120" s="2" t="s">
        <v>1206</v>
      </c>
      <c r="DU120" s="2" t="s">
        <v>232</v>
      </c>
      <c r="DV120" s="2" t="s">
        <v>220</v>
      </c>
      <c r="DW120" s="4">
        <v>2</v>
      </c>
      <c r="DX120" s="8">
        <v>124.8</v>
      </c>
      <c r="DY120" s="4">
        <v>3</v>
      </c>
      <c r="DZ120" s="8">
        <v>173.47</v>
      </c>
      <c r="EA120" s="7">
        <v>-0.3333</v>
      </c>
      <c r="EB120" s="7">
        <v>-0.2806</v>
      </c>
      <c r="EC120" s="2" t="s">
        <v>230</v>
      </c>
      <c r="ED120" s="2" t="s">
        <v>217</v>
      </c>
      <c r="EE120" s="2" t="s">
        <v>720</v>
      </c>
      <c r="EF120" s="2" t="s">
        <v>748</v>
      </c>
      <c r="EG120" s="2" t="s">
        <v>232</v>
      </c>
      <c r="EH120" s="2" t="s">
        <v>220</v>
      </c>
      <c r="EI120" s="4">
        <v>1</v>
      </c>
      <c r="EJ120" s="8">
        <v>76.8</v>
      </c>
      <c r="EK120" s="4">
        <v>15</v>
      </c>
      <c r="EL120" s="8">
        <v>1152</v>
      </c>
      <c r="EM120" s="7">
        <v>-0.9333</v>
      </c>
      <c r="EN120" s="7">
        <v>-0.9333</v>
      </c>
      <c r="EO120" s="2" t="s">
        <v>230</v>
      </c>
      <c r="EP120" s="2" t="s">
        <v>217</v>
      </c>
      <c r="EQ120" s="2" t="s">
        <v>722</v>
      </c>
      <c r="ER120" s="2" t="s">
        <v>723</v>
      </c>
      <c r="ES120" s="2" t="s">
        <v>232</v>
      </c>
      <c r="ET120" s="2" t="s">
        <v>220</v>
      </c>
      <c r="EU120" s="4"/>
      <c r="EV120" s="8"/>
      <c r="EW120" s="4"/>
      <c r="EX120" s="8"/>
      <c r="EY120" s="7"/>
      <c r="EZ120" s="7"/>
      <c r="FA120" s="2" t="s">
        <v>230</v>
      </c>
      <c r="FB120" s="2" t="s">
        <v>217</v>
      </c>
      <c r="FC120" s="2" t="s">
        <v>560</v>
      </c>
      <c r="FD120" s="2" t="s">
        <v>1795</v>
      </c>
      <c r="FE120" s="2" t="s">
        <v>232</v>
      </c>
      <c r="FF120" s="2" t="s">
        <v>220</v>
      </c>
      <c r="FG120" s="4"/>
      <c r="FH120" s="8"/>
      <c r="FI120" s="4">
        <v>1</v>
      </c>
      <c r="FJ120" s="8">
        <v>72.59</v>
      </c>
      <c r="FK120" s="7">
        <v>-1</v>
      </c>
      <c r="FL120" s="7">
        <v>-1</v>
      </c>
      <c r="FM120" s="2" t="s">
        <v>230</v>
      </c>
      <c r="FN120" s="2" t="s">
        <v>217</v>
      </c>
      <c r="FO120" s="2" t="s">
        <v>714</v>
      </c>
      <c r="FP120" s="2" t="s">
        <v>1289</v>
      </c>
      <c r="FQ120" s="2" t="s">
        <v>232</v>
      </c>
      <c r="FR120" s="2" t="s">
        <v>220</v>
      </c>
      <c r="FS120" s="4">
        <v>1</v>
      </c>
      <c r="FT120" s="8">
        <v>74.33</v>
      </c>
      <c r="FU120" s="4">
        <v>1</v>
      </c>
      <c r="FV120" s="8">
        <v>78.24</v>
      </c>
      <c r="FW120" s="7"/>
      <c r="FX120" s="7">
        <v>-0.05</v>
      </c>
      <c r="FY120" s="2" t="s">
        <v>230</v>
      </c>
      <c r="FZ120" s="2" t="s">
        <v>217</v>
      </c>
      <c r="GA120" s="2" t="s">
        <v>726</v>
      </c>
      <c r="GB120" s="2" t="s">
        <v>1796</v>
      </c>
      <c r="GC120" s="2" t="s">
        <v>232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230</v>
      </c>
      <c r="GL120" s="2" t="s">
        <v>217</v>
      </c>
      <c r="GM120" s="2" t="s">
        <v>250</v>
      </c>
      <c r="GN120" s="2" t="s">
        <v>220</v>
      </c>
      <c r="GO120" s="2" t="s">
        <v>232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230</v>
      </c>
      <c r="GX120" s="2" t="s">
        <v>217</v>
      </c>
      <c r="GY120" s="2" t="s">
        <v>325</v>
      </c>
      <c r="GZ120" s="2" t="s">
        <v>1290</v>
      </c>
      <c r="HA120" s="2" t="s">
        <v>232</v>
      </c>
      <c r="HB120" s="2" t="s">
        <v>220</v>
      </c>
      <c r="HC120" s="4"/>
      <c r="HD120" s="8"/>
      <c r="HE120" s="4"/>
      <c r="HF120" s="8"/>
      <c r="HG120" s="7"/>
      <c r="HH120" s="7"/>
      <c r="HI120" s="2" t="s">
        <v>254</v>
      </c>
      <c r="HJ120" s="2" t="s">
        <v>217</v>
      </c>
      <c r="HK120" s="2" t="s">
        <v>220</v>
      </c>
      <c r="HL120" s="2" t="s">
        <v>220</v>
      </c>
      <c r="HM120" s="2" t="s">
        <v>232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230</v>
      </c>
      <c r="HV120" s="2" t="s">
        <v>217</v>
      </c>
      <c r="HW120" s="2" t="s">
        <v>291</v>
      </c>
      <c r="HX120" s="2" t="s">
        <v>220</v>
      </c>
      <c r="HY120" s="2" t="s">
        <v>232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230</v>
      </c>
      <c r="IH120" s="2" t="s">
        <v>217</v>
      </c>
      <c r="II120" s="2" t="s">
        <v>730</v>
      </c>
      <c r="IJ120" s="2" t="s">
        <v>491</v>
      </c>
      <c r="IK120" s="2" t="s">
        <v>232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277</v>
      </c>
      <c r="IT120" s="2" t="s">
        <v>217</v>
      </c>
      <c r="IU120" s="2" t="s">
        <v>220</v>
      </c>
      <c r="IV120" s="2" t="s">
        <v>220</v>
      </c>
      <c r="IW120" s="2" t="s">
        <v>232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254</v>
      </c>
      <c r="JF120" s="2" t="s">
        <v>217</v>
      </c>
      <c r="JG120" s="2" t="s">
        <v>220</v>
      </c>
      <c r="JH120" s="2" t="s">
        <v>220</v>
      </c>
      <c r="JI120" s="2" t="s">
        <v>232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230</v>
      </c>
      <c r="JR120" s="2" t="s">
        <v>217</v>
      </c>
      <c r="JS120" s="2" t="s">
        <v>734</v>
      </c>
      <c r="JT120" s="2" t="s">
        <v>505</v>
      </c>
      <c r="JU120" s="2" t="s">
        <v>232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230</v>
      </c>
      <c r="KD120" s="2" t="s">
        <v>217</v>
      </c>
      <c r="KE120" s="2" t="s">
        <v>262</v>
      </c>
      <c r="KF120" s="2" t="s">
        <v>220</v>
      </c>
      <c r="KG120" s="2" t="s">
        <v>232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230</v>
      </c>
      <c r="KP120" s="2" t="s">
        <v>217</v>
      </c>
      <c r="KQ120" s="2" t="s">
        <v>264</v>
      </c>
      <c r="KR120" s="2" t="s">
        <v>220</v>
      </c>
      <c r="KS120" s="2" t="s">
        <v>232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277</v>
      </c>
      <c r="LB120" s="2" t="s">
        <v>217</v>
      </c>
      <c r="LC120" s="2" t="s">
        <v>220</v>
      </c>
      <c r="LD120" s="2" t="s">
        <v>220</v>
      </c>
      <c r="LE120" s="2" t="s">
        <v>232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277</v>
      </c>
      <c r="LN120" s="2" t="s">
        <v>217</v>
      </c>
      <c r="LO120" s="2" t="s">
        <v>220</v>
      </c>
      <c r="LP120" s="2" t="s">
        <v>220</v>
      </c>
      <c r="LQ120" s="2" t="s">
        <v>232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230</v>
      </c>
      <c r="LZ120" s="2" t="s">
        <v>270</v>
      </c>
      <c r="MA120" s="2" t="s">
        <v>504</v>
      </c>
      <c r="MB120" s="2" t="s">
        <v>1207</v>
      </c>
      <c r="MC120" s="2" t="s">
        <v>232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416</v>
      </c>
      <c r="ML120" s="2" t="s">
        <v>217</v>
      </c>
      <c r="MM120" s="2" t="s">
        <v>220</v>
      </c>
      <c r="MN120" s="2" t="s">
        <v>220</v>
      </c>
      <c r="MO120" s="2" t="s">
        <v>232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230</v>
      </c>
      <c r="MX120" s="2" t="s">
        <v>274</v>
      </c>
      <c r="MY120" s="2" t="s">
        <v>741</v>
      </c>
      <c r="MZ120" s="2" t="s">
        <v>1566</v>
      </c>
      <c r="NA120" s="2" t="s">
        <v>232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220</v>
      </c>
      <c r="NJ120" s="2" t="s">
        <v>220</v>
      </c>
      <c r="NK120" s="2" t="s">
        <v>220</v>
      </c>
      <c r="NL120" s="2" t="s">
        <v>220</v>
      </c>
      <c r="NM120" s="2" t="s">
        <v>220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277</v>
      </c>
      <c r="NV120" s="2" t="s">
        <v>217</v>
      </c>
      <c r="NW120" s="2" t="s">
        <v>220</v>
      </c>
      <c r="NX120" s="2" t="s">
        <v>220</v>
      </c>
      <c r="NY120" s="2" t="s">
        <v>232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268</v>
      </c>
      <c r="OH120" s="2" t="s">
        <v>217</v>
      </c>
      <c r="OI120" s="2" t="s">
        <v>220</v>
      </c>
      <c r="OJ120" s="2" t="s">
        <v>220</v>
      </c>
      <c r="OK120" s="2" t="s">
        <v>232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254</v>
      </c>
      <c r="OT120" s="2" t="s">
        <v>270</v>
      </c>
      <c r="OU120" s="2" t="s">
        <v>220</v>
      </c>
      <c r="OV120" s="2" t="s">
        <v>220</v>
      </c>
      <c r="OW120" s="2" t="s">
        <v>232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277</v>
      </c>
      <c r="PF120" s="2" t="s">
        <v>217</v>
      </c>
      <c r="PG120" s="2" t="s">
        <v>220</v>
      </c>
      <c r="PH120" s="2" t="s">
        <v>220</v>
      </c>
      <c r="PI120" s="2" t="s">
        <v>232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254</v>
      </c>
      <c r="PR120" s="2" t="s">
        <v>270</v>
      </c>
      <c r="PS120" s="2" t="s">
        <v>220</v>
      </c>
      <c r="PT120" s="2" t="s">
        <v>220</v>
      </c>
      <c r="PU120" s="2" t="s">
        <v>232</v>
      </c>
      <c r="PV120" s="2" t="s">
        <v>220</v>
      </c>
      <c r="PW120" s="4">
        <v>3</v>
      </c>
      <c r="PX120" s="4">
        <v>243</v>
      </c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>
        <v>90</v>
      </c>
      <c r="RP120" s="4">
        <v>50</v>
      </c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>
        <v>100</v>
      </c>
      <c r="TG120" s="4"/>
      <c r="TH120" s="4"/>
    </row>
    <row r="121">
      <c r="A121" s="2" t="s">
        <v>1797</v>
      </c>
      <c r="B121" s="2" t="s">
        <v>209</v>
      </c>
      <c r="C121" s="2" t="s">
        <v>210</v>
      </c>
      <c r="D121" s="2" t="s">
        <v>1713</v>
      </c>
      <c r="E121" s="2" t="s">
        <v>1714</v>
      </c>
      <c r="F121" s="2" t="s">
        <v>704</v>
      </c>
      <c r="G121" s="2" t="s">
        <v>704</v>
      </c>
      <c r="H121" s="2" t="s">
        <v>704</v>
      </c>
      <c r="I121" s="2" t="s">
        <v>1784</v>
      </c>
      <c r="J121" s="2" t="s">
        <v>215</v>
      </c>
      <c r="K121" s="2" t="s">
        <v>761</v>
      </c>
      <c r="L121" s="3">
        <v>51.3</v>
      </c>
      <c r="M121" s="3">
        <v>53.86</v>
      </c>
      <c r="N121" s="3">
        <v>109.99</v>
      </c>
      <c r="O121" s="2" t="s">
        <v>217</v>
      </c>
      <c r="P121" s="2" t="s">
        <v>439</v>
      </c>
      <c r="Q121" s="2" t="s">
        <v>219</v>
      </c>
      <c r="R121" s="2" t="s">
        <v>220</v>
      </c>
      <c r="S121" s="2" t="s">
        <v>762</v>
      </c>
      <c r="T121" s="2" t="s">
        <v>222</v>
      </c>
      <c r="U121" s="2" t="s">
        <v>223</v>
      </c>
      <c r="V121" s="2" t="s">
        <v>224</v>
      </c>
      <c r="W121" s="2" t="s">
        <v>225</v>
      </c>
      <c r="X121" s="2" t="s">
        <v>707</v>
      </c>
      <c r="Y121" s="2" t="s">
        <v>766</v>
      </c>
      <c r="Z121" s="4">
        <v>165</v>
      </c>
      <c r="AA121" s="4">
        <f>=ROUNDDOWN(18.5393258426966,0)</f>
      </c>
      <c r="AB121" s="5">
        <v>8.9</v>
      </c>
      <c r="AC121" s="2" t="s">
        <v>780</v>
      </c>
      <c r="AD121" s="4">
        <v>40</v>
      </c>
      <c r="AE121" s="4">
        <v>290</v>
      </c>
      <c r="AF121" s="6">
        <v>66</v>
      </c>
      <c r="AG121" s="6">
        <v>74</v>
      </c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8</v>
      </c>
      <c r="AQ121" s="8">
        <v>468.95</v>
      </c>
      <c r="AR121" s="4">
        <v>17</v>
      </c>
      <c r="AS121" s="8">
        <v>1022.07</v>
      </c>
      <c r="AT121" s="7">
        <v>-0.5294</v>
      </c>
      <c r="AU121" s="7">
        <v>-0.5412</v>
      </c>
      <c r="AV121" s="4">
        <v>33</v>
      </c>
      <c r="AW121" s="8">
        <v>2355.06</v>
      </c>
      <c r="AX121" s="4">
        <v>46</v>
      </c>
      <c r="AY121" s="8">
        <v>3205.59</v>
      </c>
      <c r="AZ121" s="7">
        <v>-0.2826</v>
      </c>
      <c r="BA121" s="7">
        <v>-0.2653</v>
      </c>
      <c r="BB121" s="7">
        <v>0.1991</v>
      </c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>
        <v>0.3942</v>
      </c>
      <c r="BJ121" s="4">
        <v>8</v>
      </c>
      <c r="BK121" s="8">
        <v>468.95</v>
      </c>
      <c r="BL121" s="2" t="s">
        <v>1798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230</v>
      </c>
      <c r="BV121" s="2" t="s">
        <v>217</v>
      </c>
      <c r="BW121" s="2" t="s">
        <v>220</v>
      </c>
      <c r="BX121" s="2" t="s">
        <v>1799</v>
      </c>
      <c r="BY121" s="2" t="s">
        <v>232</v>
      </c>
      <c r="BZ121" s="2" t="s">
        <v>220</v>
      </c>
      <c r="CA121" s="4">
        <v>2</v>
      </c>
      <c r="CB121" s="8">
        <v>110.62</v>
      </c>
      <c r="CC121" s="4">
        <v>5</v>
      </c>
      <c r="CD121" s="8">
        <v>301.7</v>
      </c>
      <c r="CE121" s="7">
        <v>-0.6</v>
      </c>
      <c r="CF121" s="7">
        <v>-0.6333</v>
      </c>
      <c r="CG121" s="2" t="s">
        <v>230</v>
      </c>
      <c r="CH121" s="2" t="s">
        <v>217</v>
      </c>
      <c r="CI121" s="2" t="s">
        <v>766</v>
      </c>
      <c r="CJ121" s="2" t="s">
        <v>767</v>
      </c>
      <c r="CK121" s="2" t="s">
        <v>232</v>
      </c>
      <c r="CL121" s="2" t="s">
        <v>220</v>
      </c>
      <c r="CM121" s="4">
        <v>4</v>
      </c>
      <c r="CN121" s="8">
        <v>240</v>
      </c>
      <c r="CO121" s="4">
        <v>4</v>
      </c>
      <c r="CP121" s="8">
        <v>240</v>
      </c>
      <c r="CQ121" s="7"/>
      <c r="CR121" s="7"/>
      <c r="CS121" s="2" t="s">
        <v>230</v>
      </c>
      <c r="CT121" s="2" t="s">
        <v>217</v>
      </c>
      <c r="CU121" s="2" t="s">
        <v>767</v>
      </c>
      <c r="CV121" s="2" t="s">
        <v>768</v>
      </c>
      <c r="CW121" s="2" t="s">
        <v>232</v>
      </c>
      <c r="CX121" s="2" t="s">
        <v>220</v>
      </c>
      <c r="CY121" s="4">
        <v>1</v>
      </c>
      <c r="CZ121" s="8">
        <v>57.99</v>
      </c>
      <c r="DA121" s="4">
        <v>1</v>
      </c>
      <c r="DB121" s="8">
        <v>57.99</v>
      </c>
      <c r="DC121" s="7"/>
      <c r="DD121" s="7"/>
      <c r="DE121" s="2" t="s">
        <v>230</v>
      </c>
      <c r="DF121" s="2" t="s">
        <v>217</v>
      </c>
      <c r="DG121" s="2" t="s">
        <v>769</v>
      </c>
      <c r="DH121" s="2" t="s">
        <v>1800</v>
      </c>
      <c r="DI121" s="2" t="s">
        <v>232</v>
      </c>
      <c r="DJ121" s="2" t="s">
        <v>220</v>
      </c>
      <c r="DK121" s="4"/>
      <c r="DL121" s="8"/>
      <c r="DM121" s="4"/>
      <c r="DN121" s="8"/>
      <c r="DO121" s="7"/>
      <c r="DP121" s="7"/>
      <c r="DQ121" s="2" t="s">
        <v>230</v>
      </c>
      <c r="DR121" s="2" t="s">
        <v>217</v>
      </c>
      <c r="DS121" s="2" t="s">
        <v>771</v>
      </c>
      <c r="DT121" s="2" t="s">
        <v>1141</v>
      </c>
      <c r="DU121" s="2" t="s">
        <v>232</v>
      </c>
      <c r="DV121" s="2" t="s">
        <v>220</v>
      </c>
      <c r="DW121" s="4"/>
      <c r="DX121" s="8"/>
      <c r="DY121" s="4"/>
      <c r="DZ121" s="8"/>
      <c r="EA121" s="7"/>
      <c r="EB121" s="7"/>
      <c r="EC121" s="2" t="s">
        <v>230</v>
      </c>
      <c r="ED121" s="2" t="s">
        <v>217</v>
      </c>
      <c r="EE121" s="2" t="s">
        <v>766</v>
      </c>
      <c r="EF121" s="2" t="s">
        <v>358</v>
      </c>
      <c r="EG121" s="2" t="s">
        <v>232</v>
      </c>
      <c r="EH121" s="2" t="s">
        <v>220</v>
      </c>
      <c r="EI121" s="4">
        <v>1</v>
      </c>
      <c r="EJ121" s="8">
        <v>60.34</v>
      </c>
      <c r="EK121" s="4">
        <v>7</v>
      </c>
      <c r="EL121" s="8">
        <v>422.38</v>
      </c>
      <c r="EM121" s="7">
        <v>-0.8571</v>
      </c>
      <c r="EN121" s="7">
        <v>-0.8571</v>
      </c>
      <c r="EO121" s="2" t="s">
        <v>230</v>
      </c>
      <c r="EP121" s="2" t="s">
        <v>217</v>
      </c>
      <c r="EQ121" s="2" t="s">
        <v>773</v>
      </c>
      <c r="ER121" s="2" t="s">
        <v>333</v>
      </c>
      <c r="ES121" s="2" t="s">
        <v>232</v>
      </c>
      <c r="ET121" s="2" t="s">
        <v>220</v>
      </c>
      <c r="EU121" s="4"/>
      <c r="EV121" s="8"/>
      <c r="EW121" s="4"/>
      <c r="EX121" s="8"/>
      <c r="EY121" s="7"/>
      <c r="EZ121" s="7"/>
      <c r="FA121" s="2" t="s">
        <v>230</v>
      </c>
      <c r="FB121" s="2" t="s">
        <v>217</v>
      </c>
      <c r="FC121" s="2" t="s">
        <v>645</v>
      </c>
      <c r="FD121" s="2" t="s">
        <v>1801</v>
      </c>
      <c r="FE121" s="2" t="s">
        <v>232</v>
      </c>
      <c r="FF121" s="2" t="s">
        <v>220</v>
      </c>
      <c r="FG121" s="4"/>
      <c r="FH121" s="8"/>
      <c r="FI121" s="4"/>
      <c r="FJ121" s="8"/>
      <c r="FK121" s="7"/>
      <c r="FL121" s="7"/>
      <c r="FM121" s="2" t="s">
        <v>230</v>
      </c>
      <c r="FN121" s="2" t="s">
        <v>217</v>
      </c>
      <c r="FO121" s="2" t="s">
        <v>1802</v>
      </c>
      <c r="FP121" s="2" t="s">
        <v>1358</v>
      </c>
      <c r="FQ121" s="2" t="s">
        <v>232</v>
      </c>
      <c r="FR121" s="2" t="s">
        <v>220</v>
      </c>
      <c r="FS121" s="4"/>
      <c r="FT121" s="8"/>
      <c r="FU121" s="4"/>
      <c r="FV121" s="8"/>
      <c r="FW121" s="7"/>
      <c r="FX121" s="7"/>
      <c r="FY121" s="2" t="s">
        <v>230</v>
      </c>
      <c r="FZ121" s="2" t="s">
        <v>217</v>
      </c>
      <c r="GA121" s="2" t="s">
        <v>1081</v>
      </c>
      <c r="GB121" s="2" t="s">
        <v>1803</v>
      </c>
      <c r="GC121" s="2" t="s">
        <v>232</v>
      </c>
      <c r="GD121" s="2" t="s">
        <v>220</v>
      </c>
      <c r="GE121" s="4"/>
      <c r="GF121" s="8"/>
      <c r="GG121" s="4"/>
      <c r="GH121" s="8"/>
      <c r="GI121" s="7"/>
      <c r="GJ121" s="7"/>
      <c r="GK121" s="2" t="s">
        <v>230</v>
      </c>
      <c r="GL121" s="2" t="s">
        <v>217</v>
      </c>
      <c r="GM121" s="2" t="s">
        <v>380</v>
      </c>
      <c r="GN121" s="2" t="s">
        <v>220</v>
      </c>
      <c r="GO121" s="2" t="s">
        <v>232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230</v>
      </c>
      <c r="GX121" s="2" t="s">
        <v>217</v>
      </c>
      <c r="GY121" s="2" t="s">
        <v>521</v>
      </c>
      <c r="GZ121" s="2" t="s">
        <v>724</v>
      </c>
      <c r="HA121" s="2" t="s">
        <v>232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254</v>
      </c>
      <c r="HJ121" s="2" t="s">
        <v>217</v>
      </c>
      <c r="HK121" s="2" t="s">
        <v>220</v>
      </c>
      <c r="HL121" s="2" t="s">
        <v>220</v>
      </c>
      <c r="HM121" s="2" t="s">
        <v>232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230</v>
      </c>
      <c r="HV121" s="2" t="s">
        <v>217</v>
      </c>
      <c r="HW121" s="2" t="s">
        <v>291</v>
      </c>
      <c r="HX121" s="2" t="s">
        <v>220</v>
      </c>
      <c r="HY121" s="2" t="s">
        <v>232</v>
      </c>
      <c r="HZ121" s="2" t="s">
        <v>220</v>
      </c>
      <c r="IA121" s="4"/>
      <c r="IB121" s="8"/>
      <c r="IC121" s="4"/>
      <c r="ID121" s="8"/>
      <c r="IE121" s="7"/>
      <c r="IF121" s="7"/>
      <c r="IG121" s="2" t="s">
        <v>230</v>
      </c>
      <c r="IH121" s="2" t="s">
        <v>217</v>
      </c>
      <c r="II121" s="2" t="s">
        <v>766</v>
      </c>
      <c r="IJ121" s="2" t="s">
        <v>220</v>
      </c>
      <c r="IK121" s="2" t="s">
        <v>232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277</v>
      </c>
      <c r="IT121" s="2" t="s">
        <v>217</v>
      </c>
      <c r="IU121" s="2" t="s">
        <v>220</v>
      </c>
      <c r="IV121" s="2" t="s">
        <v>220</v>
      </c>
      <c r="IW121" s="2" t="s">
        <v>232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254</v>
      </c>
      <c r="JF121" s="2" t="s">
        <v>217</v>
      </c>
      <c r="JG121" s="2" t="s">
        <v>220</v>
      </c>
      <c r="JH121" s="2" t="s">
        <v>220</v>
      </c>
      <c r="JI121" s="2" t="s">
        <v>232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277</v>
      </c>
      <c r="JR121" s="2" t="s">
        <v>217</v>
      </c>
      <c r="JS121" s="2" t="s">
        <v>220</v>
      </c>
      <c r="JT121" s="2" t="s">
        <v>220</v>
      </c>
      <c r="JU121" s="2" t="s">
        <v>232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277</v>
      </c>
      <c r="KD121" s="2" t="s">
        <v>217</v>
      </c>
      <c r="KE121" s="2" t="s">
        <v>220</v>
      </c>
      <c r="KF121" s="2" t="s">
        <v>220</v>
      </c>
      <c r="KG121" s="2" t="s">
        <v>232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277</v>
      </c>
      <c r="KP121" s="2" t="s">
        <v>217</v>
      </c>
      <c r="KQ121" s="2" t="s">
        <v>220</v>
      </c>
      <c r="KR121" s="2" t="s">
        <v>220</v>
      </c>
      <c r="KS121" s="2" t="s">
        <v>232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277</v>
      </c>
      <c r="LB121" s="2" t="s">
        <v>217</v>
      </c>
      <c r="LC121" s="2" t="s">
        <v>220</v>
      </c>
      <c r="LD121" s="2" t="s">
        <v>220</v>
      </c>
      <c r="LE121" s="2" t="s">
        <v>232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268</v>
      </c>
      <c r="LN121" s="2" t="s">
        <v>217</v>
      </c>
      <c r="LO121" s="2" t="s">
        <v>220</v>
      </c>
      <c r="LP121" s="2" t="s">
        <v>220</v>
      </c>
      <c r="LQ121" s="2" t="s">
        <v>232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230</v>
      </c>
      <c r="LZ121" s="2" t="s">
        <v>270</v>
      </c>
      <c r="MA121" s="2" t="s">
        <v>522</v>
      </c>
      <c r="MB121" s="2" t="s">
        <v>1179</v>
      </c>
      <c r="MC121" s="2" t="s">
        <v>232</v>
      </c>
      <c r="MD121" s="2" t="s">
        <v>220</v>
      </c>
      <c r="ME121" s="4"/>
      <c r="MF121" s="8"/>
      <c r="MG121" s="4"/>
      <c r="MH121" s="8"/>
      <c r="MI121" s="7"/>
      <c r="MJ121" s="7"/>
      <c r="MK121" s="2" t="s">
        <v>230</v>
      </c>
      <c r="ML121" s="2" t="s">
        <v>270</v>
      </c>
      <c r="MM121" s="2" t="s">
        <v>421</v>
      </c>
      <c r="MN121" s="2" t="s">
        <v>220</v>
      </c>
      <c r="MO121" s="2" t="s">
        <v>232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230</v>
      </c>
      <c r="MX121" s="2" t="s">
        <v>274</v>
      </c>
      <c r="MY121" s="2" t="s">
        <v>297</v>
      </c>
      <c r="MZ121" s="2" t="s">
        <v>1804</v>
      </c>
      <c r="NA121" s="2" t="s">
        <v>232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220</v>
      </c>
      <c r="NJ121" s="2" t="s">
        <v>220</v>
      </c>
      <c r="NK121" s="2" t="s">
        <v>220</v>
      </c>
      <c r="NL121" s="2" t="s">
        <v>220</v>
      </c>
      <c r="NM121" s="2" t="s">
        <v>220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277</v>
      </c>
      <c r="NV121" s="2" t="s">
        <v>217</v>
      </c>
      <c r="NW121" s="2" t="s">
        <v>220</v>
      </c>
      <c r="NX121" s="2" t="s">
        <v>220</v>
      </c>
      <c r="NY121" s="2" t="s">
        <v>232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268</v>
      </c>
      <c r="OH121" s="2" t="s">
        <v>217</v>
      </c>
      <c r="OI121" s="2" t="s">
        <v>220</v>
      </c>
      <c r="OJ121" s="2" t="s">
        <v>220</v>
      </c>
      <c r="OK121" s="2" t="s">
        <v>232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277</v>
      </c>
      <c r="OT121" s="2" t="s">
        <v>270</v>
      </c>
      <c r="OU121" s="2" t="s">
        <v>220</v>
      </c>
      <c r="OV121" s="2" t="s">
        <v>220</v>
      </c>
      <c r="OW121" s="2" t="s">
        <v>232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277</v>
      </c>
      <c r="PF121" s="2" t="s">
        <v>217</v>
      </c>
      <c r="PG121" s="2" t="s">
        <v>220</v>
      </c>
      <c r="PH121" s="2" t="s">
        <v>220</v>
      </c>
      <c r="PI121" s="2" t="s">
        <v>232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277</v>
      </c>
      <c r="PR121" s="2" t="s">
        <v>270</v>
      </c>
      <c r="PS121" s="2" t="s">
        <v>220</v>
      </c>
      <c r="PT121" s="2" t="s">
        <v>220</v>
      </c>
      <c r="PU121" s="2" t="s">
        <v>232</v>
      </c>
      <c r="PV121" s="2" t="s">
        <v>220</v>
      </c>
      <c r="PW121" s="4">
        <v>153</v>
      </c>
      <c r="PX121" s="4"/>
      <c r="PY121" s="4"/>
      <c r="PZ121" s="4"/>
      <c r="QA121" s="4">
        <v>12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>
        <v>40</v>
      </c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>
        <v>100</v>
      </c>
      <c r="RP121" s="4">
        <v>60</v>
      </c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>
        <v>90</v>
      </c>
      <c r="TG121" s="4"/>
      <c r="TH121" s="4"/>
    </row>
    <row r="122">
      <c r="A122" s="2" t="s">
        <v>1805</v>
      </c>
      <c r="B122" s="2" t="s">
        <v>209</v>
      </c>
      <c r="C122" s="2" t="s">
        <v>210</v>
      </c>
      <c r="D122" s="2" t="s">
        <v>1713</v>
      </c>
      <c r="E122" s="2" t="s">
        <v>1714</v>
      </c>
      <c r="F122" s="2" t="s">
        <v>704</v>
      </c>
      <c r="G122" s="2" t="s">
        <v>704</v>
      </c>
      <c r="H122" s="2" t="s">
        <v>704</v>
      </c>
      <c r="I122" s="2" t="s">
        <v>1784</v>
      </c>
      <c r="J122" s="2" t="s">
        <v>282</v>
      </c>
      <c r="K122" s="2" t="s">
        <v>761</v>
      </c>
      <c r="L122" s="3">
        <v>65.55</v>
      </c>
      <c r="M122" s="3">
        <v>68.83</v>
      </c>
      <c r="N122" s="3">
        <v>139.99</v>
      </c>
      <c r="O122" s="2" t="s">
        <v>217</v>
      </c>
      <c r="P122" s="2" t="s">
        <v>439</v>
      </c>
      <c r="Q122" s="2" t="s">
        <v>219</v>
      </c>
      <c r="R122" s="2" t="s">
        <v>220</v>
      </c>
      <c r="S122" s="2" t="s">
        <v>762</v>
      </c>
      <c r="T122" s="2" t="s">
        <v>222</v>
      </c>
      <c r="U122" s="2" t="s">
        <v>223</v>
      </c>
      <c r="V122" s="2" t="s">
        <v>224</v>
      </c>
      <c r="W122" s="2" t="s">
        <v>225</v>
      </c>
      <c r="X122" s="2" t="s">
        <v>707</v>
      </c>
      <c r="Y122" s="2" t="s">
        <v>766</v>
      </c>
      <c r="Z122" s="4">
        <v>417</v>
      </c>
      <c r="AA122" s="4">
        <f>=ROUNDDOWN(34.75,0)</f>
      </c>
      <c r="AB122" s="5">
        <v>12</v>
      </c>
      <c r="AC122" s="2" t="s">
        <v>228</v>
      </c>
      <c r="AD122" s="4">
        <v>100</v>
      </c>
      <c r="AE122" s="4">
        <v>220</v>
      </c>
      <c r="AF122" s="6">
        <v>66</v>
      </c>
      <c r="AG122" s="6">
        <v>74</v>
      </c>
      <c r="AH122" s="7">
        <v>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25</v>
      </c>
      <c r="AQ122" s="8">
        <v>1886.11</v>
      </c>
      <c r="AR122" s="4">
        <v>29</v>
      </c>
      <c r="AS122" s="8">
        <v>2183.52</v>
      </c>
      <c r="AT122" s="7">
        <v>-0.1379</v>
      </c>
      <c r="AU122" s="7">
        <v>-0.1362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>
        <v>0.8009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>
        <v>25</v>
      </c>
      <c r="BK122" s="8">
        <v>1886.11</v>
      </c>
      <c r="BL122" s="2" t="s">
        <v>1034</v>
      </c>
      <c r="BM122" s="7">
        <v>1</v>
      </c>
      <c r="BN122" s="7">
        <v>1</v>
      </c>
      <c r="BO122" s="4">
        <v>1</v>
      </c>
      <c r="BP122" s="8">
        <v>75.38</v>
      </c>
      <c r="BQ122" s="4"/>
      <c r="BR122" s="8"/>
      <c r="BS122" s="7"/>
      <c r="BT122" s="7"/>
      <c r="BU122" s="2" t="s">
        <v>230</v>
      </c>
      <c r="BV122" s="2" t="s">
        <v>217</v>
      </c>
      <c r="BW122" s="2" t="s">
        <v>220</v>
      </c>
      <c r="BX122" s="2" t="s">
        <v>835</v>
      </c>
      <c r="BY122" s="2" t="s">
        <v>232</v>
      </c>
      <c r="BZ122" s="2" t="s">
        <v>220</v>
      </c>
      <c r="CA122" s="4">
        <v>1</v>
      </c>
      <c r="CB122" s="8">
        <v>71.68</v>
      </c>
      <c r="CC122" s="4">
        <v>5</v>
      </c>
      <c r="CD122" s="8">
        <v>384</v>
      </c>
      <c r="CE122" s="7">
        <v>-0.8</v>
      </c>
      <c r="CF122" s="7">
        <v>-0.8133</v>
      </c>
      <c r="CG122" s="2" t="s">
        <v>230</v>
      </c>
      <c r="CH122" s="2" t="s">
        <v>217</v>
      </c>
      <c r="CI122" s="2" t="s">
        <v>766</v>
      </c>
      <c r="CJ122" s="2" t="s">
        <v>767</v>
      </c>
      <c r="CK122" s="2" t="s">
        <v>232</v>
      </c>
      <c r="CL122" s="2" t="s">
        <v>220</v>
      </c>
      <c r="CM122" s="4">
        <v>9</v>
      </c>
      <c r="CN122" s="8">
        <v>675</v>
      </c>
      <c r="CO122" s="4">
        <v>6</v>
      </c>
      <c r="CP122" s="8">
        <v>450</v>
      </c>
      <c r="CQ122" s="7">
        <v>0.5</v>
      </c>
      <c r="CR122" s="7">
        <v>0.5</v>
      </c>
      <c r="CS122" s="2" t="s">
        <v>230</v>
      </c>
      <c r="CT122" s="2" t="s">
        <v>217</v>
      </c>
      <c r="CU122" s="2" t="s">
        <v>767</v>
      </c>
      <c r="CV122" s="2" t="s">
        <v>1089</v>
      </c>
      <c r="CW122" s="2" t="s">
        <v>232</v>
      </c>
      <c r="CX122" s="2" t="s">
        <v>220</v>
      </c>
      <c r="CY122" s="4">
        <v>9</v>
      </c>
      <c r="CZ122" s="8">
        <v>664.2</v>
      </c>
      <c r="DA122" s="4">
        <v>2</v>
      </c>
      <c r="DB122" s="8">
        <v>147.6</v>
      </c>
      <c r="DC122" s="7">
        <v>3.5</v>
      </c>
      <c r="DD122" s="7">
        <v>3.5</v>
      </c>
      <c r="DE122" s="2" t="s">
        <v>230</v>
      </c>
      <c r="DF122" s="2" t="s">
        <v>217</v>
      </c>
      <c r="DG122" s="2" t="s">
        <v>769</v>
      </c>
      <c r="DH122" s="2" t="s">
        <v>1804</v>
      </c>
      <c r="DI122" s="2" t="s">
        <v>232</v>
      </c>
      <c r="DJ122" s="2" t="s">
        <v>220</v>
      </c>
      <c r="DK122" s="4">
        <v>2</v>
      </c>
      <c r="DL122" s="8">
        <v>170.91</v>
      </c>
      <c r="DM122" s="4">
        <v>2</v>
      </c>
      <c r="DN122" s="8">
        <v>144.88</v>
      </c>
      <c r="DO122" s="7"/>
      <c r="DP122" s="7">
        <v>0.1797</v>
      </c>
      <c r="DQ122" s="2" t="s">
        <v>230</v>
      </c>
      <c r="DR122" s="2" t="s">
        <v>217</v>
      </c>
      <c r="DS122" s="2" t="s">
        <v>771</v>
      </c>
      <c r="DT122" s="2" t="s">
        <v>298</v>
      </c>
      <c r="DU122" s="2" t="s">
        <v>232</v>
      </c>
      <c r="DV122" s="2" t="s">
        <v>220</v>
      </c>
      <c r="DW122" s="4"/>
      <c r="DX122" s="8"/>
      <c r="DY122" s="4">
        <v>1</v>
      </c>
      <c r="DZ122" s="8">
        <v>72.28</v>
      </c>
      <c r="EA122" s="7">
        <v>-1</v>
      </c>
      <c r="EB122" s="7">
        <v>-1</v>
      </c>
      <c r="EC122" s="2" t="s">
        <v>230</v>
      </c>
      <c r="ED122" s="2" t="s">
        <v>217</v>
      </c>
      <c r="EE122" s="2" t="s">
        <v>766</v>
      </c>
      <c r="EF122" s="2" t="s">
        <v>358</v>
      </c>
      <c r="EG122" s="2" t="s">
        <v>232</v>
      </c>
      <c r="EH122" s="2" t="s">
        <v>220</v>
      </c>
      <c r="EI122" s="4">
        <v>1</v>
      </c>
      <c r="EJ122" s="8">
        <v>76.8</v>
      </c>
      <c r="EK122" s="4">
        <v>9</v>
      </c>
      <c r="EL122" s="8">
        <v>691.2</v>
      </c>
      <c r="EM122" s="7">
        <v>-0.8889</v>
      </c>
      <c r="EN122" s="7">
        <v>-0.8889</v>
      </c>
      <c r="EO122" s="2" t="s">
        <v>230</v>
      </c>
      <c r="EP122" s="2" t="s">
        <v>217</v>
      </c>
      <c r="EQ122" s="2" t="s">
        <v>773</v>
      </c>
      <c r="ER122" s="2" t="s">
        <v>1806</v>
      </c>
      <c r="ES122" s="2" t="s">
        <v>232</v>
      </c>
      <c r="ET122" s="2" t="s">
        <v>220</v>
      </c>
      <c r="EU122" s="4">
        <v>2</v>
      </c>
      <c r="EV122" s="8">
        <v>152.14</v>
      </c>
      <c r="EW122" s="4">
        <v>1</v>
      </c>
      <c r="EX122" s="8">
        <v>76.07</v>
      </c>
      <c r="EY122" s="7">
        <v>1</v>
      </c>
      <c r="EZ122" s="7">
        <v>1</v>
      </c>
      <c r="FA122" s="2" t="s">
        <v>230</v>
      </c>
      <c r="FB122" s="2" t="s">
        <v>217</v>
      </c>
      <c r="FC122" s="2" t="s">
        <v>645</v>
      </c>
      <c r="FD122" s="2" t="s">
        <v>904</v>
      </c>
      <c r="FE122" s="2" t="s">
        <v>232</v>
      </c>
      <c r="FF122" s="2" t="s">
        <v>220</v>
      </c>
      <c r="FG122" s="4"/>
      <c r="FH122" s="8"/>
      <c r="FI122" s="4"/>
      <c r="FJ122" s="8"/>
      <c r="FK122" s="7"/>
      <c r="FL122" s="7"/>
      <c r="FM122" s="2" t="s">
        <v>230</v>
      </c>
      <c r="FN122" s="2" t="s">
        <v>217</v>
      </c>
      <c r="FO122" s="2" t="s">
        <v>1802</v>
      </c>
      <c r="FP122" s="2" t="s">
        <v>1807</v>
      </c>
      <c r="FQ122" s="2" t="s">
        <v>232</v>
      </c>
      <c r="FR122" s="2" t="s">
        <v>220</v>
      </c>
      <c r="FS122" s="4"/>
      <c r="FT122" s="8"/>
      <c r="FU122" s="4"/>
      <c r="FV122" s="8"/>
      <c r="FW122" s="7"/>
      <c r="FX122" s="7"/>
      <c r="FY122" s="2" t="s">
        <v>230</v>
      </c>
      <c r="FZ122" s="2" t="s">
        <v>217</v>
      </c>
      <c r="GA122" s="2" t="s">
        <v>1081</v>
      </c>
      <c r="GB122" s="2" t="s">
        <v>256</v>
      </c>
      <c r="GC122" s="2" t="s">
        <v>232</v>
      </c>
      <c r="GD122" s="2" t="s">
        <v>220</v>
      </c>
      <c r="GE122" s="4"/>
      <c r="GF122" s="8"/>
      <c r="GG122" s="4"/>
      <c r="GH122" s="8"/>
      <c r="GI122" s="7"/>
      <c r="GJ122" s="7"/>
      <c r="GK122" s="2" t="s">
        <v>230</v>
      </c>
      <c r="GL122" s="2" t="s">
        <v>217</v>
      </c>
      <c r="GM122" s="2" t="s">
        <v>380</v>
      </c>
      <c r="GN122" s="2" t="s">
        <v>220</v>
      </c>
      <c r="GO122" s="2" t="s">
        <v>232</v>
      </c>
      <c r="GP122" s="2" t="s">
        <v>220</v>
      </c>
      <c r="GQ122" s="4"/>
      <c r="GR122" s="8"/>
      <c r="GS122" s="4">
        <v>1</v>
      </c>
      <c r="GT122" s="8">
        <v>72.59</v>
      </c>
      <c r="GU122" s="7">
        <v>-1</v>
      </c>
      <c r="GV122" s="7">
        <v>-1</v>
      </c>
      <c r="GW122" s="2" t="s">
        <v>230</v>
      </c>
      <c r="GX122" s="2" t="s">
        <v>217</v>
      </c>
      <c r="GY122" s="2" t="s">
        <v>325</v>
      </c>
      <c r="GZ122" s="2" t="s">
        <v>1235</v>
      </c>
      <c r="HA122" s="2" t="s">
        <v>232</v>
      </c>
      <c r="HB122" s="2" t="s">
        <v>220</v>
      </c>
      <c r="HC122" s="4"/>
      <c r="HD122" s="8"/>
      <c r="HE122" s="4"/>
      <c r="HF122" s="8"/>
      <c r="HG122" s="7"/>
      <c r="HH122" s="7"/>
      <c r="HI122" s="2" t="s">
        <v>254</v>
      </c>
      <c r="HJ122" s="2" t="s">
        <v>217</v>
      </c>
      <c r="HK122" s="2" t="s">
        <v>220</v>
      </c>
      <c r="HL122" s="2" t="s">
        <v>220</v>
      </c>
      <c r="HM122" s="2" t="s">
        <v>232</v>
      </c>
      <c r="HN122" s="2" t="s">
        <v>220</v>
      </c>
      <c r="HO122" s="4"/>
      <c r="HP122" s="8"/>
      <c r="HQ122" s="4"/>
      <c r="HR122" s="8"/>
      <c r="HS122" s="7"/>
      <c r="HT122" s="7"/>
      <c r="HU122" s="2" t="s">
        <v>230</v>
      </c>
      <c r="HV122" s="2" t="s">
        <v>217</v>
      </c>
      <c r="HW122" s="2" t="s">
        <v>291</v>
      </c>
      <c r="HX122" s="2" t="s">
        <v>220</v>
      </c>
      <c r="HY122" s="2" t="s">
        <v>232</v>
      </c>
      <c r="HZ122" s="2" t="s">
        <v>220</v>
      </c>
      <c r="IA122" s="4"/>
      <c r="IB122" s="8"/>
      <c r="IC122" s="4"/>
      <c r="ID122" s="8"/>
      <c r="IE122" s="7"/>
      <c r="IF122" s="7"/>
      <c r="IG122" s="2" t="s">
        <v>230</v>
      </c>
      <c r="IH122" s="2" t="s">
        <v>217</v>
      </c>
      <c r="II122" s="2" t="s">
        <v>766</v>
      </c>
      <c r="IJ122" s="2" t="s">
        <v>1050</v>
      </c>
      <c r="IK122" s="2" t="s">
        <v>232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277</v>
      </c>
      <c r="IT122" s="2" t="s">
        <v>217</v>
      </c>
      <c r="IU122" s="2" t="s">
        <v>220</v>
      </c>
      <c r="IV122" s="2" t="s">
        <v>220</v>
      </c>
      <c r="IW122" s="2" t="s">
        <v>232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254</v>
      </c>
      <c r="JF122" s="2" t="s">
        <v>217</v>
      </c>
      <c r="JG122" s="2" t="s">
        <v>220</v>
      </c>
      <c r="JH122" s="2" t="s">
        <v>220</v>
      </c>
      <c r="JI122" s="2" t="s">
        <v>232</v>
      </c>
      <c r="JJ122" s="2" t="s">
        <v>220</v>
      </c>
      <c r="JK122" s="4"/>
      <c r="JL122" s="8"/>
      <c r="JM122" s="4"/>
      <c r="JN122" s="8"/>
      <c r="JO122" s="7"/>
      <c r="JP122" s="7"/>
      <c r="JQ122" s="2" t="s">
        <v>277</v>
      </c>
      <c r="JR122" s="2" t="s">
        <v>217</v>
      </c>
      <c r="JS122" s="2" t="s">
        <v>220</v>
      </c>
      <c r="JT122" s="2" t="s">
        <v>220</v>
      </c>
      <c r="JU122" s="2" t="s">
        <v>232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277</v>
      </c>
      <c r="KD122" s="2" t="s">
        <v>217</v>
      </c>
      <c r="KE122" s="2" t="s">
        <v>220</v>
      </c>
      <c r="KF122" s="2" t="s">
        <v>220</v>
      </c>
      <c r="KG122" s="2" t="s">
        <v>232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277</v>
      </c>
      <c r="KP122" s="2" t="s">
        <v>217</v>
      </c>
      <c r="KQ122" s="2" t="s">
        <v>220</v>
      </c>
      <c r="KR122" s="2" t="s">
        <v>220</v>
      </c>
      <c r="KS122" s="2" t="s">
        <v>232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277</v>
      </c>
      <c r="LB122" s="2" t="s">
        <v>217</v>
      </c>
      <c r="LC122" s="2" t="s">
        <v>220</v>
      </c>
      <c r="LD122" s="2" t="s">
        <v>220</v>
      </c>
      <c r="LE122" s="2" t="s">
        <v>232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268</v>
      </c>
      <c r="LN122" s="2" t="s">
        <v>217</v>
      </c>
      <c r="LO122" s="2" t="s">
        <v>220</v>
      </c>
      <c r="LP122" s="2" t="s">
        <v>220</v>
      </c>
      <c r="LQ122" s="2" t="s">
        <v>232</v>
      </c>
      <c r="LR122" s="2" t="s">
        <v>220</v>
      </c>
      <c r="LS122" s="4"/>
      <c r="LT122" s="8"/>
      <c r="LU122" s="4">
        <v>2</v>
      </c>
      <c r="LV122" s="8">
        <v>144.9</v>
      </c>
      <c r="LW122" s="7">
        <v>-1</v>
      </c>
      <c r="LX122" s="7">
        <v>-1</v>
      </c>
      <c r="LY122" s="2" t="s">
        <v>230</v>
      </c>
      <c r="LZ122" s="2" t="s">
        <v>270</v>
      </c>
      <c r="MA122" s="2" t="s">
        <v>522</v>
      </c>
      <c r="MB122" s="2" t="s">
        <v>512</v>
      </c>
      <c r="MC122" s="2" t="s">
        <v>232</v>
      </c>
      <c r="MD122" s="2" t="s">
        <v>220</v>
      </c>
      <c r="ME122" s="4"/>
      <c r="MF122" s="8"/>
      <c r="MG122" s="4"/>
      <c r="MH122" s="8"/>
      <c r="MI122" s="7"/>
      <c r="MJ122" s="7"/>
      <c r="MK122" s="2" t="s">
        <v>230</v>
      </c>
      <c r="ML122" s="2" t="s">
        <v>270</v>
      </c>
      <c r="MM122" s="2" t="s">
        <v>421</v>
      </c>
      <c r="MN122" s="2" t="s">
        <v>220</v>
      </c>
      <c r="MO122" s="2" t="s">
        <v>232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274</v>
      </c>
      <c r="MY122" s="2" t="s">
        <v>297</v>
      </c>
      <c r="MZ122" s="2" t="s">
        <v>770</v>
      </c>
      <c r="NA122" s="2" t="s">
        <v>232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220</v>
      </c>
      <c r="NJ122" s="2" t="s">
        <v>220</v>
      </c>
      <c r="NK122" s="2" t="s">
        <v>220</v>
      </c>
      <c r="NL122" s="2" t="s">
        <v>220</v>
      </c>
      <c r="NM122" s="2" t="s">
        <v>220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277</v>
      </c>
      <c r="NV122" s="2" t="s">
        <v>217</v>
      </c>
      <c r="NW122" s="2" t="s">
        <v>220</v>
      </c>
      <c r="NX122" s="2" t="s">
        <v>220</v>
      </c>
      <c r="NY122" s="2" t="s">
        <v>232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268</v>
      </c>
      <c r="OH122" s="2" t="s">
        <v>217</v>
      </c>
      <c r="OI122" s="2" t="s">
        <v>220</v>
      </c>
      <c r="OJ122" s="2" t="s">
        <v>220</v>
      </c>
      <c r="OK122" s="2" t="s">
        <v>232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277</v>
      </c>
      <c r="OT122" s="2" t="s">
        <v>270</v>
      </c>
      <c r="OU122" s="2" t="s">
        <v>220</v>
      </c>
      <c r="OV122" s="2" t="s">
        <v>220</v>
      </c>
      <c r="OW122" s="2" t="s">
        <v>232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277</v>
      </c>
      <c r="PF122" s="2" t="s">
        <v>217</v>
      </c>
      <c r="PG122" s="2" t="s">
        <v>220</v>
      </c>
      <c r="PH122" s="2" t="s">
        <v>220</v>
      </c>
      <c r="PI122" s="2" t="s">
        <v>232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277</v>
      </c>
      <c r="PR122" s="2" t="s">
        <v>270</v>
      </c>
      <c r="PS122" s="2" t="s">
        <v>220</v>
      </c>
      <c r="PT122" s="2" t="s">
        <v>220</v>
      </c>
      <c r="PU122" s="2" t="s">
        <v>232</v>
      </c>
      <c r="PV122" s="2" t="s">
        <v>220</v>
      </c>
      <c r="PW122" s="4">
        <v>260</v>
      </c>
      <c r="PX122" s="4"/>
      <c r="PY122" s="4"/>
      <c r="PZ122" s="4"/>
      <c r="QA122" s="4">
        <v>157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>
        <v>100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120</v>
      </c>
      <c r="TG122" s="4"/>
      <c r="TH122" s="4"/>
    </row>
    <row r="123">
      <c r="A123" s="2" t="s">
        <v>1808</v>
      </c>
      <c r="B123" s="2" t="s">
        <v>209</v>
      </c>
      <c r="C123" s="2" t="s">
        <v>210</v>
      </c>
      <c r="D123" s="2" t="s">
        <v>1713</v>
      </c>
      <c r="E123" s="2" t="s">
        <v>1714</v>
      </c>
      <c r="F123" s="2" t="s">
        <v>704</v>
      </c>
      <c r="G123" s="2" t="s">
        <v>704</v>
      </c>
      <c r="H123" s="2" t="s">
        <v>704</v>
      </c>
      <c r="I123" s="2" t="s">
        <v>1784</v>
      </c>
      <c r="J123" s="2" t="s">
        <v>215</v>
      </c>
      <c r="K123" s="2" t="s">
        <v>304</v>
      </c>
      <c r="L123" s="3">
        <v>51.3</v>
      </c>
      <c r="M123" s="3">
        <v>53.86</v>
      </c>
      <c r="N123" s="3">
        <v>109.99</v>
      </c>
      <c r="O123" s="2" t="s">
        <v>217</v>
      </c>
      <c r="P123" s="2" t="s">
        <v>405</v>
      </c>
      <c r="Q123" s="2" t="s">
        <v>219</v>
      </c>
      <c r="R123" s="2" t="s">
        <v>220</v>
      </c>
      <c r="S123" s="2" t="s">
        <v>791</v>
      </c>
      <c r="T123" s="2" t="s">
        <v>222</v>
      </c>
      <c r="U123" s="2" t="s">
        <v>223</v>
      </c>
      <c r="V123" s="2" t="s">
        <v>224</v>
      </c>
      <c r="W123" s="2" t="s">
        <v>225</v>
      </c>
      <c r="X123" s="2" t="s">
        <v>707</v>
      </c>
      <c r="Y123" s="2" t="s">
        <v>792</v>
      </c>
      <c r="Z123" s="4">
        <v>122</v>
      </c>
      <c r="AA123" s="4">
        <f>=ROUNDDOWN(61,0)</f>
      </c>
      <c r="AB123" s="5">
        <v>2</v>
      </c>
      <c r="AC123" s="2" t="s">
        <v>793</v>
      </c>
      <c r="AD123" s="4">
        <v>20</v>
      </c>
      <c r="AE123" s="4">
        <v>20</v>
      </c>
      <c r="AF123" s="6">
        <v>66</v>
      </c>
      <c r="AG123" s="6"/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1</v>
      </c>
      <c r="AQ123" s="8">
        <v>60</v>
      </c>
      <c r="AR123" s="4">
        <v>4</v>
      </c>
      <c r="AS123" s="8">
        <v>237.47</v>
      </c>
      <c r="AT123" s="7">
        <v>-0.75</v>
      </c>
      <c r="AU123" s="7">
        <v>-0.7473</v>
      </c>
      <c r="AV123" s="4">
        <v>4</v>
      </c>
      <c r="AW123" s="8">
        <v>279.43</v>
      </c>
      <c r="AX123" s="4">
        <v>13</v>
      </c>
      <c r="AY123" s="8">
        <v>921.17</v>
      </c>
      <c r="AZ123" s="7">
        <v>-0.6923</v>
      </c>
      <c r="BA123" s="7">
        <v>-0.6967</v>
      </c>
      <c r="BB123" s="7">
        <v>0.2147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>
        <v>0.0468</v>
      </c>
      <c r="BJ123" s="4">
        <v>1</v>
      </c>
      <c r="BK123" s="8">
        <v>60</v>
      </c>
      <c r="BL123" s="2" t="s">
        <v>1809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230</v>
      </c>
      <c r="BV123" s="2" t="s">
        <v>217</v>
      </c>
      <c r="BW123" s="2" t="s">
        <v>220</v>
      </c>
      <c r="BX123" s="2" t="s">
        <v>1342</v>
      </c>
      <c r="BY123" s="2" t="s">
        <v>232</v>
      </c>
      <c r="BZ123" s="2" t="s">
        <v>220</v>
      </c>
      <c r="CA123" s="4"/>
      <c r="CB123" s="8"/>
      <c r="CC123" s="4"/>
      <c r="CD123" s="8"/>
      <c r="CE123" s="7"/>
      <c r="CF123" s="7"/>
      <c r="CG123" s="2" t="s">
        <v>230</v>
      </c>
      <c r="CH123" s="2" t="s">
        <v>217</v>
      </c>
      <c r="CI123" s="2" t="s">
        <v>795</v>
      </c>
      <c r="CJ123" s="2" t="s">
        <v>1810</v>
      </c>
      <c r="CK123" s="2" t="s">
        <v>232</v>
      </c>
      <c r="CL123" s="2" t="s">
        <v>220</v>
      </c>
      <c r="CM123" s="4">
        <v>1</v>
      </c>
      <c r="CN123" s="8">
        <v>60</v>
      </c>
      <c r="CO123" s="4">
        <v>1</v>
      </c>
      <c r="CP123" s="8">
        <v>60</v>
      </c>
      <c r="CQ123" s="7"/>
      <c r="CR123" s="7"/>
      <c r="CS123" s="2" t="s">
        <v>230</v>
      </c>
      <c r="CT123" s="2" t="s">
        <v>217</v>
      </c>
      <c r="CU123" s="2" t="s">
        <v>797</v>
      </c>
      <c r="CV123" s="2" t="s">
        <v>362</v>
      </c>
      <c r="CW123" s="2" t="s">
        <v>232</v>
      </c>
      <c r="CX123" s="2" t="s">
        <v>220</v>
      </c>
      <c r="CY123" s="4"/>
      <c r="CZ123" s="8"/>
      <c r="DA123" s="4"/>
      <c r="DB123" s="8"/>
      <c r="DC123" s="7"/>
      <c r="DD123" s="7"/>
      <c r="DE123" s="2" t="s">
        <v>230</v>
      </c>
      <c r="DF123" s="2" t="s">
        <v>217</v>
      </c>
      <c r="DG123" s="2" t="s">
        <v>799</v>
      </c>
      <c r="DH123" s="2" t="s">
        <v>1324</v>
      </c>
      <c r="DI123" s="2" t="s">
        <v>232</v>
      </c>
      <c r="DJ123" s="2" t="s">
        <v>220</v>
      </c>
      <c r="DK123" s="4"/>
      <c r="DL123" s="8"/>
      <c r="DM123" s="4"/>
      <c r="DN123" s="8"/>
      <c r="DO123" s="7"/>
      <c r="DP123" s="7"/>
      <c r="DQ123" s="2" t="s">
        <v>230</v>
      </c>
      <c r="DR123" s="2" t="s">
        <v>217</v>
      </c>
      <c r="DS123" s="2" t="s">
        <v>801</v>
      </c>
      <c r="DT123" s="2" t="s">
        <v>1049</v>
      </c>
      <c r="DU123" s="2" t="s">
        <v>232</v>
      </c>
      <c r="DV123" s="2" t="s">
        <v>220</v>
      </c>
      <c r="DW123" s="4"/>
      <c r="DX123" s="8"/>
      <c r="DY123" s="4">
        <v>1</v>
      </c>
      <c r="DZ123" s="8">
        <v>56.79</v>
      </c>
      <c r="EA123" s="7">
        <v>-1</v>
      </c>
      <c r="EB123" s="7">
        <v>-1</v>
      </c>
      <c r="EC123" s="2" t="s">
        <v>230</v>
      </c>
      <c r="ED123" s="2" t="s">
        <v>217</v>
      </c>
      <c r="EE123" s="2" t="s">
        <v>802</v>
      </c>
      <c r="EF123" s="2" t="s">
        <v>1811</v>
      </c>
      <c r="EG123" s="2" t="s">
        <v>232</v>
      </c>
      <c r="EH123" s="2" t="s">
        <v>220</v>
      </c>
      <c r="EI123" s="4"/>
      <c r="EJ123" s="8"/>
      <c r="EK123" s="4">
        <v>2</v>
      </c>
      <c r="EL123" s="8">
        <v>120.68</v>
      </c>
      <c r="EM123" s="7">
        <v>-1</v>
      </c>
      <c r="EN123" s="7">
        <v>-1</v>
      </c>
      <c r="EO123" s="2" t="s">
        <v>230</v>
      </c>
      <c r="EP123" s="2" t="s">
        <v>217</v>
      </c>
      <c r="EQ123" s="2" t="s">
        <v>804</v>
      </c>
      <c r="ER123" s="2" t="s">
        <v>561</v>
      </c>
      <c r="ES123" s="2" t="s">
        <v>232</v>
      </c>
      <c r="ET123" s="2" t="s">
        <v>220</v>
      </c>
      <c r="EU123" s="4"/>
      <c r="EV123" s="8"/>
      <c r="EW123" s="4"/>
      <c r="EX123" s="8"/>
      <c r="EY123" s="7"/>
      <c r="EZ123" s="7"/>
      <c r="FA123" s="2" t="s">
        <v>230</v>
      </c>
      <c r="FB123" s="2" t="s">
        <v>217</v>
      </c>
      <c r="FC123" s="2" t="s">
        <v>805</v>
      </c>
      <c r="FD123" s="2" t="s">
        <v>815</v>
      </c>
      <c r="FE123" s="2" t="s">
        <v>232</v>
      </c>
      <c r="FF123" s="2" t="s">
        <v>220</v>
      </c>
      <c r="FG123" s="4"/>
      <c r="FH123" s="8"/>
      <c r="FI123" s="4"/>
      <c r="FJ123" s="8"/>
      <c r="FK123" s="7"/>
      <c r="FL123" s="7"/>
      <c r="FM123" s="2" t="s">
        <v>254</v>
      </c>
      <c r="FN123" s="2" t="s">
        <v>217</v>
      </c>
      <c r="FO123" s="2" t="s">
        <v>220</v>
      </c>
      <c r="FP123" s="2" t="s">
        <v>220</v>
      </c>
      <c r="FQ123" s="2" t="s">
        <v>232</v>
      </c>
      <c r="FR123" s="2" t="s">
        <v>220</v>
      </c>
      <c r="FS123" s="4"/>
      <c r="FT123" s="8"/>
      <c r="FU123" s="4"/>
      <c r="FV123" s="8"/>
      <c r="FW123" s="7"/>
      <c r="FX123" s="7"/>
      <c r="FY123" s="2" t="s">
        <v>277</v>
      </c>
      <c r="FZ123" s="2" t="s">
        <v>217</v>
      </c>
      <c r="GA123" s="2" t="s">
        <v>220</v>
      </c>
      <c r="GB123" s="2" t="s">
        <v>220</v>
      </c>
      <c r="GC123" s="2" t="s">
        <v>232</v>
      </c>
      <c r="GD123" s="2" t="s">
        <v>220</v>
      </c>
      <c r="GE123" s="4"/>
      <c r="GF123" s="8"/>
      <c r="GG123" s="4"/>
      <c r="GH123" s="8"/>
      <c r="GI123" s="7"/>
      <c r="GJ123" s="7"/>
      <c r="GK123" s="2" t="s">
        <v>230</v>
      </c>
      <c r="GL123" s="2" t="s">
        <v>217</v>
      </c>
      <c r="GM123" s="2" t="s">
        <v>380</v>
      </c>
      <c r="GN123" s="2" t="s">
        <v>220</v>
      </c>
      <c r="GO123" s="2" t="s">
        <v>232</v>
      </c>
      <c r="GP123" s="2" t="s">
        <v>220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217</v>
      </c>
      <c r="GY123" s="2" t="s">
        <v>220</v>
      </c>
      <c r="GZ123" s="2" t="s">
        <v>220</v>
      </c>
      <c r="HA123" s="2" t="s">
        <v>232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254</v>
      </c>
      <c r="HJ123" s="2" t="s">
        <v>217</v>
      </c>
      <c r="HK123" s="2" t="s">
        <v>220</v>
      </c>
      <c r="HL123" s="2" t="s">
        <v>220</v>
      </c>
      <c r="HM123" s="2" t="s">
        <v>232</v>
      </c>
      <c r="HN123" s="2" t="s">
        <v>220</v>
      </c>
      <c r="HO123" s="4"/>
      <c r="HP123" s="8"/>
      <c r="HQ123" s="4"/>
      <c r="HR123" s="8"/>
      <c r="HS123" s="7"/>
      <c r="HT123" s="7"/>
      <c r="HU123" s="2" t="s">
        <v>230</v>
      </c>
      <c r="HV123" s="2" t="s">
        <v>217</v>
      </c>
      <c r="HW123" s="2" t="s">
        <v>807</v>
      </c>
      <c r="HX123" s="2" t="s">
        <v>1257</v>
      </c>
      <c r="HY123" s="2" t="s">
        <v>232</v>
      </c>
      <c r="HZ123" s="2" t="s">
        <v>220</v>
      </c>
      <c r="IA123" s="4"/>
      <c r="IB123" s="8"/>
      <c r="IC123" s="4"/>
      <c r="ID123" s="8"/>
      <c r="IE123" s="7"/>
      <c r="IF123" s="7"/>
      <c r="IG123" s="2" t="s">
        <v>230</v>
      </c>
      <c r="IH123" s="2" t="s">
        <v>217</v>
      </c>
      <c r="II123" s="2" t="s">
        <v>792</v>
      </c>
      <c r="IJ123" s="2" t="s">
        <v>220</v>
      </c>
      <c r="IK123" s="2" t="s">
        <v>232</v>
      </c>
      <c r="IL123" s="2" t="s">
        <v>220</v>
      </c>
      <c r="IM123" s="4"/>
      <c r="IN123" s="8"/>
      <c r="IO123" s="4"/>
      <c r="IP123" s="8"/>
      <c r="IQ123" s="7"/>
      <c r="IR123" s="7"/>
      <c r="IS123" s="2" t="s">
        <v>277</v>
      </c>
      <c r="IT123" s="2" t="s">
        <v>217</v>
      </c>
      <c r="IU123" s="2" t="s">
        <v>220</v>
      </c>
      <c r="IV123" s="2" t="s">
        <v>220</v>
      </c>
      <c r="IW123" s="2" t="s">
        <v>232</v>
      </c>
      <c r="IX123" s="2" t="s">
        <v>220</v>
      </c>
      <c r="IY123" s="4"/>
      <c r="IZ123" s="8"/>
      <c r="JA123" s="4"/>
      <c r="JB123" s="8"/>
      <c r="JC123" s="7"/>
      <c r="JD123" s="7"/>
      <c r="JE123" s="2" t="s">
        <v>254</v>
      </c>
      <c r="JF123" s="2" t="s">
        <v>217</v>
      </c>
      <c r="JG123" s="2" t="s">
        <v>220</v>
      </c>
      <c r="JH123" s="2" t="s">
        <v>220</v>
      </c>
      <c r="JI123" s="2" t="s">
        <v>232</v>
      </c>
      <c r="JJ123" s="2" t="s">
        <v>220</v>
      </c>
      <c r="JK123" s="4"/>
      <c r="JL123" s="8"/>
      <c r="JM123" s="4"/>
      <c r="JN123" s="8"/>
      <c r="JO123" s="7"/>
      <c r="JP123" s="7"/>
      <c r="JQ123" s="2" t="s">
        <v>277</v>
      </c>
      <c r="JR123" s="2" t="s">
        <v>217</v>
      </c>
      <c r="JS123" s="2" t="s">
        <v>220</v>
      </c>
      <c r="JT123" s="2" t="s">
        <v>220</v>
      </c>
      <c r="JU123" s="2" t="s">
        <v>232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277</v>
      </c>
      <c r="KD123" s="2" t="s">
        <v>217</v>
      </c>
      <c r="KE123" s="2" t="s">
        <v>220</v>
      </c>
      <c r="KF123" s="2" t="s">
        <v>220</v>
      </c>
      <c r="KG123" s="2" t="s">
        <v>232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277</v>
      </c>
      <c r="KP123" s="2" t="s">
        <v>217</v>
      </c>
      <c r="KQ123" s="2" t="s">
        <v>220</v>
      </c>
      <c r="KR123" s="2" t="s">
        <v>220</v>
      </c>
      <c r="KS123" s="2" t="s">
        <v>232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277</v>
      </c>
      <c r="LB123" s="2" t="s">
        <v>217</v>
      </c>
      <c r="LC123" s="2" t="s">
        <v>220</v>
      </c>
      <c r="LD123" s="2" t="s">
        <v>220</v>
      </c>
      <c r="LE123" s="2" t="s">
        <v>232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268</v>
      </c>
      <c r="LN123" s="2" t="s">
        <v>217</v>
      </c>
      <c r="LO123" s="2" t="s">
        <v>220</v>
      </c>
      <c r="LP123" s="2" t="s">
        <v>220</v>
      </c>
      <c r="LQ123" s="2" t="s">
        <v>232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270</v>
      </c>
      <c r="MA123" s="2" t="s">
        <v>810</v>
      </c>
      <c r="MB123" s="2" t="s">
        <v>220</v>
      </c>
      <c r="MC123" s="2" t="s">
        <v>232</v>
      </c>
      <c r="MD123" s="2" t="s">
        <v>220</v>
      </c>
      <c r="ME123" s="4"/>
      <c r="MF123" s="8"/>
      <c r="MG123" s="4"/>
      <c r="MH123" s="8"/>
      <c r="MI123" s="7"/>
      <c r="MJ123" s="7"/>
      <c r="MK123" s="2" t="s">
        <v>277</v>
      </c>
      <c r="ML123" s="2" t="s">
        <v>217</v>
      </c>
      <c r="MM123" s="2" t="s">
        <v>220</v>
      </c>
      <c r="MN123" s="2" t="s">
        <v>220</v>
      </c>
      <c r="MO123" s="2" t="s">
        <v>232</v>
      </c>
      <c r="MP123" s="2" t="s">
        <v>220</v>
      </c>
      <c r="MQ123" s="4"/>
      <c r="MR123" s="8"/>
      <c r="MS123" s="4"/>
      <c r="MT123" s="8"/>
      <c r="MU123" s="7"/>
      <c r="MV123" s="7"/>
      <c r="MW123" s="2" t="s">
        <v>254</v>
      </c>
      <c r="MX123" s="2" t="s">
        <v>217</v>
      </c>
      <c r="MY123" s="2" t="s">
        <v>220</v>
      </c>
      <c r="MZ123" s="2" t="s">
        <v>220</v>
      </c>
      <c r="NA123" s="2" t="s">
        <v>232</v>
      </c>
      <c r="NB123" s="2" t="s">
        <v>220</v>
      </c>
      <c r="NC123" s="4"/>
      <c r="ND123" s="8"/>
      <c r="NE123" s="4"/>
      <c r="NF123" s="8"/>
      <c r="NG123" s="7"/>
      <c r="NH123" s="7"/>
      <c r="NI123" s="2" t="s">
        <v>277</v>
      </c>
      <c r="NJ123" s="2" t="s">
        <v>217</v>
      </c>
      <c r="NK123" s="2" t="s">
        <v>220</v>
      </c>
      <c r="NL123" s="2" t="s">
        <v>220</v>
      </c>
      <c r="NM123" s="2" t="s">
        <v>232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277</v>
      </c>
      <c r="NV123" s="2" t="s">
        <v>217</v>
      </c>
      <c r="NW123" s="2" t="s">
        <v>220</v>
      </c>
      <c r="NX123" s="2" t="s">
        <v>220</v>
      </c>
      <c r="NY123" s="2" t="s">
        <v>232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268</v>
      </c>
      <c r="OH123" s="2" t="s">
        <v>217</v>
      </c>
      <c r="OI123" s="2" t="s">
        <v>220</v>
      </c>
      <c r="OJ123" s="2" t="s">
        <v>220</v>
      </c>
      <c r="OK123" s="2" t="s">
        <v>232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220</v>
      </c>
      <c r="OT123" s="2" t="s">
        <v>220</v>
      </c>
      <c r="OU123" s="2" t="s">
        <v>220</v>
      </c>
      <c r="OV123" s="2" t="s">
        <v>220</v>
      </c>
      <c r="OW123" s="2" t="s">
        <v>220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277</v>
      </c>
      <c r="PF123" s="2" t="s">
        <v>217</v>
      </c>
      <c r="PG123" s="2" t="s">
        <v>220</v>
      </c>
      <c r="PH123" s="2" t="s">
        <v>220</v>
      </c>
      <c r="PI123" s="2" t="s">
        <v>232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220</v>
      </c>
      <c r="PR123" s="2" t="s">
        <v>220</v>
      </c>
      <c r="PS123" s="2" t="s">
        <v>220</v>
      </c>
      <c r="PT123" s="2" t="s">
        <v>220</v>
      </c>
      <c r="PU123" s="2" t="s">
        <v>220</v>
      </c>
      <c r="PV123" s="2" t="s">
        <v>220</v>
      </c>
      <c r="PW123" s="4">
        <v>122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>
        <v>20</v>
      </c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</row>
    <row r="124">
      <c r="A124" s="2" t="s">
        <v>1812</v>
      </c>
      <c r="B124" s="2" t="s">
        <v>209</v>
      </c>
      <c r="C124" s="2" t="s">
        <v>210</v>
      </c>
      <c r="D124" s="2" t="s">
        <v>1713</v>
      </c>
      <c r="E124" s="2" t="s">
        <v>1714</v>
      </c>
      <c r="F124" s="2" t="s">
        <v>704</v>
      </c>
      <c r="G124" s="2" t="s">
        <v>704</v>
      </c>
      <c r="H124" s="2" t="s">
        <v>704</v>
      </c>
      <c r="I124" s="2" t="s">
        <v>1784</v>
      </c>
      <c r="J124" s="2" t="s">
        <v>282</v>
      </c>
      <c r="K124" s="2" t="s">
        <v>304</v>
      </c>
      <c r="L124" s="3">
        <v>65.55</v>
      </c>
      <c r="M124" s="3">
        <v>68.83</v>
      </c>
      <c r="N124" s="3">
        <v>139.99</v>
      </c>
      <c r="O124" s="2" t="s">
        <v>217</v>
      </c>
      <c r="P124" s="2" t="s">
        <v>405</v>
      </c>
      <c r="Q124" s="2" t="s">
        <v>219</v>
      </c>
      <c r="R124" s="2" t="s">
        <v>220</v>
      </c>
      <c r="S124" s="2" t="s">
        <v>791</v>
      </c>
      <c r="T124" s="2" t="s">
        <v>222</v>
      </c>
      <c r="U124" s="2" t="s">
        <v>223</v>
      </c>
      <c r="V124" s="2" t="s">
        <v>224</v>
      </c>
      <c r="W124" s="2" t="s">
        <v>225</v>
      </c>
      <c r="X124" s="2" t="s">
        <v>707</v>
      </c>
      <c r="Y124" s="2" t="s">
        <v>792</v>
      </c>
      <c r="Z124" s="4">
        <v>151</v>
      </c>
      <c r="AA124" s="4">
        <f>=ROUNDDOWN(37.75,0)</f>
      </c>
      <c r="AB124" s="5">
        <v>4</v>
      </c>
      <c r="AC124" s="2" t="s">
        <v>793</v>
      </c>
      <c r="AD124" s="4">
        <v>60</v>
      </c>
      <c r="AE124" s="4">
        <v>60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3</v>
      </c>
      <c r="AQ124" s="8">
        <v>219.43</v>
      </c>
      <c r="AR124" s="4">
        <v>9</v>
      </c>
      <c r="AS124" s="8">
        <v>683.7</v>
      </c>
      <c r="AT124" s="7">
        <v>-0.6667</v>
      </c>
      <c r="AU124" s="7">
        <v>-0.6791</v>
      </c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0.7853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3</v>
      </c>
      <c r="BK124" s="8">
        <v>219.43</v>
      </c>
      <c r="BL124" s="2" t="s">
        <v>1813</v>
      </c>
      <c r="BM124" s="7">
        <v>1</v>
      </c>
      <c r="BN124" s="7">
        <v>1</v>
      </c>
      <c r="BO124" s="4"/>
      <c r="BP124" s="8"/>
      <c r="BQ124" s="4">
        <v>2</v>
      </c>
      <c r="BR124" s="8">
        <v>158.7</v>
      </c>
      <c r="BS124" s="7">
        <v>-1</v>
      </c>
      <c r="BT124" s="7">
        <v>-1</v>
      </c>
      <c r="BU124" s="2" t="s">
        <v>230</v>
      </c>
      <c r="BV124" s="2" t="s">
        <v>217</v>
      </c>
      <c r="BW124" s="2" t="s">
        <v>220</v>
      </c>
      <c r="BX124" s="2" t="s">
        <v>1814</v>
      </c>
      <c r="BY124" s="2" t="s">
        <v>232</v>
      </c>
      <c r="BZ124" s="2" t="s">
        <v>220</v>
      </c>
      <c r="CA124" s="4"/>
      <c r="CB124" s="8"/>
      <c r="CC124" s="4"/>
      <c r="CD124" s="8"/>
      <c r="CE124" s="7"/>
      <c r="CF124" s="7"/>
      <c r="CG124" s="2" t="s">
        <v>230</v>
      </c>
      <c r="CH124" s="2" t="s">
        <v>217</v>
      </c>
      <c r="CI124" s="2" t="s">
        <v>795</v>
      </c>
      <c r="CJ124" s="2" t="s">
        <v>799</v>
      </c>
      <c r="CK124" s="2" t="s">
        <v>232</v>
      </c>
      <c r="CL124" s="2" t="s">
        <v>220</v>
      </c>
      <c r="CM124" s="4"/>
      <c r="CN124" s="8"/>
      <c r="CO124" s="4">
        <v>2</v>
      </c>
      <c r="CP124" s="8">
        <v>150</v>
      </c>
      <c r="CQ124" s="7">
        <v>-1</v>
      </c>
      <c r="CR124" s="7">
        <v>-1</v>
      </c>
      <c r="CS124" s="2" t="s">
        <v>230</v>
      </c>
      <c r="CT124" s="2" t="s">
        <v>217</v>
      </c>
      <c r="CU124" s="2" t="s">
        <v>797</v>
      </c>
      <c r="CV124" s="2" t="s">
        <v>815</v>
      </c>
      <c r="CW124" s="2" t="s">
        <v>232</v>
      </c>
      <c r="CX124" s="2" t="s">
        <v>220</v>
      </c>
      <c r="CY124" s="4">
        <v>1</v>
      </c>
      <c r="CZ124" s="8">
        <v>73.8</v>
      </c>
      <c r="DA124" s="4">
        <v>3</v>
      </c>
      <c r="DB124" s="8">
        <v>221.4</v>
      </c>
      <c r="DC124" s="7">
        <v>-0.6667</v>
      </c>
      <c r="DD124" s="7">
        <v>-0.6667</v>
      </c>
      <c r="DE124" s="2" t="s">
        <v>230</v>
      </c>
      <c r="DF124" s="2" t="s">
        <v>217</v>
      </c>
      <c r="DG124" s="2" t="s">
        <v>799</v>
      </c>
      <c r="DH124" s="2" t="s">
        <v>1815</v>
      </c>
      <c r="DI124" s="2" t="s">
        <v>232</v>
      </c>
      <c r="DJ124" s="2" t="s">
        <v>220</v>
      </c>
      <c r="DK124" s="4">
        <v>1</v>
      </c>
      <c r="DL124" s="8">
        <v>68.83</v>
      </c>
      <c r="DM124" s="4"/>
      <c r="DN124" s="8"/>
      <c r="DO124" s="7"/>
      <c r="DP124" s="7"/>
      <c r="DQ124" s="2" t="s">
        <v>230</v>
      </c>
      <c r="DR124" s="2" t="s">
        <v>217</v>
      </c>
      <c r="DS124" s="2" t="s">
        <v>801</v>
      </c>
      <c r="DT124" s="2" t="s">
        <v>382</v>
      </c>
      <c r="DU124" s="2" t="s">
        <v>232</v>
      </c>
      <c r="DV124" s="2" t="s">
        <v>220</v>
      </c>
      <c r="DW124" s="4"/>
      <c r="DX124" s="8"/>
      <c r="DY124" s="4"/>
      <c r="DZ124" s="8"/>
      <c r="EA124" s="7"/>
      <c r="EB124" s="7"/>
      <c r="EC124" s="2" t="s">
        <v>230</v>
      </c>
      <c r="ED124" s="2" t="s">
        <v>217</v>
      </c>
      <c r="EE124" s="2" t="s">
        <v>802</v>
      </c>
      <c r="EF124" s="2" t="s">
        <v>1816</v>
      </c>
      <c r="EG124" s="2" t="s">
        <v>232</v>
      </c>
      <c r="EH124" s="2" t="s">
        <v>220</v>
      </c>
      <c r="EI124" s="4">
        <v>1</v>
      </c>
      <c r="EJ124" s="8">
        <v>76.8</v>
      </c>
      <c r="EK124" s="4">
        <v>2</v>
      </c>
      <c r="EL124" s="8">
        <v>153.6</v>
      </c>
      <c r="EM124" s="7">
        <v>-0.5</v>
      </c>
      <c r="EN124" s="7">
        <v>-0.5</v>
      </c>
      <c r="EO124" s="2" t="s">
        <v>230</v>
      </c>
      <c r="EP124" s="2" t="s">
        <v>217</v>
      </c>
      <c r="EQ124" s="2" t="s">
        <v>804</v>
      </c>
      <c r="ER124" s="2" t="s">
        <v>1817</v>
      </c>
      <c r="ES124" s="2" t="s">
        <v>232</v>
      </c>
      <c r="ET124" s="2" t="s">
        <v>220</v>
      </c>
      <c r="EU124" s="4"/>
      <c r="EV124" s="8"/>
      <c r="EW124" s="4"/>
      <c r="EX124" s="8"/>
      <c r="EY124" s="7"/>
      <c r="EZ124" s="7"/>
      <c r="FA124" s="2" t="s">
        <v>230</v>
      </c>
      <c r="FB124" s="2" t="s">
        <v>217</v>
      </c>
      <c r="FC124" s="2" t="s">
        <v>805</v>
      </c>
      <c r="FD124" s="2" t="s">
        <v>1066</v>
      </c>
      <c r="FE124" s="2" t="s">
        <v>232</v>
      </c>
      <c r="FF124" s="2" t="s">
        <v>220</v>
      </c>
      <c r="FG124" s="4"/>
      <c r="FH124" s="8"/>
      <c r="FI124" s="4"/>
      <c r="FJ124" s="8"/>
      <c r="FK124" s="7"/>
      <c r="FL124" s="7"/>
      <c r="FM124" s="2" t="s">
        <v>254</v>
      </c>
      <c r="FN124" s="2" t="s">
        <v>217</v>
      </c>
      <c r="FO124" s="2" t="s">
        <v>220</v>
      </c>
      <c r="FP124" s="2" t="s">
        <v>220</v>
      </c>
      <c r="FQ124" s="2" t="s">
        <v>232</v>
      </c>
      <c r="FR124" s="2" t="s">
        <v>220</v>
      </c>
      <c r="FS124" s="4"/>
      <c r="FT124" s="8"/>
      <c r="FU124" s="4"/>
      <c r="FV124" s="8"/>
      <c r="FW124" s="7"/>
      <c r="FX124" s="7"/>
      <c r="FY124" s="2" t="s">
        <v>277</v>
      </c>
      <c r="FZ124" s="2" t="s">
        <v>217</v>
      </c>
      <c r="GA124" s="2" t="s">
        <v>220</v>
      </c>
      <c r="GB124" s="2" t="s">
        <v>220</v>
      </c>
      <c r="GC124" s="2" t="s">
        <v>232</v>
      </c>
      <c r="GD124" s="2" t="s">
        <v>220</v>
      </c>
      <c r="GE124" s="4"/>
      <c r="GF124" s="8"/>
      <c r="GG124" s="4"/>
      <c r="GH124" s="8"/>
      <c r="GI124" s="7"/>
      <c r="GJ124" s="7"/>
      <c r="GK124" s="2" t="s">
        <v>230</v>
      </c>
      <c r="GL124" s="2" t="s">
        <v>217</v>
      </c>
      <c r="GM124" s="2" t="s">
        <v>380</v>
      </c>
      <c r="GN124" s="2" t="s">
        <v>220</v>
      </c>
      <c r="GO124" s="2" t="s">
        <v>232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416</v>
      </c>
      <c r="GX124" s="2" t="s">
        <v>217</v>
      </c>
      <c r="GY124" s="2" t="s">
        <v>220</v>
      </c>
      <c r="GZ124" s="2" t="s">
        <v>220</v>
      </c>
      <c r="HA124" s="2" t="s">
        <v>232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254</v>
      </c>
      <c r="HJ124" s="2" t="s">
        <v>217</v>
      </c>
      <c r="HK124" s="2" t="s">
        <v>220</v>
      </c>
      <c r="HL124" s="2" t="s">
        <v>220</v>
      </c>
      <c r="HM124" s="2" t="s">
        <v>232</v>
      </c>
      <c r="HN124" s="2" t="s">
        <v>220</v>
      </c>
      <c r="HO124" s="4"/>
      <c r="HP124" s="8"/>
      <c r="HQ124" s="4"/>
      <c r="HR124" s="8"/>
      <c r="HS124" s="7"/>
      <c r="HT124" s="7"/>
      <c r="HU124" s="2" t="s">
        <v>230</v>
      </c>
      <c r="HV124" s="2" t="s">
        <v>217</v>
      </c>
      <c r="HW124" s="2" t="s">
        <v>807</v>
      </c>
      <c r="HX124" s="2" t="s">
        <v>220</v>
      </c>
      <c r="HY124" s="2" t="s">
        <v>232</v>
      </c>
      <c r="HZ124" s="2" t="s">
        <v>220</v>
      </c>
      <c r="IA124" s="4"/>
      <c r="IB124" s="8"/>
      <c r="IC124" s="4"/>
      <c r="ID124" s="8"/>
      <c r="IE124" s="7"/>
      <c r="IF124" s="7"/>
      <c r="IG124" s="2" t="s">
        <v>230</v>
      </c>
      <c r="IH124" s="2" t="s">
        <v>217</v>
      </c>
      <c r="II124" s="2" t="s">
        <v>792</v>
      </c>
      <c r="IJ124" s="2" t="s">
        <v>220</v>
      </c>
      <c r="IK124" s="2" t="s">
        <v>232</v>
      </c>
      <c r="IL124" s="2" t="s">
        <v>220</v>
      </c>
      <c r="IM124" s="4"/>
      <c r="IN124" s="8"/>
      <c r="IO124" s="4"/>
      <c r="IP124" s="8"/>
      <c r="IQ124" s="7"/>
      <c r="IR124" s="7"/>
      <c r="IS124" s="2" t="s">
        <v>277</v>
      </c>
      <c r="IT124" s="2" t="s">
        <v>217</v>
      </c>
      <c r="IU124" s="2" t="s">
        <v>220</v>
      </c>
      <c r="IV124" s="2" t="s">
        <v>220</v>
      </c>
      <c r="IW124" s="2" t="s">
        <v>232</v>
      </c>
      <c r="IX124" s="2" t="s">
        <v>220</v>
      </c>
      <c r="IY124" s="4"/>
      <c r="IZ124" s="8"/>
      <c r="JA124" s="4"/>
      <c r="JB124" s="8"/>
      <c r="JC124" s="7"/>
      <c r="JD124" s="7"/>
      <c r="JE124" s="2" t="s">
        <v>254</v>
      </c>
      <c r="JF124" s="2" t="s">
        <v>217</v>
      </c>
      <c r="JG124" s="2" t="s">
        <v>220</v>
      </c>
      <c r="JH124" s="2" t="s">
        <v>220</v>
      </c>
      <c r="JI124" s="2" t="s">
        <v>232</v>
      </c>
      <c r="JJ124" s="2" t="s">
        <v>220</v>
      </c>
      <c r="JK124" s="4"/>
      <c r="JL124" s="8"/>
      <c r="JM124" s="4"/>
      <c r="JN124" s="8"/>
      <c r="JO124" s="7"/>
      <c r="JP124" s="7"/>
      <c r="JQ124" s="2" t="s">
        <v>277</v>
      </c>
      <c r="JR124" s="2" t="s">
        <v>217</v>
      </c>
      <c r="JS124" s="2" t="s">
        <v>220</v>
      </c>
      <c r="JT124" s="2" t="s">
        <v>220</v>
      </c>
      <c r="JU124" s="2" t="s">
        <v>232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277</v>
      </c>
      <c r="KD124" s="2" t="s">
        <v>217</v>
      </c>
      <c r="KE124" s="2" t="s">
        <v>220</v>
      </c>
      <c r="KF124" s="2" t="s">
        <v>220</v>
      </c>
      <c r="KG124" s="2" t="s">
        <v>232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277</v>
      </c>
      <c r="KP124" s="2" t="s">
        <v>217</v>
      </c>
      <c r="KQ124" s="2" t="s">
        <v>220</v>
      </c>
      <c r="KR124" s="2" t="s">
        <v>220</v>
      </c>
      <c r="KS124" s="2" t="s">
        <v>232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277</v>
      </c>
      <c r="LB124" s="2" t="s">
        <v>217</v>
      </c>
      <c r="LC124" s="2" t="s">
        <v>220</v>
      </c>
      <c r="LD124" s="2" t="s">
        <v>220</v>
      </c>
      <c r="LE124" s="2" t="s">
        <v>232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268</v>
      </c>
      <c r="LN124" s="2" t="s">
        <v>217</v>
      </c>
      <c r="LO124" s="2" t="s">
        <v>220</v>
      </c>
      <c r="LP124" s="2" t="s">
        <v>220</v>
      </c>
      <c r="LQ124" s="2" t="s">
        <v>232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270</v>
      </c>
      <c r="MA124" s="2" t="s">
        <v>810</v>
      </c>
      <c r="MB124" s="2" t="s">
        <v>806</v>
      </c>
      <c r="MC124" s="2" t="s">
        <v>232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277</v>
      </c>
      <c r="ML124" s="2" t="s">
        <v>217</v>
      </c>
      <c r="MM124" s="2" t="s">
        <v>220</v>
      </c>
      <c r="MN124" s="2" t="s">
        <v>220</v>
      </c>
      <c r="MO124" s="2" t="s">
        <v>232</v>
      </c>
      <c r="MP124" s="2" t="s">
        <v>220</v>
      </c>
      <c r="MQ124" s="4"/>
      <c r="MR124" s="8"/>
      <c r="MS124" s="4"/>
      <c r="MT124" s="8"/>
      <c r="MU124" s="7"/>
      <c r="MV124" s="7"/>
      <c r="MW124" s="2" t="s">
        <v>254</v>
      </c>
      <c r="MX124" s="2" t="s">
        <v>217</v>
      </c>
      <c r="MY124" s="2" t="s">
        <v>220</v>
      </c>
      <c r="MZ124" s="2" t="s">
        <v>220</v>
      </c>
      <c r="NA124" s="2" t="s">
        <v>232</v>
      </c>
      <c r="NB124" s="2" t="s">
        <v>220</v>
      </c>
      <c r="NC124" s="4"/>
      <c r="ND124" s="8"/>
      <c r="NE124" s="4"/>
      <c r="NF124" s="8"/>
      <c r="NG124" s="7"/>
      <c r="NH124" s="7"/>
      <c r="NI124" s="2" t="s">
        <v>277</v>
      </c>
      <c r="NJ124" s="2" t="s">
        <v>217</v>
      </c>
      <c r="NK124" s="2" t="s">
        <v>220</v>
      </c>
      <c r="NL124" s="2" t="s">
        <v>220</v>
      </c>
      <c r="NM124" s="2" t="s">
        <v>232</v>
      </c>
      <c r="NN124" s="2" t="s">
        <v>220</v>
      </c>
      <c r="NO124" s="4"/>
      <c r="NP124" s="8"/>
      <c r="NQ124" s="4"/>
      <c r="NR124" s="8"/>
      <c r="NS124" s="7"/>
      <c r="NT124" s="7"/>
      <c r="NU124" s="2" t="s">
        <v>277</v>
      </c>
      <c r="NV124" s="2" t="s">
        <v>217</v>
      </c>
      <c r="NW124" s="2" t="s">
        <v>220</v>
      </c>
      <c r="NX124" s="2" t="s">
        <v>220</v>
      </c>
      <c r="NY124" s="2" t="s">
        <v>232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217</v>
      </c>
      <c r="OI124" s="2" t="s">
        <v>220</v>
      </c>
      <c r="OJ124" s="2" t="s">
        <v>220</v>
      </c>
      <c r="OK124" s="2" t="s">
        <v>232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220</v>
      </c>
      <c r="OT124" s="2" t="s">
        <v>220</v>
      </c>
      <c r="OU124" s="2" t="s">
        <v>220</v>
      </c>
      <c r="OV124" s="2" t="s">
        <v>220</v>
      </c>
      <c r="OW124" s="2" t="s">
        <v>220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277</v>
      </c>
      <c r="PF124" s="2" t="s">
        <v>217</v>
      </c>
      <c r="PG124" s="2" t="s">
        <v>220</v>
      </c>
      <c r="PH124" s="2" t="s">
        <v>220</v>
      </c>
      <c r="PI124" s="2" t="s">
        <v>232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220</v>
      </c>
      <c r="PR124" s="2" t="s">
        <v>220</v>
      </c>
      <c r="PS124" s="2" t="s">
        <v>220</v>
      </c>
      <c r="PT124" s="2" t="s">
        <v>220</v>
      </c>
      <c r="PU124" s="2" t="s">
        <v>220</v>
      </c>
      <c r="PV124" s="2" t="s">
        <v>220</v>
      </c>
      <c r="PW124" s="4">
        <v>151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>
        <v>60</v>
      </c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</row>
    <row r="125">
      <c r="A125" s="2" t="s">
        <v>1818</v>
      </c>
      <c r="B125" s="2" t="s">
        <v>209</v>
      </c>
      <c r="C125" s="2" t="s">
        <v>210</v>
      </c>
      <c r="D125" s="2" t="s">
        <v>1713</v>
      </c>
      <c r="E125" s="2" t="s">
        <v>1714</v>
      </c>
      <c r="F125" s="2" t="s">
        <v>704</v>
      </c>
      <c r="G125" s="2" t="s">
        <v>704</v>
      </c>
      <c r="H125" s="2" t="s">
        <v>704</v>
      </c>
      <c r="I125" s="2" t="s">
        <v>1784</v>
      </c>
      <c r="J125" s="2" t="s">
        <v>215</v>
      </c>
      <c r="K125" s="2" t="s">
        <v>821</v>
      </c>
      <c r="L125" s="3">
        <v>51.3</v>
      </c>
      <c r="M125" s="3">
        <v>53.86</v>
      </c>
      <c r="N125" s="3">
        <v>109.99</v>
      </c>
      <c r="O125" s="2" t="s">
        <v>217</v>
      </c>
      <c r="P125" s="2" t="s">
        <v>405</v>
      </c>
      <c r="Q125" s="2" t="s">
        <v>219</v>
      </c>
      <c r="R125" s="2" t="s">
        <v>220</v>
      </c>
      <c r="S125" s="2" t="s">
        <v>822</v>
      </c>
      <c r="T125" s="2" t="s">
        <v>222</v>
      </c>
      <c r="U125" s="2" t="s">
        <v>223</v>
      </c>
      <c r="V125" s="2" t="s">
        <v>224</v>
      </c>
      <c r="W125" s="2" t="s">
        <v>225</v>
      </c>
      <c r="X125" s="2" t="s">
        <v>707</v>
      </c>
      <c r="Y125" s="2" t="s">
        <v>823</v>
      </c>
      <c r="Z125" s="4">
        <v>112</v>
      </c>
      <c r="AA125" s="4">
        <f>=ROUNDDOWN(56,0)</f>
      </c>
      <c r="AB125" s="5">
        <v>2</v>
      </c>
      <c r="AC125" s="2" t="s">
        <v>220</v>
      </c>
      <c r="AD125" s="4"/>
      <c r="AE125" s="4"/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1</v>
      </c>
      <c r="AQ125" s="8">
        <v>55.31</v>
      </c>
      <c r="AR125" s="4"/>
      <c r="AS125" s="8"/>
      <c r="AT125" s="7"/>
      <c r="AU125" s="7"/>
      <c r="AV125" s="4">
        <v>2</v>
      </c>
      <c r="AW125" s="8">
        <v>129.11</v>
      </c>
      <c r="AX125" s="4" t="s">
        <v>220</v>
      </c>
      <c r="AY125" s="8" t="s">
        <v>220</v>
      </c>
      <c r="AZ125" s="7" t="s">
        <v>220</v>
      </c>
      <c r="BA125" s="7" t="s">
        <v>220</v>
      </c>
      <c r="BB125" s="7">
        <v>0.4284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>
        <v>0.0216</v>
      </c>
      <c r="BJ125" s="4">
        <v>1</v>
      </c>
      <c r="BK125" s="8">
        <v>55.31</v>
      </c>
      <c r="BL125" s="2" t="s">
        <v>17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254</v>
      </c>
      <c r="BV125" s="2" t="s">
        <v>217</v>
      </c>
      <c r="BW125" s="2" t="s">
        <v>220</v>
      </c>
      <c r="BX125" s="2" t="s">
        <v>220</v>
      </c>
      <c r="BY125" s="2" t="s">
        <v>232</v>
      </c>
      <c r="BZ125" s="2" t="s">
        <v>220</v>
      </c>
      <c r="CA125" s="4">
        <v>1</v>
      </c>
      <c r="CB125" s="8">
        <v>55.31</v>
      </c>
      <c r="CC125" s="4"/>
      <c r="CD125" s="8"/>
      <c r="CE125" s="7"/>
      <c r="CF125" s="7"/>
      <c r="CG125" s="2" t="s">
        <v>230</v>
      </c>
      <c r="CH125" s="2" t="s">
        <v>217</v>
      </c>
      <c r="CI125" s="2" t="s">
        <v>1819</v>
      </c>
      <c r="CJ125" s="2" t="s">
        <v>1820</v>
      </c>
      <c r="CK125" s="2" t="s">
        <v>232</v>
      </c>
      <c r="CL125" s="2" t="s">
        <v>220</v>
      </c>
      <c r="CM125" s="4"/>
      <c r="CN125" s="8"/>
      <c r="CO125" s="4"/>
      <c r="CP125" s="8"/>
      <c r="CQ125" s="7"/>
      <c r="CR125" s="7"/>
      <c r="CS125" s="2" t="s">
        <v>825</v>
      </c>
      <c r="CT125" s="2" t="s">
        <v>217</v>
      </c>
      <c r="CU125" s="2" t="s">
        <v>220</v>
      </c>
      <c r="CV125" s="2" t="s">
        <v>220</v>
      </c>
      <c r="CW125" s="2" t="s">
        <v>232</v>
      </c>
      <c r="CX125" s="2" t="s">
        <v>220</v>
      </c>
      <c r="CY125" s="4"/>
      <c r="CZ125" s="8"/>
      <c r="DA125" s="4"/>
      <c r="DB125" s="8"/>
      <c r="DC125" s="7"/>
      <c r="DD125" s="7"/>
      <c r="DE125" s="2" t="s">
        <v>230</v>
      </c>
      <c r="DF125" s="2" t="s">
        <v>217</v>
      </c>
      <c r="DG125" s="2" t="s">
        <v>387</v>
      </c>
      <c r="DH125" s="2" t="s">
        <v>220</v>
      </c>
      <c r="DI125" s="2" t="s">
        <v>232</v>
      </c>
      <c r="DJ125" s="2" t="s">
        <v>220</v>
      </c>
      <c r="DK125" s="4"/>
      <c r="DL125" s="8"/>
      <c r="DM125" s="4"/>
      <c r="DN125" s="8"/>
      <c r="DO125" s="7"/>
      <c r="DP125" s="7"/>
      <c r="DQ125" s="2" t="s">
        <v>230</v>
      </c>
      <c r="DR125" s="2" t="s">
        <v>217</v>
      </c>
      <c r="DS125" s="2" t="s">
        <v>827</v>
      </c>
      <c r="DT125" s="2" t="s">
        <v>572</v>
      </c>
      <c r="DU125" s="2" t="s">
        <v>232</v>
      </c>
      <c r="DV125" s="2" t="s">
        <v>220</v>
      </c>
      <c r="DW125" s="4"/>
      <c r="DX125" s="8"/>
      <c r="DY125" s="4"/>
      <c r="DZ125" s="8"/>
      <c r="EA125" s="7"/>
      <c r="EB125" s="7"/>
      <c r="EC125" s="2" t="s">
        <v>230</v>
      </c>
      <c r="ED125" s="2" t="s">
        <v>217</v>
      </c>
      <c r="EE125" s="2" t="s">
        <v>829</v>
      </c>
      <c r="EF125" s="2" t="s">
        <v>220</v>
      </c>
      <c r="EG125" s="2" t="s">
        <v>232</v>
      </c>
      <c r="EH125" s="2" t="s">
        <v>220</v>
      </c>
      <c r="EI125" s="4"/>
      <c r="EJ125" s="8"/>
      <c r="EK125" s="4"/>
      <c r="EL125" s="8"/>
      <c r="EM125" s="7"/>
      <c r="EN125" s="7"/>
      <c r="EO125" s="2" t="s">
        <v>230</v>
      </c>
      <c r="EP125" s="2" t="s">
        <v>217</v>
      </c>
      <c r="EQ125" s="2" t="s">
        <v>830</v>
      </c>
      <c r="ER125" s="2" t="s">
        <v>220</v>
      </c>
      <c r="ES125" s="2" t="s">
        <v>232</v>
      </c>
      <c r="ET125" s="2" t="s">
        <v>220</v>
      </c>
      <c r="EU125" s="4"/>
      <c r="EV125" s="8"/>
      <c r="EW125" s="4"/>
      <c r="EX125" s="8"/>
      <c r="EY125" s="7"/>
      <c r="EZ125" s="7"/>
      <c r="FA125" s="2" t="s">
        <v>230</v>
      </c>
      <c r="FB125" s="2" t="s">
        <v>217</v>
      </c>
      <c r="FC125" s="2" t="s">
        <v>831</v>
      </c>
      <c r="FD125" s="2" t="s">
        <v>1821</v>
      </c>
      <c r="FE125" s="2" t="s">
        <v>232</v>
      </c>
      <c r="FF125" s="2" t="s">
        <v>220</v>
      </c>
      <c r="FG125" s="4"/>
      <c r="FH125" s="8"/>
      <c r="FI125" s="4"/>
      <c r="FJ125" s="8"/>
      <c r="FK125" s="7"/>
      <c r="FL125" s="7"/>
      <c r="FM125" s="2" t="s">
        <v>254</v>
      </c>
      <c r="FN125" s="2" t="s">
        <v>217</v>
      </c>
      <c r="FO125" s="2" t="s">
        <v>220</v>
      </c>
      <c r="FP125" s="2" t="s">
        <v>220</v>
      </c>
      <c r="FQ125" s="2" t="s">
        <v>232</v>
      </c>
      <c r="FR125" s="2" t="s">
        <v>220</v>
      </c>
      <c r="FS125" s="4"/>
      <c r="FT125" s="8"/>
      <c r="FU125" s="4"/>
      <c r="FV125" s="8"/>
      <c r="FW125" s="7"/>
      <c r="FX125" s="7"/>
      <c r="FY125" s="2" t="s">
        <v>416</v>
      </c>
      <c r="FZ125" s="2" t="s">
        <v>217</v>
      </c>
      <c r="GA125" s="2" t="s">
        <v>220</v>
      </c>
      <c r="GB125" s="2" t="s">
        <v>220</v>
      </c>
      <c r="GC125" s="2" t="s">
        <v>232</v>
      </c>
      <c r="GD125" s="2" t="s">
        <v>220</v>
      </c>
      <c r="GE125" s="4"/>
      <c r="GF125" s="8"/>
      <c r="GG125" s="4"/>
      <c r="GH125" s="8"/>
      <c r="GI125" s="7"/>
      <c r="GJ125" s="7"/>
      <c r="GK125" s="2" t="s">
        <v>277</v>
      </c>
      <c r="GL125" s="2" t="s">
        <v>217</v>
      </c>
      <c r="GM125" s="2" t="s">
        <v>220</v>
      </c>
      <c r="GN125" s="2" t="s">
        <v>220</v>
      </c>
      <c r="GO125" s="2" t="s">
        <v>232</v>
      </c>
      <c r="GP125" s="2" t="s">
        <v>220</v>
      </c>
      <c r="GQ125" s="4"/>
      <c r="GR125" s="8"/>
      <c r="GS125" s="4"/>
      <c r="GT125" s="8"/>
      <c r="GU125" s="7"/>
      <c r="GV125" s="7"/>
      <c r="GW125" s="2" t="s">
        <v>277</v>
      </c>
      <c r="GX125" s="2" t="s">
        <v>217</v>
      </c>
      <c r="GY125" s="2" t="s">
        <v>220</v>
      </c>
      <c r="GZ125" s="2" t="s">
        <v>220</v>
      </c>
      <c r="HA125" s="2" t="s">
        <v>232</v>
      </c>
      <c r="HB125" s="2" t="s">
        <v>220</v>
      </c>
      <c r="HC125" s="4"/>
      <c r="HD125" s="8"/>
      <c r="HE125" s="4"/>
      <c r="HF125" s="8"/>
      <c r="HG125" s="7"/>
      <c r="HH125" s="7"/>
      <c r="HI125" s="2" t="s">
        <v>254</v>
      </c>
      <c r="HJ125" s="2" t="s">
        <v>217</v>
      </c>
      <c r="HK125" s="2" t="s">
        <v>220</v>
      </c>
      <c r="HL125" s="2" t="s">
        <v>220</v>
      </c>
      <c r="HM125" s="2" t="s">
        <v>232</v>
      </c>
      <c r="HN125" s="2" t="s">
        <v>220</v>
      </c>
      <c r="HO125" s="4"/>
      <c r="HP125" s="8"/>
      <c r="HQ125" s="4"/>
      <c r="HR125" s="8"/>
      <c r="HS125" s="7"/>
      <c r="HT125" s="7"/>
      <c r="HU125" s="2" t="s">
        <v>254</v>
      </c>
      <c r="HV125" s="2" t="s">
        <v>217</v>
      </c>
      <c r="HW125" s="2" t="s">
        <v>220</v>
      </c>
      <c r="HX125" s="2" t="s">
        <v>220</v>
      </c>
      <c r="HY125" s="2" t="s">
        <v>232</v>
      </c>
      <c r="HZ125" s="2" t="s">
        <v>220</v>
      </c>
      <c r="IA125" s="4"/>
      <c r="IB125" s="8"/>
      <c r="IC125" s="4"/>
      <c r="ID125" s="8"/>
      <c r="IE125" s="7"/>
      <c r="IF125" s="7"/>
      <c r="IG125" s="2" t="s">
        <v>230</v>
      </c>
      <c r="IH125" s="2" t="s">
        <v>217</v>
      </c>
      <c r="II125" s="2" t="s">
        <v>387</v>
      </c>
      <c r="IJ125" s="2" t="s">
        <v>220</v>
      </c>
      <c r="IK125" s="2" t="s">
        <v>232</v>
      </c>
      <c r="IL125" s="2" t="s">
        <v>220</v>
      </c>
      <c r="IM125" s="4"/>
      <c r="IN125" s="8"/>
      <c r="IO125" s="4"/>
      <c r="IP125" s="8"/>
      <c r="IQ125" s="7"/>
      <c r="IR125" s="7"/>
      <c r="IS125" s="2" t="s">
        <v>277</v>
      </c>
      <c r="IT125" s="2" t="s">
        <v>217</v>
      </c>
      <c r="IU125" s="2" t="s">
        <v>220</v>
      </c>
      <c r="IV125" s="2" t="s">
        <v>220</v>
      </c>
      <c r="IW125" s="2" t="s">
        <v>232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254</v>
      </c>
      <c r="JF125" s="2" t="s">
        <v>217</v>
      </c>
      <c r="JG125" s="2" t="s">
        <v>220</v>
      </c>
      <c r="JH125" s="2" t="s">
        <v>220</v>
      </c>
      <c r="JI125" s="2" t="s">
        <v>232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277</v>
      </c>
      <c r="JR125" s="2" t="s">
        <v>217</v>
      </c>
      <c r="JS125" s="2" t="s">
        <v>220</v>
      </c>
      <c r="JT125" s="2" t="s">
        <v>220</v>
      </c>
      <c r="JU125" s="2" t="s">
        <v>232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832</v>
      </c>
      <c r="KD125" s="2" t="s">
        <v>217</v>
      </c>
      <c r="KE125" s="2" t="s">
        <v>220</v>
      </c>
      <c r="KF125" s="2" t="s">
        <v>220</v>
      </c>
      <c r="KG125" s="2" t="s">
        <v>232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277</v>
      </c>
      <c r="KP125" s="2" t="s">
        <v>217</v>
      </c>
      <c r="KQ125" s="2" t="s">
        <v>220</v>
      </c>
      <c r="KR125" s="2" t="s">
        <v>220</v>
      </c>
      <c r="KS125" s="2" t="s">
        <v>232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277</v>
      </c>
      <c r="LB125" s="2" t="s">
        <v>217</v>
      </c>
      <c r="LC125" s="2" t="s">
        <v>220</v>
      </c>
      <c r="LD125" s="2" t="s">
        <v>220</v>
      </c>
      <c r="LE125" s="2" t="s">
        <v>232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268</v>
      </c>
      <c r="LN125" s="2" t="s">
        <v>217</v>
      </c>
      <c r="LO125" s="2" t="s">
        <v>220</v>
      </c>
      <c r="LP125" s="2" t="s">
        <v>220</v>
      </c>
      <c r="LQ125" s="2" t="s">
        <v>232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277</v>
      </c>
      <c r="LZ125" s="2" t="s">
        <v>217</v>
      </c>
      <c r="MA125" s="2" t="s">
        <v>220</v>
      </c>
      <c r="MB125" s="2" t="s">
        <v>220</v>
      </c>
      <c r="MC125" s="2" t="s">
        <v>232</v>
      </c>
      <c r="MD125" s="2" t="s">
        <v>220</v>
      </c>
      <c r="ME125" s="4"/>
      <c r="MF125" s="8"/>
      <c r="MG125" s="4"/>
      <c r="MH125" s="8"/>
      <c r="MI125" s="7"/>
      <c r="MJ125" s="7"/>
      <c r="MK125" s="2" t="s">
        <v>277</v>
      </c>
      <c r="ML125" s="2" t="s">
        <v>217</v>
      </c>
      <c r="MM125" s="2" t="s">
        <v>220</v>
      </c>
      <c r="MN125" s="2" t="s">
        <v>220</v>
      </c>
      <c r="MO125" s="2" t="s">
        <v>232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220</v>
      </c>
      <c r="MY125" s="2" t="s">
        <v>220</v>
      </c>
      <c r="MZ125" s="2" t="s">
        <v>220</v>
      </c>
      <c r="NA125" s="2" t="s">
        <v>220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277</v>
      </c>
      <c r="NJ125" s="2" t="s">
        <v>217</v>
      </c>
      <c r="NK125" s="2" t="s">
        <v>220</v>
      </c>
      <c r="NL125" s="2" t="s">
        <v>220</v>
      </c>
      <c r="NM125" s="2" t="s">
        <v>232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277</v>
      </c>
      <c r="NV125" s="2" t="s">
        <v>217</v>
      </c>
      <c r="NW125" s="2" t="s">
        <v>220</v>
      </c>
      <c r="NX125" s="2" t="s">
        <v>220</v>
      </c>
      <c r="NY125" s="2" t="s">
        <v>232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220</v>
      </c>
      <c r="OH125" s="2" t="s">
        <v>220</v>
      </c>
      <c r="OI125" s="2" t="s">
        <v>220</v>
      </c>
      <c r="OJ125" s="2" t="s">
        <v>220</v>
      </c>
      <c r="OK125" s="2" t="s">
        <v>220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220</v>
      </c>
      <c r="OT125" s="2" t="s">
        <v>220</v>
      </c>
      <c r="OU125" s="2" t="s">
        <v>220</v>
      </c>
      <c r="OV125" s="2" t="s">
        <v>220</v>
      </c>
      <c r="OW125" s="2" t="s">
        <v>220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277</v>
      </c>
      <c r="PF125" s="2" t="s">
        <v>217</v>
      </c>
      <c r="PG125" s="2" t="s">
        <v>220</v>
      </c>
      <c r="PH125" s="2" t="s">
        <v>220</v>
      </c>
      <c r="PI125" s="2" t="s">
        <v>232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220</v>
      </c>
      <c r="PR125" s="2" t="s">
        <v>220</v>
      </c>
      <c r="PS125" s="2" t="s">
        <v>220</v>
      </c>
      <c r="PT125" s="2" t="s">
        <v>220</v>
      </c>
      <c r="PU125" s="2" t="s">
        <v>220</v>
      </c>
      <c r="PV125" s="2" t="s">
        <v>220</v>
      </c>
      <c r="PW125" s="4">
        <v>112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</row>
    <row r="126">
      <c r="A126" s="2" t="s">
        <v>1822</v>
      </c>
      <c r="B126" s="2" t="s">
        <v>209</v>
      </c>
      <c r="C126" s="2" t="s">
        <v>210</v>
      </c>
      <c r="D126" s="2" t="s">
        <v>1713</v>
      </c>
      <c r="E126" s="2" t="s">
        <v>1714</v>
      </c>
      <c r="F126" s="2" t="s">
        <v>704</v>
      </c>
      <c r="G126" s="2" t="s">
        <v>704</v>
      </c>
      <c r="H126" s="2" t="s">
        <v>704</v>
      </c>
      <c r="I126" s="2" t="s">
        <v>1784</v>
      </c>
      <c r="J126" s="2" t="s">
        <v>282</v>
      </c>
      <c r="K126" s="2" t="s">
        <v>821</v>
      </c>
      <c r="L126" s="3">
        <v>65.55</v>
      </c>
      <c r="M126" s="3">
        <v>68.83</v>
      </c>
      <c r="N126" s="3">
        <v>139.99</v>
      </c>
      <c r="O126" s="2" t="s">
        <v>217</v>
      </c>
      <c r="P126" s="2" t="s">
        <v>405</v>
      </c>
      <c r="Q126" s="2" t="s">
        <v>219</v>
      </c>
      <c r="R126" s="2" t="s">
        <v>220</v>
      </c>
      <c r="S126" s="2" t="s">
        <v>822</v>
      </c>
      <c r="T126" s="2" t="s">
        <v>222</v>
      </c>
      <c r="U126" s="2" t="s">
        <v>223</v>
      </c>
      <c r="V126" s="2" t="s">
        <v>224</v>
      </c>
      <c r="W126" s="2" t="s">
        <v>225</v>
      </c>
      <c r="X126" s="2" t="s">
        <v>707</v>
      </c>
      <c r="Y126" s="2" t="s">
        <v>823</v>
      </c>
      <c r="Z126" s="4">
        <v>165</v>
      </c>
      <c r="AA126" s="4">
        <f>=ROUNDDOWN(165,0)</f>
      </c>
      <c r="AB126" s="5">
        <v>1</v>
      </c>
      <c r="AC126" s="2" t="s">
        <v>220</v>
      </c>
      <c r="AD126" s="4"/>
      <c r="AE126" s="4"/>
      <c r="AF126" s="6">
        <v>66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1</v>
      </c>
      <c r="AQ126" s="8">
        <v>73.8</v>
      </c>
      <c r="AR126" s="4"/>
      <c r="AS126" s="8"/>
      <c r="AT126" s="7"/>
      <c r="AU126" s="7"/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0.5716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1</v>
      </c>
      <c r="BK126" s="8">
        <v>73.8</v>
      </c>
      <c r="BL126" s="2" t="s">
        <v>19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254</v>
      </c>
      <c r="BV126" s="2" t="s">
        <v>217</v>
      </c>
      <c r="BW126" s="2" t="s">
        <v>220</v>
      </c>
      <c r="BX126" s="2" t="s">
        <v>220</v>
      </c>
      <c r="BY126" s="2" t="s">
        <v>232</v>
      </c>
      <c r="BZ126" s="2" t="s">
        <v>220</v>
      </c>
      <c r="CA126" s="4"/>
      <c r="CB126" s="8"/>
      <c r="CC126" s="4"/>
      <c r="CD126" s="8"/>
      <c r="CE126" s="7"/>
      <c r="CF126" s="7"/>
      <c r="CG126" s="2" t="s">
        <v>230</v>
      </c>
      <c r="CH126" s="2" t="s">
        <v>217</v>
      </c>
      <c r="CI126" s="2" t="s">
        <v>1819</v>
      </c>
      <c r="CJ126" s="2" t="s">
        <v>220</v>
      </c>
      <c r="CK126" s="2" t="s">
        <v>232</v>
      </c>
      <c r="CL126" s="2" t="s">
        <v>220</v>
      </c>
      <c r="CM126" s="4"/>
      <c r="CN126" s="8"/>
      <c r="CO126" s="4"/>
      <c r="CP126" s="8"/>
      <c r="CQ126" s="7"/>
      <c r="CR126" s="7"/>
      <c r="CS126" s="2" t="s">
        <v>825</v>
      </c>
      <c r="CT126" s="2" t="s">
        <v>217</v>
      </c>
      <c r="CU126" s="2" t="s">
        <v>220</v>
      </c>
      <c r="CV126" s="2" t="s">
        <v>220</v>
      </c>
      <c r="CW126" s="2" t="s">
        <v>232</v>
      </c>
      <c r="CX126" s="2" t="s">
        <v>220</v>
      </c>
      <c r="CY126" s="4">
        <v>1</v>
      </c>
      <c r="CZ126" s="8">
        <v>73.8</v>
      </c>
      <c r="DA126" s="4"/>
      <c r="DB126" s="8"/>
      <c r="DC126" s="7"/>
      <c r="DD126" s="7"/>
      <c r="DE126" s="2" t="s">
        <v>230</v>
      </c>
      <c r="DF126" s="2" t="s">
        <v>217</v>
      </c>
      <c r="DG126" s="2" t="s">
        <v>823</v>
      </c>
      <c r="DH126" s="2" t="s">
        <v>1823</v>
      </c>
      <c r="DI126" s="2" t="s">
        <v>232</v>
      </c>
      <c r="DJ126" s="2" t="s">
        <v>220</v>
      </c>
      <c r="DK126" s="4"/>
      <c r="DL126" s="8"/>
      <c r="DM126" s="4"/>
      <c r="DN126" s="8"/>
      <c r="DO126" s="7"/>
      <c r="DP126" s="7"/>
      <c r="DQ126" s="2" t="s">
        <v>230</v>
      </c>
      <c r="DR126" s="2" t="s">
        <v>217</v>
      </c>
      <c r="DS126" s="2" t="s">
        <v>827</v>
      </c>
      <c r="DT126" s="2" t="s">
        <v>220</v>
      </c>
      <c r="DU126" s="2" t="s">
        <v>232</v>
      </c>
      <c r="DV126" s="2" t="s">
        <v>220</v>
      </c>
      <c r="DW126" s="4"/>
      <c r="DX126" s="8"/>
      <c r="DY126" s="4"/>
      <c r="DZ126" s="8"/>
      <c r="EA126" s="7"/>
      <c r="EB126" s="7"/>
      <c r="EC126" s="2" t="s">
        <v>230</v>
      </c>
      <c r="ED126" s="2" t="s">
        <v>217</v>
      </c>
      <c r="EE126" s="2" t="s">
        <v>829</v>
      </c>
      <c r="EF126" s="2" t="s">
        <v>1257</v>
      </c>
      <c r="EG126" s="2" t="s">
        <v>232</v>
      </c>
      <c r="EH126" s="2" t="s">
        <v>220</v>
      </c>
      <c r="EI126" s="4"/>
      <c r="EJ126" s="8"/>
      <c r="EK126" s="4"/>
      <c r="EL126" s="8"/>
      <c r="EM126" s="7"/>
      <c r="EN126" s="7"/>
      <c r="EO126" s="2" t="s">
        <v>230</v>
      </c>
      <c r="EP126" s="2" t="s">
        <v>217</v>
      </c>
      <c r="EQ126" s="2" t="s">
        <v>830</v>
      </c>
      <c r="ER126" s="2" t="s">
        <v>220</v>
      </c>
      <c r="ES126" s="2" t="s">
        <v>232</v>
      </c>
      <c r="ET126" s="2" t="s">
        <v>220</v>
      </c>
      <c r="EU126" s="4"/>
      <c r="EV126" s="8"/>
      <c r="EW126" s="4"/>
      <c r="EX126" s="8"/>
      <c r="EY126" s="7"/>
      <c r="EZ126" s="7"/>
      <c r="FA126" s="2" t="s">
        <v>230</v>
      </c>
      <c r="FB126" s="2" t="s">
        <v>217</v>
      </c>
      <c r="FC126" s="2" t="s">
        <v>831</v>
      </c>
      <c r="FD126" s="2" t="s">
        <v>220</v>
      </c>
      <c r="FE126" s="2" t="s">
        <v>232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254</v>
      </c>
      <c r="FN126" s="2" t="s">
        <v>217</v>
      </c>
      <c r="FO126" s="2" t="s">
        <v>220</v>
      </c>
      <c r="FP126" s="2" t="s">
        <v>220</v>
      </c>
      <c r="FQ126" s="2" t="s">
        <v>232</v>
      </c>
      <c r="FR126" s="2" t="s">
        <v>220</v>
      </c>
      <c r="FS126" s="4"/>
      <c r="FT126" s="8"/>
      <c r="FU126" s="4"/>
      <c r="FV126" s="8"/>
      <c r="FW126" s="7"/>
      <c r="FX126" s="7"/>
      <c r="FY126" s="2" t="s">
        <v>416</v>
      </c>
      <c r="FZ126" s="2" t="s">
        <v>217</v>
      </c>
      <c r="GA126" s="2" t="s">
        <v>220</v>
      </c>
      <c r="GB126" s="2" t="s">
        <v>220</v>
      </c>
      <c r="GC126" s="2" t="s">
        <v>232</v>
      </c>
      <c r="GD126" s="2" t="s">
        <v>220</v>
      </c>
      <c r="GE126" s="4"/>
      <c r="GF126" s="8"/>
      <c r="GG126" s="4"/>
      <c r="GH126" s="8"/>
      <c r="GI126" s="7"/>
      <c r="GJ126" s="7"/>
      <c r="GK126" s="2" t="s">
        <v>277</v>
      </c>
      <c r="GL126" s="2" t="s">
        <v>217</v>
      </c>
      <c r="GM126" s="2" t="s">
        <v>220</v>
      </c>
      <c r="GN126" s="2" t="s">
        <v>220</v>
      </c>
      <c r="GO126" s="2" t="s">
        <v>232</v>
      </c>
      <c r="GP126" s="2" t="s">
        <v>220</v>
      </c>
      <c r="GQ126" s="4"/>
      <c r="GR126" s="8"/>
      <c r="GS126" s="4"/>
      <c r="GT126" s="8"/>
      <c r="GU126" s="7"/>
      <c r="GV126" s="7"/>
      <c r="GW126" s="2" t="s">
        <v>277</v>
      </c>
      <c r="GX126" s="2" t="s">
        <v>217</v>
      </c>
      <c r="GY126" s="2" t="s">
        <v>220</v>
      </c>
      <c r="GZ126" s="2" t="s">
        <v>220</v>
      </c>
      <c r="HA126" s="2" t="s">
        <v>232</v>
      </c>
      <c r="HB126" s="2" t="s">
        <v>220</v>
      </c>
      <c r="HC126" s="4"/>
      <c r="HD126" s="8"/>
      <c r="HE126" s="4"/>
      <c r="HF126" s="8"/>
      <c r="HG126" s="7"/>
      <c r="HH126" s="7"/>
      <c r="HI126" s="2" t="s">
        <v>254</v>
      </c>
      <c r="HJ126" s="2" t="s">
        <v>217</v>
      </c>
      <c r="HK126" s="2" t="s">
        <v>220</v>
      </c>
      <c r="HL126" s="2" t="s">
        <v>220</v>
      </c>
      <c r="HM126" s="2" t="s">
        <v>232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254</v>
      </c>
      <c r="HV126" s="2" t="s">
        <v>217</v>
      </c>
      <c r="HW126" s="2" t="s">
        <v>220</v>
      </c>
      <c r="HX126" s="2" t="s">
        <v>220</v>
      </c>
      <c r="HY126" s="2" t="s">
        <v>232</v>
      </c>
      <c r="HZ126" s="2" t="s">
        <v>220</v>
      </c>
      <c r="IA126" s="4"/>
      <c r="IB126" s="8"/>
      <c r="IC126" s="4"/>
      <c r="ID126" s="8"/>
      <c r="IE126" s="7"/>
      <c r="IF126" s="7"/>
      <c r="IG126" s="2" t="s">
        <v>230</v>
      </c>
      <c r="IH126" s="2" t="s">
        <v>217</v>
      </c>
      <c r="II126" s="2" t="s">
        <v>823</v>
      </c>
      <c r="IJ126" s="2" t="s">
        <v>220</v>
      </c>
      <c r="IK126" s="2" t="s">
        <v>232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277</v>
      </c>
      <c r="IT126" s="2" t="s">
        <v>217</v>
      </c>
      <c r="IU126" s="2" t="s">
        <v>220</v>
      </c>
      <c r="IV126" s="2" t="s">
        <v>220</v>
      </c>
      <c r="IW126" s="2" t="s">
        <v>232</v>
      </c>
      <c r="IX126" s="2" t="s">
        <v>220</v>
      </c>
      <c r="IY126" s="4"/>
      <c r="IZ126" s="8"/>
      <c r="JA126" s="4"/>
      <c r="JB126" s="8"/>
      <c r="JC126" s="7"/>
      <c r="JD126" s="7"/>
      <c r="JE126" s="2" t="s">
        <v>254</v>
      </c>
      <c r="JF126" s="2" t="s">
        <v>217</v>
      </c>
      <c r="JG126" s="2" t="s">
        <v>220</v>
      </c>
      <c r="JH126" s="2" t="s">
        <v>220</v>
      </c>
      <c r="JI126" s="2" t="s">
        <v>232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277</v>
      </c>
      <c r="JR126" s="2" t="s">
        <v>217</v>
      </c>
      <c r="JS126" s="2" t="s">
        <v>220</v>
      </c>
      <c r="JT126" s="2" t="s">
        <v>220</v>
      </c>
      <c r="JU126" s="2" t="s">
        <v>232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832</v>
      </c>
      <c r="KD126" s="2" t="s">
        <v>217</v>
      </c>
      <c r="KE126" s="2" t="s">
        <v>220</v>
      </c>
      <c r="KF126" s="2" t="s">
        <v>220</v>
      </c>
      <c r="KG126" s="2" t="s">
        <v>232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277</v>
      </c>
      <c r="KP126" s="2" t="s">
        <v>217</v>
      </c>
      <c r="KQ126" s="2" t="s">
        <v>220</v>
      </c>
      <c r="KR126" s="2" t="s">
        <v>220</v>
      </c>
      <c r="KS126" s="2" t="s">
        <v>232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277</v>
      </c>
      <c r="LB126" s="2" t="s">
        <v>217</v>
      </c>
      <c r="LC126" s="2" t="s">
        <v>220</v>
      </c>
      <c r="LD126" s="2" t="s">
        <v>220</v>
      </c>
      <c r="LE126" s="2" t="s">
        <v>232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268</v>
      </c>
      <c r="LN126" s="2" t="s">
        <v>217</v>
      </c>
      <c r="LO126" s="2" t="s">
        <v>220</v>
      </c>
      <c r="LP126" s="2" t="s">
        <v>220</v>
      </c>
      <c r="LQ126" s="2" t="s">
        <v>232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277</v>
      </c>
      <c r="LZ126" s="2" t="s">
        <v>217</v>
      </c>
      <c r="MA126" s="2" t="s">
        <v>220</v>
      </c>
      <c r="MB126" s="2" t="s">
        <v>220</v>
      </c>
      <c r="MC126" s="2" t="s">
        <v>232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277</v>
      </c>
      <c r="ML126" s="2" t="s">
        <v>217</v>
      </c>
      <c r="MM126" s="2" t="s">
        <v>220</v>
      </c>
      <c r="MN126" s="2" t="s">
        <v>220</v>
      </c>
      <c r="MO126" s="2" t="s">
        <v>232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220</v>
      </c>
      <c r="MX126" s="2" t="s">
        <v>220</v>
      </c>
      <c r="MY126" s="2" t="s">
        <v>220</v>
      </c>
      <c r="MZ126" s="2" t="s">
        <v>220</v>
      </c>
      <c r="NA126" s="2" t="s">
        <v>220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277</v>
      </c>
      <c r="NJ126" s="2" t="s">
        <v>217</v>
      </c>
      <c r="NK126" s="2" t="s">
        <v>220</v>
      </c>
      <c r="NL126" s="2" t="s">
        <v>220</v>
      </c>
      <c r="NM126" s="2" t="s">
        <v>232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277</v>
      </c>
      <c r="NV126" s="2" t="s">
        <v>217</v>
      </c>
      <c r="NW126" s="2" t="s">
        <v>220</v>
      </c>
      <c r="NX126" s="2" t="s">
        <v>220</v>
      </c>
      <c r="NY126" s="2" t="s">
        <v>232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220</v>
      </c>
      <c r="OH126" s="2" t="s">
        <v>220</v>
      </c>
      <c r="OI126" s="2" t="s">
        <v>220</v>
      </c>
      <c r="OJ126" s="2" t="s">
        <v>220</v>
      </c>
      <c r="OK126" s="2" t="s">
        <v>220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220</v>
      </c>
      <c r="OT126" s="2" t="s">
        <v>220</v>
      </c>
      <c r="OU126" s="2" t="s">
        <v>220</v>
      </c>
      <c r="OV126" s="2" t="s">
        <v>220</v>
      </c>
      <c r="OW126" s="2" t="s">
        <v>220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277</v>
      </c>
      <c r="PF126" s="2" t="s">
        <v>217</v>
      </c>
      <c r="PG126" s="2" t="s">
        <v>220</v>
      </c>
      <c r="PH126" s="2" t="s">
        <v>220</v>
      </c>
      <c r="PI126" s="2" t="s">
        <v>232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220</v>
      </c>
      <c r="PR126" s="2" t="s">
        <v>220</v>
      </c>
      <c r="PS126" s="2" t="s">
        <v>220</v>
      </c>
      <c r="PT126" s="2" t="s">
        <v>220</v>
      </c>
      <c r="PU126" s="2" t="s">
        <v>220</v>
      </c>
      <c r="PV126" s="2" t="s">
        <v>220</v>
      </c>
      <c r="PW126" s="4">
        <v>165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</row>
    <row r="127">
      <c r="A127" s="2" t="s">
        <v>1824</v>
      </c>
      <c r="B127" s="2" t="s">
        <v>209</v>
      </c>
      <c r="C127" s="2" t="s">
        <v>210</v>
      </c>
      <c r="D127" s="2" t="s">
        <v>1713</v>
      </c>
      <c r="E127" s="2" t="s">
        <v>1714</v>
      </c>
      <c r="F127" s="2" t="s">
        <v>436</v>
      </c>
      <c r="G127" s="2" t="s">
        <v>436</v>
      </c>
      <c r="H127" s="2" t="s">
        <v>436</v>
      </c>
      <c r="I127" s="2" t="s">
        <v>1825</v>
      </c>
      <c r="J127" s="2" t="s">
        <v>215</v>
      </c>
      <c r="K127" s="2" t="s">
        <v>438</v>
      </c>
      <c r="L127" s="3">
        <v>44.16</v>
      </c>
      <c r="M127" s="3">
        <v>46.37</v>
      </c>
      <c r="N127" s="3">
        <v>84.99</v>
      </c>
      <c r="O127" s="2" t="s">
        <v>217</v>
      </c>
      <c r="P127" s="2" t="s">
        <v>218</v>
      </c>
      <c r="Q127" s="2" t="s">
        <v>219</v>
      </c>
      <c r="R127" s="2" t="s">
        <v>220</v>
      </c>
      <c r="S127" s="2" t="s">
        <v>440</v>
      </c>
      <c r="T127" s="2" t="s">
        <v>222</v>
      </c>
      <c r="U127" s="2" t="s">
        <v>223</v>
      </c>
      <c r="V127" s="2" t="s">
        <v>441</v>
      </c>
      <c r="W127" s="2" t="s">
        <v>442</v>
      </c>
      <c r="X127" s="2" t="s">
        <v>226</v>
      </c>
      <c r="Y127" s="2" t="s">
        <v>443</v>
      </c>
      <c r="Z127" s="4">
        <v>3412</v>
      </c>
      <c r="AA127" s="4">
        <f>=ROUNDDOWN(142.166666666667,0)</f>
      </c>
      <c r="AB127" s="5">
        <v>24</v>
      </c>
      <c r="AC127" s="2" t="s">
        <v>220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27</v>
      </c>
      <c r="AQ127" s="8">
        <v>1259.51</v>
      </c>
      <c r="AR127" s="4">
        <v>49</v>
      </c>
      <c r="AS127" s="8">
        <v>2456.1</v>
      </c>
      <c r="AT127" s="7">
        <v>-0.449</v>
      </c>
      <c r="AU127" s="7">
        <v>-0.4872</v>
      </c>
      <c r="AV127" s="4">
        <v>77</v>
      </c>
      <c r="AW127" s="8">
        <v>4502.51</v>
      </c>
      <c r="AX127" s="4">
        <v>105</v>
      </c>
      <c r="AY127" s="8">
        <v>6199.72</v>
      </c>
      <c r="AZ127" s="7">
        <v>-0.2667</v>
      </c>
      <c r="BA127" s="7">
        <v>-0.2738</v>
      </c>
      <c r="BB127" s="7">
        <v>0.2797</v>
      </c>
      <c r="BC127" s="4">
        <v>97</v>
      </c>
      <c r="BD127" s="8">
        <v>5568.58</v>
      </c>
      <c r="BE127" s="4">
        <v>131</v>
      </c>
      <c r="BF127" s="8">
        <v>7731.5</v>
      </c>
      <c r="BG127" s="7">
        <v>-0.2595</v>
      </c>
      <c r="BH127" s="7">
        <v>-0.2798</v>
      </c>
      <c r="BI127" s="7">
        <v>0.8086</v>
      </c>
      <c r="BJ127" s="4">
        <v>27</v>
      </c>
      <c r="BK127" s="8">
        <v>1259.51</v>
      </c>
      <c r="BL127" s="2" t="s">
        <v>1826</v>
      </c>
      <c r="BM127" s="7">
        <v>1</v>
      </c>
      <c r="BN127" s="7">
        <v>1</v>
      </c>
      <c r="BO127" s="4">
        <v>8</v>
      </c>
      <c r="BP127" s="8">
        <v>425.28</v>
      </c>
      <c r="BQ127" s="4">
        <v>25</v>
      </c>
      <c r="BR127" s="8">
        <v>1329</v>
      </c>
      <c r="BS127" s="7">
        <v>-0.68</v>
      </c>
      <c r="BT127" s="7">
        <v>-0.68</v>
      </c>
      <c r="BU127" s="2" t="s">
        <v>230</v>
      </c>
      <c r="BV127" s="2" t="s">
        <v>217</v>
      </c>
      <c r="BW127" s="2" t="s">
        <v>220</v>
      </c>
      <c r="BX127" s="2" t="s">
        <v>1827</v>
      </c>
      <c r="BY127" s="2" t="s">
        <v>232</v>
      </c>
      <c r="BZ127" s="2" t="s">
        <v>220</v>
      </c>
      <c r="CA127" s="4"/>
      <c r="CB127" s="8"/>
      <c r="CC127" s="4">
        <v>1</v>
      </c>
      <c r="CD127" s="8">
        <v>51.2</v>
      </c>
      <c r="CE127" s="7">
        <v>-1</v>
      </c>
      <c r="CF127" s="7">
        <v>-1</v>
      </c>
      <c r="CG127" s="2" t="s">
        <v>230</v>
      </c>
      <c r="CH127" s="2" t="s">
        <v>217</v>
      </c>
      <c r="CI127" s="2" t="s">
        <v>446</v>
      </c>
      <c r="CJ127" s="2" t="s">
        <v>455</v>
      </c>
      <c r="CK127" s="2" t="s">
        <v>232</v>
      </c>
      <c r="CL127" s="2" t="s">
        <v>220</v>
      </c>
      <c r="CM127" s="4">
        <v>1</v>
      </c>
      <c r="CN127" s="8">
        <v>51.99</v>
      </c>
      <c r="CO127" s="4">
        <v>1</v>
      </c>
      <c r="CP127" s="8">
        <v>51.99</v>
      </c>
      <c r="CQ127" s="7"/>
      <c r="CR127" s="7"/>
      <c r="CS127" s="2" t="s">
        <v>230</v>
      </c>
      <c r="CT127" s="2" t="s">
        <v>217</v>
      </c>
      <c r="CU127" s="2" t="s">
        <v>1828</v>
      </c>
      <c r="CV127" s="2" t="s">
        <v>1829</v>
      </c>
      <c r="CW127" s="2" t="s">
        <v>232</v>
      </c>
      <c r="CX127" s="2" t="s">
        <v>220</v>
      </c>
      <c r="CY127" s="4">
        <v>2</v>
      </c>
      <c r="CZ127" s="8">
        <v>96.62</v>
      </c>
      <c r="DA127" s="4">
        <v>1</v>
      </c>
      <c r="DB127" s="8">
        <v>48.31</v>
      </c>
      <c r="DC127" s="7">
        <v>1</v>
      </c>
      <c r="DD127" s="7">
        <v>1</v>
      </c>
      <c r="DE127" s="2" t="s">
        <v>230</v>
      </c>
      <c r="DF127" s="2" t="s">
        <v>217</v>
      </c>
      <c r="DG127" s="2" t="s">
        <v>449</v>
      </c>
      <c r="DH127" s="2" t="s">
        <v>279</v>
      </c>
      <c r="DI127" s="2" t="s">
        <v>232</v>
      </c>
      <c r="DJ127" s="2" t="s">
        <v>220</v>
      </c>
      <c r="DK127" s="4"/>
      <c r="DL127" s="8"/>
      <c r="DM127" s="4"/>
      <c r="DN127" s="8"/>
      <c r="DO127" s="7"/>
      <c r="DP127" s="7"/>
      <c r="DQ127" s="2" t="s">
        <v>230</v>
      </c>
      <c r="DR127" s="2" t="s">
        <v>217</v>
      </c>
      <c r="DS127" s="2" t="s">
        <v>231</v>
      </c>
      <c r="DT127" s="2" t="s">
        <v>1830</v>
      </c>
      <c r="DU127" s="2" t="s">
        <v>232</v>
      </c>
      <c r="DV127" s="2" t="s">
        <v>220</v>
      </c>
      <c r="DW127" s="4"/>
      <c r="DX127" s="8"/>
      <c r="DY127" s="4">
        <v>3</v>
      </c>
      <c r="DZ127" s="8">
        <v>120.47</v>
      </c>
      <c r="EA127" s="7">
        <v>-1</v>
      </c>
      <c r="EB127" s="7">
        <v>-1</v>
      </c>
      <c r="EC127" s="2" t="s">
        <v>230</v>
      </c>
      <c r="ED127" s="2" t="s">
        <v>217</v>
      </c>
      <c r="EE127" s="2" t="s">
        <v>1828</v>
      </c>
      <c r="EF127" s="2" t="s">
        <v>1831</v>
      </c>
      <c r="EG127" s="2" t="s">
        <v>232</v>
      </c>
      <c r="EH127" s="2" t="s">
        <v>220</v>
      </c>
      <c r="EI127" s="4">
        <v>15</v>
      </c>
      <c r="EJ127" s="8">
        <v>635.85</v>
      </c>
      <c r="EK127" s="4">
        <v>17</v>
      </c>
      <c r="EL127" s="8">
        <v>800.7</v>
      </c>
      <c r="EM127" s="7">
        <v>-0.1176</v>
      </c>
      <c r="EN127" s="7">
        <v>-0.2059</v>
      </c>
      <c r="EO127" s="2" t="s">
        <v>230</v>
      </c>
      <c r="EP127" s="2" t="s">
        <v>217</v>
      </c>
      <c r="EQ127" s="2" t="s">
        <v>455</v>
      </c>
      <c r="ER127" s="2" t="s">
        <v>456</v>
      </c>
      <c r="ES127" s="2" t="s">
        <v>232</v>
      </c>
      <c r="ET127" s="2" t="s">
        <v>220</v>
      </c>
      <c r="EU127" s="4"/>
      <c r="EV127" s="8"/>
      <c r="EW127" s="4"/>
      <c r="EX127" s="8"/>
      <c r="EY127" s="7"/>
      <c r="EZ127" s="7"/>
      <c r="FA127" s="2" t="s">
        <v>230</v>
      </c>
      <c r="FB127" s="2" t="s">
        <v>217</v>
      </c>
      <c r="FC127" s="2" t="s">
        <v>483</v>
      </c>
      <c r="FD127" s="2" t="s">
        <v>1731</v>
      </c>
      <c r="FE127" s="2" t="s">
        <v>232</v>
      </c>
      <c r="FF127" s="2" t="s">
        <v>220</v>
      </c>
      <c r="FG127" s="4">
        <v>1</v>
      </c>
      <c r="FH127" s="8">
        <v>49.77</v>
      </c>
      <c r="FI127" s="4"/>
      <c r="FJ127" s="8"/>
      <c r="FK127" s="7"/>
      <c r="FL127" s="7"/>
      <c r="FM127" s="2" t="s">
        <v>230</v>
      </c>
      <c r="FN127" s="2" t="s">
        <v>217</v>
      </c>
      <c r="FO127" s="2" t="s">
        <v>471</v>
      </c>
      <c r="FP127" s="2" t="s">
        <v>510</v>
      </c>
      <c r="FQ127" s="2" t="s">
        <v>232</v>
      </c>
      <c r="FR127" s="2" t="s">
        <v>220</v>
      </c>
      <c r="FS127" s="4"/>
      <c r="FT127" s="8"/>
      <c r="FU127" s="4">
        <v>1</v>
      </c>
      <c r="FV127" s="8">
        <v>54.43</v>
      </c>
      <c r="FW127" s="7">
        <v>-1</v>
      </c>
      <c r="FX127" s="7">
        <v>-1</v>
      </c>
      <c r="FY127" s="2" t="s">
        <v>230</v>
      </c>
      <c r="FZ127" s="2" t="s">
        <v>217</v>
      </c>
      <c r="GA127" s="2" t="s">
        <v>460</v>
      </c>
      <c r="GB127" s="2" t="s">
        <v>681</v>
      </c>
      <c r="GC127" s="2" t="s">
        <v>232</v>
      </c>
      <c r="GD127" s="2" t="s">
        <v>220</v>
      </c>
      <c r="GE127" s="4"/>
      <c r="GF127" s="8"/>
      <c r="GG127" s="4"/>
      <c r="GH127" s="8"/>
      <c r="GI127" s="7"/>
      <c r="GJ127" s="7"/>
      <c r="GK127" s="2" t="s">
        <v>230</v>
      </c>
      <c r="GL127" s="2" t="s">
        <v>217</v>
      </c>
      <c r="GM127" s="2" t="s">
        <v>250</v>
      </c>
      <c r="GN127" s="2" t="s">
        <v>220</v>
      </c>
      <c r="GO127" s="2" t="s">
        <v>232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416</v>
      </c>
      <c r="GX127" s="2" t="s">
        <v>217</v>
      </c>
      <c r="GY127" s="2" t="s">
        <v>220</v>
      </c>
      <c r="GZ127" s="2" t="s">
        <v>220</v>
      </c>
      <c r="HA127" s="2" t="s">
        <v>232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254</v>
      </c>
      <c r="HJ127" s="2" t="s">
        <v>217</v>
      </c>
      <c r="HK127" s="2" t="s">
        <v>220</v>
      </c>
      <c r="HL127" s="2" t="s">
        <v>220</v>
      </c>
      <c r="HM127" s="2" t="s">
        <v>232</v>
      </c>
      <c r="HN127" s="2" t="s">
        <v>220</v>
      </c>
      <c r="HO127" s="4"/>
      <c r="HP127" s="8"/>
      <c r="HQ127" s="4"/>
      <c r="HR127" s="8"/>
      <c r="HS127" s="7"/>
      <c r="HT127" s="7"/>
      <c r="HU127" s="2" t="s">
        <v>230</v>
      </c>
      <c r="HV127" s="2" t="s">
        <v>217</v>
      </c>
      <c r="HW127" s="2" t="s">
        <v>970</v>
      </c>
      <c r="HX127" s="2" t="s">
        <v>220</v>
      </c>
      <c r="HY127" s="2" t="s">
        <v>232</v>
      </c>
      <c r="HZ127" s="2" t="s">
        <v>220</v>
      </c>
      <c r="IA127" s="4"/>
      <c r="IB127" s="8"/>
      <c r="IC127" s="4"/>
      <c r="ID127" s="8"/>
      <c r="IE127" s="7"/>
      <c r="IF127" s="7"/>
      <c r="IG127" s="2" t="s">
        <v>230</v>
      </c>
      <c r="IH127" s="2" t="s">
        <v>217</v>
      </c>
      <c r="II127" s="2" t="s">
        <v>451</v>
      </c>
      <c r="IJ127" s="2" t="s">
        <v>246</v>
      </c>
      <c r="IK127" s="2" t="s">
        <v>232</v>
      </c>
      <c r="IL127" s="2" t="s">
        <v>220</v>
      </c>
      <c r="IM127" s="4"/>
      <c r="IN127" s="8"/>
      <c r="IO127" s="4"/>
      <c r="IP127" s="8"/>
      <c r="IQ127" s="7"/>
      <c r="IR127" s="7"/>
      <c r="IS127" s="2" t="s">
        <v>277</v>
      </c>
      <c r="IT127" s="2" t="s">
        <v>217</v>
      </c>
      <c r="IU127" s="2" t="s">
        <v>220</v>
      </c>
      <c r="IV127" s="2" t="s">
        <v>220</v>
      </c>
      <c r="IW127" s="2" t="s">
        <v>232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254</v>
      </c>
      <c r="JF127" s="2" t="s">
        <v>217</v>
      </c>
      <c r="JG127" s="2" t="s">
        <v>220</v>
      </c>
      <c r="JH127" s="2" t="s">
        <v>220</v>
      </c>
      <c r="JI127" s="2" t="s">
        <v>232</v>
      </c>
      <c r="JJ127" s="2" t="s">
        <v>220</v>
      </c>
      <c r="JK127" s="4"/>
      <c r="JL127" s="8"/>
      <c r="JM127" s="4"/>
      <c r="JN127" s="8"/>
      <c r="JO127" s="7"/>
      <c r="JP127" s="7"/>
      <c r="JQ127" s="2" t="s">
        <v>230</v>
      </c>
      <c r="JR127" s="2" t="s">
        <v>217</v>
      </c>
      <c r="JS127" s="2" t="s">
        <v>483</v>
      </c>
      <c r="JT127" s="2" t="s">
        <v>1169</v>
      </c>
      <c r="JU127" s="2" t="s">
        <v>232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230</v>
      </c>
      <c r="KD127" s="2" t="s">
        <v>217</v>
      </c>
      <c r="KE127" s="2" t="s">
        <v>262</v>
      </c>
      <c r="KF127" s="2" t="s">
        <v>531</v>
      </c>
      <c r="KG127" s="2" t="s">
        <v>232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230</v>
      </c>
      <c r="KP127" s="2" t="s">
        <v>217</v>
      </c>
      <c r="KQ127" s="2" t="s">
        <v>264</v>
      </c>
      <c r="KR127" s="2" t="s">
        <v>911</v>
      </c>
      <c r="KS127" s="2" t="s">
        <v>232</v>
      </c>
      <c r="KT127" s="2" t="s">
        <v>220</v>
      </c>
      <c r="KU127" s="4"/>
      <c r="KV127" s="8"/>
      <c r="KW127" s="4"/>
      <c r="KX127" s="8"/>
      <c r="KY127" s="7"/>
      <c r="KZ127" s="7"/>
      <c r="LA127" s="2" t="s">
        <v>277</v>
      </c>
      <c r="LB127" s="2" t="s">
        <v>217</v>
      </c>
      <c r="LC127" s="2" t="s">
        <v>220</v>
      </c>
      <c r="LD127" s="2" t="s">
        <v>220</v>
      </c>
      <c r="LE127" s="2" t="s">
        <v>232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268</v>
      </c>
      <c r="LN127" s="2" t="s">
        <v>217</v>
      </c>
      <c r="LO127" s="2" t="s">
        <v>220</v>
      </c>
      <c r="LP127" s="2" t="s">
        <v>220</v>
      </c>
      <c r="LQ127" s="2" t="s">
        <v>232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230</v>
      </c>
      <c r="LZ127" s="2" t="s">
        <v>270</v>
      </c>
      <c r="MA127" s="2" t="s">
        <v>1832</v>
      </c>
      <c r="MB127" s="2" t="s">
        <v>1251</v>
      </c>
      <c r="MC127" s="2" t="s">
        <v>232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416</v>
      </c>
      <c r="ML127" s="2" t="s">
        <v>217</v>
      </c>
      <c r="MM127" s="2" t="s">
        <v>220</v>
      </c>
      <c r="MN127" s="2" t="s">
        <v>220</v>
      </c>
      <c r="MO127" s="2" t="s">
        <v>232</v>
      </c>
      <c r="MP127" s="2" t="s">
        <v>220</v>
      </c>
      <c r="MQ127" s="4"/>
      <c r="MR127" s="8"/>
      <c r="MS127" s="4"/>
      <c r="MT127" s="8"/>
      <c r="MU127" s="7"/>
      <c r="MV127" s="7"/>
      <c r="MW127" s="2" t="s">
        <v>230</v>
      </c>
      <c r="MX127" s="2" t="s">
        <v>274</v>
      </c>
      <c r="MY127" s="2" t="s">
        <v>470</v>
      </c>
      <c r="MZ127" s="2" t="s">
        <v>478</v>
      </c>
      <c r="NA127" s="2" t="s">
        <v>232</v>
      </c>
      <c r="NB127" s="2" t="s">
        <v>220</v>
      </c>
      <c r="NC127" s="4"/>
      <c r="ND127" s="8"/>
      <c r="NE127" s="4"/>
      <c r="NF127" s="8"/>
      <c r="NG127" s="7"/>
      <c r="NH127" s="7"/>
      <c r="NI127" s="2" t="s">
        <v>220</v>
      </c>
      <c r="NJ127" s="2" t="s">
        <v>220</v>
      </c>
      <c r="NK127" s="2" t="s">
        <v>220</v>
      </c>
      <c r="NL127" s="2" t="s">
        <v>220</v>
      </c>
      <c r="NM127" s="2" t="s">
        <v>220</v>
      </c>
      <c r="NN127" s="2" t="s">
        <v>220</v>
      </c>
      <c r="NO127" s="4"/>
      <c r="NP127" s="8"/>
      <c r="NQ127" s="4"/>
      <c r="NR127" s="8"/>
      <c r="NS127" s="7"/>
      <c r="NT127" s="7"/>
      <c r="NU127" s="2" t="s">
        <v>277</v>
      </c>
      <c r="NV127" s="2" t="s">
        <v>217</v>
      </c>
      <c r="NW127" s="2" t="s">
        <v>220</v>
      </c>
      <c r="NX127" s="2" t="s">
        <v>220</v>
      </c>
      <c r="NY127" s="2" t="s">
        <v>232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220</v>
      </c>
      <c r="OH127" s="2" t="s">
        <v>220</v>
      </c>
      <c r="OI127" s="2" t="s">
        <v>220</v>
      </c>
      <c r="OJ127" s="2" t="s">
        <v>220</v>
      </c>
      <c r="OK127" s="2" t="s">
        <v>220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254</v>
      </c>
      <c r="OT127" s="2" t="s">
        <v>270</v>
      </c>
      <c r="OU127" s="2" t="s">
        <v>220</v>
      </c>
      <c r="OV127" s="2" t="s">
        <v>220</v>
      </c>
      <c r="OW127" s="2" t="s">
        <v>232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277</v>
      </c>
      <c r="PF127" s="2" t="s">
        <v>217</v>
      </c>
      <c r="PG127" s="2" t="s">
        <v>220</v>
      </c>
      <c r="PH127" s="2" t="s">
        <v>220</v>
      </c>
      <c r="PI127" s="2" t="s">
        <v>232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230</v>
      </c>
      <c r="PR127" s="2" t="s">
        <v>270</v>
      </c>
      <c r="PS127" s="2" t="s">
        <v>471</v>
      </c>
      <c r="PT127" s="2" t="s">
        <v>722</v>
      </c>
      <c r="PU127" s="2" t="s">
        <v>232</v>
      </c>
      <c r="PV127" s="2" t="s">
        <v>220</v>
      </c>
      <c r="PW127" s="4">
        <v>196</v>
      </c>
      <c r="PX127" s="4">
        <v>2798</v>
      </c>
      <c r="PY127" s="4"/>
      <c r="PZ127" s="4"/>
      <c r="QA127" s="4">
        <v>418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</row>
    <row r="128">
      <c r="A128" s="2" t="s">
        <v>1833</v>
      </c>
      <c r="B128" s="2" t="s">
        <v>209</v>
      </c>
      <c r="C128" s="2" t="s">
        <v>210</v>
      </c>
      <c r="D128" s="2" t="s">
        <v>1713</v>
      </c>
      <c r="E128" s="2" t="s">
        <v>1714</v>
      </c>
      <c r="F128" s="2" t="s">
        <v>436</v>
      </c>
      <c r="G128" s="2" t="s">
        <v>436</v>
      </c>
      <c r="H128" s="2" t="s">
        <v>436</v>
      </c>
      <c r="I128" s="2" t="s">
        <v>1825</v>
      </c>
      <c r="J128" s="2" t="s">
        <v>282</v>
      </c>
      <c r="K128" s="2" t="s">
        <v>438</v>
      </c>
      <c r="L128" s="3">
        <v>58.6</v>
      </c>
      <c r="M128" s="3">
        <v>61.53</v>
      </c>
      <c r="N128" s="3">
        <v>114.99</v>
      </c>
      <c r="O128" s="2" t="s">
        <v>217</v>
      </c>
      <c r="P128" s="2" t="s">
        <v>218</v>
      </c>
      <c r="Q128" s="2" t="s">
        <v>219</v>
      </c>
      <c r="R128" s="2" t="s">
        <v>220</v>
      </c>
      <c r="S128" s="2" t="s">
        <v>440</v>
      </c>
      <c r="T128" s="2" t="s">
        <v>222</v>
      </c>
      <c r="U128" s="2" t="s">
        <v>223</v>
      </c>
      <c r="V128" s="2" t="s">
        <v>441</v>
      </c>
      <c r="W128" s="2" t="s">
        <v>442</v>
      </c>
      <c r="X128" s="2" t="s">
        <v>226</v>
      </c>
      <c r="Y128" s="2" t="s">
        <v>443</v>
      </c>
      <c r="Z128" s="4">
        <v>4055</v>
      </c>
      <c r="AA128" s="4">
        <f>=ROUNDDOWN(130.806451612903,0)</f>
      </c>
      <c r="AB128" s="5">
        <v>31</v>
      </c>
      <c r="AC128" s="2" t="s">
        <v>220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50</v>
      </c>
      <c r="AQ128" s="8">
        <v>3243</v>
      </c>
      <c r="AR128" s="4">
        <v>56</v>
      </c>
      <c r="AS128" s="8">
        <v>3743.62</v>
      </c>
      <c r="AT128" s="7">
        <v>-0.1071</v>
      </c>
      <c r="AU128" s="7">
        <v>-0.1337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0.7203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50</v>
      </c>
      <c r="BK128" s="8">
        <v>3243</v>
      </c>
      <c r="BL128" s="2" t="s">
        <v>847</v>
      </c>
      <c r="BM128" s="7">
        <v>1</v>
      </c>
      <c r="BN128" s="7">
        <v>1</v>
      </c>
      <c r="BO128" s="4">
        <v>25</v>
      </c>
      <c r="BP128" s="8">
        <v>1747</v>
      </c>
      <c r="BQ128" s="4">
        <v>27</v>
      </c>
      <c r="BR128" s="8">
        <v>1886.76</v>
      </c>
      <c r="BS128" s="7">
        <v>-0.0741</v>
      </c>
      <c r="BT128" s="7">
        <v>-0.0741</v>
      </c>
      <c r="BU128" s="2" t="s">
        <v>230</v>
      </c>
      <c r="BV128" s="2" t="s">
        <v>217</v>
      </c>
      <c r="BW128" s="2" t="s">
        <v>220</v>
      </c>
      <c r="BX128" s="2" t="s">
        <v>284</v>
      </c>
      <c r="BY128" s="2" t="s">
        <v>232</v>
      </c>
      <c r="BZ128" s="2" t="s">
        <v>220</v>
      </c>
      <c r="CA128" s="4">
        <v>3</v>
      </c>
      <c r="CB128" s="8">
        <v>204.78</v>
      </c>
      <c r="CC128" s="4">
        <v>4</v>
      </c>
      <c r="CD128" s="8">
        <v>273.04</v>
      </c>
      <c r="CE128" s="7">
        <v>-0.25</v>
      </c>
      <c r="CF128" s="7">
        <v>-0.25</v>
      </c>
      <c r="CG128" s="2" t="s">
        <v>230</v>
      </c>
      <c r="CH128" s="2" t="s">
        <v>217</v>
      </c>
      <c r="CI128" s="2" t="s">
        <v>446</v>
      </c>
      <c r="CJ128" s="2" t="s">
        <v>1828</v>
      </c>
      <c r="CK128" s="2" t="s">
        <v>232</v>
      </c>
      <c r="CL128" s="2" t="s">
        <v>220</v>
      </c>
      <c r="CM128" s="4">
        <v>2</v>
      </c>
      <c r="CN128" s="8">
        <v>135.18</v>
      </c>
      <c r="CO128" s="4">
        <v>5</v>
      </c>
      <c r="CP128" s="8">
        <v>337.95</v>
      </c>
      <c r="CQ128" s="7">
        <v>-0.6</v>
      </c>
      <c r="CR128" s="7">
        <v>-0.6</v>
      </c>
      <c r="CS128" s="2" t="s">
        <v>230</v>
      </c>
      <c r="CT128" s="2" t="s">
        <v>217</v>
      </c>
      <c r="CU128" s="2" t="s">
        <v>1834</v>
      </c>
      <c r="CV128" s="2" t="s">
        <v>990</v>
      </c>
      <c r="CW128" s="2" t="s">
        <v>232</v>
      </c>
      <c r="CX128" s="2" t="s">
        <v>220</v>
      </c>
      <c r="CY128" s="4"/>
      <c r="CZ128" s="8"/>
      <c r="DA128" s="4">
        <v>3</v>
      </c>
      <c r="DB128" s="8">
        <v>193.23</v>
      </c>
      <c r="DC128" s="7">
        <v>-1</v>
      </c>
      <c r="DD128" s="7">
        <v>-1</v>
      </c>
      <c r="DE128" s="2" t="s">
        <v>230</v>
      </c>
      <c r="DF128" s="2" t="s">
        <v>217</v>
      </c>
      <c r="DG128" s="2" t="s">
        <v>449</v>
      </c>
      <c r="DH128" s="2" t="s">
        <v>279</v>
      </c>
      <c r="DI128" s="2" t="s">
        <v>232</v>
      </c>
      <c r="DJ128" s="2" t="s">
        <v>220</v>
      </c>
      <c r="DK128" s="4"/>
      <c r="DL128" s="8"/>
      <c r="DM128" s="4">
        <v>4</v>
      </c>
      <c r="DN128" s="8">
        <v>227.36</v>
      </c>
      <c r="DO128" s="7">
        <v>-1</v>
      </c>
      <c r="DP128" s="7">
        <v>-1</v>
      </c>
      <c r="DQ128" s="2" t="s">
        <v>230</v>
      </c>
      <c r="DR128" s="2" t="s">
        <v>217</v>
      </c>
      <c r="DS128" s="2" t="s">
        <v>231</v>
      </c>
      <c r="DT128" s="2" t="s">
        <v>1830</v>
      </c>
      <c r="DU128" s="2" t="s">
        <v>232</v>
      </c>
      <c r="DV128" s="2" t="s">
        <v>220</v>
      </c>
      <c r="DW128" s="4">
        <v>1</v>
      </c>
      <c r="DX128" s="8">
        <v>54.61</v>
      </c>
      <c r="DY128" s="4">
        <v>1</v>
      </c>
      <c r="DZ128" s="8">
        <v>64.25</v>
      </c>
      <c r="EA128" s="7"/>
      <c r="EB128" s="7">
        <v>-0.15</v>
      </c>
      <c r="EC128" s="2" t="s">
        <v>230</v>
      </c>
      <c r="ED128" s="2" t="s">
        <v>217</v>
      </c>
      <c r="EE128" s="2" t="s">
        <v>1834</v>
      </c>
      <c r="EF128" s="2" t="s">
        <v>1835</v>
      </c>
      <c r="EG128" s="2" t="s">
        <v>232</v>
      </c>
      <c r="EH128" s="2" t="s">
        <v>220</v>
      </c>
      <c r="EI128" s="4">
        <v>19</v>
      </c>
      <c r="EJ128" s="8">
        <v>1101.43</v>
      </c>
      <c r="EK128" s="4">
        <v>11</v>
      </c>
      <c r="EL128" s="8">
        <v>690.8</v>
      </c>
      <c r="EM128" s="7">
        <v>0.7273</v>
      </c>
      <c r="EN128" s="7">
        <v>0.5944</v>
      </c>
      <c r="EO128" s="2" t="s">
        <v>230</v>
      </c>
      <c r="EP128" s="2" t="s">
        <v>217</v>
      </c>
      <c r="EQ128" s="2" t="s">
        <v>455</v>
      </c>
      <c r="ER128" s="2" t="s">
        <v>246</v>
      </c>
      <c r="ES128" s="2" t="s">
        <v>232</v>
      </c>
      <c r="ET128" s="2" t="s">
        <v>220</v>
      </c>
      <c r="EU128" s="4"/>
      <c r="EV128" s="8"/>
      <c r="EW128" s="4">
        <v>1</v>
      </c>
      <c r="EX128" s="8">
        <v>70.23</v>
      </c>
      <c r="EY128" s="7">
        <v>-1</v>
      </c>
      <c r="EZ128" s="7">
        <v>-1</v>
      </c>
      <c r="FA128" s="2" t="s">
        <v>230</v>
      </c>
      <c r="FB128" s="2" t="s">
        <v>217</v>
      </c>
      <c r="FC128" s="2" t="s">
        <v>483</v>
      </c>
      <c r="FD128" s="2" t="s">
        <v>1836</v>
      </c>
      <c r="FE128" s="2" t="s">
        <v>232</v>
      </c>
      <c r="FF128" s="2" t="s">
        <v>220</v>
      </c>
      <c r="FG128" s="4"/>
      <c r="FH128" s="8"/>
      <c r="FI128" s="4"/>
      <c r="FJ128" s="8"/>
      <c r="FK128" s="7"/>
      <c r="FL128" s="7"/>
      <c r="FM128" s="2" t="s">
        <v>230</v>
      </c>
      <c r="FN128" s="2" t="s">
        <v>217</v>
      </c>
      <c r="FO128" s="2" t="s">
        <v>1837</v>
      </c>
      <c r="FP128" s="2" t="s">
        <v>275</v>
      </c>
      <c r="FQ128" s="2" t="s">
        <v>232</v>
      </c>
      <c r="FR128" s="2" t="s">
        <v>220</v>
      </c>
      <c r="FS128" s="4"/>
      <c r="FT128" s="8"/>
      <c r="FU128" s="4"/>
      <c r="FV128" s="8"/>
      <c r="FW128" s="7"/>
      <c r="FX128" s="7"/>
      <c r="FY128" s="2" t="s">
        <v>230</v>
      </c>
      <c r="FZ128" s="2" t="s">
        <v>217</v>
      </c>
      <c r="GA128" s="2" t="s">
        <v>460</v>
      </c>
      <c r="GB128" s="2" t="s">
        <v>461</v>
      </c>
      <c r="GC128" s="2" t="s">
        <v>232</v>
      </c>
      <c r="GD128" s="2" t="s">
        <v>220</v>
      </c>
      <c r="GE128" s="4"/>
      <c r="GF128" s="8"/>
      <c r="GG128" s="4"/>
      <c r="GH128" s="8"/>
      <c r="GI128" s="7"/>
      <c r="GJ128" s="7"/>
      <c r="GK128" s="2" t="s">
        <v>230</v>
      </c>
      <c r="GL128" s="2" t="s">
        <v>217</v>
      </c>
      <c r="GM128" s="2" t="s">
        <v>250</v>
      </c>
      <c r="GN128" s="2" t="s">
        <v>220</v>
      </c>
      <c r="GO128" s="2" t="s">
        <v>232</v>
      </c>
      <c r="GP128" s="2" t="s">
        <v>220</v>
      </c>
      <c r="GQ128" s="4"/>
      <c r="GR128" s="8"/>
      <c r="GS128" s="4"/>
      <c r="GT128" s="8"/>
      <c r="GU128" s="7"/>
      <c r="GV128" s="7"/>
      <c r="GW128" s="2" t="s">
        <v>416</v>
      </c>
      <c r="GX128" s="2" t="s">
        <v>217</v>
      </c>
      <c r="GY128" s="2" t="s">
        <v>220</v>
      </c>
      <c r="GZ128" s="2" t="s">
        <v>220</v>
      </c>
      <c r="HA128" s="2" t="s">
        <v>232</v>
      </c>
      <c r="HB128" s="2" t="s">
        <v>220</v>
      </c>
      <c r="HC128" s="4"/>
      <c r="HD128" s="8"/>
      <c r="HE128" s="4"/>
      <c r="HF128" s="8"/>
      <c r="HG128" s="7"/>
      <c r="HH128" s="7"/>
      <c r="HI128" s="2" t="s">
        <v>254</v>
      </c>
      <c r="HJ128" s="2" t="s">
        <v>217</v>
      </c>
      <c r="HK128" s="2" t="s">
        <v>220</v>
      </c>
      <c r="HL128" s="2" t="s">
        <v>220</v>
      </c>
      <c r="HM128" s="2" t="s">
        <v>232</v>
      </c>
      <c r="HN128" s="2" t="s">
        <v>220</v>
      </c>
      <c r="HO128" s="4"/>
      <c r="HP128" s="8"/>
      <c r="HQ128" s="4"/>
      <c r="HR128" s="8"/>
      <c r="HS128" s="7"/>
      <c r="HT128" s="7"/>
      <c r="HU128" s="2" t="s">
        <v>230</v>
      </c>
      <c r="HV128" s="2" t="s">
        <v>217</v>
      </c>
      <c r="HW128" s="2" t="s">
        <v>970</v>
      </c>
      <c r="HX128" s="2" t="s">
        <v>220</v>
      </c>
      <c r="HY128" s="2" t="s">
        <v>232</v>
      </c>
      <c r="HZ128" s="2" t="s">
        <v>220</v>
      </c>
      <c r="IA128" s="4"/>
      <c r="IB128" s="8"/>
      <c r="IC128" s="4"/>
      <c r="ID128" s="8"/>
      <c r="IE128" s="7"/>
      <c r="IF128" s="7"/>
      <c r="IG128" s="2" t="s">
        <v>230</v>
      </c>
      <c r="IH128" s="2" t="s">
        <v>217</v>
      </c>
      <c r="II128" s="2" t="s">
        <v>231</v>
      </c>
      <c r="IJ128" s="2" t="s">
        <v>477</v>
      </c>
      <c r="IK128" s="2" t="s">
        <v>232</v>
      </c>
      <c r="IL128" s="2" t="s">
        <v>220</v>
      </c>
      <c r="IM128" s="4"/>
      <c r="IN128" s="8"/>
      <c r="IO128" s="4"/>
      <c r="IP128" s="8"/>
      <c r="IQ128" s="7"/>
      <c r="IR128" s="7"/>
      <c r="IS128" s="2" t="s">
        <v>277</v>
      </c>
      <c r="IT128" s="2" t="s">
        <v>217</v>
      </c>
      <c r="IU128" s="2" t="s">
        <v>220</v>
      </c>
      <c r="IV128" s="2" t="s">
        <v>220</v>
      </c>
      <c r="IW128" s="2" t="s">
        <v>232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254</v>
      </c>
      <c r="JF128" s="2" t="s">
        <v>217</v>
      </c>
      <c r="JG128" s="2" t="s">
        <v>220</v>
      </c>
      <c r="JH128" s="2" t="s">
        <v>220</v>
      </c>
      <c r="JI128" s="2" t="s">
        <v>232</v>
      </c>
      <c r="JJ128" s="2" t="s">
        <v>220</v>
      </c>
      <c r="JK128" s="4"/>
      <c r="JL128" s="8"/>
      <c r="JM128" s="4"/>
      <c r="JN128" s="8"/>
      <c r="JO128" s="7"/>
      <c r="JP128" s="7"/>
      <c r="JQ128" s="2" t="s">
        <v>230</v>
      </c>
      <c r="JR128" s="2" t="s">
        <v>217</v>
      </c>
      <c r="JS128" s="2" t="s">
        <v>483</v>
      </c>
      <c r="JT128" s="2" t="s">
        <v>1156</v>
      </c>
      <c r="JU128" s="2" t="s">
        <v>232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230</v>
      </c>
      <c r="KD128" s="2" t="s">
        <v>217</v>
      </c>
      <c r="KE128" s="2" t="s">
        <v>262</v>
      </c>
      <c r="KF128" s="2" t="s">
        <v>531</v>
      </c>
      <c r="KG128" s="2" t="s">
        <v>232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230</v>
      </c>
      <c r="KP128" s="2" t="s">
        <v>217</v>
      </c>
      <c r="KQ128" s="2" t="s">
        <v>264</v>
      </c>
      <c r="KR128" s="2" t="s">
        <v>1095</v>
      </c>
      <c r="KS128" s="2" t="s">
        <v>232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277</v>
      </c>
      <c r="LB128" s="2" t="s">
        <v>217</v>
      </c>
      <c r="LC128" s="2" t="s">
        <v>220</v>
      </c>
      <c r="LD128" s="2" t="s">
        <v>220</v>
      </c>
      <c r="LE128" s="2" t="s">
        <v>232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268</v>
      </c>
      <c r="LN128" s="2" t="s">
        <v>217</v>
      </c>
      <c r="LO128" s="2" t="s">
        <v>220</v>
      </c>
      <c r="LP128" s="2" t="s">
        <v>220</v>
      </c>
      <c r="LQ128" s="2" t="s">
        <v>232</v>
      </c>
      <c r="LR128" s="2" t="s">
        <v>220</v>
      </c>
      <c r="LS128" s="4"/>
      <c r="LT128" s="8"/>
      <c r="LU128" s="4"/>
      <c r="LV128" s="8"/>
      <c r="LW128" s="7"/>
      <c r="LX128" s="7"/>
      <c r="LY128" s="2" t="s">
        <v>230</v>
      </c>
      <c r="LZ128" s="2" t="s">
        <v>270</v>
      </c>
      <c r="MA128" s="2" t="s">
        <v>1832</v>
      </c>
      <c r="MB128" s="2" t="s">
        <v>468</v>
      </c>
      <c r="MC128" s="2" t="s">
        <v>232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416</v>
      </c>
      <c r="ML128" s="2" t="s">
        <v>217</v>
      </c>
      <c r="MM128" s="2" t="s">
        <v>220</v>
      </c>
      <c r="MN128" s="2" t="s">
        <v>220</v>
      </c>
      <c r="MO128" s="2" t="s">
        <v>232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274</v>
      </c>
      <c r="MY128" s="2" t="s">
        <v>470</v>
      </c>
      <c r="MZ128" s="2" t="s">
        <v>478</v>
      </c>
      <c r="NA128" s="2" t="s">
        <v>232</v>
      </c>
      <c r="NB128" s="2" t="s">
        <v>220</v>
      </c>
      <c r="NC128" s="4"/>
      <c r="ND128" s="8"/>
      <c r="NE128" s="4"/>
      <c r="NF128" s="8"/>
      <c r="NG128" s="7"/>
      <c r="NH128" s="7"/>
      <c r="NI128" s="2" t="s">
        <v>220</v>
      </c>
      <c r="NJ128" s="2" t="s">
        <v>220</v>
      </c>
      <c r="NK128" s="2" t="s">
        <v>220</v>
      </c>
      <c r="NL128" s="2" t="s">
        <v>220</v>
      </c>
      <c r="NM128" s="2" t="s">
        <v>220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277</v>
      </c>
      <c r="NV128" s="2" t="s">
        <v>217</v>
      </c>
      <c r="NW128" s="2" t="s">
        <v>220</v>
      </c>
      <c r="NX128" s="2" t="s">
        <v>220</v>
      </c>
      <c r="NY128" s="2" t="s">
        <v>232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220</v>
      </c>
      <c r="OI128" s="2" t="s">
        <v>220</v>
      </c>
      <c r="OJ128" s="2" t="s">
        <v>220</v>
      </c>
      <c r="OK128" s="2" t="s">
        <v>220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254</v>
      </c>
      <c r="OT128" s="2" t="s">
        <v>270</v>
      </c>
      <c r="OU128" s="2" t="s">
        <v>220</v>
      </c>
      <c r="OV128" s="2" t="s">
        <v>220</v>
      </c>
      <c r="OW128" s="2" t="s">
        <v>232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277</v>
      </c>
      <c r="PF128" s="2" t="s">
        <v>217</v>
      </c>
      <c r="PG128" s="2" t="s">
        <v>220</v>
      </c>
      <c r="PH128" s="2" t="s">
        <v>220</v>
      </c>
      <c r="PI128" s="2" t="s">
        <v>232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230</v>
      </c>
      <c r="PR128" s="2" t="s">
        <v>270</v>
      </c>
      <c r="PS128" s="2" t="s">
        <v>1837</v>
      </c>
      <c r="PT128" s="2" t="s">
        <v>1185</v>
      </c>
      <c r="PU128" s="2" t="s">
        <v>232</v>
      </c>
      <c r="PV128" s="2" t="s">
        <v>220</v>
      </c>
      <c r="PW128" s="4">
        <v>369</v>
      </c>
      <c r="PX128" s="4">
        <v>2531</v>
      </c>
      <c r="PY128" s="4"/>
      <c r="PZ128" s="4"/>
      <c r="QA128" s="4">
        <v>1155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</row>
    <row r="129">
      <c r="A129" s="2" t="s">
        <v>1838</v>
      </c>
      <c r="B129" s="2" t="s">
        <v>209</v>
      </c>
      <c r="C129" s="2" t="s">
        <v>210</v>
      </c>
      <c r="D129" s="2" t="s">
        <v>1713</v>
      </c>
      <c r="E129" s="2" t="s">
        <v>1714</v>
      </c>
      <c r="F129" s="2" t="s">
        <v>436</v>
      </c>
      <c r="G129" s="2" t="s">
        <v>436</v>
      </c>
      <c r="H129" s="2" t="s">
        <v>436</v>
      </c>
      <c r="I129" s="2" t="s">
        <v>1825</v>
      </c>
      <c r="J129" s="2" t="s">
        <v>215</v>
      </c>
      <c r="K129" s="2" t="s">
        <v>499</v>
      </c>
      <c r="L129" s="3">
        <v>44.16</v>
      </c>
      <c r="M129" s="3">
        <v>46.37</v>
      </c>
      <c r="N129" s="3">
        <v>84.99</v>
      </c>
      <c r="O129" s="2" t="s">
        <v>217</v>
      </c>
      <c r="P129" s="2" t="s">
        <v>405</v>
      </c>
      <c r="Q129" s="2" t="s">
        <v>219</v>
      </c>
      <c r="R129" s="2" t="s">
        <v>220</v>
      </c>
      <c r="S129" s="2" t="s">
        <v>500</v>
      </c>
      <c r="T129" s="2" t="s">
        <v>222</v>
      </c>
      <c r="U129" s="2" t="s">
        <v>223</v>
      </c>
      <c r="V129" s="2" t="s">
        <v>441</v>
      </c>
      <c r="W129" s="2" t="s">
        <v>442</v>
      </c>
      <c r="X129" s="2" t="s">
        <v>226</v>
      </c>
      <c r="Y129" s="2" t="s">
        <v>501</v>
      </c>
      <c r="Z129" s="4">
        <v>104</v>
      </c>
      <c r="AA129" s="4">
        <f>=ROUNDDOWN(13,0)</f>
      </c>
      <c r="AB129" s="5">
        <v>8</v>
      </c>
      <c r="AC129" s="2" t="s">
        <v>524</v>
      </c>
      <c r="AD129" s="4">
        <v>50</v>
      </c>
      <c r="AE129" s="4">
        <v>165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11</v>
      </c>
      <c r="AQ129" s="8">
        <v>531</v>
      </c>
      <c r="AR129" s="4">
        <v>10</v>
      </c>
      <c r="AS129" s="8">
        <v>483.36</v>
      </c>
      <c r="AT129" s="7">
        <v>0.1</v>
      </c>
      <c r="AU129" s="7">
        <v>0.0986</v>
      </c>
      <c r="AV129" s="4">
        <v>20</v>
      </c>
      <c r="AW129" s="8">
        <v>1066.07</v>
      </c>
      <c r="AX129" s="4">
        <v>20</v>
      </c>
      <c r="AY129" s="8">
        <v>1144.47</v>
      </c>
      <c r="AZ129" s="7" t="s">
        <v>220</v>
      </c>
      <c r="BA129" s="7">
        <v>-0.0685</v>
      </c>
      <c r="BB129" s="7">
        <v>0.4981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>
        <v>0.1914</v>
      </c>
      <c r="BJ129" s="4">
        <v>11</v>
      </c>
      <c r="BK129" s="8">
        <v>531</v>
      </c>
      <c r="BL129" s="2" t="s">
        <v>1839</v>
      </c>
      <c r="BM129" s="7">
        <v>1</v>
      </c>
      <c r="BN129" s="7">
        <v>1</v>
      </c>
      <c r="BO129" s="4">
        <v>5</v>
      </c>
      <c r="BP129" s="8">
        <v>262.05</v>
      </c>
      <c r="BQ129" s="4">
        <v>3</v>
      </c>
      <c r="BR129" s="8">
        <v>157.23</v>
      </c>
      <c r="BS129" s="7">
        <v>0.6667</v>
      </c>
      <c r="BT129" s="7">
        <v>0.6667</v>
      </c>
      <c r="BU129" s="2" t="s">
        <v>230</v>
      </c>
      <c r="BV129" s="2" t="s">
        <v>217</v>
      </c>
      <c r="BW129" s="2" t="s">
        <v>220</v>
      </c>
      <c r="BX129" s="2" t="s">
        <v>1840</v>
      </c>
      <c r="BY129" s="2" t="s">
        <v>232</v>
      </c>
      <c r="BZ129" s="2" t="s">
        <v>220</v>
      </c>
      <c r="CA129" s="4">
        <v>1</v>
      </c>
      <c r="CB129" s="8">
        <v>51.2</v>
      </c>
      <c r="CC129" s="4">
        <v>1</v>
      </c>
      <c r="CD129" s="8">
        <v>51.2</v>
      </c>
      <c r="CE129" s="7"/>
      <c r="CF129" s="7"/>
      <c r="CG129" s="2" t="s">
        <v>230</v>
      </c>
      <c r="CH129" s="2" t="s">
        <v>217</v>
      </c>
      <c r="CI129" s="2" t="s">
        <v>501</v>
      </c>
      <c r="CJ129" s="2" t="s">
        <v>339</v>
      </c>
      <c r="CK129" s="2" t="s">
        <v>232</v>
      </c>
      <c r="CL129" s="2" t="s">
        <v>220</v>
      </c>
      <c r="CM129" s="4"/>
      <c r="CN129" s="8"/>
      <c r="CO129" s="4"/>
      <c r="CP129" s="8"/>
      <c r="CQ129" s="7"/>
      <c r="CR129" s="7"/>
      <c r="CS129" s="2" t="s">
        <v>230</v>
      </c>
      <c r="CT129" s="2" t="s">
        <v>217</v>
      </c>
      <c r="CU129" s="2" t="s">
        <v>410</v>
      </c>
      <c r="CV129" s="2" t="s">
        <v>1523</v>
      </c>
      <c r="CW129" s="2" t="s">
        <v>232</v>
      </c>
      <c r="CX129" s="2" t="s">
        <v>220</v>
      </c>
      <c r="CY129" s="4"/>
      <c r="CZ129" s="8"/>
      <c r="DA129" s="4"/>
      <c r="DB129" s="8"/>
      <c r="DC129" s="7"/>
      <c r="DD129" s="7"/>
      <c r="DE129" s="2" t="s">
        <v>230</v>
      </c>
      <c r="DF129" s="2" t="s">
        <v>217</v>
      </c>
      <c r="DG129" s="2" t="s">
        <v>313</v>
      </c>
      <c r="DH129" s="2" t="s">
        <v>343</v>
      </c>
      <c r="DI129" s="2" t="s">
        <v>232</v>
      </c>
      <c r="DJ129" s="2" t="s">
        <v>220</v>
      </c>
      <c r="DK129" s="4"/>
      <c r="DL129" s="8"/>
      <c r="DM129" s="4">
        <v>1</v>
      </c>
      <c r="DN129" s="8">
        <v>50.39</v>
      </c>
      <c r="DO129" s="7">
        <v>-1</v>
      </c>
      <c r="DP129" s="7">
        <v>-1</v>
      </c>
      <c r="DQ129" s="2" t="s">
        <v>230</v>
      </c>
      <c r="DR129" s="2" t="s">
        <v>217</v>
      </c>
      <c r="DS129" s="2" t="s">
        <v>508</v>
      </c>
      <c r="DT129" s="2" t="s">
        <v>1841</v>
      </c>
      <c r="DU129" s="2" t="s">
        <v>232</v>
      </c>
      <c r="DV129" s="2" t="s">
        <v>220</v>
      </c>
      <c r="DW129" s="4">
        <v>1</v>
      </c>
      <c r="DX129" s="8">
        <v>48.19</v>
      </c>
      <c r="DY129" s="4">
        <v>1</v>
      </c>
      <c r="DZ129" s="8">
        <v>36.14</v>
      </c>
      <c r="EA129" s="7"/>
      <c r="EB129" s="7">
        <v>0.3334</v>
      </c>
      <c r="EC129" s="2" t="s">
        <v>230</v>
      </c>
      <c r="ED129" s="2" t="s">
        <v>217</v>
      </c>
      <c r="EE129" s="2" t="s">
        <v>290</v>
      </c>
      <c r="EF129" s="2" t="s">
        <v>414</v>
      </c>
      <c r="EG129" s="2" t="s">
        <v>232</v>
      </c>
      <c r="EH129" s="2" t="s">
        <v>220</v>
      </c>
      <c r="EI129" s="4">
        <v>4</v>
      </c>
      <c r="EJ129" s="8">
        <v>169.56</v>
      </c>
      <c r="EK129" s="4">
        <v>4</v>
      </c>
      <c r="EL129" s="8">
        <v>188.4</v>
      </c>
      <c r="EM129" s="7"/>
      <c r="EN129" s="7">
        <v>-0.1</v>
      </c>
      <c r="EO129" s="2" t="s">
        <v>230</v>
      </c>
      <c r="EP129" s="2" t="s">
        <v>217</v>
      </c>
      <c r="EQ129" s="2" t="s">
        <v>318</v>
      </c>
      <c r="ER129" s="2" t="s">
        <v>319</v>
      </c>
      <c r="ES129" s="2" t="s">
        <v>232</v>
      </c>
      <c r="ET129" s="2" t="s">
        <v>220</v>
      </c>
      <c r="EU129" s="4"/>
      <c r="EV129" s="8"/>
      <c r="EW129" s="4"/>
      <c r="EX129" s="8"/>
      <c r="EY129" s="7"/>
      <c r="EZ129" s="7"/>
      <c r="FA129" s="2" t="s">
        <v>230</v>
      </c>
      <c r="FB129" s="2" t="s">
        <v>217</v>
      </c>
      <c r="FC129" s="2" t="s">
        <v>1012</v>
      </c>
      <c r="FD129" s="2" t="s">
        <v>1199</v>
      </c>
      <c r="FE129" s="2" t="s">
        <v>232</v>
      </c>
      <c r="FF129" s="2" t="s">
        <v>220</v>
      </c>
      <c r="FG129" s="4"/>
      <c r="FH129" s="8"/>
      <c r="FI129" s="4"/>
      <c r="FJ129" s="8"/>
      <c r="FK129" s="7"/>
      <c r="FL129" s="7"/>
      <c r="FM129" s="2" t="s">
        <v>230</v>
      </c>
      <c r="FN129" s="2" t="s">
        <v>217</v>
      </c>
      <c r="FO129" s="2" t="s">
        <v>1802</v>
      </c>
      <c r="FP129" s="2" t="s">
        <v>328</v>
      </c>
      <c r="FQ129" s="2" t="s">
        <v>232</v>
      </c>
      <c r="FR129" s="2" t="s">
        <v>220</v>
      </c>
      <c r="FS129" s="4"/>
      <c r="FT129" s="8"/>
      <c r="FU129" s="4"/>
      <c r="FV129" s="8"/>
      <c r="FW129" s="7"/>
      <c r="FX129" s="7"/>
      <c r="FY129" s="2" t="s">
        <v>416</v>
      </c>
      <c r="FZ129" s="2" t="s">
        <v>217</v>
      </c>
      <c r="GA129" s="2" t="s">
        <v>220</v>
      </c>
      <c r="GB129" s="2" t="s">
        <v>220</v>
      </c>
      <c r="GC129" s="2" t="s">
        <v>232</v>
      </c>
      <c r="GD129" s="2" t="s">
        <v>220</v>
      </c>
      <c r="GE129" s="4"/>
      <c r="GF129" s="8"/>
      <c r="GG129" s="4"/>
      <c r="GH129" s="8"/>
      <c r="GI129" s="7"/>
      <c r="GJ129" s="7"/>
      <c r="GK129" s="2" t="s">
        <v>230</v>
      </c>
      <c r="GL129" s="2" t="s">
        <v>217</v>
      </c>
      <c r="GM129" s="2" t="s">
        <v>250</v>
      </c>
      <c r="GN129" s="2" t="s">
        <v>220</v>
      </c>
      <c r="GO129" s="2" t="s">
        <v>232</v>
      </c>
      <c r="GP129" s="2" t="s">
        <v>220</v>
      </c>
      <c r="GQ129" s="4"/>
      <c r="GR129" s="8"/>
      <c r="GS129" s="4"/>
      <c r="GT129" s="8"/>
      <c r="GU129" s="7"/>
      <c r="GV129" s="7"/>
      <c r="GW129" s="2" t="s">
        <v>416</v>
      </c>
      <c r="GX129" s="2" t="s">
        <v>217</v>
      </c>
      <c r="GY129" s="2" t="s">
        <v>220</v>
      </c>
      <c r="GZ129" s="2" t="s">
        <v>220</v>
      </c>
      <c r="HA129" s="2" t="s">
        <v>232</v>
      </c>
      <c r="HB129" s="2" t="s">
        <v>220</v>
      </c>
      <c r="HC129" s="4"/>
      <c r="HD129" s="8"/>
      <c r="HE129" s="4"/>
      <c r="HF129" s="8"/>
      <c r="HG129" s="7"/>
      <c r="HH129" s="7"/>
      <c r="HI129" s="2" t="s">
        <v>254</v>
      </c>
      <c r="HJ129" s="2" t="s">
        <v>217</v>
      </c>
      <c r="HK129" s="2" t="s">
        <v>220</v>
      </c>
      <c r="HL129" s="2" t="s">
        <v>220</v>
      </c>
      <c r="HM129" s="2" t="s">
        <v>232</v>
      </c>
      <c r="HN129" s="2" t="s">
        <v>220</v>
      </c>
      <c r="HO129" s="4"/>
      <c r="HP129" s="8"/>
      <c r="HQ129" s="4"/>
      <c r="HR129" s="8"/>
      <c r="HS129" s="7"/>
      <c r="HT129" s="7"/>
      <c r="HU129" s="2" t="s">
        <v>230</v>
      </c>
      <c r="HV129" s="2" t="s">
        <v>217</v>
      </c>
      <c r="HW129" s="2" t="s">
        <v>970</v>
      </c>
      <c r="HX129" s="2" t="s">
        <v>220</v>
      </c>
      <c r="HY129" s="2" t="s">
        <v>232</v>
      </c>
      <c r="HZ129" s="2" t="s">
        <v>220</v>
      </c>
      <c r="IA129" s="4"/>
      <c r="IB129" s="8"/>
      <c r="IC129" s="4"/>
      <c r="ID129" s="8"/>
      <c r="IE129" s="7"/>
      <c r="IF129" s="7"/>
      <c r="IG129" s="2" t="s">
        <v>230</v>
      </c>
      <c r="IH129" s="2" t="s">
        <v>217</v>
      </c>
      <c r="II129" s="2" t="s">
        <v>501</v>
      </c>
      <c r="IJ129" s="2" t="s">
        <v>220</v>
      </c>
      <c r="IK129" s="2" t="s">
        <v>232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277</v>
      </c>
      <c r="IT129" s="2" t="s">
        <v>217</v>
      </c>
      <c r="IU129" s="2" t="s">
        <v>220</v>
      </c>
      <c r="IV129" s="2" t="s">
        <v>220</v>
      </c>
      <c r="IW129" s="2" t="s">
        <v>232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254</v>
      </c>
      <c r="JF129" s="2" t="s">
        <v>217</v>
      </c>
      <c r="JG129" s="2" t="s">
        <v>220</v>
      </c>
      <c r="JH129" s="2" t="s">
        <v>220</v>
      </c>
      <c r="JI129" s="2" t="s">
        <v>232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277</v>
      </c>
      <c r="JR129" s="2" t="s">
        <v>217</v>
      </c>
      <c r="JS129" s="2" t="s">
        <v>220</v>
      </c>
      <c r="JT129" s="2" t="s">
        <v>220</v>
      </c>
      <c r="JU129" s="2" t="s">
        <v>232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277</v>
      </c>
      <c r="KD129" s="2" t="s">
        <v>217</v>
      </c>
      <c r="KE129" s="2" t="s">
        <v>220</v>
      </c>
      <c r="KF129" s="2" t="s">
        <v>220</v>
      </c>
      <c r="KG129" s="2" t="s">
        <v>232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277</v>
      </c>
      <c r="KP129" s="2" t="s">
        <v>217</v>
      </c>
      <c r="KQ129" s="2" t="s">
        <v>220</v>
      </c>
      <c r="KR129" s="2" t="s">
        <v>220</v>
      </c>
      <c r="KS129" s="2" t="s">
        <v>232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277</v>
      </c>
      <c r="LB129" s="2" t="s">
        <v>217</v>
      </c>
      <c r="LC129" s="2" t="s">
        <v>220</v>
      </c>
      <c r="LD129" s="2" t="s">
        <v>220</v>
      </c>
      <c r="LE129" s="2" t="s">
        <v>232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268</v>
      </c>
      <c r="LN129" s="2" t="s">
        <v>217</v>
      </c>
      <c r="LO129" s="2" t="s">
        <v>220</v>
      </c>
      <c r="LP129" s="2" t="s">
        <v>220</v>
      </c>
      <c r="LQ129" s="2" t="s">
        <v>232</v>
      </c>
      <c r="LR129" s="2" t="s">
        <v>220</v>
      </c>
      <c r="LS129" s="4"/>
      <c r="LT129" s="8"/>
      <c r="LU129" s="4"/>
      <c r="LV129" s="8"/>
      <c r="LW129" s="7"/>
      <c r="LX129" s="7"/>
      <c r="LY129" s="2" t="s">
        <v>230</v>
      </c>
      <c r="LZ129" s="2" t="s">
        <v>270</v>
      </c>
      <c r="MA129" s="2" t="s">
        <v>518</v>
      </c>
      <c r="MB129" s="2" t="s">
        <v>220</v>
      </c>
      <c r="MC129" s="2" t="s">
        <v>232</v>
      </c>
      <c r="MD129" s="2" t="s">
        <v>220</v>
      </c>
      <c r="ME129" s="4"/>
      <c r="MF129" s="8"/>
      <c r="MG129" s="4"/>
      <c r="MH129" s="8"/>
      <c r="MI129" s="7"/>
      <c r="MJ129" s="7"/>
      <c r="MK129" s="2" t="s">
        <v>277</v>
      </c>
      <c r="ML129" s="2" t="s">
        <v>217</v>
      </c>
      <c r="MM129" s="2" t="s">
        <v>220</v>
      </c>
      <c r="MN129" s="2" t="s">
        <v>220</v>
      </c>
      <c r="MO129" s="2" t="s">
        <v>232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230</v>
      </c>
      <c r="MX129" s="2" t="s">
        <v>274</v>
      </c>
      <c r="MY129" s="2" t="s">
        <v>309</v>
      </c>
      <c r="MZ129" s="2" t="s">
        <v>522</v>
      </c>
      <c r="NA129" s="2" t="s">
        <v>232</v>
      </c>
      <c r="NB129" s="2" t="s">
        <v>220</v>
      </c>
      <c r="NC129" s="4"/>
      <c r="ND129" s="8"/>
      <c r="NE129" s="4"/>
      <c r="NF129" s="8"/>
      <c r="NG129" s="7"/>
      <c r="NH129" s="7"/>
      <c r="NI129" s="2" t="s">
        <v>220</v>
      </c>
      <c r="NJ129" s="2" t="s">
        <v>220</v>
      </c>
      <c r="NK129" s="2" t="s">
        <v>220</v>
      </c>
      <c r="NL129" s="2" t="s">
        <v>220</v>
      </c>
      <c r="NM129" s="2" t="s">
        <v>220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277</v>
      </c>
      <c r="NV129" s="2" t="s">
        <v>217</v>
      </c>
      <c r="NW129" s="2" t="s">
        <v>220</v>
      </c>
      <c r="NX129" s="2" t="s">
        <v>220</v>
      </c>
      <c r="NY129" s="2" t="s">
        <v>232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217</v>
      </c>
      <c r="OI129" s="2" t="s">
        <v>220</v>
      </c>
      <c r="OJ129" s="2" t="s">
        <v>220</v>
      </c>
      <c r="OK129" s="2" t="s">
        <v>232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254</v>
      </c>
      <c r="OT129" s="2" t="s">
        <v>270</v>
      </c>
      <c r="OU129" s="2" t="s">
        <v>220</v>
      </c>
      <c r="OV129" s="2" t="s">
        <v>220</v>
      </c>
      <c r="OW129" s="2" t="s">
        <v>232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277</v>
      </c>
      <c r="PF129" s="2" t="s">
        <v>217</v>
      </c>
      <c r="PG129" s="2" t="s">
        <v>220</v>
      </c>
      <c r="PH129" s="2" t="s">
        <v>220</v>
      </c>
      <c r="PI129" s="2" t="s">
        <v>232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254</v>
      </c>
      <c r="PR129" s="2" t="s">
        <v>270</v>
      </c>
      <c r="PS129" s="2" t="s">
        <v>220</v>
      </c>
      <c r="PT129" s="2" t="s">
        <v>220</v>
      </c>
      <c r="PU129" s="2" t="s">
        <v>232</v>
      </c>
      <c r="PV129" s="2" t="s">
        <v>220</v>
      </c>
      <c r="PW129" s="4">
        <v>104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>
        <v>50</v>
      </c>
      <c r="RS129" s="4"/>
      <c r="RT129" s="4"/>
      <c r="RU129" s="4"/>
      <c r="RV129" s="4"/>
      <c r="RW129" s="4">
        <v>115</v>
      </c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</row>
    <row r="130">
      <c r="A130" s="2" t="s">
        <v>1842</v>
      </c>
      <c r="B130" s="2" t="s">
        <v>209</v>
      </c>
      <c r="C130" s="2" t="s">
        <v>210</v>
      </c>
      <c r="D130" s="2" t="s">
        <v>1713</v>
      </c>
      <c r="E130" s="2" t="s">
        <v>1714</v>
      </c>
      <c r="F130" s="2" t="s">
        <v>436</v>
      </c>
      <c r="G130" s="2" t="s">
        <v>436</v>
      </c>
      <c r="H130" s="2" t="s">
        <v>436</v>
      </c>
      <c r="I130" s="2" t="s">
        <v>1825</v>
      </c>
      <c r="J130" s="2" t="s">
        <v>282</v>
      </c>
      <c r="K130" s="2" t="s">
        <v>499</v>
      </c>
      <c r="L130" s="3">
        <v>58.6</v>
      </c>
      <c r="M130" s="3">
        <v>61.53</v>
      </c>
      <c r="N130" s="3">
        <v>114.99</v>
      </c>
      <c r="O130" s="2" t="s">
        <v>217</v>
      </c>
      <c r="P130" s="2" t="s">
        <v>405</v>
      </c>
      <c r="Q130" s="2" t="s">
        <v>219</v>
      </c>
      <c r="R130" s="2" t="s">
        <v>220</v>
      </c>
      <c r="S130" s="2" t="s">
        <v>500</v>
      </c>
      <c r="T130" s="2" t="s">
        <v>222</v>
      </c>
      <c r="U130" s="2" t="s">
        <v>223</v>
      </c>
      <c r="V130" s="2" t="s">
        <v>441</v>
      </c>
      <c r="W130" s="2" t="s">
        <v>442</v>
      </c>
      <c r="X130" s="2" t="s">
        <v>226</v>
      </c>
      <c r="Y130" s="2" t="s">
        <v>501</v>
      </c>
      <c r="Z130" s="4">
        <v>70</v>
      </c>
      <c r="AA130" s="4">
        <f>=ROUNDDOWN(17.5,0)</f>
      </c>
      <c r="AB130" s="5">
        <v>4</v>
      </c>
      <c r="AC130" s="2" t="s">
        <v>524</v>
      </c>
      <c r="AD130" s="4">
        <v>70</v>
      </c>
      <c r="AE130" s="4">
        <v>165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9</v>
      </c>
      <c r="AQ130" s="8">
        <v>535.07</v>
      </c>
      <c r="AR130" s="4">
        <v>10</v>
      </c>
      <c r="AS130" s="8">
        <v>661.11</v>
      </c>
      <c r="AT130" s="7">
        <v>-0.1</v>
      </c>
      <c r="AU130" s="7">
        <v>-0.1906</v>
      </c>
      <c r="AV130" s="4" t="s">
        <v>220</v>
      </c>
      <c r="AW130" s="8" t="s">
        <v>220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>
        <v>0.5019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 t="s">
        <v>220</v>
      </c>
      <c r="BJ130" s="4">
        <v>9</v>
      </c>
      <c r="BK130" s="8">
        <v>535.07</v>
      </c>
      <c r="BL130" s="2" t="s">
        <v>1843</v>
      </c>
      <c r="BM130" s="7">
        <v>1</v>
      </c>
      <c r="BN130" s="7">
        <v>1</v>
      </c>
      <c r="BO130" s="4"/>
      <c r="BP130" s="8"/>
      <c r="BQ130" s="4">
        <v>4</v>
      </c>
      <c r="BR130" s="8">
        <v>279.52</v>
      </c>
      <c r="BS130" s="7">
        <v>-1</v>
      </c>
      <c r="BT130" s="7">
        <v>-1</v>
      </c>
      <c r="BU130" s="2" t="s">
        <v>230</v>
      </c>
      <c r="BV130" s="2" t="s">
        <v>217</v>
      </c>
      <c r="BW130" s="2" t="s">
        <v>220</v>
      </c>
      <c r="BX130" s="2" t="s">
        <v>504</v>
      </c>
      <c r="BY130" s="2" t="s">
        <v>232</v>
      </c>
      <c r="BZ130" s="2" t="s">
        <v>220</v>
      </c>
      <c r="CA130" s="4">
        <v>1</v>
      </c>
      <c r="CB130" s="8">
        <v>68.26</v>
      </c>
      <c r="CC130" s="4"/>
      <c r="CD130" s="8"/>
      <c r="CE130" s="7"/>
      <c r="CF130" s="7"/>
      <c r="CG130" s="2" t="s">
        <v>230</v>
      </c>
      <c r="CH130" s="2" t="s">
        <v>217</v>
      </c>
      <c r="CI130" s="2" t="s">
        <v>501</v>
      </c>
      <c r="CJ130" s="2" t="s">
        <v>1844</v>
      </c>
      <c r="CK130" s="2" t="s">
        <v>232</v>
      </c>
      <c r="CL130" s="2" t="s">
        <v>220</v>
      </c>
      <c r="CM130" s="4">
        <v>1</v>
      </c>
      <c r="CN130" s="8">
        <v>67.59</v>
      </c>
      <c r="CO130" s="4">
        <v>1</v>
      </c>
      <c r="CP130" s="8">
        <v>67.59</v>
      </c>
      <c r="CQ130" s="7"/>
      <c r="CR130" s="7"/>
      <c r="CS130" s="2" t="s">
        <v>230</v>
      </c>
      <c r="CT130" s="2" t="s">
        <v>217</v>
      </c>
      <c r="CU130" s="2" t="s">
        <v>506</v>
      </c>
      <c r="CV130" s="2" t="s">
        <v>872</v>
      </c>
      <c r="CW130" s="2" t="s">
        <v>232</v>
      </c>
      <c r="CX130" s="2" t="s">
        <v>220</v>
      </c>
      <c r="CY130" s="4"/>
      <c r="CZ130" s="8"/>
      <c r="DA130" s="4"/>
      <c r="DB130" s="8"/>
      <c r="DC130" s="7"/>
      <c r="DD130" s="7"/>
      <c r="DE130" s="2" t="s">
        <v>230</v>
      </c>
      <c r="DF130" s="2" t="s">
        <v>217</v>
      </c>
      <c r="DG130" s="2" t="s">
        <v>313</v>
      </c>
      <c r="DH130" s="2" t="s">
        <v>343</v>
      </c>
      <c r="DI130" s="2" t="s">
        <v>232</v>
      </c>
      <c r="DJ130" s="2" t="s">
        <v>220</v>
      </c>
      <c r="DK130" s="4"/>
      <c r="DL130" s="8"/>
      <c r="DM130" s="4"/>
      <c r="DN130" s="8"/>
      <c r="DO130" s="7"/>
      <c r="DP130" s="7"/>
      <c r="DQ130" s="2" t="s">
        <v>230</v>
      </c>
      <c r="DR130" s="2" t="s">
        <v>217</v>
      </c>
      <c r="DS130" s="2" t="s">
        <v>508</v>
      </c>
      <c r="DT130" s="2" t="s">
        <v>1845</v>
      </c>
      <c r="DU130" s="2" t="s">
        <v>232</v>
      </c>
      <c r="DV130" s="2" t="s">
        <v>220</v>
      </c>
      <c r="DW130" s="4">
        <v>1</v>
      </c>
      <c r="DX130" s="8">
        <v>51.4</v>
      </c>
      <c r="DY130" s="4"/>
      <c r="DZ130" s="8"/>
      <c r="EA130" s="7"/>
      <c r="EB130" s="7"/>
      <c r="EC130" s="2" t="s">
        <v>230</v>
      </c>
      <c r="ED130" s="2" t="s">
        <v>217</v>
      </c>
      <c r="EE130" s="2" t="s">
        <v>290</v>
      </c>
      <c r="EF130" s="2" t="s">
        <v>427</v>
      </c>
      <c r="EG130" s="2" t="s">
        <v>232</v>
      </c>
      <c r="EH130" s="2" t="s">
        <v>220</v>
      </c>
      <c r="EI130" s="4">
        <v>6</v>
      </c>
      <c r="EJ130" s="8">
        <v>347.82</v>
      </c>
      <c r="EK130" s="4">
        <v>5</v>
      </c>
      <c r="EL130" s="8">
        <v>314</v>
      </c>
      <c r="EM130" s="7">
        <v>0.2</v>
      </c>
      <c r="EN130" s="7">
        <v>0.1077</v>
      </c>
      <c r="EO130" s="2" t="s">
        <v>230</v>
      </c>
      <c r="EP130" s="2" t="s">
        <v>217</v>
      </c>
      <c r="EQ130" s="2" t="s">
        <v>318</v>
      </c>
      <c r="ER130" s="2" t="s">
        <v>319</v>
      </c>
      <c r="ES130" s="2" t="s">
        <v>232</v>
      </c>
      <c r="ET130" s="2" t="s">
        <v>220</v>
      </c>
      <c r="EU130" s="4"/>
      <c r="EV130" s="8"/>
      <c r="EW130" s="4"/>
      <c r="EX130" s="8"/>
      <c r="EY130" s="7"/>
      <c r="EZ130" s="7"/>
      <c r="FA130" s="2" t="s">
        <v>230</v>
      </c>
      <c r="FB130" s="2" t="s">
        <v>217</v>
      </c>
      <c r="FC130" s="2" t="s">
        <v>1012</v>
      </c>
      <c r="FD130" s="2" t="s">
        <v>910</v>
      </c>
      <c r="FE130" s="2" t="s">
        <v>232</v>
      </c>
      <c r="FF130" s="2" t="s">
        <v>220</v>
      </c>
      <c r="FG130" s="4"/>
      <c r="FH130" s="8"/>
      <c r="FI130" s="4"/>
      <c r="FJ130" s="8"/>
      <c r="FK130" s="7"/>
      <c r="FL130" s="7"/>
      <c r="FM130" s="2" t="s">
        <v>230</v>
      </c>
      <c r="FN130" s="2" t="s">
        <v>217</v>
      </c>
      <c r="FO130" s="2" t="s">
        <v>1802</v>
      </c>
      <c r="FP130" s="2" t="s">
        <v>1350</v>
      </c>
      <c r="FQ130" s="2" t="s">
        <v>232</v>
      </c>
      <c r="FR130" s="2" t="s">
        <v>220</v>
      </c>
      <c r="FS130" s="4"/>
      <c r="FT130" s="8"/>
      <c r="FU130" s="4"/>
      <c r="FV130" s="8"/>
      <c r="FW130" s="7"/>
      <c r="FX130" s="7"/>
      <c r="FY130" s="2" t="s">
        <v>416</v>
      </c>
      <c r="FZ130" s="2" t="s">
        <v>217</v>
      </c>
      <c r="GA130" s="2" t="s">
        <v>220</v>
      </c>
      <c r="GB130" s="2" t="s">
        <v>220</v>
      </c>
      <c r="GC130" s="2" t="s">
        <v>232</v>
      </c>
      <c r="GD130" s="2" t="s">
        <v>220</v>
      </c>
      <c r="GE130" s="4"/>
      <c r="GF130" s="8"/>
      <c r="GG130" s="4"/>
      <c r="GH130" s="8"/>
      <c r="GI130" s="7"/>
      <c r="GJ130" s="7"/>
      <c r="GK130" s="2" t="s">
        <v>230</v>
      </c>
      <c r="GL130" s="2" t="s">
        <v>217</v>
      </c>
      <c r="GM130" s="2" t="s">
        <v>250</v>
      </c>
      <c r="GN130" s="2" t="s">
        <v>220</v>
      </c>
      <c r="GO130" s="2" t="s">
        <v>232</v>
      </c>
      <c r="GP130" s="2" t="s">
        <v>220</v>
      </c>
      <c r="GQ130" s="4"/>
      <c r="GR130" s="8"/>
      <c r="GS130" s="4"/>
      <c r="GT130" s="8"/>
      <c r="GU130" s="7"/>
      <c r="GV130" s="7"/>
      <c r="GW130" s="2" t="s">
        <v>416</v>
      </c>
      <c r="GX130" s="2" t="s">
        <v>217</v>
      </c>
      <c r="GY130" s="2" t="s">
        <v>220</v>
      </c>
      <c r="GZ130" s="2" t="s">
        <v>220</v>
      </c>
      <c r="HA130" s="2" t="s">
        <v>232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254</v>
      </c>
      <c r="HJ130" s="2" t="s">
        <v>217</v>
      </c>
      <c r="HK130" s="2" t="s">
        <v>220</v>
      </c>
      <c r="HL130" s="2" t="s">
        <v>220</v>
      </c>
      <c r="HM130" s="2" t="s">
        <v>232</v>
      </c>
      <c r="HN130" s="2" t="s">
        <v>220</v>
      </c>
      <c r="HO130" s="4"/>
      <c r="HP130" s="8"/>
      <c r="HQ130" s="4"/>
      <c r="HR130" s="8"/>
      <c r="HS130" s="7"/>
      <c r="HT130" s="7"/>
      <c r="HU130" s="2" t="s">
        <v>230</v>
      </c>
      <c r="HV130" s="2" t="s">
        <v>217</v>
      </c>
      <c r="HW130" s="2" t="s">
        <v>970</v>
      </c>
      <c r="HX130" s="2" t="s">
        <v>1846</v>
      </c>
      <c r="HY130" s="2" t="s">
        <v>232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230</v>
      </c>
      <c r="IH130" s="2" t="s">
        <v>217</v>
      </c>
      <c r="II130" s="2" t="s">
        <v>501</v>
      </c>
      <c r="IJ130" s="2" t="s">
        <v>1847</v>
      </c>
      <c r="IK130" s="2" t="s">
        <v>232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277</v>
      </c>
      <c r="IT130" s="2" t="s">
        <v>217</v>
      </c>
      <c r="IU130" s="2" t="s">
        <v>220</v>
      </c>
      <c r="IV130" s="2" t="s">
        <v>220</v>
      </c>
      <c r="IW130" s="2" t="s">
        <v>232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254</v>
      </c>
      <c r="JF130" s="2" t="s">
        <v>217</v>
      </c>
      <c r="JG130" s="2" t="s">
        <v>220</v>
      </c>
      <c r="JH130" s="2" t="s">
        <v>220</v>
      </c>
      <c r="JI130" s="2" t="s">
        <v>232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277</v>
      </c>
      <c r="JR130" s="2" t="s">
        <v>217</v>
      </c>
      <c r="JS130" s="2" t="s">
        <v>220</v>
      </c>
      <c r="JT130" s="2" t="s">
        <v>220</v>
      </c>
      <c r="JU130" s="2" t="s">
        <v>232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277</v>
      </c>
      <c r="KD130" s="2" t="s">
        <v>217</v>
      </c>
      <c r="KE130" s="2" t="s">
        <v>220</v>
      </c>
      <c r="KF130" s="2" t="s">
        <v>220</v>
      </c>
      <c r="KG130" s="2" t="s">
        <v>232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277</v>
      </c>
      <c r="KP130" s="2" t="s">
        <v>217</v>
      </c>
      <c r="KQ130" s="2" t="s">
        <v>220</v>
      </c>
      <c r="KR130" s="2" t="s">
        <v>220</v>
      </c>
      <c r="KS130" s="2" t="s">
        <v>232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277</v>
      </c>
      <c r="LB130" s="2" t="s">
        <v>217</v>
      </c>
      <c r="LC130" s="2" t="s">
        <v>220</v>
      </c>
      <c r="LD130" s="2" t="s">
        <v>220</v>
      </c>
      <c r="LE130" s="2" t="s">
        <v>232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268</v>
      </c>
      <c r="LN130" s="2" t="s">
        <v>217</v>
      </c>
      <c r="LO130" s="2" t="s">
        <v>220</v>
      </c>
      <c r="LP130" s="2" t="s">
        <v>220</v>
      </c>
      <c r="LQ130" s="2" t="s">
        <v>232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230</v>
      </c>
      <c r="LZ130" s="2" t="s">
        <v>270</v>
      </c>
      <c r="MA130" s="2" t="s">
        <v>518</v>
      </c>
      <c r="MB130" s="2" t="s">
        <v>1207</v>
      </c>
      <c r="MC130" s="2" t="s">
        <v>232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277</v>
      </c>
      <c r="ML130" s="2" t="s">
        <v>217</v>
      </c>
      <c r="MM130" s="2" t="s">
        <v>220</v>
      </c>
      <c r="MN130" s="2" t="s">
        <v>220</v>
      </c>
      <c r="MO130" s="2" t="s">
        <v>232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230</v>
      </c>
      <c r="MX130" s="2" t="s">
        <v>274</v>
      </c>
      <c r="MY130" s="2" t="s">
        <v>1245</v>
      </c>
      <c r="MZ130" s="2" t="s">
        <v>529</v>
      </c>
      <c r="NA130" s="2" t="s">
        <v>232</v>
      </c>
      <c r="NB130" s="2" t="s">
        <v>220</v>
      </c>
      <c r="NC130" s="4"/>
      <c r="ND130" s="8"/>
      <c r="NE130" s="4"/>
      <c r="NF130" s="8"/>
      <c r="NG130" s="7"/>
      <c r="NH130" s="7"/>
      <c r="NI130" s="2" t="s">
        <v>220</v>
      </c>
      <c r="NJ130" s="2" t="s">
        <v>220</v>
      </c>
      <c r="NK130" s="2" t="s">
        <v>220</v>
      </c>
      <c r="NL130" s="2" t="s">
        <v>220</v>
      </c>
      <c r="NM130" s="2" t="s">
        <v>220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277</v>
      </c>
      <c r="NV130" s="2" t="s">
        <v>217</v>
      </c>
      <c r="NW130" s="2" t="s">
        <v>220</v>
      </c>
      <c r="NX130" s="2" t="s">
        <v>220</v>
      </c>
      <c r="NY130" s="2" t="s">
        <v>232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217</v>
      </c>
      <c r="OI130" s="2" t="s">
        <v>220</v>
      </c>
      <c r="OJ130" s="2" t="s">
        <v>220</v>
      </c>
      <c r="OK130" s="2" t="s">
        <v>232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254</v>
      </c>
      <c r="OT130" s="2" t="s">
        <v>270</v>
      </c>
      <c r="OU130" s="2" t="s">
        <v>220</v>
      </c>
      <c r="OV130" s="2" t="s">
        <v>220</v>
      </c>
      <c r="OW130" s="2" t="s">
        <v>232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277</v>
      </c>
      <c r="PF130" s="2" t="s">
        <v>217</v>
      </c>
      <c r="PG130" s="2" t="s">
        <v>220</v>
      </c>
      <c r="PH130" s="2" t="s">
        <v>220</v>
      </c>
      <c r="PI130" s="2" t="s">
        <v>232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254</v>
      </c>
      <c r="PR130" s="2" t="s">
        <v>270</v>
      </c>
      <c r="PS130" s="2" t="s">
        <v>220</v>
      </c>
      <c r="PT130" s="2" t="s">
        <v>220</v>
      </c>
      <c r="PU130" s="2" t="s">
        <v>232</v>
      </c>
      <c r="PV130" s="2" t="s">
        <v>220</v>
      </c>
      <c r="PW130" s="4">
        <v>70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>
        <v>70</v>
      </c>
      <c r="RS130" s="4"/>
      <c r="RT130" s="4"/>
      <c r="RU130" s="4"/>
      <c r="RV130" s="4"/>
      <c r="RW130" s="4">
        <v>95</v>
      </c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</row>
    <row r="131">
      <c r="A131" s="2" t="s">
        <v>1848</v>
      </c>
      <c r="B131" s="2" t="s">
        <v>209</v>
      </c>
      <c r="C131" s="2" t="s">
        <v>210</v>
      </c>
      <c r="D131" s="2" t="s">
        <v>1713</v>
      </c>
      <c r="E131" s="2" t="s">
        <v>1714</v>
      </c>
      <c r="F131" s="2" t="s">
        <v>436</v>
      </c>
      <c r="G131" s="2" t="s">
        <v>436</v>
      </c>
      <c r="H131" s="2" t="s">
        <v>436</v>
      </c>
      <c r="I131" s="2" t="s">
        <v>1825</v>
      </c>
      <c r="J131" s="2" t="s">
        <v>215</v>
      </c>
      <c r="K131" s="2" t="s">
        <v>536</v>
      </c>
      <c r="L131" s="3">
        <v>44.16</v>
      </c>
      <c r="M131" s="3">
        <v>46.37</v>
      </c>
      <c r="N131" s="3">
        <v>84.99</v>
      </c>
      <c r="O131" s="2" t="s">
        <v>537</v>
      </c>
      <c r="P131" s="2" t="s">
        <v>538</v>
      </c>
      <c r="Q131" s="2" t="s">
        <v>219</v>
      </c>
      <c r="R131" s="2" t="s">
        <v>220</v>
      </c>
      <c r="S131" s="2" t="s">
        <v>539</v>
      </c>
      <c r="T131" s="2" t="s">
        <v>222</v>
      </c>
      <c r="U131" s="2" t="s">
        <v>223</v>
      </c>
      <c r="V131" s="2" t="s">
        <v>441</v>
      </c>
      <c r="W131" s="2" t="s">
        <v>442</v>
      </c>
      <c r="X131" s="2" t="s">
        <v>226</v>
      </c>
      <c r="Y131" s="2" t="s">
        <v>540</v>
      </c>
      <c r="Z131" s="4"/>
      <c r="AA131" s="4">
        <f>=ROUNDDOWN({0},0)</f>
      </c>
      <c r="AB131" s="5">
        <v>4</v>
      </c>
      <c r="AC131" s="2" t="s">
        <v>220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/>
      <c r="AQ131" s="8"/>
      <c r="AR131" s="4">
        <v>2</v>
      </c>
      <c r="AS131" s="8">
        <v>110.4</v>
      </c>
      <c r="AT131" s="7">
        <v>-1</v>
      </c>
      <c r="AU131" s="7">
        <v>-1</v>
      </c>
      <c r="AV131" s="4" t="s">
        <v>220</v>
      </c>
      <c r="AW131" s="8" t="s">
        <v>220</v>
      </c>
      <c r="AX131" s="4">
        <v>6</v>
      </c>
      <c r="AY131" s="8">
        <v>387.31</v>
      </c>
      <c r="AZ131" s="7" t="s">
        <v>220</v>
      </c>
      <c r="BA131" s="7" t="s">
        <v>220</v>
      </c>
      <c r="BB131" s="7"/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 t="s">
        <v>220</v>
      </c>
      <c r="BJ131" s="4"/>
      <c r="BK131" s="8"/>
      <c r="BL131" s="2" t="s">
        <v>16</v>
      </c>
      <c r="BM131" s="7"/>
      <c r="BN131" s="7"/>
      <c r="BO131" s="4"/>
      <c r="BP131" s="8"/>
      <c r="BQ131" s="4">
        <v>2</v>
      </c>
      <c r="BR131" s="8">
        <v>110.4</v>
      </c>
      <c r="BS131" s="7">
        <v>-1</v>
      </c>
      <c r="BT131" s="7">
        <v>-1</v>
      </c>
      <c r="BU131" s="2" t="s">
        <v>230</v>
      </c>
      <c r="BV131" s="2" t="s">
        <v>270</v>
      </c>
      <c r="BW131" s="2" t="s">
        <v>220</v>
      </c>
      <c r="BX131" s="2" t="s">
        <v>542</v>
      </c>
      <c r="BY131" s="2" t="s">
        <v>232</v>
      </c>
      <c r="BZ131" s="2" t="s">
        <v>220</v>
      </c>
      <c r="CA131" s="4"/>
      <c r="CB131" s="8"/>
      <c r="CC131" s="4"/>
      <c r="CD131" s="8"/>
      <c r="CE131" s="7"/>
      <c r="CF131" s="7"/>
      <c r="CG131" s="2" t="s">
        <v>230</v>
      </c>
      <c r="CH131" s="2" t="s">
        <v>270</v>
      </c>
      <c r="CI131" s="2" t="s">
        <v>543</v>
      </c>
      <c r="CJ131" s="2" t="s">
        <v>554</v>
      </c>
      <c r="CK131" s="2" t="s">
        <v>232</v>
      </c>
      <c r="CL131" s="2" t="s">
        <v>220</v>
      </c>
      <c r="CM131" s="4"/>
      <c r="CN131" s="8"/>
      <c r="CO131" s="4"/>
      <c r="CP131" s="8"/>
      <c r="CQ131" s="7"/>
      <c r="CR131" s="7"/>
      <c r="CS131" s="2" t="s">
        <v>230</v>
      </c>
      <c r="CT131" s="2" t="s">
        <v>270</v>
      </c>
      <c r="CU131" s="2" t="s">
        <v>545</v>
      </c>
      <c r="CV131" s="2" t="s">
        <v>1149</v>
      </c>
      <c r="CW131" s="2" t="s">
        <v>232</v>
      </c>
      <c r="CX131" s="2" t="s">
        <v>220</v>
      </c>
      <c r="CY131" s="4"/>
      <c r="CZ131" s="8"/>
      <c r="DA131" s="4"/>
      <c r="DB131" s="8"/>
      <c r="DC131" s="7"/>
      <c r="DD131" s="7"/>
      <c r="DE131" s="2" t="s">
        <v>230</v>
      </c>
      <c r="DF131" s="2" t="s">
        <v>270</v>
      </c>
      <c r="DG131" s="2" t="s">
        <v>543</v>
      </c>
      <c r="DH131" s="2" t="s">
        <v>356</v>
      </c>
      <c r="DI131" s="2" t="s">
        <v>232</v>
      </c>
      <c r="DJ131" s="2" t="s">
        <v>220</v>
      </c>
      <c r="DK131" s="4"/>
      <c r="DL131" s="8"/>
      <c r="DM131" s="4"/>
      <c r="DN131" s="8"/>
      <c r="DO131" s="7"/>
      <c r="DP131" s="7"/>
      <c r="DQ131" s="2" t="s">
        <v>230</v>
      </c>
      <c r="DR131" s="2" t="s">
        <v>270</v>
      </c>
      <c r="DS131" s="2" t="s">
        <v>548</v>
      </c>
      <c r="DT131" s="2" t="s">
        <v>1795</v>
      </c>
      <c r="DU131" s="2" t="s">
        <v>232</v>
      </c>
      <c r="DV131" s="2" t="s">
        <v>220</v>
      </c>
      <c r="DW131" s="4"/>
      <c r="DX131" s="8"/>
      <c r="DY131" s="4"/>
      <c r="DZ131" s="8"/>
      <c r="EA131" s="7"/>
      <c r="EB131" s="7"/>
      <c r="EC131" s="2" t="s">
        <v>230</v>
      </c>
      <c r="ED131" s="2" t="s">
        <v>270</v>
      </c>
      <c r="EE131" s="2" t="s">
        <v>550</v>
      </c>
      <c r="EF131" s="2" t="s">
        <v>569</v>
      </c>
      <c r="EG131" s="2" t="s">
        <v>232</v>
      </c>
      <c r="EH131" s="2" t="s">
        <v>220</v>
      </c>
      <c r="EI131" s="4"/>
      <c r="EJ131" s="8"/>
      <c r="EK131" s="4"/>
      <c r="EL131" s="8"/>
      <c r="EM131" s="7"/>
      <c r="EN131" s="7"/>
      <c r="EO131" s="2" t="s">
        <v>230</v>
      </c>
      <c r="EP131" s="2" t="s">
        <v>270</v>
      </c>
      <c r="EQ131" s="2" t="s">
        <v>552</v>
      </c>
      <c r="ER131" s="2" t="s">
        <v>569</v>
      </c>
      <c r="ES131" s="2" t="s">
        <v>232</v>
      </c>
      <c r="ET131" s="2" t="s">
        <v>220</v>
      </c>
      <c r="EU131" s="4"/>
      <c r="EV131" s="8"/>
      <c r="EW131" s="4"/>
      <c r="EX131" s="8"/>
      <c r="EY131" s="7"/>
      <c r="EZ131" s="7"/>
      <c r="FA131" s="2" t="s">
        <v>230</v>
      </c>
      <c r="FB131" s="2" t="s">
        <v>270</v>
      </c>
      <c r="FC131" s="2" t="s">
        <v>554</v>
      </c>
      <c r="FD131" s="2" t="s">
        <v>1849</v>
      </c>
      <c r="FE131" s="2" t="s">
        <v>232</v>
      </c>
      <c r="FF131" s="2" t="s">
        <v>220</v>
      </c>
      <c r="FG131" s="4"/>
      <c r="FH131" s="8"/>
      <c r="FI131" s="4"/>
      <c r="FJ131" s="8"/>
      <c r="FK131" s="7"/>
      <c r="FL131" s="7"/>
      <c r="FM131" s="2" t="s">
        <v>254</v>
      </c>
      <c r="FN131" s="2" t="s">
        <v>270</v>
      </c>
      <c r="FO131" s="2" t="s">
        <v>220</v>
      </c>
      <c r="FP131" s="2" t="s">
        <v>220</v>
      </c>
      <c r="FQ131" s="2" t="s">
        <v>232</v>
      </c>
      <c r="FR131" s="2" t="s">
        <v>220</v>
      </c>
      <c r="FS131" s="4"/>
      <c r="FT131" s="8"/>
      <c r="FU131" s="4"/>
      <c r="FV131" s="8"/>
      <c r="FW131" s="7"/>
      <c r="FX131" s="7"/>
      <c r="FY131" s="2" t="s">
        <v>416</v>
      </c>
      <c r="FZ131" s="2" t="s">
        <v>270</v>
      </c>
      <c r="GA131" s="2" t="s">
        <v>220</v>
      </c>
      <c r="GB131" s="2" t="s">
        <v>220</v>
      </c>
      <c r="GC131" s="2" t="s">
        <v>232</v>
      </c>
      <c r="GD131" s="2" t="s">
        <v>220</v>
      </c>
      <c r="GE131" s="4"/>
      <c r="GF131" s="8"/>
      <c r="GG131" s="4"/>
      <c r="GH131" s="8"/>
      <c r="GI131" s="7"/>
      <c r="GJ131" s="7"/>
      <c r="GK131" s="2" t="s">
        <v>277</v>
      </c>
      <c r="GL131" s="2" t="s">
        <v>270</v>
      </c>
      <c r="GM131" s="2" t="s">
        <v>220</v>
      </c>
      <c r="GN131" s="2" t="s">
        <v>220</v>
      </c>
      <c r="GO131" s="2" t="s">
        <v>232</v>
      </c>
      <c r="GP131" s="2" t="s">
        <v>220</v>
      </c>
      <c r="GQ131" s="4"/>
      <c r="GR131" s="8"/>
      <c r="GS131" s="4"/>
      <c r="GT131" s="8"/>
      <c r="GU131" s="7"/>
      <c r="GV131" s="7"/>
      <c r="GW131" s="2" t="s">
        <v>416</v>
      </c>
      <c r="GX131" s="2" t="s">
        <v>270</v>
      </c>
      <c r="GY131" s="2" t="s">
        <v>220</v>
      </c>
      <c r="GZ131" s="2" t="s">
        <v>220</v>
      </c>
      <c r="HA131" s="2" t="s">
        <v>232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277</v>
      </c>
      <c r="HJ131" s="2" t="s">
        <v>270</v>
      </c>
      <c r="HK131" s="2" t="s">
        <v>220</v>
      </c>
      <c r="HL131" s="2" t="s">
        <v>220</v>
      </c>
      <c r="HM131" s="2" t="s">
        <v>232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230</v>
      </c>
      <c r="HV131" s="2" t="s">
        <v>270</v>
      </c>
      <c r="HW131" s="2" t="s">
        <v>220</v>
      </c>
      <c r="HX131" s="2" t="s">
        <v>220</v>
      </c>
      <c r="HY131" s="2" t="s">
        <v>232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270</v>
      </c>
      <c r="II131" s="2" t="s">
        <v>543</v>
      </c>
      <c r="IJ131" s="2" t="s">
        <v>1354</v>
      </c>
      <c r="IK131" s="2" t="s">
        <v>232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277</v>
      </c>
      <c r="IT131" s="2" t="s">
        <v>270</v>
      </c>
      <c r="IU131" s="2" t="s">
        <v>220</v>
      </c>
      <c r="IV131" s="2" t="s">
        <v>220</v>
      </c>
      <c r="IW131" s="2" t="s">
        <v>232</v>
      </c>
      <c r="IX131" s="2" t="s">
        <v>220</v>
      </c>
      <c r="IY131" s="4"/>
      <c r="IZ131" s="8"/>
      <c r="JA131" s="4"/>
      <c r="JB131" s="8"/>
      <c r="JC131" s="7"/>
      <c r="JD131" s="7"/>
      <c r="JE131" s="2" t="s">
        <v>254</v>
      </c>
      <c r="JF131" s="2" t="s">
        <v>270</v>
      </c>
      <c r="JG131" s="2" t="s">
        <v>220</v>
      </c>
      <c r="JH131" s="2" t="s">
        <v>220</v>
      </c>
      <c r="JI131" s="2" t="s">
        <v>232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277</v>
      </c>
      <c r="JR131" s="2" t="s">
        <v>270</v>
      </c>
      <c r="JS131" s="2" t="s">
        <v>220</v>
      </c>
      <c r="JT131" s="2" t="s">
        <v>220</v>
      </c>
      <c r="JU131" s="2" t="s">
        <v>232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277</v>
      </c>
      <c r="KD131" s="2" t="s">
        <v>270</v>
      </c>
      <c r="KE131" s="2" t="s">
        <v>220</v>
      </c>
      <c r="KF131" s="2" t="s">
        <v>220</v>
      </c>
      <c r="KG131" s="2" t="s">
        <v>232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277</v>
      </c>
      <c r="KP131" s="2" t="s">
        <v>270</v>
      </c>
      <c r="KQ131" s="2" t="s">
        <v>220</v>
      </c>
      <c r="KR131" s="2" t="s">
        <v>220</v>
      </c>
      <c r="KS131" s="2" t="s">
        <v>232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277</v>
      </c>
      <c r="LB131" s="2" t="s">
        <v>270</v>
      </c>
      <c r="LC131" s="2" t="s">
        <v>220</v>
      </c>
      <c r="LD131" s="2" t="s">
        <v>220</v>
      </c>
      <c r="LE131" s="2" t="s">
        <v>232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268</v>
      </c>
      <c r="LN131" s="2" t="s">
        <v>270</v>
      </c>
      <c r="LO131" s="2" t="s">
        <v>220</v>
      </c>
      <c r="LP131" s="2" t="s">
        <v>220</v>
      </c>
      <c r="LQ131" s="2" t="s">
        <v>232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230</v>
      </c>
      <c r="LZ131" s="2" t="s">
        <v>270</v>
      </c>
      <c r="MA131" s="2" t="s">
        <v>559</v>
      </c>
      <c r="MB131" s="2" t="s">
        <v>220</v>
      </c>
      <c r="MC131" s="2" t="s">
        <v>232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277</v>
      </c>
      <c r="ML131" s="2" t="s">
        <v>270</v>
      </c>
      <c r="MM131" s="2" t="s">
        <v>220</v>
      </c>
      <c r="MN131" s="2" t="s">
        <v>220</v>
      </c>
      <c r="MO131" s="2" t="s">
        <v>232</v>
      </c>
      <c r="MP131" s="2" t="s">
        <v>220</v>
      </c>
      <c r="MQ131" s="4"/>
      <c r="MR131" s="8"/>
      <c r="MS131" s="4"/>
      <c r="MT131" s="8"/>
      <c r="MU131" s="7"/>
      <c r="MV131" s="7"/>
      <c r="MW131" s="2" t="s">
        <v>230</v>
      </c>
      <c r="MX131" s="2" t="s">
        <v>270</v>
      </c>
      <c r="MY131" s="2" t="s">
        <v>561</v>
      </c>
      <c r="MZ131" s="2" t="s">
        <v>853</v>
      </c>
      <c r="NA131" s="2" t="s">
        <v>232</v>
      </c>
      <c r="NB131" s="2" t="s">
        <v>220</v>
      </c>
      <c r="NC131" s="4"/>
      <c r="ND131" s="8"/>
      <c r="NE131" s="4"/>
      <c r="NF131" s="8"/>
      <c r="NG131" s="7"/>
      <c r="NH131" s="7"/>
      <c r="NI131" s="2" t="s">
        <v>277</v>
      </c>
      <c r="NJ131" s="2" t="s">
        <v>270</v>
      </c>
      <c r="NK131" s="2" t="s">
        <v>220</v>
      </c>
      <c r="NL131" s="2" t="s">
        <v>220</v>
      </c>
      <c r="NM131" s="2" t="s">
        <v>232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277</v>
      </c>
      <c r="NV131" s="2" t="s">
        <v>270</v>
      </c>
      <c r="NW131" s="2" t="s">
        <v>220</v>
      </c>
      <c r="NX131" s="2" t="s">
        <v>220</v>
      </c>
      <c r="NY131" s="2" t="s">
        <v>232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270</v>
      </c>
      <c r="OI131" s="2" t="s">
        <v>220</v>
      </c>
      <c r="OJ131" s="2" t="s">
        <v>220</v>
      </c>
      <c r="OK131" s="2" t="s">
        <v>232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277</v>
      </c>
      <c r="OT131" s="2" t="s">
        <v>270</v>
      </c>
      <c r="OU131" s="2" t="s">
        <v>220</v>
      </c>
      <c r="OV131" s="2" t="s">
        <v>220</v>
      </c>
      <c r="OW131" s="2" t="s">
        <v>232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220</v>
      </c>
      <c r="PF131" s="2" t="s">
        <v>220</v>
      </c>
      <c r="PG131" s="2" t="s">
        <v>220</v>
      </c>
      <c r="PH131" s="2" t="s">
        <v>220</v>
      </c>
      <c r="PI131" s="2" t="s">
        <v>220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277</v>
      </c>
      <c r="PR131" s="2" t="s">
        <v>270</v>
      </c>
      <c r="PS131" s="2" t="s">
        <v>220</v>
      </c>
      <c r="PT131" s="2" t="s">
        <v>220</v>
      </c>
      <c r="PU131" s="2" t="s">
        <v>232</v>
      </c>
      <c r="PV131" s="2" t="s">
        <v>220</v>
      </c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</row>
    <row r="132">
      <c r="A132" s="2" t="s">
        <v>1850</v>
      </c>
      <c r="B132" s="2" t="s">
        <v>209</v>
      </c>
      <c r="C132" s="2" t="s">
        <v>210</v>
      </c>
      <c r="D132" s="2" t="s">
        <v>1713</v>
      </c>
      <c r="E132" s="2" t="s">
        <v>1714</v>
      </c>
      <c r="F132" s="2" t="s">
        <v>436</v>
      </c>
      <c r="G132" s="2" t="s">
        <v>436</v>
      </c>
      <c r="H132" s="2" t="s">
        <v>436</v>
      </c>
      <c r="I132" s="2" t="s">
        <v>1825</v>
      </c>
      <c r="J132" s="2" t="s">
        <v>282</v>
      </c>
      <c r="K132" s="2" t="s">
        <v>536</v>
      </c>
      <c r="L132" s="3">
        <v>58.6</v>
      </c>
      <c r="M132" s="3">
        <v>61.53</v>
      </c>
      <c r="N132" s="3">
        <v>114.99</v>
      </c>
      <c r="O132" s="2" t="s">
        <v>217</v>
      </c>
      <c r="P132" s="2" t="s">
        <v>538</v>
      </c>
      <c r="Q132" s="2" t="s">
        <v>219</v>
      </c>
      <c r="R132" s="2" t="s">
        <v>220</v>
      </c>
      <c r="S132" s="2" t="s">
        <v>539</v>
      </c>
      <c r="T132" s="2" t="s">
        <v>222</v>
      </c>
      <c r="U132" s="2" t="s">
        <v>223</v>
      </c>
      <c r="V132" s="2" t="s">
        <v>441</v>
      </c>
      <c r="W132" s="2" t="s">
        <v>442</v>
      </c>
      <c r="X132" s="2" t="s">
        <v>226</v>
      </c>
      <c r="Y132" s="2" t="s">
        <v>540</v>
      </c>
      <c r="Z132" s="4">
        <v>8</v>
      </c>
      <c r="AA132" s="4">
        <f>=ROUNDDOWN(2.66666666666667,0)</f>
      </c>
      <c r="AB132" s="5">
        <v>3</v>
      </c>
      <c r="AC132" s="2" t="s">
        <v>220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/>
      <c r="AQ132" s="8"/>
      <c r="AR132" s="4">
        <v>4</v>
      </c>
      <c r="AS132" s="8">
        <v>276.91</v>
      </c>
      <c r="AT132" s="7">
        <v>-1</v>
      </c>
      <c r="AU132" s="7">
        <v>-1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/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/>
      <c r="BK132" s="8"/>
      <c r="BL132" s="2" t="s">
        <v>1851</v>
      </c>
      <c r="BM132" s="7"/>
      <c r="BN132" s="7"/>
      <c r="BO132" s="4"/>
      <c r="BP132" s="8"/>
      <c r="BQ132" s="4">
        <v>2</v>
      </c>
      <c r="BR132" s="8">
        <v>146.52</v>
      </c>
      <c r="BS132" s="7">
        <v>-1</v>
      </c>
      <c r="BT132" s="7">
        <v>-1</v>
      </c>
      <c r="BU132" s="2" t="s">
        <v>230</v>
      </c>
      <c r="BV132" s="2" t="s">
        <v>270</v>
      </c>
      <c r="BW132" s="2" t="s">
        <v>220</v>
      </c>
      <c r="BX132" s="2" t="s">
        <v>1852</v>
      </c>
      <c r="BY132" s="2" t="s">
        <v>232</v>
      </c>
      <c r="BZ132" s="2" t="s">
        <v>220</v>
      </c>
      <c r="CA132" s="4"/>
      <c r="CB132" s="8"/>
      <c r="CC132" s="4"/>
      <c r="CD132" s="8"/>
      <c r="CE132" s="7"/>
      <c r="CF132" s="7"/>
      <c r="CG132" s="2" t="s">
        <v>230</v>
      </c>
      <c r="CH132" s="2" t="s">
        <v>270</v>
      </c>
      <c r="CI132" s="2" t="s">
        <v>543</v>
      </c>
      <c r="CJ132" s="2" t="s">
        <v>556</v>
      </c>
      <c r="CK132" s="2" t="s">
        <v>232</v>
      </c>
      <c r="CL132" s="2" t="s">
        <v>220</v>
      </c>
      <c r="CM132" s="4"/>
      <c r="CN132" s="8"/>
      <c r="CO132" s="4">
        <v>1</v>
      </c>
      <c r="CP132" s="8">
        <v>67.59</v>
      </c>
      <c r="CQ132" s="7">
        <v>-1</v>
      </c>
      <c r="CR132" s="7">
        <v>-1</v>
      </c>
      <c r="CS132" s="2" t="s">
        <v>230</v>
      </c>
      <c r="CT132" s="2" t="s">
        <v>270</v>
      </c>
      <c r="CU132" s="2" t="s">
        <v>545</v>
      </c>
      <c r="CV132" s="2" t="s">
        <v>1853</v>
      </c>
      <c r="CW132" s="2" t="s">
        <v>232</v>
      </c>
      <c r="CX132" s="2" t="s">
        <v>220</v>
      </c>
      <c r="CY132" s="4"/>
      <c r="CZ132" s="8"/>
      <c r="DA132" s="4"/>
      <c r="DB132" s="8"/>
      <c r="DC132" s="7"/>
      <c r="DD132" s="7"/>
      <c r="DE132" s="2" t="s">
        <v>230</v>
      </c>
      <c r="DF132" s="2" t="s">
        <v>270</v>
      </c>
      <c r="DG132" s="2" t="s">
        <v>543</v>
      </c>
      <c r="DH132" s="2" t="s">
        <v>1854</v>
      </c>
      <c r="DI132" s="2" t="s">
        <v>232</v>
      </c>
      <c r="DJ132" s="2" t="s">
        <v>220</v>
      </c>
      <c r="DK132" s="4"/>
      <c r="DL132" s="8"/>
      <c r="DM132" s="4"/>
      <c r="DN132" s="8"/>
      <c r="DO132" s="7"/>
      <c r="DP132" s="7"/>
      <c r="DQ132" s="2" t="s">
        <v>230</v>
      </c>
      <c r="DR132" s="2" t="s">
        <v>270</v>
      </c>
      <c r="DS132" s="2" t="s">
        <v>548</v>
      </c>
      <c r="DT132" s="2" t="s">
        <v>1817</v>
      </c>
      <c r="DU132" s="2" t="s">
        <v>232</v>
      </c>
      <c r="DV132" s="2" t="s">
        <v>220</v>
      </c>
      <c r="DW132" s="4"/>
      <c r="DX132" s="8"/>
      <c r="DY132" s="4"/>
      <c r="DZ132" s="8"/>
      <c r="EA132" s="7"/>
      <c r="EB132" s="7"/>
      <c r="EC132" s="2" t="s">
        <v>230</v>
      </c>
      <c r="ED132" s="2" t="s">
        <v>270</v>
      </c>
      <c r="EE132" s="2" t="s">
        <v>550</v>
      </c>
      <c r="EF132" s="2" t="s">
        <v>1855</v>
      </c>
      <c r="EG132" s="2" t="s">
        <v>232</v>
      </c>
      <c r="EH132" s="2" t="s">
        <v>220</v>
      </c>
      <c r="EI132" s="4"/>
      <c r="EJ132" s="8"/>
      <c r="EK132" s="4">
        <v>1</v>
      </c>
      <c r="EL132" s="8">
        <v>62.8</v>
      </c>
      <c r="EM132" s="7">
        <v>-1</v>
      </c>
      <c r="EN132" s="7">
        <v>-1</v>
      </c>
      <c r="EO132" s="2" t="s">
        <v>230</v>
      </c>
      <c r="EP132" s="2" t="s">
        <v>270</v>
      </c>
      <c r="EQ132" s="2" t="s">
        <v>552</v>
      </c>
      <c r="ER132" s="2" t="s">
        <v>551</v>
      </c>
      <c r="ES132" s="2" t="s">
        <v>232</v>
      </c>
      <c r="ET132" s="2" t="s">
        <v>220</v>
      </c>
      <c r="EU132" s="4"/>
      <c r="EV132" s="8"/>
      <c r="EW132" s="4"/>
      <c r="EX132" s="8"/>
      <c r="EY132" s="7"/>
      <c r="EZ132" s="7"/>
      <c r="FA132" s="2" t="s">
        <v>230</v>
      </c>
      <c r="FB132" s="2" t="s">
        <v>270</v>
      </c>
      <c r="FC132" s="2" t="s">
        <v>554</v>
      </c>
      <c r="FD132" s="2" t="s">
        <v>1856</v>
      </c>
      <c r="FE132" s="2" t="s">
        <v>232</v>
      </c>
      <c r="FF132" s="2" t="s">
        <v>220</v>
      </c>
      <c r="FG132" s="4"/>
      <c r="FH132" s="8"/>
      <c r="FI132" s="4"/>
      <c r="FJ132" s="8"/>
      <c r="FK132" s="7"/>
      <c r="FL132" s="7"/>
      <c r="FM132" s="2" t="s">
        <v>254</v>
      </c>
      <c r="FN132" s="2" t="s">
        <v>270</v>
      </c>
      <c r="FO132" s="2" t="s">
        <v>220</v>
      </c>
      <c r="FP132" s="2" t="s">
        <v>220</v>
      </c>
      <c r="FQ132" s="2" t="s">
        <v>232</v>
      </c>
      <c r="FR132" s="2" t="s">
        <v>220</v>
      </c>
      <c r="FS132" s="4"/>
      <c r="FT132" s="8"/>
      <c r="FU132" s="4"/>
      <c r="FV132" s="8"/>
      <c r="FW132" s="7"/>
      <c r="FX132" s="7"/>
      <c r="FY132" s="2" t="s">
        <v>416</v>
      </c>
      <c r="FZ132" s="2" t="s">
        <v>270</v>
      </c>
      <c r="GA132" s="2" t="s">
        <v>220</v>
      </c>
      <c r="GB132" s="2" t="s">
        <v>220</v>
      </c>
      <c r="GC132" s="2" t="s">
        <v>232</v>
      </c>
      <c r="GD132" s="2" t="s">
        <v>220</v>
      </c>
      <c r="GE132" s="4"/>
      <c r="GF132" s="8"/>
      <c r="GG132" s="4"/>
      <c r="GH132" s="8"/>
      <c r="GI132" s="7"/>
      <c r="GJ132" s="7"/>
      <c r="GK132" s="2" t="s">
        <v>277</v>
      </c>
      <c r="GL132" s="2" t="s">
        <v>270</v>
      </c>
      <c r="GM132" s="2" t="s">
        <v>220</v>
      </c>
      <c r="GN132" s="2" t="s">
        <v>220</v>
      </c>
      <c r="GO132" s="2" t="s">
        <v>232</v>
      </c>
      <c r="GP132" s="2" t="s">
        <v>220</v>
      </c>
      <c r="GQ132" s="4"/>
      <c r="GR132" s="8"/>
      <c r="GS132" s="4"/>
      <c r="GT132" s="8"/>
      <c r="GU132" s="7"/>
      <c r="GV132" s="7"/>
      <c r="GW132" s="2" t="s">
        <v>416</v>
      </c>
      <c r="GX132" s="2" t="s">
        <v>270</v>
      </c>
      <c r="GY132" s="2" t="s">
        <v>220</v>
      </c>
      <c r="GZ132" s="2" t="s">
        <v>220</v>
      </c>
      <c r="HA132" s="2" t="s">
        <v>232</v>
      </c>
      <c r="HB132" s="2" t="s">
        <v>220</v>
      </c>
      <c r="HC132" s="4"/>
      <c r="HD132" s="8"/>
      <c r="HE132" s="4"/>
      <c r="HF132" s="8"/>
      <c r="HG132" s="7"/>
      <c r="HH132" s="7"/>
      <c r="HI132" s="2" t="s">
        <v>254</v>
      </c>
      <c r="HJ132" s="2" t="s">
        <v>270</v>
      </c>
      <c r="HK132" s="2" t="s">
        <v>220</v>
      </c>
      <c r="HL132" s="2" t="s">
        <v>220</v>
      </c>
      <c r="HM132" s="2" t="s">
        <v>232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230</v>
      </c>
      <c r="HV132" s="2" t="s">
        <v>270</v>
      </c>
      <c r="HW132" s="2" t="s">
        <v>970</v>
      </c>
      <c r="HX132" s="2" t="s">
        <v>220</v>
      </c>
      <c r="HY132" s="2" t="s">
        <v>232</v>
      </c>
      <c r="HZ132" s="2" t="s">
        <v>220</v>
      </c>
      <c r="IA132" s="4"/>
      <c r="IB132" s="8"/>
      <c r="IC132" s="4"/>
      <c r="ID132" s="8"/>
      <c r="IE132" s="7"/>
      <c r="IF132" s="7"/>
      <c r="IG132" s="2" t="s">
        <v>230</v>
      </c>
      <c r="IH132" s="2" t="s">
        <v>270</v>
      </c>
      <c r="II132" s="2" t="s">
        <v>543</v>
      </c>
      <c r="IJ132" s="2" t="s">
        <v>220</v>
      </c>
      <c r="IK132" s="2" t="s">
        <v>232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277</v>
      </c>
      <c r="IT132" s="2" t="s">
        <v>270</v>
      </c>
      <c r="IU132" s="2" t="s">
        <v>220</v>
      </c>
      <c r="IV132" s="2" t="s">
        <v>220</v>
      </c>
      <c r="IW132" s="2" t="s">
        <v>232</v>
      </c>
      <c r="IX132" s="2" t="s">
        <v>220</v>
      </c>
      <c r="IY132" s="4"/>
      <c r="IZ132" s="8"/>
      <c r="JA132" s="4"/>
      <c r="JB132" s="8"/>
      <c r="JC132" s="7"/>
      <c r="JD132" s="7"/>
      <c r="JE132" s="2" t="s">
        <v>254</v>
      </c>
      <c r="JF132" s="2" t="s">
        <v>270</v>
      </c>
      <c r="JG132" s="2" t="s">
        <v>220</v>
      </c>
      <c r="JH132" s="2" t="s">
        <v>220</v>
      </c>
      <c r="JI132" s="2" t="s">
        <v>232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277</v>
      </c>
      <c r="JR132" s="2" t="s">
        <v>270</v>
      </c>
      <c r="JS132" s="2" t="s">
        <v>220</v>
      </c>
      <c r="JT132" s="2" t="s">
        <v>220</v>
      </c>
      <c r="JU132" s="2" t="s">
        <v>232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277</v>
      </c>
      <c r="KD132" s="2" t="s">
        <v>270</v>
      </c>
      <c r="KE132" s="2" t="s">
        <v>220</v>
      </c>
      <c r="KF132" s="2" t="s">
        <v>220</v>
      </c>
      <c r="KG132" s="2" t="s">
        <v>232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277</v>
      </c>
      <c r="KP132" s="2" t="s">
        <v>270</v>
      </c>
      <c r="KQ132" s="2" t="s">
        <v>220</v>
      </c>
      <c r="KR132" s="2" t="s">
        <v>220</v>
      </c>
      <c r="KS132" s="2" t="s">
        <v>232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277</v>
      </c>
      <c r="LB132" s="2" t="s">
        <v>270</v>
      </c>
      <c r="LC132" s="2" t="s">
        <v>220</v>
      </c>
      <c r="LD132" s="2" t="s">
        <v>220</v>
      </c>
      <c r="LE132" s="2" t="s">
        <v>232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268</v>
      </c>
      <c r="LN132" s="2" t="s">
        <v>270</v>
      </c>
      <c r="LO132" s="2" t="s">
        <v>220</v>
      </c>
      <c r="LP132" s="2" t="s">
        <v>220</v>
      </c>
      <c r="LQ132" s="2" t="s">
        <v>232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230</v>
      </c>
      <c r="LZ132" s="2" t="s">
        <v>270</v>
      </c>
      <c r="MA132" s="2" t="s">
        <v>559</v>
      </c>
      <c r="MB132" s="2" t="s">
        <v>220</v>
      </c>
      <c r="MC132" s="2" t="s">
        <v>232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277</v>
      </c>
      <c r="ML132" s="2" t="s">
        <v>270</v>
      </c>
      <c r="MM132" s="2" t="s">
        <v>220</v>
      </c>
      <c r="MN132" s="2" t="s">
        <v>220</v>
      </c>
      <c r="MO132" s="2" t="s">
        <v>232</v>
      </c>
      <c r="MP132" s="2" t="s">
        <v>220</v>
      </c>
      <c r="MQ132" s="4"/>
      <c r="MR132" s="8"/>
      <c r="MS132" s="4"/>
      <c r="MT132" s="8"/>
      <c r="MU132" s="7"/>
      <c r="MV132" s="7"/>
      <c r="MW132" s="2" t="s">
        <v>230</v>
      </c>
      <c r="MX132" s="2" t="s">
        <v>270</v>
      </c>
      <c r="MY132" s="2" t="s">
        <v>561</v>
      </c>
      <c r="MZ132" s="2" t="s">
        <v>546</v>
      </c>
      <c r="NA132" s="2" t="s">
        <v>232</v>
      </c>
      <c r="NB132" s="2" t="s">
        <v>220</v>
      </c>
      <c r="NC132" s="4"/>
      <c r="ND132" s="8"/>
      <c r="NE132" s="4"/>
      <c r="NF132" s="8"/>
      <c r="NG132" s="7"/>
      <c r="NH132" s="7"/>
      <c r="NI132" s="2" t="s">
        <v>277</v>
      </c>
      <c r="NJ132" s="2" t="s">
        <v>270</v>
      </c>
      <c r="NK132" s="2" t="s">
        <v>220</v>
      </c>
      <c r="NL132" s="2" t="s">
        <v>220</v>
      </c>
      <c r="NM132" s="2" t="s">
        <v>232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277</v>
      </c>
      <c r="NV132" s="2" t="s">
        <v>270</v>
      </c>
      <c r="NW132" s="2" t="s">
        <v>220</v>
      </c>
      <c r="NX132" s="2" t="s">
        <v>220</v>
      </c>
      <c r="NY132" s="2" t="s">
        <v>232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270</v>
      </c>
      <c r="OI132" s="2" t="s">
        <v>220</v>
      </c>
      <c r="OJ132" s="2" t="s">
        <v>220</v>
      </c>
      <c r="OK132" s="2" t="s">
        <v>232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277</v>
      </c>
      <c r="OT132" s="2" t="s">
        <v>270</v>
      </c>
      <c r="OU132" s="2" t="s">
        <v>220</v>
      </c>
      <c r="OV132" s="2" t="s">
        <v>220</v>
      </c>
      <c r="OW132" s="2" t="s">
        <v>232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220</v>
      </c>
      <c r="PF132" s="2" t="s">
        <v>220</v>
      </c>
      <c r="PG132" s="2" t="s">
        <v>220</v>
      </c>
      <c r="PH132" s="2" t="s">
        <v>220</v>
      </c>
      <c r="PI132" s="2" t="s">
        <v>220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277</v>
      </c>
      <c r="PR132" s="2" t="s">
        <v>270</v>
      </c>
      <c r="PS132" s="2" t="s">
        <v>220</v>
      </c>
      <c r="PT132" s="2" t="s">
        <v>220</v>
      </c>
      <c r="PU132" s="2" t="s">
        <v>232</v>
      </c>
      <c r="PV132" s="2" t="s">
        <v>220</v>
      </c>
      <c r="PW132" s="4">
        <v>8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</row>
    <row r="133">
      <c r="A133" s="2" t="s">
        <v>1857</v>
      </c>
      <c r="B133" s="2" t="s">
        <v>209</v>
      </c>
      <c r="C133" s="2" t="s">
        <v>210</v>
      </c>
      <c r="D133" s="2" t="s">
        <v>1713</v>
      </c>
      <c r="E133" s="2" t="s">
        <v>1714</v>
      </c>
      <c r="F133" s="2" t="s">
        <v>840</v>
      </c>
      <c r="G133" s="2" t="s">
        <v>840</v>
      </c>
      <c r="H133" s="2" t="s">
        <v>840</v>
      </c>
      <c r="I133" s="2" t="s">
        <v>1858</v>
      </c>
      <c r="J133" s="2" t="s">
        <v>215</v>
      </c>
      <c r="K133" s="2" t="s">
        <v>578</v>
      </c>
      <c r="L133" s="3">
        <v>55</v>
      </c>
      <c r="M133" s="3">
        <v>57.75</v>
      </c>
      <c r="N133" s="3">
        <v>109.99</v>
      </c>
      <c r="O133" s="2" t="s">
        <v>217</v>
      </c>
      <c r="P133" s="2" t="s">
        <v>439</v>
      </c>
      <c r="Q133" s="2" t="s">
        <v>219</v>
      </c>
      <c r="R133" s="2" t="s">
        <v>220</v>
      </c>
      <c r="S133" s="2" t="s">
        <v>842</v>
      </c>
      <c r="T133" s="2" t="s">
        <v>222</v>
      </c>
      <c r="U133" s="2" t="s">
        <v>223</v>
      </c>
      <c r="V133" s="2" t="s">
        <v>843</v>
      </c>
      <c r="W133" s="2" t="s">
        <v>844</v>
      </c>
      <c r="X133" s="2" t="s">
        <v>845</v>
      </c>
      <c r="Y133" s="2" t="s">
        <v>253</v>
      </c>
      <c r="Z133" s="4">
        <v>317</v>
      </c>
      <c r="AA133" s="4">
        <f>=ROUNDDOWN(31.7,0)</f>
      </c>
      <c r="AB133" s="5">
        <v>10</v>
      </c>
      <c r="AC133" s="2" t="s">
        <v>846</v>
      </c>
      <c r="AD133" s="4">
        <v>120</v>
      </c>
      <c r="AE133" s="4">
        <v>220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18</v>
      </c>
      <c r="AQ133" s="8">
        <v>1110.36</v>
      </c>
      <c r="AR133" s="4">
        <v>45</v>
      </c>
      <c r="AS133" s="8">
        <v>2824</v>
      </c>
      <c r="AT133" s="7">
        <v>-0.6</v>
      </c>
      <c r="AU133" s="7">
        <v>-0.6068</v>
      </c>
      <c r="AV133" s="4">
        <v>36</v>
      </c>
      <c r="AW133" s="8">
        <v>2433.55</v>
      </c>
      <c r="AX133" s="4">
        <v>80</v>
      </c>
      <c r="AY133" s="8">
        <v>5360.98</v>
      </c>
      <c r="AZ133" s="7">
        <v>-0.55</v>
      </c>
      <c r="BA133" s="7">
        <v>-0.5461</v>
      </c>
      <c r="BB133" s="7">
        <v>0.4563</v>
      </c>
      <c r="BC133" s="4">
        <v>83</v>
      </c>
      <c r="BD133" s="8">
        <v>5507.35</v>
      </c>
      <c r="BE133" s="4">
        <v>149</v>
      </c>
      <c r="BF133" s="8">
        <v>9990.34</v>
      </c>
      <c r="BG133" s="7">
        <v>-0.443</v>
      </c>
      <c r="BH133" s="7">
        <v>-0.4487</v>
      </c>
      <c r="BI133" s="7">
        <v>0.4419</v>
      </c>
      <c r="BJ133" s="4">
        <v>18</v>
      </c>
      <c r="BK133" s="8">
        <v>1110.36</v>
      </c>
      <c r="BL133" s="2" t="s">
        <v>1859</v>
      </c>
      <c r="BM133" s="7">
        <v>1</v>
      </c>
      <c r="BN133" s="7">
        <v>1</v>
      </c>
      <c r="BO133" s="4">
        <v>10</v>
      </c>
      <c r="BP133" s="8">
        <v>622.92</v>
      </c>
      <c r="BQ133" s="4">
        <v>33</v>
      </c>
      <c r="BR133" s="8">
        <v>2086.92</v>
      </c>
      <c r="BS133" s="7">
        <v>-0.697</v>
      </c>
      <c r="BT133" s="7">
        <v>-0.7015</v>
      </c>
      <c r="BU133" s="2" t="s">
        <v>230</v>
      </c>
      <c r="BV133" s="2" t="s">
        <v>217</v>
      </c>
      <c r="BW133" s="2" t="s">
        <v>220</v>
      </c>
      <c r="BX133" s="2" t="s">
        <v>848</v>
      </c>
      <c r="BY133" s="2" t="s">
        <v>232</v>
      </c>
      <c r="BZ133" s="2" t="s">
        <v>220</v>
      </c>
      <c r="CA133" s="4"/>
      <c r="CB133" s="8"/>
      <c r="CC133" s="4">
        <v>1</v>
      </c>
      <c r="CD133" s="8">
        <v>62.36</v>
      </c>
      <c r="CE133" s="7">
        <v>-1</v>
      </c>
      <c r="CF133" s="7">
        <v>-1</v>
      </c>
      <c r="CG133" s="2" t="s">
        <v>230</v>
      </c>
      <c r="CH133" s="2" t="s">
        <v>217</v>
      </c>
      <c r="CI133" s="2" t="s">
        <v>849</v>
      </c>
      <c r="CJ133" s="2" t="s">
        <v>315</v>
      </c>
      <c r="CK133" s="2" t="s">
        <v>232</v>
      </c>
      <c r="CL133" s="2" t="s">
        <v>220</v>
      </c>
      <c r="CM133" s="4">
        <v>4</v>
      </c>
      <c r="CN133" s="8">
        <v>243.92</v>
      </c>
      <c r="CO133" s="4">
        <v>3</v>
      </c>
      <c r="CP133" s="8">
        <v>182.94</v>
      </c>
      <c r="CQ133" s="7">
        <v>0.3333</v>
      </c>
      <c r="CR133" s="7">
        <v>0.3333</v>
      </c>
      <c r="CS133" s="2" t="s">
        <v>230</v>
      </c>
      <c r="CT133" s="2" t="s">
        <v>217</v>
      </c>
      <c r="CU133" s="2" t="s">
        <v>856</v>
      </c>
      <c r="CV133" s="2" t="s">
        <v>1860</v>
      </c>
      <c r="CW133" s="2" t="s">
        <v>232</v>
      </c>
      <c r="CX133" s="2" t="s">
        <v>220</v>
      </c>
      <c r="CY133" s="4">
        <v>1</v>
      </c>
      <c r="CZ133" s="8">
        <v>59.88</v>
      </c>
      <c r="DA133" s="4">
        <v>1</v>
      </c>
      <c r="DB133" s="8">
        <v>59.88</v>
      </c>
      <c r="DC133" s="7"/>
      <c r="DD133" s="7"/>
      <c r="DE133" s="2" t="s">
        <v>230</v>
      </c>
      <c r="DF133" s="2" t="s">
        <v>217</v>
      </c>
      <c r="DG133" s="2" t="s">
        <v>316</v>
      </c>
      <c r="DH133" s="2" t="s">
        <v>1845</v>
      </c>
      <c r="DI133" s="2" t="s">
        <v>232</v>
      </c>
      <c r="DJ133" s="2" t="s">
        <v>220</v>
      </c>
      <c r="DK133" s="4"/>
      <c r="DL133" s="8"/>
      <c r="DM133" s="4">
        <v>1</v>
      </c>
      <c r="DN133" s="8">
        <v>57.74</v>
      </c>
      <c r="DO133" s="7">
        <v>-1</v>
      </c>
      <c r="DP133" s="7">
        <v>-1</v>
      </c>
      <c r="DQ133" s="2" t="s">
        <v>230</v>
      </c>
      <c r="DR133" s="2" t="s">
        <v>217</v>
      </c>
      <c r="DS133" s="2" t="s">
        <v>726</v>
      </c>
      <c r="DT133" s="2" t="s">
        <v>1476</v>
      </c>
      <c r="DU133" s="2" t="s">
        <v>232</v>
      </c>
      <c r="DV133" s="2" t="s">
        <v>220</v>
      </c>
      <c r="DW133" s="4"/>
      <c r="DX133" s="8"/>
      <c r="DY133" s="4"/>
      <c r="DZ133" s="8"/>
      <c r="EA133" s="7"/>
      <c r="EB133" s="7"/>
      <c r="EC133" s="2" t="s">
        <v>230</v>
      </c>
      <c r="ED133" s="2" t="s">
        <v>217</v>
      </c>
      <c r="EE133" s="2" t="s">
        <v>735</v>
      </c>
      <c r="EF133" s="2" t="s">
        <v>1861</v>
      </c>
      <c r="EG133" s="2" t="s">
        <v>232</v>
      </c>
      <c r="EH133" s="2" t="s">
        <v>220</v>
      </c>
      <c r="EI133" s="4">
        <v>1</v>
      </c>
      <c r="EJ133" s="8">
        <v>62.36</v>
      </c>
      <c r="EK133" s="4">
        <v>4</v>
      </c>
      <c r="EL133" s="8">
        <v>249.44</v>
      </c>
      <c r="EM133" s="7">
        <v>-0.75</v>
      </c>
      <c r="EN133" s="7">
        <v>-0.75</v>
      </c>
      <c r="EO133" s="2" t="s">
        <v>230</v>
      </c>
      <c r="EP133" s="2" t="s">
        <v>217</v>
      </c>
      <c r="EQ133" s="2" t="s">
        <v>318</v>
      </c>
      <c r="ER133" s="2" t="s">
        <v>344</v>
      </c>
      <c r="ES133" s="2" t="s">
        <v>232</v>
      </c>
      <c r="ET133" s="2" t="s">
        <v>220</v>
      </c>
      <c r="EU133" s="4">
        <v>2</v>
      </c>
      <c r="EV133" s="8">
        <v>121.28</v>
      </c>
      <c r="EW133" s="4"/>
      <c r="EX133" s="8"/>
      <c r="EY133" s="7"/>
      <c r="EZ133" s="7"/>
      <c r="FA133" s="2" t="s">
        <v>230</v>
      </c>
      <c r="FB133" s="2" t="s">
        <v>217</v>
      </c>
      <c r="FC133" s="2" t="s">
        <v>1038</v>
      </c>
      <c r="FD133" s="2" t="s">
        <v>810</v>
      </c>
      <c r="FE133" s="2" t="s">
        <v>232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230</v>
      </c>
      <c r="FN133" s="2" t="s">
        <v>217</v>
      </c>
      <c r="FO133" s="2" t="s">
        <v>1802</v>
      </c>
      <c r="FP133" s="2" t="s">
        <v>1341</v>
      </c>
      <c r="FQ133" s="2" t="s">
        <v>232</v>
      </c>
      <c r="FR133" s="2" t="s">
        <v>220</v>
      </c>
      <c r="FS133" s="4"/>
      <c r="FT133" s="8"/>
      <c r="FU133" s="4">
        <v>2</v>
      </c>
      <c r="FV133" s="8">
        <v>124.72</v>
      </c>
      <c r="FW133" s="7">
        <v>-1</v>
      </c>
      <c r="FX133" s="7">
        <v>-1</v>
      </c>
      <c r="FY133" s="2" t="s">
        <v>230</v>
      </c>
      <c r="FZ133" s="2" t="s">
        <v>217</v>
      </c>
      <c r="GA133" s="2" t="s">
        <v>856</v>
      </c>
      <c r="GB133" s="2" t="s">
        <v>598</v>
      </c>
      <c r="GC133" s="2" t="s">
        <v>232</v>
      </c>
      <c r="GD133" s="2" t="s">
        <v>220</v>
      </c>
      <c r="GE133" s="4"/>
      <c r="GF133" s="8"/>
      <c r="GG133" s="4"/>
      <c r="GH133" s="8"/>
      <c r="GI133" s="7"/>
      <c r="GJ133" s="7"/>
      <c r="GK133" s="2" t="s">
        <v>230</v>
      </c>
      <c r="GL133" s="2" t="s">
        <v>217</v>
      </c>
      <c r="GM133" s="2" t="s">
        <v>250</v>
      </c>
      <c r="GN133" s="2" t="s">
        <v>1862</v>
      </c>
      <c r="GO133" s="2" t="s">
        <v>232</v>
      </c>
      <c r="GP133" s="2" t="s">
        <v>220</v>
      </c>
      <c r="GQ133" s="4"/>
      <c r="GR133" s="8"/>
      <c r="GS133" s="4"/>
      <c r="GT133" s="8"/>
      <c r="GU133" s="7"/>
      <c r="GV133" s="7"/>
      <c r="GW133" s="2" t="s">
        <v>230</v>
      </c>
      <c r="GX133" s="2" t="s">
        <v>270</v>
      </c>
      <c r="GY133" s="2" t="s">
        <v>856</v>
      </c>
      <c r="GZ133" s="2" t="s">
        <v>1011</v>
      </c>
      <c r="HA133" s="2" t="s">
        <v>232</v>
      </c>
      <c r="HB133" s="2" t="s">
        <v>220</v>
      </c>
      <c r="HC133" s="4"/>
      <c r="HD133" s="8"/>
      <c r="HE133" s="4"/>
      <c r="HF133" s="8"/>
      <c r="HG133" s="7"/>
      <c r="HH133" s="7"/>
      <c r="HI133" s="2" t="s">
        <v>230</v>
      </c>
      <c r="HJ133" s="2" t="s">
        <v>217</v>
      </c>
      <c r="HK133" s="2" t="s">
        <v>509</v>
      </c>
      <c r="HL133" s="2" t="s">
        <v>857</v>
      </c>
      <c r="HM133" s="2" t="s">
        <v>232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230</v>
      </c>
      <c r="HV133" s="2" t="s">
        <v>217</v>
      </c>
      <c r="HW133" s="2" t="s">
        <v>937</v>
      </c>
      <c r="HX133" s="2" t="s">
        <v>220</v>
      </c>
      <c r="HY133" s="2" t="s">
        <v>232</v>
      </c>
      <c r="HZ133" s="2" t="s">
        <v>220</v>
      </c>
      <c r="IA133" s="4"/>
      <c r="IB133" s="8"/>
      <c r="IC133" s="4"/>
      <c r="ID133" s="8"/>
      <c r="IE133" s="7"/>
      <c r="IF133" s="7"/>
      <c r="IG133" s="2" t="s">
        <v>230</v>
      </c>
      <c r="IH133" s="2" t="s">
        <v>217</v>
      </c>
      <c r="II133" s="2" t="s">
        <v>253</v>
      </c>
      <c r="IJ133" s="2" t="s">
        <v>727</v>
      </c>
      <c r="IK133" s="2" t="s">
        <v>232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277</v>
      </c>
      <c r="IT133" s="2" t="s">
        <v>217</v>
      </c>
      <c r="IU133" s="2" t="s">
        <v>220</v>
      </c>
      <c r="IV133" s="2" t="s">
        <v>220</v>
      </c>
      <c r="IW133" s="2" t="s">
        <v>232</v>
      </c>
      <c r="IX133" s="2" t="s">
        <v>220</v>
      </c>
      <c r="IY133" s="4"/>
      <c r="IZ133" s="8"/>
      <c r="JA133" s="4"/>
      <c r="JB133" s="8"/>
      <c r="JC133" s="7"/>
      <c r="JD133" s="7"/>
      <c r="JE133" s="2" t="s">
        <v>254</v>
      </c>
      <c r="JF133" s="2" t="s">
        <v>217</v>
      </c>
      <c r="JG133" s="2" t="s">
        <v>220</v>
      </c>
      <c r="JH133" s="2" t="s">
        <v>220</v>
      </c>
      <c r="JI133" s="2" t="s">
        <v>232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230</v>
      </c>
      <c r="JR133" s="2" t="s">
        <v>217</v>
      </c>
      <c r="JS133" s="2" t="s">
        <v>330</v>
      </c>
      <c r="JT133" s="2" t="s">
        <v>1084</v>
      </c>
      <c r="JU133" s="2" t="s">
        <v>232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277</v>
      </c>
      <c r="KD133" s="2" t="s">
        <v>217</v>
      </c>
      <c r="KE133" s="2" t="s">
        <v>220</v>
      </c>
      <c r="KF133" s="2" t="s">
        <v>220</v>
      </c>
      <c r="KG133" s="2" t="s">
        <v>232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277</v>
      </c>
      <c r="KP133" s="2" t="s">
        <v>217</v>
      </c>
      <c r="KQ133" s="2" t="s">
        <v>220</v>
      </c>
      <c r="KR133" s="2" t="s">
        <v>220</v>
      </c>
      <c r="KS133" s="2" t="s">
        <v>232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277</v>
      </c>
      <c r="LB133" s="2" t="s">
        <v>217</v>
      </c>
      <c r="LC133" s="2" t="s">
        <v>220</v>
      </c>
      <c r="LD133" s="2" t="s">
        <v>220</v>
      </c>
      <c r="LE133" s="2" t="s">
        <v>232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268</v>
      </c>
      <c r="LN133" s="2" t="s">
        <v>217</v>
      </c>
      <c r="LO133" s="2" t="s">
        <v>220</v>
      </c>
      <c r="LP133" s="2" t="s">
        <v>220</v>
      </c>
      <c r="LQ133" s="2" t="s">
        <v>232</v>
      </c>
      <c r="LR133" s="2" t="s">
        <v>220</v>
      </c>
      <c r="LS133" s="4"/>
      <c r="LT133" s="8"/>
      <c r="LU133" s="4"/>
      <c r="LV133" s="8"/>
      <c r="LW133" s="7"/>
      <c r="LX133" s="7"/>
      <c r="LY133" s="2" t="s">
        <v>230</v>
      </c>
      <c r="LZ133" s="2" t="s">
        <v>270</v>
      </c>
      <c r="MA133" s="2" t="s">
        <v>860</v>
      </c>
      <c r="MB133" s="2" t="s">
        <v>907</v>
      </c>
      <c r="MC133" s="2" t="s">
        <v>232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230</v>
      </c>
      <c r="ML133" s="2" t="s">
        <v>270</v>
      </c>
      <c r="MM133" s="2" t="s">
        <v>421</v>
      </c>
      <c r="MN133" s="2" t="s">
        <v>220</v>
      </c>
      <c r="MO133" s="2" t="s">
        <v>232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230</v>
      </c>
      <c r="MX133" s="2" t="s">
        <v>274</v>
      </c>
      <c r="MY133" s="2" t="s">
        <v>357</v>
      </c>
      <c r="MZ133" s="2" t="s">
        <v>850</v>
      </c>
      <c r="NA133" s="2" t="s">
        <v>232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220</v>
      </c>
      <c r="NJ133" s="2" t="s">
        <v>220</v>
      </c>
      <c r="NK133" s="2" t="s">
        <v>220</v>
      </c>
      <c r="NL133" s="2" t="s">
        <v>220</v>
      </c>
      <c r="NM133" s="2" t="s">
        <v>220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277</v>
      </c>
      <c r="NV133" s="2" t="s">
        <v>217</v>
      </c>
      <c r="NW133" s="2" t="s">
        <v>220</v>
      </c>
      <c r="NX133" s="2" t="s">
        <v>220</v>
      </c>
      <c r="NY133" s="2" t="s">
        <v>232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217</v>
      </c>
      <c r="OI133" s="2" t="s">
        <v>220</v>
      </c>
      <c r="OJ133" s="2" t="s">
        <v>220</v>
      </c>
      <c r="OK133" s="2" t="s">
        <v>232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254</v>
      </c>
      <c r="OT133" s="2" t="s">
        <v>270</v>
      </c>
      <c r="OU133" s="2" t="s">
        <v>220</v>
      </c>
      <c r="OV133" s="2" t="s">
        <v>220</v>
      </c>
      <c r="OW133" s="2" t="s">
        <v>232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277</v>
      </c>
      <c r="PF133" s="2" t="s">
        <v>217</v>
      </c>
      <c r="PG133" s="2" t="s">
        <v>220</v>
      </c>
      <c r="PH133" s="2" t="s">
        <v>220</v>
      </c>
      <c r="PI133" s="2" t="s">
        <v>232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254</v>
      </c>
      <c r="PR133" s="2" t="s">
        <v>270</v>
      </c>
      <c r="PS133" s="2" t="s">
        <v>220</v>
      </c>
      <c r="PT133" s="2" t="s">
        <v>220</v>
      </c>
      <c r="PU133" s="2" t="s">
        <v>232</v>
      </c>
      <c r="PV133" s="2" t="s">
        <v>220</v>
      </c>
      <c r="PW133" s="4">
        <v>317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>
        <v>120</v>
      </c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>
        <v>100</v>
      </c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</row>
    <row r="134">
      <c r="A134" s="2" t="s">
        <v>1863</v>
      </c>
      <c r="B134" s="2" t="s">
        <v>209</v>
      </c>
      <c r="C134" s="2" t="s">
        <v>210</v>
      </c>
      <c r="D134" s="2" t="s">
        <v>1713</v>
      </c>
      <c r="E134" s="2" t="s">
        <v>1714</v>
      </c>
      <c r="F134" s="2" t="s">
        <v>840</v>
      </c>
      <c r="G134" s="2" t="s">
        <v>840</v>
      </c>
      <c r="H134" s="2" t="s">
        <v>840</v>
      </c>
      <c r="I134" s="2" t="s">
        <v>1858</v>
      </c>
      <c r="J134" s="2" t="s">
        <v>282</v>
      </c>
      <c r="K134" s="2" t="s">
        <v>578</v>
      </c>
      <c r="L134" s="3">
        <v>70</v>
      </c>
      <c r="M134" s="3">
        <v>73.5</v>
      </c>
      <c r="N134" s="3">
        <v>139.99</v>
      </c>
      <c r="O134" s="2" t="s">
        <v>217</v>
      </c>
      <c r="P134" s="2" t="s">
        <v>439</v>
      </c>
      <c r="Q134" s="2" t="s">
        <v>219</v>
      </c>
      <c r="R134" s="2" t="s">
        <v>220</v>
      </c>
      <c r="S134" s="2" t="s">
        <v>842</v>
      </c>
      <c r="T134" s="2" t="s">
        <v>222</v>
      </c>
      <c r="U134" s="2" t="s">
        <v>223</v>
      </c>
      <c r="V134" s="2" t="s">
        <v>843</v>
      </c>
      <c r="W134" s="2" t="s">
        <v>844</v>
      </c>
      <c r="X134" s="2" t="s">
        <v>845</v>
      </c>
      <c r="Y134" s="2" t="s">
        <v>253</v>
      </c>
      <c r="Z134" s="4">
        <v>194</v>
      </c>
      <c r="AA134" s="4">
        <f>=ROUNDDOWN(19.4,0)</f>
      </c>
      <c r="AB134" s="5">
        <v>10</v>
      </c>
      <c r="AC134" s="2" t="s">
        <v>846</v>
      </c>
      <c r="AD134" s="4">
        <v>45</v>
      </c>
      <c r="AE134" s="4">
        <v>210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18</v>
      </c>
      <c r="AQ134" s="8">
        <v>1323.19</v>
      </c>
      <c r="AR134" s="4">
        <v>35</v>
      </c>
      <c r="AS134" s="8">
        <v>2536.98</v>
      </c>
      <c r="AT134" s="7">
        <v>-0.4857</v>
      </c>
      <c r="AU134" s="7">
        <v>-0.4784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0.5437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18</v>
      </c>
      <c r="BK134" s="8">
        <v>1323.19</v>
      </c>
      <c r="BL134" s="2" t="s">
        <v>1147</v>
      </c>
      <c r="BM134" s="7">
        <v>1</v>
      </c>
      <c r="BN134" s="7">
        <v>1</v>
      </c>
      <c r="BO134" s="4">
        <v>11</v>
      </c>
      <c r="BP134" s="8">
        <v>782.36</v>
      </c>
      <c r="BQ134" s="4">
        <v>25</v>
      </c>
      <c r="BR134" s="8">
        <v>1811</v>
      </c>
      <c r="BS134" s="7">
        <v>-0.56</v>
      </c>
      <c r="BT134" s="7">
        <v>-0.568</v>
      </c>
      <c r="BU134" s="2" t="s">
        <v>230</v>
      </c>
      <c r="BV134" s="2" t="s">
        <v>217</v>
      </c>
      <c r="BW134" s="2" t="s">
        <v>220</v>
      </c>
      <c r="BX134" s="2" t="s">
        <v>683</v>
      </c>
      <c r="BY134" s="2" t="s">
        <v>232</v>
      </c>
      <c r="BZ134" s="2" t="s">
        <v>220</v>
      </c>
      <c r="CA134" s="4">
        <v>1</v>
      </c>
      <c r="CB134" s="8">
        <v>79.37</v>
      </c>
      <c r="CC134" s="4"/>
      <c r="CD134" s="8"/>
      <c r="CE134" s="7"/>
      <c r="CF134" s="7"/>
      <c r="CG134" s="2" t="s">
        <v>230</v>
      </c>
      <c r="CH134" s="2" t="s">
        <v>217</v>
      </c>
      <c r="CI134" s="2" t="s">
        <v>849</v>
      </c>
      <c r="CJ134" s="2" t="s">
        <v>1177</v>
      </c>
      <c r="CK134" s="2" t="s">
        <v>232</v>
      </c>
      <c r="CL134" s="2" t="s">
        <v>220</v>
      </c>
      <c r="CM134" s="4">
        <v>3</v>
      </c>
      <c r="CN134" s="8">
        <v>232.86</v>
      </c>
      <c r="CO134" s="4">
        <v>4</v>
      </c>
      <c r="CP134" s="8">
        <v>310.48</v>
      </c>
      <c r="CQ134" s="7">
        <v>-0.25</v>
      </c>
      <c r="CR134" s="7">
        <v>-0.25</v>
      </c>
      <c r="CS134" s="2" t="s">
        <v>230</v>
      </c>
      <c r="CT134" s="2" t="s">
        <v>217</v>
      </c>
      <c r="CU134" s="2" t="s">
        <v>856</v>
      </c>
      <c r="CV134" s="2" t="s">
        <v>1864</v>
      </c>
      <c r="CW134" s="2" t="s">
        <v>232</v>
      </c>
      <c r="CX134" s="2" t="s">
        <v>220</v>
      </c>
      <c r="CY134" s="4">
        <v>3</v>
      </c>
      <c r="CZ134" s="8">
        <v>228.6</v>
      </c>
      <c r="DA134" s="4">
        <v>2</v>
      </c>
      <c r="DB134" s="8">
        <v>152.4</v>
      </c>
      <c r="DC134" s="7">
        <v>0.5</v>
      </c>
      <c r="DD134" s="7">
        <v>0.5</v>
      </c>
      <c r="DE134" s="2" t="s">
        <v>230</v>
      </c>
      <c r="DF134" s="2" t="s">
        <v>217</v>
      </c>
      <c r="DG134" s="2" t="s">
        <v>316</v>
      </c>
      <c r="DH134" s="2" t="s">
        <v>1845</v>
      </c>
      <c r="DI134" s="2" t="s">
        <v>232</v>
      </c>
      <c r="DJ134" s="2" t="s">
        <v>220</v>
      </c>
      <c r="DK134" s="4"/>
      <c r="DL134" s="8"/>
      <c r="DM134" s="4">
        <v>1</v>
      </c>
      <c r="DN134" s="8">
        <v>73.49</v>
      </c>
      <c r="DO134" s="7">
        <v>-1</v>
      </c>
      <c r="DP134" s="7">
        <v>-1</v>
      </c>
      <c r="DQ134" s="2" t="s">
        <v>230</v>
      </c>
      <c r="DR134" s="2" t="s">
        <v>217</v>
      </c>
      <c r="DS134" s="2" t="s">
        <v>726</v>
      </c>
      <c r="DT134" s="2" t="s">
        <v>1865</v>
      </c>
      <c r="DU134" s="2" t="s">
        <v>232</v>
      </c>
      <c r="DV134" s="2" t="s">
        <v>220</v>
      </c>
      <c r="DW134" s="4"/>
      <c r="DX134" s="8"/>
      <c r="DY134" s="4">
        <v>2</v>
      </c>
      <c r="DZ134" s="8">
        <v>110.24</v>
      </c>
      <c r="EA134" s="7">
        <v>-1</v>
      </c>
      <c r="EB134" s="7">
        <v>-1</v>
      </c>
      <c r="EC134" s="2" t="s">
        <v>230</v>
      </c>
      <c r="ED134" s="2" t="s">
        <v>217</v>
      </c>
      <c r="EE134" s="2" t="s">
        <v>735</v>
      </c>
      <c r="EF134" s="2" t="s">
        <v>862</v>
      </c>
      <c r="EG134" s="2" t="s">
        <v>232</v>
      </c>
      <c r="EH134" s="2" t="s">
        <v>220</v>
      </c>
      <c r="EI134" s="4"/>
      <c r="EJ134" s="8"/>
      <c r="EK134" s="4">
        <v>1</v>
      </c>
      <c r="EL134" s="8">
        <v>79.37</v>
      </c>
      <c r="EM134" s="7">
        <v>-1</v>
      </c>
      <c r="EN134" s="7">
        <v>-1</v>
      </c>
      <c r="EO134" s="2" t="s">
        <v>230</v>
      </c>
      <c r="EP134" s="2" t="s">
        <v>217</v>
      </c>
      <c r="EQ134" s="2" t="s">
        <v>318</v>
      </c>
      <c r="ER134" s="2" t="s">
        <v>1775</v>
      </c>
      <c r="ES134" s="2" t="s">
        <v>232</v>
      </c>
      <c r="ET134" s="2" t="s">
        <v>220</v>
      </c>
      <c r="EU134" s="4"/>
      <c r="EV134" s="8"/>
      <c r="EW134" s="4"/>
      <c r="EX134" s="8"/>
      <c r="EY134" s="7"/>
      <c r="EZ134" s="7"/>
      <c r="FA134" s="2" t="s">
        <v>230</v>
      </c>
      <c r="FB134" s="2" t="s">
        <v>217</v>
      </c>
      <c r="FC134" s="2" t="s">
        <v>1038</v>
      </c>
      <c r="FD134" s="2" t="s">
        <v>1866</v>
      </c>
      <c r="FE134" s="2" t="s">
        <v>232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230</v>
      </c>
      <c r="FN134" s="2" t="s">
        <v>217</v>
      </c>
      <c r="FO134" s="2" t="s">
        <v>1802</v>
      </c>
      <c r="FP134" s="2" t="s">
        <v>888</v>
      </c>
      <c r="FQ134" s="2" t="s">
        <v>232</v>
      </c>
      <c r="FR134" s="2" t="s">
        <v>220</v>
      </c>
      <c r="FS134" s="4"/>
      <c r="FT134" s="8"/>
      <c r="FU134" s="4"/>
      <c r="FV134" s="8"/>
      <c r="FW134" s="7"/>
      <c r="FX134" s="7"/>
      <c r="FY134" s="2" t="s">
        <v>230</v>
      </c>
      <c r="FZ134" s="2" t="s">
        <v>217</v>
      </c>
      <c r="GA134" s="2" t="s">
        <v>856</v>
      </c>
      <c r="GB134" s="2" t="s">
        <v>1867</v>
      </c>
      <c r="GC134" s="2" t="s">
        <v>232</v>
      </c>
      <c r="GD134" s="2" t="s">
        <v>220</v>
      </c>
      <c r="GE134" s="4"/>
      <c r="GF134" s="8"/>
      <c r="GG134" s="4"/>
      <c r="GH134" s="8"/>
      <c r="GI134" s="7"/>
      <c r="GJ134" s="7"/>
      <c r="GK134" s="2" t="s">
        <v>230</v>
      </c>
      <c r="GL134" s="2" t="s">
        <v>217</v>
      </c>
      <c r="GM134" s="2" t="s">
        <v>250</v>
      </c>
      <c r="GN134" s="2" t="s">
        <v>220</v>
      </c>
      <c r="GO134" s="2" t="s">
        <v>232</v>
      </c>
      <c r="GP134" s="2" t="s">
        <v>220</v>
      </c>
      <c r="GQ134" s="4"/>
      <c r="GR134" s="8"/>
      <c r="GS134" s="4"/>
      <c r="GT134" s="8"/>
      <c r="GU134" s="7"/>
      <c r="GV134" s="7"/>
      <c r="GW134" s="2" t="s">
        <v>230</v>
      </c>
      <c r="GX134" s="2" t="s">
        <v>270</v>
      </c>
      <c r="GY134" s="2" t="s">
        <v>856</v>
      </c>
      <c r="GZ134" s="2" t="s">
        <v>1868</v>
      </c>
      <c r="HA134" s="2" t="s">
        <v>232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230</v>
      </c>
      <c r="HJ134" s="2" t="s">
        <v>217</v>
      </c>
      <c r="HK134" s="2" t="s">
        <v>509</v>
      </c>
      <c r="HL134" s="2" t="s">
        <v>1769</v>
      </c>
      <c r="HM134" s="2" t="s">
        <v>232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230</v>
      </c>
      <c r="HV134" s="2" t="s">
        <v>217</v>
      </c>
      <c r="HW134" s="2" t="s">
        <v>885</v>
      </c>
      <c r="HX134" s="2" t="s">
        <v>220</v>
      </c>
      <c r="HY134" s="2" t="s">
        <v>232</v>
      </c>
      <c r="HZ134" s="2" t="s">
        <v>220</v>
      </c>
      <c r="IA134" s="4"/>
      <c r="IB134" s="8"/>
      <c r="IC134" s="4"/>
      <c r="ID134" s="8"/>
      <c r="IE134" s="7"/>
      <c r="IF134" s="7"/>
      <c r="IG134" s="2" t="s">
        <v>230</v>
      </c>
      <c r="IH134" s="2" t="s">
        <v>217</v>
      </c>
      <c r="II134" s="2" t="s">
        <v>253</v>
      </c>
      <c r="IJ134" s="2" t="s">
        <v>1128</v>
      </c>
      <c r="IK134" s="2" t="s">
        <v>232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277</v>
      </c>
      <c r="IT134" s="2" t="s">
        <v>217</v>
      </c>
      <c r="IU134" s="2" t="s">
        <v>220</v>
      </c>
      <c r="IV134" s="2" t="s">
        <v>220</v>
      </c>
      <c r="IW134" s="2" t="s">
        <v>232</v>
      </c>
      <c r="IX134" s="2" t="s">
        <v>220</v>
      </c>
      <c r="IY134" s="4"/>
      <c r="IZ134" s="8"/>
      <c r="JA134" s="4"/>
      <c r="JB134" s="8"/>
      <c r="JC134" s="7"/>
      <c r="JD134" s="7"/>
      <c r="JE134" s="2" t="s">
        <v>254</v>
      </c>
      <c r="JF134" s="2" t="s">
        <v>217</v>
      </c>
      <c r="JG134" s="2" t="s">
        <v>220</v>
      </c>
      <c r="JH134" s="2" t="s">
        <v>220</v>
      </c>
      <c r="JI134" s="2" t="s">
        <v>232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230</v>
      </c>
      <c r="JR134" s="2" t="s">
        <v>217</v>
      </c>
      <c r="JS134" s="2" t="s">
        <v>1869</v>
      </c>
      <c r="JT134" s="2" t="s">
        <v>366</v>
      </c>
      <c r="JU134" s="2" t="s">
        <v>232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277</v>
      </c>
      <c r="KD134" s="2" t="s">
        <v>217</v>
      </c>
      <c r="KE134" s="2" t="s">
        <v>220</v>
      </c>
      <c r="KF134" s="2" t="s">
        <v>220</v>
      </c>
      <c r="KG134" s="2" t="s">
        <v>232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277</v>
      </c>
      <c r="KP134" s="2" t="s">
        <v>217</v>
      </c>
      <c r="KQ134" s="2" t="s">
        <v>220</v>
      </c>
      <c r="KR134" s="2" t="s">
        <v>220</v>
      </c>
      <c r="KS134" s="2" t="s">
        <v>232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277</v>
      </c>
      <c r="LB134" s="2" t="s">
        <v>217</v>
      </c>
      <c r="LC134" s="2" t="s">
        <v>220</v>
      </c>
      <c r="LD134" s="2" t="s">
        <v>220</v>
      </c>
      <c r="LE134" s="2" t="s">
        <v>232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268</v>
      </c>
      <c r="LN134" s="2" t="s">
        <v>217</v>
      </c>
      <c r="LO134" s="2" t="s">
        <v>220</v>
      </c>
      <c r="LP134" s="2" t="s">
        <v>220</v>
      </c>
      <c r="LQ134" s="2" t="s">
        <v>232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230</v>
      </c>
      <c r="LZ134" s="2" t="s">
        <v>270</v>
      </c>
      <c r="MA134" s="2" t="s">
        <v>860</v>
      </c>
      <c r="MB134" s="2" t="s">
        <v>1021</v>
      </c>
      <c r="MC134" s="2" t="s">
        <v>232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230</v>
      </c>
      <c r="ML134" s="2" t="s">
        <v>270</v>
      </c>
      <c r="MM134" s="2" t="s">
        <v>421</v>
      </c>
      <c r="MN134" s="2" t="s">
        <v>220</v>
      </c>
      <c r="MO134" s="2" t="s">
        <v>232</v>
      </c>
      <c r="MP134" s="2" t="s">
        <v>220</v>
      </c>
      <c r="MQ134" s="4"/>
      <c r="MR134" s="8"/>
      <c r="MS134" s="4"/>
      <c r="MT134" s="8"/>
      <c r="MU134" s="7"/>
      <c r="MV134" s="7"/>
      <c r="MW134" s="2" t="s">
        <v>230</v>
      </c>
      <c r="MX134" s="2" t="s">
        <v>274</v>
      </c>
      <c r="MY134" s="2" t="s">
        <v>357</v>
      </c>
      <c r="MZ134" s="2" t="s">
        <v>326</v>
      </c>
      <c r="NA134" s="2" t="s">
        <v>232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220</v>
      </c>
      <c r="NJ134" s="2" t="s">
        <v>220</v>
      </c>
      <c r="NK134" s="2" t="s">
        <v>220</v>
      </c>
      <c r="NL134" s="2" t="s">
        <v>220</v>
      </c>
      <c r="NM134" s="2" t="s">
        <v>220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277</v>
      </c>
      <c r="NV134" s="2" t="s">
        <v>217</v>
      </c>
      <c r="NW134" s="2" t="s">
        <v>220</v>
      </c>
      <c r="NX134" s="2" t="s">
        <v>220</v>
      </c>
      <c r="NY134" s="2" t="s">
        <v>232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217</v>
      </c>
      <c r="OI134" s="2" t="s">
        <v>220</v>
      </c>
      <c r="OJ134" s="2" t="s">
        <v>220</v>
      </c>
      <c r="OK134" s="2" t="s">
        <v>232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254</v>
      </c>
      <c r="OT134" s="2" t="s">
        <v>270</v>
      </c>
      <c r="OU134" s="2" t="s">
        <v>220</v>
      </c>
      <c r="OV134" s="2" t="s">
        <v>220</v>
      </c>
      <c r="OW134" s="2" t="s">
        <v>232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277</v>
      </c>
      <c r="PF134" s="2" t="s">
        <v>217</v>
      </c>
      <c r="PG134" s="2" t="s">
        <v>220</v>
      </c>
      <c r="PH134" s="2" t="s">
        <v>220</v>
      </c>
      <c r="PI134" s="2" t="s">
        <v>232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254</v>
      </c>
      <c r="PR134" s="2" t="s">
        <v>270</v>
      </c>
      <c r="PS134" s="2" t="s">
        <v>220</v>
      </c>
      <c r="PT134" s="2" t="s">
        <v>220</v>
      </c>
      <c r="PU134" s="2" t="s">
        <v>232</v>
      </c>
      <c r="PV134" s="2" t="s">
        <v>220</v>
      </c>
      <c r="PW134" s="4">
        <v>194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>
        <v>45</v>
      </c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>
        <v>75</v>
      </c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>
        <v>90</v>
      </c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</row>
    <row r="135">
      <c r="A135" s="2" t="s">
        <v>1870</v>
      </c>
      <c r="B135" s="2" t="s">
        <v>209</v>
      </c>
      <c r="C135" s="2" t="s">
        <v>210</v>
      </c>
      <c r="D135" s="2" t="s">
        <v>1713</v>
      </c>
      <c r="E135" s="2" t="s">
        <v>1714</v>
      </c>
      <c r="F135" s="2" t="s">
        <v>840</v>
      </c>
      <c r="G135" s="2" t="s">
        <v>840</v>
      </c>
      <c r="H135" s="2" t="s">
        <v>840</v>
      </c>
      <c r="I135" s="2" t="s">
        <v>1858</v>
      </c>
      <c r="J135" s="2" t="s">
        <v>215</v>
      </c>
      <c r="K135" s="2" t="s">
        <v>404</v>
      </c>
      <c r="L135" s="3">
        <v>55</v>
      </c>
      <c r="M135" s="3">
        <v>57.75</v>
      </c>
      <c r="N135" s="3">
        <v>109.99</v>
      </c>
      <c r="O135" s="2" t="s">
        <v>217</v>
      </c>
      <c r="P135" s="2" t="s">
        <v>405</v>
      </c>
      <c r="Q135" s="2" t="s">
        <v>219</v>
      </c>
      <c r="R135" s="2" t="s">
        <v>220</v>
      </c>
      <c r="S135" s="2" t="s">
        <v>898</v>
      </c>
      <c r="T135" s="2" t="s">
        <v>222</v>
      </c>
      <c r="U135" s="2" t="s">
        <v>223</v>
      </c>
      <c r="V135" s="2" t="s">
        <v>843</v>
      </c>
      <c r="W135" s="2" t="s">
        <v>844</v>
      </c>
      <c r="X135" s="2" t="s">
        <v>845</v>
      </c>
      <c r="Y135" s="2" t="s">
        <v>1016</v>
      </c>
      <c r="Z135" s="4">
        <v>82</v>
      </c>
      <c r="AA135" s="4">
        <f>=ROUNDDOWN(13.6666666666667,0)</f>
      </c>
      <c r="AB135" s="5">
        <v>6</v>
      </c>
      <c r="AC135" s="2" t="s">
        <v>900</v>
      </c>
      <c r="AD135" s="4">
        <v>70</v>
      </c>
      <c r="AE135" s="4">
        <v>70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>
        <v>14</v>
      </c>
      <c r="AQ135" s="8">
        <v>801.38</v>
      </c>
      <c r="AR135" s="4">
        <v>10</v>
      </c>
      <c r="AS135" s="8">
        <v>595.2</v>
      </c>
      <c r="AT135" s="7">
        <v>0.4</v>
      </c>
      <c r="AU135" s="7">
        <v>0.3464</v>
      </c>
      <c r="AV135" s="4">
        <v>21</v>
      </c>
      <c r="AW135" s="8">
        <v>1295.06</v>
      </c>
      <c r="AX135" s="4">
        <v>13</v>
      </c>
      <c r="AY135" s="8">
        <v>814.66</v>
      </c>
      <c r="AZ135" s="7">
        <v>0.6154</v>
      </c>
      <c r="BA135" s="7">
        <v>0.5897</v>
      </c>
      <c r="BB135" s="7">
        <v>0.6188</v>
      </c>
      <c r="BC135" s="4" t="s">
        <v>220</v>
      </c>
      <c r="BD135" s="8" t="s">
        <v>220</v>
      </c>
      <c r="BE135" s="4" t="s">
        <v>220</v>
      </c>
      <c r="BF135" s="8" t="s">
        <v>220</v>
      </c>
      <c r="BG135" s="7" t="s">
        <v>220</v>
      </c>
      <c r="BH135" s="7" t="s">
        <v>220</v>
      </c>
      <c r="BI135" s="7">
        <v>0.2352</v>
      </c>
      <c r="BJ135" s="4">
        <v>14</v>
      </c>
      <c r="BK135" s="8">
        <v>801.38</v>
      </c>
      <c r="BL135" s="2" t="s">
        <v>1773</v>
      </c>
      <c r="BM135" s="7">
        <v>1</v>
      </c>
      <c r="BN135" s="7">
        <v>1</v>
      </c>
      <c r="BO135" s="4">
        <v>2</v>
      </c>
      <c r="BP135" s="8">
        <v>75.88</v>
      </c>
      <c r="BQ135" s="4">
        <v>4</v>
      </c>
      <c r="BR135" s="8">
        <v>252.96</v>
      </c>
      <c r="BS135" s="7">
        <v>-0.5</v>
      </c>
      <c r="BT135" s="7">
        <v>-0.7</v>
      </c>
      <c r="BU135" s="2" t="s">
        <v>230</v>
      </c>
      <c r="BV135" s="2" t="s">
        <v>217</v>
      </c>
      <c r="BW135" s="2" t="s">
        <v>220</v>
      </c>
      <c r="BX135" s="2" t="s">
        <v>1269</v>
      </c>
      <c r="BY135" s="2" t="s">
        <v>232</v>
      </c>
      <c r="BZ135" s="2" t="s">
        <v>220</v>
      </c>
      <c r="CA135" s="4"/>
      <c r="CB135" s="8"/>
      <c r="CC135" s="4"/>
      <c r="CD135" s="8"/>
      <c r="CE135" s="7"/>
      <c r="CF135" s="7"/>
      <c r="CG135" s="2" t="s">
        <v>230</v>
      </c>
      <c r="CH135" s="2" t="s">
        <v>217</v>
      </c>
      <c r="CI135" s="2" t="s">
        <v>1024</v>
      </c>
      <c r="CJ135" s="2" t="s">
        <v>521</v>
      </c>
      <c r="CK135" s="2" t="s">
        <v>232</v>
      </c>
      <c r="CL135" s="2" t="s">
        <v>220</v>
      </c>
      <c r="CM135" s="4">
        <v>6</v>
      </c>
      <c r="CN135" s="8">
        <v>365.88</v>
      </c>
      <c r="CO135" s="4"/>
      <c r="CP135" s="8"/>
      <c r="CQ135" s="7"/>
      <c r="CR135" s="7"/>
      <c r="CS135" s="2" t="s">
        <v>230</v>
      </c>
      <c r="CT135" s="2" t="s">
        <v>217</v>
      </c>
      <c r="CU135" s="2" t="s">
        <v>861</v>
      </c>
      <c r="CV135" s="2" t="s">
        <v>1448</v>
      </c>
      <c r="CW135" s="2" t="s">
        <v>232</v>
      </c>
      <c r="CX135" s="2" t="s">
        <v>220</v>
      </c>
      <c r="CY135" s="4">
        <v>4</v>
      </c>
      <c r="CZ135" s="8">
        <v>239.52</v>
      </c>
      <c r="DA135" s="4">
        <v>1</v>
      </c>
      <c r="DB135" s="8">
        <v>59.88</v>
      </c>
      <c r="DC135" s="7">
        <v>3</v>
      </c>
      <c r="DD135" s="7">
        <v>3</v>
      </c>
      <c r="DE135" s="2" t="s">
        <v>230</v>
      </c>
      <c r="DF135" s="2" t="s">
        <v>217</v>
      </c>
      <c r="DG135" s="2" t="s">
        <v>1024</v>
      </c>
      <c r="DH135" s="2" t="s">
        <v>865</v>
      </c>
      <c r="DI135" s="2" t="s">
        <v>232</v>
      </c>
      <c r="DJ135" s="2" t="s">
        <v>220</v>
      </c>
      <c r="DK135" s="4">
        <v>1</v>
      </c>
      <c r="DL135" s="8">
        <v>57.74</v>
      </c>
      <c r="DM135" s="4"/>
      <c r="DN135" s="8"/>
      <c r="DO135" s="7"/>
      <c r="DP135" s="7"/>
      <c r="DQ135" s="2" t="s">
        <v>230</v>
      </c>
      <c r="DR135" s="2" t="s">
        <v>217</v>
      </c>
      <c r="DS135" s="2" t="s">
        <v>1871</v>
      </c>
      <c r="DT135" s="2" t="s">
        <v>1872</v>
      </c>
      <c r="DU135" s="2" t="s">
        <v>232</v>
      </c>
      <c r="DV135" s="2" t="s">
        <v>220</v>
      </c>
      <c r="DW135" s="4"/>
      <c r="DX135" s="8"/>
      <c r="DY135" s="4">
        <v>2</v>
      </c>
      <c r="DZ135" s="8">
        <v>95.28</v>
      </c>
      <c r="EA135" s="7">
        <v>-1</v>
      </c>
      <c r="EB135" s="7">
        <v>-1</v>
      </c>
      <c r="EC135" s="2" t="s">
        <v>230</v>
      </c>
      <c r="ED135" s="2" t="s">
        <v>217</v>
      </c>
      <c r="EE135" s="2" t="s">
        <v>1024</v>
      </c>
      <c r="EF135" s="2" t="s">
        <v>917</v>
      </c>
      <c r="EG135" s="2" t="s">
        <v>232</v>
      </c>
      <c r="EH135" s="2" t="s">
        <v>220</v>
      </c>
      <c r="EI135" s="4">
        <v>1</v>
      </c>
      <c r="EJ135" s="8">
        <v>62.36</v>
      </c>
      <c r="EK135" s="4">
        <v>3</v>
      </c>
      <c r="EL135" s="8">
        <v>187.08</v>
      </c>
      <c r="EM135" s="7">
        <v>-0.6667</v>
      </c>
      <c r="EN135" s="7">
        <v>-0.6667</v>
      </c>
      <c r="EO135" s="2" t="s">
        <v>230</v>
      </c>
      <c r="EP135" s="2" t="s">
        <v>217</v>
      </c>
      <c r="EQ135" s="2" t="s">
        <v>908</v>
      </c>
      <c r="ER135" s="2" t="s">
        <v>1873</v>
      </c>
      <c r="ES135" s="2" t="s">
        <v>232</v>
      </c>
      <c r="ET135" s="2" t="s">
        <v>220</v>
      </c>
      <c r="EU135" s="4"/>
      <c r="EV135" s="8"/>
      <c r="EW135" s="4"/>
      <c r="EX135" s="8"/>
      <c r="EY135" s="7"/>
      <c r="EZ135" s="7"/>
      <c r="FA135" s="2" t="s">
        <v>230</v>
      </c>
      <c r="FB135" s="2" t="s">
        <v>217</v>
      </c>
      <c r="FC135" s="2" t="s">
        <v>805</v>
      </c>
      <c r="FD135" s="2" t="s">
        <v>362</v>
      </c>
      <c r="FE135" s="2" t="s">
        <v>232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254</v>
      </c>
      <c r="FN135" s="2" t="s">
        <v>217</v>
      </c>
      <c r="FO135" s="2" t="s">
        <v>220</v>
      </c>
      <c r="FP135" s="2" t="s">
        <v>220</v>
      </c>
      <c r="FQ135" s="2" t="s">
        <v>232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277</v>
      </c>
      <c r="FZ135" s="2" t="s">
        <v>217</v>
      </c>
      <c r="GA135" s="2" t="s">
        <v>220</v>
      </c>
      <c r="GB135" s="2" t="s">
        <v>220</v>
      </c>
      <c r="GC135" s="2" t="s">
        <v>232</v>
      </c>
      <c r="GD135" s="2" t="s">
        <v>220</v>
      </c>
      <c r="GE135" s="4"/>
      <c r="GF135" s="8"/>
      <c r="GG135" s="4"/>
      <c r="GH135" s="8"/>
      <c r="GI135" s="7"/>
      <c r="GJ135" s="7"/>
      <c r="GK135" s="2" t="s">
        <v>277</v>
      </c>
      <c r="GL135" s="2" t="s">
        <v>217</v>
      </c>
      <c r="GM135" s="2" t="s">
        <v>220</v>
      </c>
      <c r="GN135" s="2" t="s">
        <v>220</v>
      </c>
      <c r="GO135" s="2" t="s">
        <v>232</v>
      </c>
      <c r="GP135" s="2" t="s">
        <v>220</v>
      </c>
      <c r="GQ135" s="4"/>
      <c r="GR135" s="8"/>
      <c r="GS135" s="4"/>
      <c r="GT135" s="8"/>
      <c r="GU135" s="7"/>
      <c r="GV135" s="7"/>
      <c r="GW135" s="2" t="s">
        <v>254</v>
      </c>
      <c r="GX135" s="2" t="s">
        <v>217</v>
      </c>
      <c r="GY135" s="2" t="s">
        <v>220</v>
      </c>
      <c r="GZ135" s="2" t="s">
        <v>220</v>
      </c>
      <c r="HA135" s="2" t="s">
        <v>232</v>
      </c>
      <c r="HB135" s="2" t="s">
        <v>220</v>
      </c>
      <c r="HC135" s="4"/>
      <c r="HD135" s="8"/>
      <c r="HE135" s="4"/>
      <c r="HF135" s="8"/>
      <c r="HG135" s="7"/>
      <c r="HH135" s="7"/>
      <c r="HI135" s="2" t="s">
        <v>254</v>
      </c>
      <c r="HJ135" s="2" t="s">
        <v>217</v>
      </c>
      <c r="HK135" s="2" t="s">
        <v>220</v>
      </c>
      <c r="HL135" s="2" t="s">
        <v>220</v>
      </c>
      <c r="HM135" s="2" t="s">
        <v>232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230</v>
      </c>
      <c r="HV135" s="2" t="s">
        <v>217</v>
      </c>
      <c r="HW135" s="2" t="s">
        <v>885</v>
      </c>
      <c r="HX135" s="2" t="s">
        <v>1874</v>
      </c>
      <c r="HY135" s="2" t="s">
        <v>232</v>
      </c>
      <c r="HZ135" s="2" t="s">
        <v>220</v>
      </c>
      <c r="IA135" s="4"/>
      <c r="IB135" s="8"/>
      <c r="IC135" s="4"/>
      <c r="ID135" s="8"/>
      <c r="IE135" s="7"/>
      <c r="IF135" s="7"/>
      <c r="IG135" s="2" t="s">
        <v>230</v>
      </c>
      <c r="IH135" s="2" t="s">
        <v>217</v>
      </c>
      <c r="II135" s="2" t="s">
        <v>1024</v>
      </c>
      <c r="IJ135" s="2" t="s">
        <v>220</v>
      </c>
      <c r="IK135" s="2" t="s">
        <v>232</v>
      </c>
      <c r="IL135" s="2" t="s">
        <v>220</v>
      </c>
      <c r="IM135" s="4"/>
      <c r="IN135" s="8"/>
      <c r="IO135" s="4"/>
      <c r="IP135" s="8"/>
      <c r="IQ135" s="7"/>
      <c r="IR135" s="7"/>
      <c r="IS135" s="2" t="s">
        <v>277</v>
      </c>
      <c r="IT135" s="2" t="s">
        <v>217</v>
      </c>
      <c r="IU135" s="2" t="s">
        <v>220</v>
      </c>
      <c r="IV135" s="2" t="s">
        <v>220</v>
      </c>
      <c r="IW135" s="2" t="s">
        <v>232</v>
      </c>
      <c r="IX135" s="2" t="s">
        <v>220</v>
      </c>
      <c r="IY135" s="4"/>
      <c r="IZ135" s="8"/>
      <c r="JA135" s="4"/>
      <c r="JB135" s="8"/>
      <c r="JC135" s="7"/>
      <c r="JD135" s="7"/>
      <c r="JE135" s="2" t="s">
        <v>254</v>
      </c>
      <c r="JF135" s="2" t="s">
        <v>217</v>
      </c>
      <c r="JG135" s="2" t="s">
        <v>220</v>
      </c>
      <c r="JH135" s="2" t="s">
        <v>220</v>
      </c>
      <c r="JI135" s="2" t="s">
        <v>232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277</v>
      </c>
      <c r="JR135" s="2" t="s">
        <v>217</v>
      </c>
      <c r="JS135" s="2" t="s">
        <v>220</v>
      </c>
      <c r="JT135" s="2" t="s">
        <v>220</v>
      </c>
      <c r="JU135" s="2" t="s">
        <v>232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277</v>
      </c>
      <c r="KD135" s="2" t="s">
        <v>217</v>
      </c>
      <c r="KE135" s="2" t="s">
        <v>220</v>
      </c>
      <c r="KF135" s="2" t="s">
        <v>220</v>
      </c>
      <c r="KG135" s="2" t="s">
        <v>232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277</v>
      </c>
      <c r="KP135" s="2" t="s">
        <v>217</v>
      </c>
      <c r="KQ135" s="2" t="s">
        <v>220</v>
      </c>
      <c r="KR135" s="2" t="s">
        <v>220</v>
      </c>
      <c r="KS135" s="2" t="s">
        <v>232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277</v>
      </c>
      <c r="LB135" s="2" t="s">
        <v>217</v>
      </c>
      <c r="LC135" s="2" t="s">
        <v>220</v>
      </c>
      <c r="LD135" s="2" t="s">
        <v>220</v>
      </c>
      <c r="LE135" s="2" t="s">
        <v>232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268</v>
      </c>
      <c r="LN135" s="2" t="s">
        <v>217</v>
      </c>
      <c r="LO135" s="2" t="s">
        <v>220</v>
      </c>
      <c r="LP135" s="2" t="s">
        <v>220</v>
      </c>
      <c r="LQ135" s="2" t="s">
        <v>232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230</v>
      </c>
      <c r="LZ135" s="2" t="s">
        <v>270</v>
      </c>
      <c r="MA135" s="2" t="s">
        <v>912</v>
      </c>
      <c r="MB135" s="2" t="s">
        <v>1875</v>
      </c>
      <c r="MC135" s="2" t="s">
        <v>232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277</v>
      </c>
      <c r="ML135" s="2" t="s">
        <v>217</v>
      </c>
      <c r="MM135" s="2" t="s">
        <v>220</v>
      </c>
      <c r="MN135" s="2" t="s">
        <v>220</v>
      </c>
      <c r="MO135" s="2" t="s">
        <v>232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230</v>
      </c>
      <c r="MX135" s="2" t="s">
        <v>274</v>
      </c>
      <c r="MY135" s="2" t="s">
        <v>1024</v>
      </c>
      <c r="MZ135" s="2" t="s">
        <v>1139</v>
      </c>
      <c r="NA135" s="2" t="s">
        <v>232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220</v>
      </c>
      <c r="NJ135" s="2" t="s">
        <v>220</v>
      </c>
      <c r="NK135" s="2" t="s">
        <v>220</v>
      </c>
      <c r="NL135" s="2" t="s">
        <v>220</v>
      </c>
      <c r="NM135" s="2" t="s">
        <v>220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277</v>
      </c>
      <c r="NV135" s="2" t="s">
        <v>217</v>
      </c>
      <c r="NW135" s="2" t="s">
        <v>220</v>
      </c>
      <c r="NX135" s="2" t="s">
        <v>220</v>
      </c>
      <c r="NY135" s="2" t="s">
        <v>232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217</v>
      </c>
      <c r="OI135" s="2" t="s">
        <v>220</v>
      </c>
      <c r="OJ135" s="2" t="s">
        <v>220</v>
      </c>
      <c r="OK135" s="2" t="s">
        <v>232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277</v>
      </c>
      <c r="OT135" s="2" t="s">
        <v>270</v>
      </c>
      <c r="OU135" s="2" t="s">
        <v>220</v>
      </c>
      <c r="OV135" s="2" t="s">
        <v>220</v>
      </c>
      <c r="OW135" s="2" t="s">
        <v>232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277</v>
      </c>
      <c r="PF135" s="2" t="s">
        <v>217</v>
      </c>
      <c r="PG135" s="2" t="s">
        <v>220</v>
      </c>
      <c r="PH135" s="2" t="s">
        <v>220</v>
      </c>
      <c r="PI135" s="2" t="s">
        <v>232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277</v>
      </c>
      <c r="PR135" s="2" t="s">
        <v>270</v>
      </c>
      <c r="PS135" s="2" t="s">
        <v>220</v>
      </c>
      <c r="PT135" s="2" t="s">
        <v>220</v>
      </c>
      <c r="PU135" s="2" t="s">
        <v>232</v>
      </c>
      <c r="PV135" s="2" t="s">
        <v>220</v>
      </c>
      <c r="PW135" s="4">
        <v>82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>
        <v>70</v>
      </c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</row>
    <row r="136">
      <c r="A136" s="2" t="s">
        <v>1876</v>
      </c>
      <c r="B136" s="2" t="s">
        <v>209</v>
      </c>
      <c r="C136" s="2" t="s">
        <v>210</v>
      </c>
      <c r="D136" s="2" t="s">
        <v>1713</v>
      </c>
      <c r="E136" s="2" t="s">
        <v>1714</v>
      </c>
      <c r="F136" s="2" t="s">
        <v>840</v>
      </c>
      <c r="G136" s="2" t="s">
        <v>840</v>
      </c>
      <c r="H136" s="2" t="s">
        <v>840</v>
      </c>
      <c r="I136" s="2" t="s">
        <v>1858</v>
      </c>
      <c r="J136" s="2" t="s">
        <v>282</v>
      </c>
      <c r="K136" s="2" t="s">
        <v>404</v>
      </c>
      <c r="L136" s="3">
        <v>70</v>
      </c>
      <c r="M136" s="3">
        <v>73.5</v>
      </c>
      <c r="N136" s="3">
        <v>139.99</v>
      </c>
      <c r="O136" s="2" t="s">
        <v>217</v>
      </c>
      <c r="P136" s="2" t="s">
        <v>405</v>
      </c>
      <c r="Q136" s="2" t="s">
        <v>219</v>
      </c>
      <c r="R136" s="2" t="s">
        <v>220</v>
      </c>
      <c r="S136" s="2" t="s">
        <v>898</v>
      </c>
      <c r="T136" s="2" t="s">
        <v>222</v>
      </c>
      <c r="U136" s="2" t="s">
        <v>223</v>
      </c>
      <c r="V136" s="2" t="s">
        <v>843</v>
      </c>
      <c r="W136" s="2" t="s">
        <v>844</v>
      </c>
      <c r="X136" s="2" t="s">
        <v>845</v>
      </c>
      <c r="Y136" s="2" t="s">
        <v>848</v>
      </c>
      <c r="Z136" s="4">
        <v>77</v>
      </c>
      <c r="AA136" s="4">
        <f>=ROUNDDOWN(25.6666666666667,0)</f>
      </c>
      <c r="AB136" s="5">
        <v>3</v>
      </c>
      <c r="AC136" s="2" t="s">
        <v>900</v>
      </c>
      <c r="AD136" s="4">
        <v>14</v>
      </c>
      <c r="AE136" s="4">
        <v>14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>
        <v>7</v>
      </c>
      <c r="AQ136" s="8">
        <v>493.68</v>
      </c>
      <c r="AR136" s="4">
        <v>3</v>
      </c>
      <c r="AS136" s="8">
        <v>219.46</v>
      </c>
      <c r="AT136" s="7">
        <v>1.3333</v>
      </c>
      <c r="AU136" s="7">
        <v>1.2495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>
        <v>0.3812</v>
      </c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>
        <v>7</v>
      </c>
      <c r="BK136" s="8">
        <v>493.68</v>
      </c>
      <c r="BL136" s="2" t="s">
        <v>1773</v>
      </c>
      <c r="BM136" s="7">
        <v>1</v>
      </c>
      <c r="BN136" s="7">
        <v>1</v>
      </c>
      <c r="BO136" s="4">
        <v>2</v>
      </c>
      <c r="BP136" s="8">
        <v>118.48</v>
      </c>
      <c r="BQ136" s="4"/>
      <c r="BR136" s="8"/>
      <c r="BS136" s="7"/>
      <c r="BT136" s="7"/>
      <c r="BU136" s="2" t="s">
        <v>230</v>
      </c>
      <c r="BV136" s="2" t="s">
        <v>217</v>
      </c>
      <c r="BW136" s="2" t="s">
        <v>220</v>
      </c>
      <c r="BX136" s="2" t="s">
        <v>902</v>
      </c>
      <c r="BY136" s="2" t="s">
        <v>232</v>
      </c>
      <c r="BZ136" s="2" t="s">
        <v>220</v>
      </c>
      <c r="CA136" s="4"/>
      <c r="CB136" s="8"/>
      <c r="CC136" s="4"/>
      <c r="CD136" s="8"/>
      <c r="CE136" s="7"/>
      <c r="CF136" s="7"/>
      <c r="CG136" s="2" t="s">
        <v>230</v>
      </c>
      <c r="CH136" s="2" t="s">
        <v>217</v>
      </c>
      <c r="CI136" s="2" t="s">
        <v>848</v>
      </c>
      <c r="CJ136" s="2" t="s">
        <v>1247</v>
      </c>
      <c r="CK136" s="2" t="s">
        <v>232</v>
      </c>
      <c r="CL136" s="2" t="s">
        <v>220</v>
      </c>
      <c r="CM136" s="4">
        <v>3</v>
      </c>
      <c r="CN136" s="8">
        <v>232.86</v>
      </c>
      <c r="CO136" s="4">
        <v>1</v>
      </c>
      <c r="CP136" s="8">
        <v>77.62</v>
      </c>
      <c r="CQ136" s="7">
        <v>2</v>
      </c>
      <c r="CR136" s="7">
        <v>2</v>
      </c>
      <c r="CS136" s="2" t="s">
        <v>230</v>
      </c>
      <c r="CT136" s="2" t="s">
        <v>217</v>
      </c>
      <c r="CU136" s="2" t="s">
        <v>848</v>
      </c>
      <c r="CV136" s="2" t="s">
        <v>1877</v>
      </c>
      <c r="CW136" s="2" t="s">
        <v>232</v>
      </c>
      <c r="CX136" s="2" t="s">
        <v>220</v>
      </c>
      <c r="CY136" s="4">
        <v>1</v>
      </c>
      <c r="CZ136" s="8">
        <v>76.2</v>
      </c>
      <c r="DA136" s="4"/>
      <c r="DB136" s="8"/>
      <c r="DC136" s="7"/>
      <c r="DD136" s="7"/>
      <c r="DE136" s="2" t="s">
        <v>230</v>
      </c>
      <c r="DF136" s="2" t="s">
        <v>217</v>
      </c>
      <c r="DG136" s="2" t="s">
        <v>848</v>
      </c>
      <c r="DH136" s="2" t="s">
        <v>513</v>
      </c>
      <c r="DI136" s="2" t="s">
        <v>232</v>
      </c>
      <c r="DJ136" s="2" t="s">
        <v>220</v>
      </c>
      <c r="DK136" s="4"/>
      <c r="DL136" s="8"/>
      <c r="DM136" s="4">
        <v>1</v>
      </c>
      <c r="DN136" s="8">
        <v>62.47</v>
      </c>
      <c r="DO136" s="7">
        <v>-1</v>
      </c>
      <c r="DP136" s="7">
        <v>-1</v>
      </c>
      <c r="DQ136" s="2" t="s">
        <v>230</v>
      </c>
      <c r="DR136" s="2" t="s">
        <v>217</v>
      </c>
      <c r="DS136" s="2" t="s">
        <v>1168</v>
      </c>
      <c r="DT136" s="2" t="s">
        <v>1042</v>
      </c>
      <c r="DU136" s="2" t="s">
        <v>232</v>
      </c>
      <c r="DV136" s="2" t="s">
        <v>220</v>
      </c>
      <c r="DW136" s="4">
        <v>1</v>
      </c>
      <c r="DX136" s="8">
        <v>66.14</v>
      </c>
      <c r="DY136" s="4"/>
      <c r="DZ136" s="8"/>
      <c r="EA136" s="7"/>
      <c r="EB136" s="7"/>
      <c r="EC136" s="2" t="s">
        <v>230</v>
      </c>
      <c r="ED136" s="2" t="s">
        <v>217</v>
      </c>
      <c r="EE136" s="2" t="s">
        <v>848</v>
      </c>
      <c r="EF136" s="2" t="s">
        <v>264</v>
      </c>
      <c r="EG136" s="2" t="s">
        <v>232</v>
      </c>
      <c r="EH136" s="2" t="s">
        <v>220</v>
      </c>
      <c r="EI136" s="4"/>
      <c r="EJ136" s="8"/>
      <c r="EK136" s="4">
        <v>1</v>
      </c>
      <c r="EL136" s="8">
        <v>79.37</v>
      </c>
      <c r="EM136" s="7">
        <v>-1</v>
      </c>
      <c r="EN136" s="7">
        <v>-1</v>
      </c>
      <c r="EO136" s="2" t="s">
        <v>230</v>
      </c>
      <c r="EP136" s="2" t="s">
        <v>217</v>
      </c>
      <c r="EQ136" s="2" t="s">
        <v>908</v>
      </c>
      <c r="ER136" s="2" t="s">
        <v>513</v>
      </c>
      <c r="ES136" s="2" t="s">
        <v>232</v>
      </c>
      <c r="ET136" s="2" t="s">
        <v>220</v>
      </c>
      <c r="EU136" s="4"/>
      <c r="EV136" s="8"/>
      <c r="EW136" s="4"/>
      <c r="EX136" s="8"/>
      <c r="EY136" s="7"/>
      <c r="EZ136" s="7"/>
      <c r="FA136" s="2" t="s">
        <v>230</v>
      </c>
      <c r="FB136" s="2" t="s">
        <v>217</v>
      </c>
      <c r="FC136" s="2" t="s">
        <v>1038</v>
      </c>
      <c r="FD136" s="2" t="s">
        <v>931</v>
      </c>
      <c r="FE136" s="2" t="s">
        <v>232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254</v>
      </c>
      <c r="FN136" s="2" t="s">
        <v>217</v>
      </c>
      <c r="FO136" s="2" t="s">
        <v>220</v>
      </c>
      <c r="FP136" s="2" t="s">
        <v>220</v>
      </c>
      <c r="FQ136" s="2" t="s">
        <v>232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277</v>
      </c>
      <c r="FZ136" s="2" t="s">
        <v>217</v>
      </c>
      <c r="GA136" s="2" t="s">
        <v>220</v>
      </c>
      <c r="GB136" s="2" t="s">
        <v>220</v>
      </c>
      <c r="GC136" s="2" t="s">
        <v>232</v>
      </c>
      <c r="GD136" s="2" t="s">
        <v>220</v>
      </c>
      <c r="GE136" s="4"/>
      <c r="GF136" s="8"/>
      <c r="GG136" s="4"/>
      <c r="GH136" s="8"/>
      <c r="GI136" s="7"/>
      <c r="GJ136" s="7"/>
      <c r="GK136" s="2" t="s">
        <v>277</v>
      </c>
      <c r="GL136" s="2" t="s">
        <v>217</v>
      </c>
      <c r="GM136" s="2" t="s">
        <v>220</v>
      </c>
      <c r="GN136" s="2" t="s">
        <v>220</v>
      </c>
      <c r="GO136" s="2" t="s">
        <v>232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254</v>
      </c>
      <c r="GX136" s="2" t="s">
        <v>217</v>
      </c>
      <c r="GY136" s="2" t="s">
        <v>220</v>
      </c>
      <c r="GZ136" s="2" t="s">
        <v>220</v>
      </c>
      <c r="HA136" s="2" t="s">
        <v>232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254</v>
      </c>
      <c r="HJ136" s="2" t="s">
        <v>217</v>
      </c>
      <c r="HK136" s="2" t="s">
        <v>220</v>
      </c>
      <c r="HL136" s="2" t="s">
        <v>220</v>
      </c>
      <c r="HM136" s="2" t="s">
        <v>232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230</v>
      </c>
      <c r="HV136" s="2" t="s">
        <v>217</v>
      </c>
      <c r="HW136" s="2" t="s">
        <v>885</v>
      </c>
      <c r="HX136" s="2" t="s">
        <v>1803</v>
      </c>
      <c r="HY136" s="2" t="s">
        <v>232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230</v>
      </c>
      <c r="IH136" s="2" t="s">
        <v>217</v>
      </c>
      <c r="II136" s="2" t="s">
        <v>848</v>
      </c>
      <c r="IJ136" s="2" t="s">
        <v>220</v>
      </c>
      <c r="IK136" s="2" t="s">
        <v>232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277</v>
      </c>
      <c r="IT136" s="2" t="s">
        <v>217</v>
      </c>
      <c r="IU136" s="2" t="s">
        <v>220</v>
      </c>
      <c r="IV136" s="2" t="s">
        <v>220</v>
      </c>
      <c r="IW136" s="2" t="s">
        <v>232</v>
      </c>
      <c r="IX136" s="2" t="s">
        <v>220</v>
      </c>
      <c r="IY136" s="4"/>
      <c r="IZ136" s="8"/>
      <c r="JA136" s="4"/>
      <c r="JB136" s="8"/>
      <c r="JC136" s="7"/>
      <c r="JD136" s="7"/>
      <c r="JE136" s="2" t="s">
        <v>254</v>
      </c>
      <c r="JF136" s="2" t="s">
        <v>217</v>
      </c>
      <c r="JG136" s="2" t="s">
        <v>220</v>
      </c>
      <c r="JH136" s="2" t="s">
        <v>220</v>
      </c>
      <c r="JI136" s="2" t="s">
        <v>232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277</v>
      </c>
      <c r="JR136" s="2" t="s">
        <v>217</v>
      </c>
      <c r="JS136" s="2" t="s">
        <v>220</v>
      </c>
      <c r="JT136" s="2" t="s">
        <v>220</v>
      </c>
      <c r="JU136" s="2" t="s">
        <v>232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277</v>
      </c>
      <c r="KD136" s="2" t="s">
        <v>217</v>
      </c>
      <c r="KE136" s="2" t="s">
        <v>220</v>
      </c>
      <c r="KF136" s="2" t="s">
        <v>220</v>
      </c>
      <c r="KG136" s="2" t="s">
        <v>232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277</v>
      </c>
      <c r="KP136" s="2" t="s">
        <v>217</v>
      </c>
      <c r="KQ136" s="2" t="s">
        <v>220</v>
      </c>
      <c r="KR136" s="2" t="s">
        <v>220</v>
      </c>
      <c r="KS136" s="2" t="s">
        <v>232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277</v>
      </c>
      <c r="LB136" s="2" t="s">
        <v>217</v>
      </c>
      <c r="LC136" s="2" t="s">
        <v>220</v>
      </c>
      <c r="LD136" s="2" t="s">
        <v>220</v>
      </c>
      <c r="LE136" s="2" t="s">
        <v>232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268</v>
      </c>
      <c r="LN136" s="2" t="s">
        <v>217</v>
      </c>
      <c r="LO136" s="2" t="s">
        <v>220</v>
      </c>
      <c r="LP136" s="2" t="s">
        <v>220</v>
      </c>
      <c r="LQ136" s="2" t="s">
        <v>232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230</v>
      </c>
      <c r="LZ136" s="2" t="s">
        <v>270</v>
      </c>
      <c r="MA136" s="2" t="s">
        <v>912</v>
      </c>
      <c r="MB136" s="2" t="s">
        <v>220</v>
      </c>
      <c r="MC136" s="2" t="s">
        <v>232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277</v>
      </c>
      <c r="ML136" s="2" t="s">
        <v>217</v>
      </c>
      <c r="MM136" s="2" t="s">
        <v>220</v>
      </c>
      <c r="MN136" s="2" t="s">
        <v>220</v>
      </c>
      <c r="MO136" s="2" t="s">
        <v>232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230</v>
      </c>
      <c r="MX136" s="2" t="s">
        <v>274</v>
      </c>
      <c r="MY136" s="2" t="s">
        <v>848</v>
      </c>
      <c r="MZ136" s="2" t="s">
        <v>1139</v>
      </c>
      <c r="NA136" s="2" t="s">
        <v>232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220</v>
      </c>
      <c r="NJ136" s="2" t="s">
        <v>220</v>
      </c>
      <c r="NK136" s="2" t="s">
        <v>220</v>
      </c>
      <c r="NL136" s="2" t="s">
        <v>220</v>
      </c>
      <c r="NM136" s="2" t="s">
        <v>220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277</v>
      </c>
      <c r="NV136" s="2" t="s">
        <v>217</v>
      </c>
      <c r="NW136" s="2" t="s">
        <v>220</v>
      </c>
      <c r="NX136" s="2" t="s">
        <v>220</v>
      </c>
      <c r="NY136" s="2" t="s">
        <v>232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217</v>
      </c>
      <c r="OI136" s="2" t="s">
        <v>220</v>
      </c>
      <c r="OJ136" s="2" t="s">
        <v>220</v>
      </c>
      <c r="OK136" s="2" t="s">
        <v>232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277</v>
      </c>
      <c r="OT136" s="2" t="s">
        <v>270</v>
      </c>
      <c r="OU136" s="2" t="s">
        <v>220</v>
      </c>
      <c r="OV136" s="2" t="s">
        <v>220</v>
      </c>
      <c r="OW136" s="2" t="s">
        <v>232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277</v>
      </c>
      <c r="PF136" s="2" t="s">
        <v>217</v>
      </c>
      <c r="PG136" s="2" t="s">
        <v>220</v>
      </c>
      <c r="PH136" s="2" t="s">
        <v>220</v>
      </c>
      <c r="PI136" s="2" t="s">
        <v>232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277</v>
      </c>
      <c r="PR136" s="2" t="s">
        <v>270</v>
      </c>
      <c r="PS136" s="2" t="s">
        <v>220</v>
      </c>
      <c r="PT136" s="2" t="s">
        <v>220</v>
      </c>
      <c r="PU136" s="2" t="s">
        <v>232</v>
      </c>
      <c r="PV136" s="2" t="s">
        <v>220</v>
      </c>
      <c r="PW136" s="4">
        <v>77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>
        <v>14</v>
      </c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</row>
    <row r="137">
      <c r="A137" s="2" t="s">
        <v>1878</v>
      </c>
      <c r="B137" s="2" t="s">
        <v>209</v>
      </c>
      <c r="C137" s="2" t="s">
        <v>210</v>
      </c>
      <c r="D137" s="2" t="s">
        <v>1713</v>
      </c>
      <c r="E137" s="2" t="s">
        <v>1714</v>
      </c>
      <c r="F137" s="2" t="s">
        <v>840</v>
      </c>
      <c r="G137" s="2" t="s">
        <v>840</v>
      </c>
      <c r="H137" s="2" t="s">
        <v>840</v>
      </c>
      <c r="I137" s="2" t="s">
        <v>1858</v>
      </c>
      <c r="J137" s="2" t="s">
        <v>215</v>
      </c>
      <c r="K137" s="2" t="s">
        <v>304</v>
      </c>
      <c r="L137" s="3">
        <v>55</v>
      </c>
      <c r="M137" s="3">
        <v>57.74</v>
      </c>
      <c r="N137" s="3">
        <v>109.99</v>
      </c>
      <c r="O137" s="2" t="s">
        <v>217</v>
      </c>
      <c r="P137" s="2" t="s">
        <v>405</v>
      </c>
      <c r="Q137" s="2" t="s">
        <v>219</v>
      </c>
      <c r="R137" s="2" t="s">
        <v>220</v>
      </c>
      <c r="S137" s="2" t="s">
        <v>875</v>
      </c>
      <c r="T137" s="2" t="s">
        <v>222</v>
      </c>
      <c r="U137" s="2" t="s">
        <v>223</v>
      </c>
      <c r="V137" s="2" t="s">
        <v>843</v>
      </c>
      <c r="W137" s="2" t="s">
        <v>844</v>
      </c>
      <c r="X137" s="2" t="s">
        <v>845</v>
      </c>
      <c r="Y137" s="2" t="s">
        <v>806</v>
      </c>
      <c r="Z137" s="4">
        <v>149</v>
      </c>
      <c r="AA137" s="4">
        <f>=ROUNDDOWN(24.8333333333333,0)</f>
      </c>
      <c r="AB137" s="5">
        <v>6</v>
      </c>
      <c r="AC137" s="2" t="s">
        <v>876</v>
      </c>
      <c r="AD137" s="4">
        <v>180</v>
      </c>
      <c r="AE137" s="4">
        <v>180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>
        <v>8</v>
      </c>
      <c r="AQ137" s="8">
        <v>485.64</v>
      </c>
      <c r="AR137" s="4">
        <v>15</v>
      </c>
      <c r="AS137" s="8">
        <v>910.01</v>
      </c>
      <c r="AT137" s="7">
        <v>-0.4667</v>
      </c>
      <c r="AU137" s="7">
        <v>-0.4663</v>
      </c>
      <c r="AV137" s="4">
        <v>16</v>
      </c>
      <c r="AW137" s="8">
        <v>1091.14</v>
      </c>
      <c r="AX137" s="4">
        <v>34</v>
      </c>
      <c r="AY137" s="8">
        <v>2343.86</v>
      </c>
      <c r="AZ137" s="7">
        <v>-0.5294</v>
      </c>
      <c r="BA137" s="7">
        <v>-0.5345</v>
      </c>
      <c r="BB137" s="7">
        <v>0.4451</v>
      </c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>
        <v>0.1981</v>
      </c>
      <c r="BJ137" s="4">
        <v>8</v>
      </c>
      <c r="BK137" s="8">
        <v>485.64</v>
      </c>
      <c r="BL137" s="2" t="s">
        <v>1879</v>
      </c>
      <c r="BM137" s="7">
        <v>1</v>
      </c>
      <c r="BN137" s="7">
        <v>1</v>
      </c>
      <c r="BO137" s="4">
        <v>1</v>
      </c>
      <c r="BP137" s="8">
        <v>60.08</v>
      </c>
      <c r="BQ137" s="4">
        <v>2</v>
      </c>
      <c r="BR137" s="8">
        <v>126.48</v>
      </c>
      <c r="BS137" s="7">
        <v>-0.5</v>
      </c>
      <c r="BT137" s="7">
        <v>-0.525</v>
      </c>
      <c r="BU137" s="2" t="s">
        <v>230</v>
      </c>
      <c r="BV137" s="2" t="s">
        <v>217</v>
      </c>
      <c r="BW137" s="2" t="s">
        <v>220</v>
      </c>
      <c r="BX137" s="2" t="s">
        <v>220</v>
      </c>
      <c r="BY137" s="2" t="s">
        <v>232</v>
      </c>
      <c r="BZ137" s="2" t="s">
        <v>220</v>
      </c>
      <c r="CA137" s="4"/>
      <c r="CB137" s="8"/>
      <c r="CC137" s="4"/>
      <c r="CD137" s="8"/>
      <c r="CE137" s="7"/>
      <c r="CF137" s="7"/>
      <c r="CG137" s="2" t="s">
        <v>230</v>
      </c>
      <c r="CH137" s="2" t="s">
        <v>217</v>
      </c>
      <c r="CI137" s="2" t="s">
        <v>878</v>
      </c>
      <c r="CJ137" s="2" t="s">
        <v>1880</v>
      </c>
      <c r="CK137" s="2" t="s">
        <v>232</v>
      </c>
      <c r="CL137" s="2" t="s">
        <v>220</v>
      </c>
      <c r="CM137" s="4">
        <v>1</v>
      </c>
      <c r="CN137" s="8">
        <v>60.98</v>
      </c>
      <c r="CO137" s="4"/>
      <c r="CP137" s="8"/>
      <c r="CQ137" s="7"/>
      <c r="CR137" s="7"/>
      <c r="CS137" s="2" t="s">
        <v>230</v>
      </c>
      <c r="CT137" s="2" t="s">
        <v>217</v>
      </c>
      <c r="CU137" s="2" t="s">
        <v>367</v>
      </c>
      <c r="CV137" s="2" t="s">
        <v>1881</v>
      </c>
      <c r="CW137" s="2" t="s">
        <v>232</v>
      </c>
      <c r="CX137" s="2" t="s">
        <v>220</v>
      </c>
      <c r="CY137" s="4">
        <v>2</v>
      </c>
      <c r="CZ137" s="8">
        <v>119.76</v>
      </c>
      <c r="DA137" s="4"/>
      <c r="DB137" s="8"/>
      <c r="DC137" s="7"/>
      <c r="DD137" s="7"/>
      <c r="DE137" s="2" t="s">
        <v>230</v>
      </c>
      <c r="DF137" s="2" t="s">
        <v>217</v>
      </c>
      <c r="DG137" s="2" t="s">
        <v>880</v>
      </c>
      <c r="DH137" s="2" t="s">
        <v>893</v>
      </c>
      <c r="DI137" s="2" t="s">
        <v>232</v>
      </c>
      <c r="DJ137" s="2" t="s">
        <v>220</v>
      </c>
      <c r="DK137" s="4"/>
      <c r="DL137" s="8"/>
      <c r="DM137" s="4">
        <v>3</v>
      </c>
      <c r="DN137" s="8">
        <v>164.55</v>
      </c>
      <c r="DO137" s="7">
        <v>-1</v>
      </c>
      <c r="DP137" s="7">
        <v>-1</v>
      </c>
      <c r="DQ137" s="2" t="s">
        <v>230</v>
      </c>
      <c r="DR137" s="2" t="s">
        <v>217</v>
      </c>
      <c r="DS137" s="2" t="s">
        <v>881</v>
      </c>
      <c r="DT137" s="2" t="s">
        <v>1882</v>
      </c>
      <c r="DU137" s="2" t="s">
        <v>232</v>
      </c>
      <c r="DV137" s="2" t="s">
        <v>220</v>
      </c>
      <c r="DW137" s="4">
        <v>1</v>
      </c>
      <c r="DX137" s="8">
        <v>57.74</v>
      </c>
      <c r="DY137" s="4">
        <v>1</v>
      </c>
      <c r="DZ137" s="8">
        <v>57.74</v>
      </c>
      <c r="EA137" s="7"/>
      <c r="EB137" s="7"/>
      <c r="EC137" s="2" t="s">
        <v>230</v>
      </c>
      <c r="ED137" s="2" t="s">
        <v>217</v>
      </c>
      <c r="EE137" s="2" t="s">
        <v>882</v>
      </c>
      <c r="EF137" s="2" t="s">
        <v>1331</v>
      </c>
      <c r="EG137" s="2" t="s">
        <v>232</v>
      </c>
      <c r="EH137" s="2" t="s">
        <v>220</v>
      </c>
      <c r="EI137" s="4">
        <v>2</v>
      </c>
      <c r="EJ137" s="8">
        <v>124.72</v>
      </c>
      <c r="EK137" s="4">
        <v>9</v>
      </c>
      <c r="EL137" s="8">
        <v>561.24</v>
      </c>
      <c r="EM137" s="7">
        <v>-0.7778</v>
      </c>
      <c r="EN137" s="7">
        <v>-0.7778</v>
      </c>
      <c r="EO137" s="2" t="s">
        <v>230</v>
      </c>
      <c r="EP137" s="2" t="s">
        <v>217</v>
      </c>
      <c r="EQ137" s="2" t="s">
        <v>369</v>
      </c>
      <c r="ER137" s="2" t="s">
        <v>366</v>
      </c>
      <c r="ES137" s="2" t="s">
        <v>232</v>
      </c>
      <c r="ET137" s="2" t="s">
        <v>220</v>
      </c>
      <c r="EU137" s="4"/>
      <c r="EV137" s="8"/>
      <c r="EW137" s="4"/>
      <c r="EX137" s="8"/>
      <c r="EY137" s="7"/>
      <c r="EZ137" s="7"/>
      <c r="FA137" s="2" t="s">
        <v>230</v>
      </c>
      <c r="FB137" s="2" t="s">
        <v>217</v>
      </c>
      <c r="FC137" s="2" t="s">
        <v>885</v>
      </c>
      <c r="FD137" s="2" t="s">
        <v>1883</v>
      </c>
      <c r="FE137" s="2" t="s">
        <v>232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254</v>
      </c>
      <c r="FN137" s="2" t="s">
        <v>217</v>
      </c>
      <c r="FO137" s="2" t="s">
        <v>220</v>
      </c>
      <c r="FP137" s="2" t="s">
        <v>220</v>
      </c>
      <c r="FQ137" s="2" t="s">
        <v>232</v>
      </c>
      <c r="FR137" s="2" t="s">
        <v>220</v>
      </c>
      <c r="FS137" s="4">
        <v>1</v>
      </c>
      <c r="FT137" s="8">
        <v>62.36</v>
      </c>
      <c r="FU137" s="4"/>
      <c r="FV137" s="8"/>
      <c r="FW137" s="7"/>
      <c r="FX137" s="7"/>
      <c r="FY137" s="2" t="s">
        <v>230</v>
      </c>
      <c r="FZ137" s="2" t="s">
        <v>217</v>
      </c>
      <c r="GA137" s="2" t="s">
        <v>378</v>
      </c>
      <c r="GB137" s="2" t="s">
        <v>1884</v>
      </c>
      <c r="GC137" s="2" t="s">
        <v>232</v>
      </c>
      <c r="GD137" s="2" t="s">
        <v>220</v>
      </c>
      <c r="GE137" s="4"/>
      <c r="GF137" s="8"/>
      <c r="GG137" s="4"/>
      <c r="GH137" s="8"/>
      <c r="GI137" s="7"/>
      <c r="GJ137" s="7"/>
      <c r="GK137" s="2" t="s">
        <v>277</v>
      </c>
      <c r="GL137" s="2" t="s">
        <v>217</v>
      </c>
      <c r="GM137" s="2" t="s">
        <v>220</v>
      </c>
      <c r="GN137" s="2" t="s">
        <v>220</v>
      </c>
      <c r="GO137" s="2" t="s">
        <v>232</v>
      </c>
      <c r="GP137" s="2" t="s">
        <v>220</v>
      </c>
      <c r="GQ137" s="4"/>
      <c r="GR137" s="8"/>
      <c r="GS137" s="4"/>
      <c r="GT137" s="8"/>
      <c r="GU137" s="7"/>
      <c r="GV137" s="7"/>
      <c r="GW137" s="2" t="s">
        <v>277</v>
      </c>
      <c r="GX137" s="2" t="s">
        <v>217</v>
      </c>
      <c r="GY137" s="2" t="s">
        <v>220</v>
      </c>
      <c r="GZ137" s="2" t="s">
        <v>220</v>
      </c>
      <c r="HA137" s="2" t="s">
        <v>232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254</v>
      </c>
      <c r="HJ137" s="2" t="s">
        <v>217</v>
      </c>
      <c r="HK137" s="2" t="s">
        <v>220</v>
      </c>
      <c r="HL137" s="2" t="s">
        <v>220</v>
      </c>
      <c r="HM137" s="2" t="s">
        <v>232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230</v>
      </c>
      <c r="HV137" s="2" t="s">
        <v>217</v>
      </c>
      <c r="HW137" s="2" t="s">
        <v>599</v>
      </c>
      <c r="HX137" s="2" t="s">
        <v>220</v>
      </c>
      <c r="HY137" s="2" t="s">
        <v>232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230</v>
      </c>
      <c r="IH137" s="2" t="s">
        <v>217</v>
      </c>
      <c r="II137" s="2" t="s">
        <v>262</v>
      </c>
      <c r="IJ137" s="2" t="s">
        <v>220</v>
      </c>
      <c r="IK137" s="2" t="s">
        <v>232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277</v>
      </c>
      <c r="IT137" s="2" t="s">
        <v>217</v>
      </c>
      <c r="IU137" s="2" t="s">
        <v>220</v>
      </c>
      <c r="IV137" s="2" t="s">
        <v>220</v>
      </c>
      <c r="IW137" s="2" t="s">
        <v>232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254</v>
      </c>
      <c r="JF137" s="2" t="s">
        <v>217</v>
      </c>
      <c r="JG137" s="2" t="s">
        <v>220</v>
      </c>
      <c r="JH137" s="2" t="s">
        <v>220</v>
      </c>
      <c r="JI137" s="2" t="s">
        <v>232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277</v>
      </c>
      <c r="JR137" s="2" t="s">
        <v>217</v>
      </c>
      <c r="JS137" s="2" t="s">
        <v>220</v>
      </c>
      <c r="JT137" s="2" t="s">
        <v>220</v>
      </c>
      <c r="JU137" s="2" t="s">
        <v>232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277</v>
      </c>
      <c r="KD137" s="2" t="s">
        <v>217</v>
      </c>
      <c r="KE137" s="2" t="s">
        <v>220</v>
      </c>
      <c r="KF137" s="2" t="s">
        <v>220</v>
      </c>
      <c r="KG137" s="2" t="s">
        <v>232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277</v>
      </c>
      <c r="KP137" s="2" t="s">
        <v>217</v>
      </c>
      <c r="KQ137" s="2" t="s">
        <v>220</v>
      </c>
      <c r="KR137" s="2" t="s">
        <v>220</v>
      </c>
      <c r="KS137" s="2" t="s">
        <v>232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277</v>
      </c>
      <c r="LB137" s="2" t="s">
        <v>217</v>
      </c>
      <c r="LC137" s="2" t="s">
        <v>220</v>
      </c>
      <c r="LD137" s="2" t="s">
        <v>220</v>
      </c>
      <c r="LE137" s="2" t="s">
        <v>232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268</v>
      </c>
      <c r="LN137" s="2" t="s">
        <v>217</v>
      </c>
      <c r="LO137" s="2" t="s">
        <v>220</v>
      </c>
      <c r="LP137" s="2" t="s">
        <v>220</v>
      </c>
      <c r="LQ137" s="2" t="s">
        <v>232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230</v>
      </c>
      <c r="LZ137" s="2" t="s">
        <v>270</v>
      </c>
      <c r="MA137" s="2" t="s">
        <v>388</v>
      </c>
      <c r="MB137" s="2" t="s">
        <v>1885</v>
      </c>
      <c r="MC137" s="2" t="s">
        <v>232</v>
      </c>
      <c r="MD137" s="2" t="s">
        <v>220</v>
      </c>
      <c r="ME137" s="4"/>
      <c r="MF137" s="8"/>
      <c r="MG137" s="4"/>
      <c r="MH137" s="8"/>
      <c r="MI137" s="7"/>
      <c r="MJ137" s="7"/>
      <c r="MK137" s="2" t="s">
        <v>230</v>
      </c>
      <c r="ML137" s="2" t="s">
        <v>270</v>
      </c>
      <c r="MM137" s="2" t="s">
        <v>421</v>
      </c>
      <c r="MN137" s="2" t="s">
        <v>1886</v>
      </c>
      <c r="MO137" s="2" t="s">
        <v>232</v>
      </c>
      <c r="MP137" s="2" t="s">
        <v>220</v>
      </c>
      <c r="MQ137" s="4"/>
      <c r="MR137" s="8"/>
      <c r="MS137" s="4"/>
      <c r="MT137" s="8"/>
      <c r="MU137" s="7"/>
      <c r="MV137" s="7"/>
      <c r="MW137" s="2" t="s">
        <v>230</v>
      </c>
      <c r="MX137" s="2" t="s">
        <v>274</v>
      </c>
      <c r="MY137" s="2" t="s">
        <v>1748</v>
      </c>
      <c r="MZ137" s="2" t="s">
        <v>1887</v>
      </c>
      <c r="NA137" s="2" t="s">
        <v>232</v>
      </c>
      <c r="NB137" s="2" t="s">
        <v>220</v>
      </c>
      <c r="NC137" s="4"/>
      <c r="ND137" s="8"/>
      <c r="NE137" s="4"/>
      <c r="NF137" s="8"/>
      <c r="NG137" s="7"/>
      <c r="NH137" s="7"/>
      <c r="NI137" s="2" t="s">
        <v>277</v>
      </c>
      <c r="NJ137" s="2" t="s">
        <v>217</v>
      </c>
      <c r="NK137" s="2" t="s">
        <v>220</v>
      </c>
      <c r="NL137" s="2" t="s">
        <v>220</v>
      </c>
      <c r="NM137" s="2" t="s">
        <v>232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277</v>
      </c>
      <c r="NV137" s="2" t="s">
        <v>217</v>
      </c>
      <c r="NW137" s="2" t="s">
        <v>220</v>
      </c>
      <c r="NX137" s="2" t="s">
        <v>220</v>
      </c>
      <c r="NY137" s="2" t="s">
        <v>232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217</v>
      </c>
      <c r="OI137" s="2" t="s">
        <v>220</v>
      </c>
      <c r="OJ137" s="2" t="s">
        <v>220</v>
      </c>
      <c r="OK137" s="2" t="s">
        <v>232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220</v>
      </c>
      <c r="OT137" s="2" t="s">
        <v>220</v>
      </c>
      <c r="OU137" s="2" t="s">
        <v>220</v>
      </c>
      <c r="OV137" s="2" t="s">
        <v>220</v>
      </c>
      <c r="OW137" s="2" t="s">
        <v>220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277</v>
      </c>
      <c r="PF137" s="2" t="s">
        <v>217</v>
      </c>
      <c r="PG137" s="2" t="s">
        <v>220</v>
      </c>
      <c r="PH137" s="2" t="s">
        <v>220</v>
      </c>
      <c r="PI137" s="2" t="s">
        <v>232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220</v>
      </c>
      <c r="PR137" s="2" t="s">
        <v>220</v>
      </c>
      <c r="PS137" s="2" t="s">
        <v>220</v>
      </c>
      <c r="PT137" s="2" t="s">
        <v>220</v>
      </c>
      <c r="PU137" s="2" t="s">
        <v>220</v>
      </c>
      <c r="PV137" s="2" t="s">
        <v>220</v>
      </c>
      <c r="PW137" s="4">
        <v>149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>
        <v>180</v>
      </c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</row>
    <row r="138">
      <c r="A138" s="2" t="s">
        <v>1888</v>
      </c>
      <c r="B138" s="2" t="s">
        <v>209</v>
      </c>
      <c r="C138" s="2" t="s">
        <v>210</v>
      </c>
      <c r="D138" s="2" t="s">
        <v>1713</v>
      </c>
      <c r="E138" s="2" t="s">
        <v>1714</v>
      </c>
      <c r="F138" s="2" t="s">
        <v>840</v>
      </c>
      <c r="G138" s="2" t="s">
        <v>840</v>
      </c>
      <c r="H138" s="2" t="s">
        <v>840</v>
      </c>
      <c r="I138" s="2" t="s">
        <v>1858</v>
      </c>
      <c r="J138" s="2" t="s">
        <v>282</v>
      </c>
      <c r="K138" s="2" t="s">
        <v>304</v>
      </c>
      <c r="L138" s="3">
        <v>70</v>
      </c>
      <c r="M138" s="3">
        <v>73.49</v>
      </c>
      <c r="N138" s="3">
        <v>139.99</v>
      </c>
      <c r="O138" s="2" t="s">
        <v>217</v>
      </c>
      <c r="P138" s="2" t="s">
        <v>405</v>
      </c>
      <c r="Q138" s="2" t="s">
        <v>219</v>
      </c>
      <c r="R138" s="2" t="s">
        <v>220</v>
      </c>
      <c r="S138" s="2" t="s">
        <v>875</v>
      </c>
      <c r="T138" s="2" t="s">
        <v>222</v>
      </c>
      <c r="U138" s="2" t="s">
        <v>223</v>
      </c>
      <c r="V138" s="2" t="s">
        <v>843</v>
      </c>
      <c r="W138" s="2" t="s">
        <v>844</v>
      </c>
      <c r="X138" s="2" t="s">
        <v>845</v>
      </c>
      <c r="Y138" s="2" t="s">
        <v>806</v>
      </c>
      <c r="Z138" s="4">
        <v>157</v>
      </c>
      <c r="AA138" s="4">
        <f>=ROUNDDOWN(31.4,0)</f>
      </c>
      <c r="AB138" s="5">
        <v>5</v>
      </c>
      <c r="AC138" s="2" t="s">
        <v>876</v>
      </c>
      <c r="AD138" s="4">
        <v>120</v>
      </c>
      <c r="AE138" s="4">
        <v>120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>
        <v>8</v>
      </c>
      <c r="AQ138" s="8">
        <v>605.5</v>
      </c>
      <c r="AR138" s="4">
        <v>19</v>
      </c>
      <c r="AS138" s="8">
        <v>1433.85</v>
      </c>
      <c r="AT138" s="7">
        <v>-0.5789</v>
      </c>
      <c r="AU138" s="7">
        <v>-0.5777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0.5549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8</v>
      </c>
      <c r="BK138" s="8">
        <v>605.5</v>
      </c>
      <c r="BL138" s="2" t="s">
        <v>1879</v>
      </c>
      <c r="BM138" s="7">
        <v>1</v>
      </c>
      <c r="BN138" s="7">
        <v>1</v>
      </c>
      <c r="BO138" s="4">
        <v>2</v>
      </c>
      <c r="BP138" s="8">
        <v>140.54</v>
      </c>
      <c r="BQ138" s="4">
        <v>6</v>
      </c>
      <c r="BR138" s="8">
        <v>482.94</v>
      </c>
      <c r="BS138" s="7">
        <v>-0.6667</v>
      </c>
      <c r="BT138" s="7">
        <v>-0.709</v>
      </c>
      <c r="BU138" s="2" t="s">
        <v>230</v>
      </c>
      <c r="BV138" s="2" t="s">
        <v>217</v>
      </c>
      <c r="BW138" s="2" t="s">
        <v>220</v>
      </c>
      <c r="BX138" s="2" t="s">
        <v>220</v>
      </c>
      <c r="BY138" s="2" t="s">
        <v>232</v>
      </c>
      <c r="BZ138" s="2" t="s">
        <v>220</v>
      </c>
      <c r="CA138" s="4"/>
      <c r="CB138" s="8"/>
      <c r="CC138" s="4"/>
      <c r="CD138" s="8"/>
      <c r="CE138" s="7"/>
      <c r="CF138" s="7"/>
      <c r="CG138" s="2" t="s">
        <v>230</v>
      </c>
      <c r="CH138" s="2" t="s">
        <v>217</v>
      </c>
      <c r="CI138" s="2" t="s">
        <v>878</v>
      </c>
      <c r="CJ138" s="2" t="s">
        <v>815</v>
      </c>
      <c r="CK138" s="2" t="s">
        <v>232</v>
      </c>
      <c r="CL138" s="2" t="s">
        <v>220</v>
      </c>
      <c r="CM138" s="4">
        <v>1</v>
      </c>
      <c r="CN138" s="8">
        <v>77.62</v>
      </c>
      <c r="CO138" s="4">
        <v>1</v>
      </c>
      <c r="CP138" s="8">
        <v>81.5</v>
      </c>
      <c r="CQ138" s="7"/>
      <c r="CR138" s="7">
        <v>-0.0476</v>
      </c>
      <c r="CS138" s="2" t="s">
        <v>230</v>
      </c>
      <c r="CT138" s="2" t="s">
        <v>217</v>
      </c>
      <c r="CU138" s="2" t="s">
        <v>367</v>
      </c>
      <c r="CV138" s="2" t="s">
        <v>394</v>
      </c>
      <c r="CW138" s="2" t="s">
        <v>232</v>
      </c>
      <c r="CX138" s="2" t="s">
        <v>220</v>
      </c>
      <c r="CY138" s="4">
        <v>3</v>
      </c>
      <c r="CZ138" s="8">
        <v>228.6</v>
      </c>
      <c r="DA138" s="4"/>
      <c r="DB138" s="8"/>
      <c r="DC138" s="7"/>
      <c r="DD138" s="7"/>
      <c r="DE138" s="2" t="s">
        <v>230</v>
      </c>
      <c r="DF138" s="2" t="s">
        <v>217</v>
      </c>
      <c r="DG138" s="2" t="s">
        <v>880</v>
      </c>
      <c r="DH138" s="2" t="s">
        <v>931</v>
      </c>
      <c r="DI138" s="2" t="s">
        <v>232</v>
      </c>
      <c r="DJ138" s="2" t="s">
        <v>220</v>
      </c>
      <c r="DK138" s="4"/>
      <c r="DL138" s="8"/>
      <c r="DM138" s="4">
        <v>3</v>
      </c>
      <c r="DN138" s="8">
        <v>209.46</v>
      </c>
      <c r="DO138" s="7">
        <v>-1</v>
      </c>
      <c r="DP138" s="7">
        <v>-1</v>
      </c>
      <c r="DQ138" s="2" t="s">
        <v>230</v>
      </c>
      <c r="DR138" s="2" t="s">
        <v>217</v>
      </c>
      <c r="DS138" s="2" t="s">
        <v>881</v>
      </c>
      <c r="DT138" s="2" t="s">
        <v>1070</v>
      </c>
      <c r="DU138" s="2" t="s">
        <v>232</v>
      </c>
      <c r="DV138" s="2" t="s">
        <v>220</v>
      </c>
      <c r="DW138" s="4"/>
      <c r="DX138" s="8"/>
      <c r="DY138" s="4">
        <v>3</v>
      </c>
      <c r="DZ138" s="8">
        <v>183.73</v>
      </c>
      <c r="EA138" s="7">
        <v>-1</v>
      </c>
      <c r="EB138" s="7">
        <v>-1</v>
      </c>
      <c r="EC138" s="2" t="s">
        <v>230</v>
      </c>
      <c r="ED138" s="2" t="s">
        <v>217</v>
      </c>
      <c r="EE138" s="2" t="s">
        <v>882</v>
      </c>
      <c r="EF138" s="2" t="s">
        <v>931</v>
      </c>
      <c r="EG138" s="2" t="s">
        <v>232</v>
      </c>
      <c r="EH138" s="2" t="s">
        <v>220</v>
      </c>
      <c r="EI138" s="4">
        <v>1</v>
      </c>
      <c r="EJ138" s="8">
        <v>79.37</v>
      </c>
      <c r="EK138" s="4">
        <v>5</v>
      </c>
      <c r="EL138" s="8">
        <v>396.85</v>
      </c>
      <c r="EM138" s="7">
        <v>-0.8</v>
      </c>
      <c r="EN138" s="7">
        <v>-0.8</v>
      </c>
      <c r="EO138" s="2" t="s">
        <v>230</v>
      </c>
      <c r="EP138" s="2" t="s">
        <v>217</v>
      </c>
      <c r="EQ138" s="2" t="s">
        <v>369</v>
      </c>
      <c r="ER138" s="2" t="s">
        <v>402</v>
      </c>
      <c r="ES138" s="2" t="s">
        <v>232</v>
      </c>
      <c r="ET138" s="2" t="s">
        <v>220</v>
      </c>
      <c r="EU138" s="4"/>
      <c r="EV138" s="8"/>
      <c r="EW138" s="4"/>
      <c r="EX138" s="8"/>
      <c r="EY138" s="7"/>
      <c r="EZ138" s="7"/>
      <c r="FA138" s="2" t="s">
        <v>230</v>
      </c>
      <c r="FB138" s="2" t="s">
        <v>217</v>
      </c>
      <c r="FC138" s="2" t="s">
        <v>885</v>
      </c>
      <c r="FD138" s="2" t="s">
        <v>883</v>
      </c>
      <c r="FE138" s="2" t="s">
        <v>232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254</v>
      </c>
      <c r="FN138" s="2" t="s">
        <v>217</v>
      </c>
      <c r="FO138" s="2" t="s">
        <v>220</v>
      </c>
      <c r="FP138" s="2" t="s">
        <v>220</v>
      </c>
      <c r="FQ138" s="2" t="s">
        <v>232</v>
      </c>
      <c r="FR138" s="2" t="s">
        <v>220</v>
      </c>
      <c r="FS138" s="4">
        <v>1</v>
      </c>
      <c r="FT138" s="8">
        <v>79.37</v>
      </c>
      <c r="FU138" s="4">
        <v>1</v>
      </c>
      <c r="FV138" s="8">
        <v>79.37</v>
      </c>
      <c r="FW138" s="7"/>
      <c r="FX138" s="7"/>
      <c r="FY138" s="2" t="s">
        <v>230</v>
      </c>
      <c r="FZ138" s="2" t="s">
        <v>217</v>
      </c>
      <c r="GA138" s="2" t="s">
        <v>378</v>
      </c>
      <c r="GB138" s="2" t="s">
        <v>1065</v>
      </c>
      <c r="GC138" s="2" t="s">
        <v>232</v>
      </c>
      <c r="GD138" s="2" t="s">
        <v>220</v>
      </c>
      <c r="GE138" s="4"/>
      <c r="GF138" s="8"/>
      <c r="GG138" s="4"/>
      <c r="GH138" s="8"/>
      <c r="GI138" s="7"/>
      <c r="GJ138" s="7"/>
      <c r="GK138" s="2" t="s">
        <v>277</v>
      </c>
      <c r="GL138" s="2" t="s">
        <v>217</v>
      </c>
      <c r="GM138" s="2" t="s">
        <v>220</v>
      </c>
      <c r="GN138" s="2" t="s">
        <v>220</v>
      </c>
      <c r="GO138" s="2" t="s">
        <v>232</v>
      </c>
      <c r="GP138" s="2" t="s">
        <v>220</v>
      </c>
      <c r="GQ138" s="4"/>
      <c r="GR138" s="8"/>
      <c r="GS138" s="4"/>
      <c r="GT138" s="8"/>
      <c r="GU138" s="7"/>
      <c r="GV138" s="7"/>
      <c r="GW138" s="2" t="s">
        <v>277</v>
      </c>
      <c r="GX138" s="2" t="s">
        <v>217</v>
      </c>
      <c r="GY138" s="2" t="s">
        <v>220</v>
      </c>
      <c r="GZ138" s="2" t="s">
        <v>220</v>
      </c>
      <c r="HA138" s="2" t="s">
        <v>232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254</v>
      </c>
      <c r="HJ138" s="2" t="s">
        <v>217</v>
      </c>
      <c r="HK138" s="2" t="s">
        <v>220</v>
      </c>
      <c r="HL138" s="2" t="s">
        <v>220</v>
      </c>
      <c r="HM138" s="2" t="s">
        <v>232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230</v>
      </c>
      <c r="HV138" s="2" t="s">
        <v>217</v>
      </c>
      <c r="HW138" s="2" t="s">
        <v>382</v>
      </c>
      <c r="HX138" s="2" t="s">
        <v>220</v>
      </c>
      <c r="HY138" s="2" t="s">
        <v>232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230</v>
      </c>
      <c r="IH138" s="2" t="s">
        <v>217</v>
      </c>
      <c r="II138" s="2" t="s">
        <v>262</v>
      </c>
      <c r="IJ138" s="2" t="s">
        <v>1889</v>
      </c>
      <c r="IK138" s="2" t="s">
        <v>232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277</v>
      </c>
      <c r="IT138" s="2" t="s">
        <v>217</v>
      </c>
      <c r="IU138" s="2" t="s">
        <v>220</v>
      </c>
      <c r="IV138" s="2" t="s">
        <v>220</v>
      </c>
      <c r="IW138" s="2" t="s">
        <v>232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254</v>
      </c>
      <c r="JF138" s="2" t="s">
        <v>217</v>
      </c>
      <c r="JG138" s="2" t="s">
        <v>220</v>
      </c>
      <c r="JH138" s="2" t="s">
        <v>220</v>
      </c>
      <c r="JI138" s="2" t="s">
        <v>232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277</v>
      </c>
      <c r="JR138" s="2" t="s">
        <v>217</v>
      </c>
      <c r="JS138" s="2" t="s">
        <v>220</v>
      </c>
      <c r="JT138" s="2" t="s">
        <v>220</v>
      </c>
      <c r="JU138" s="2" t="s">
        <v>232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277</v>
      </c>
      <c r="KD138" s="2" t="s">
        <v>217</v>
      </c>
      <c r="KE138" s="2" t="s">
        <v>220</v>
      </c>
      <c r="KF138" s="2" t="s">
        <v>220</v>
      </c>
      <c r="KG138" s="2" t="s">
        <v>232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277</v>
      </c>
      <c r="KP138" s="2" t="s">
        <v>217</v>
      </c>
      <c r="KQ138" s="2" t="s">
        <v>220</v>
      </c>
      <c r="KR138" s="2" t="s">
        <v>220</v>
      </c>
      <c r="KS138" s="2" t="s">
        <v>232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277</v>
      </c>
      <c r="LB138" s="2" t="s">
        <v>217</v>
      </c>
      <c r="LC138" s="2" t="s">
        <v>220</v>
      </c>
      <c r="LD138" s="2" t="s">
        <v>220</v>
      </c>
      <c r="LE138" s="2" t="s">
        <v>232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268</v>
      </c>
      <c r="LN138" s="2" t="s">
        <v>217</v>
      </c>
      <c r="LO138" s="2" t="s">
        <v>220</v>
      </c>
      <c r="LP138" s="2" t="s">
        <v>220</v>
      </c>
      <c r="LQ138" s="2" t="s">
        <v>232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230</v>
      </c>
      <c r="LZ138" s="2" t="s">
        <v>270</v>
      </c>
      <c r="MA138" s="2" t="s">
        <v>388</v>
      </c>
      <c r="MB138" s="2" t="s">
        <v>757</v>
      </c>
      <c r="MC138" s="2" t="s">
        <v>232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270</v>
      </c>
      <c r="MM138" s="2" t="s">
        <v>421</v>
      </c>
      <c r="MN138" s="2" t="s">
        <v>220</v>
      </c>
      <c r="MO138" s="2" t="s">
        <v>232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230</v>
      </c>
      <c r="MX138" s="2" t="s">
        <v>274</v>
      </c>
      <c r="MY138" s="2" t="s">
        <v>1748</v>
      </c>
      <c r="MZ138" s="2" t="s">
        <v>220</v>
      </c>
      <c r="NA138" s="2" t="s">
        <v>232</v>
      </c>
      <c r="NB138" s="2" t="s">
        <v>220</v>
      </c>
      <c r="NC138" s="4"/>
      <c r="ND138" s="8"/>
      <c r="NE138" s="4"/>
      <c r="NF138" s="8"/>
      <c r="NG138" s="7"/>
      <c r="NH138" s="7"/>
      <c r="NI138" s="2" t="s">
        <v>277</v>
      </c>
      <c r="NJ138" s="2" t="s">
        <v>217</v>
      </c>
      <c r="NK138" s="2" t="s">
        <v>220</v>
      </c>
      <c r="NL138" s="2" t="s">
        <v>220</v>
      </c>
      <c r="NM138" s="2" t="s">
        <v>232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277</v>
      </c>
      <c r="NV138" s="2" t="s">
        <v>217</v>
      </c>
      <c r="NW138" s="2" t="s">
        <v>220</v>
      </c>
      <c r="NX138" s="2" t="s">
        <v>220</v>
      </c>
      <c r="NY138" s="2" t="s">
        <v>232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217</v>
      </c>
      <c r="OI138" s="2" t="s">
        <v>220</v>
      </c>
      <c r="OJ138" s="2" t="s">
        <v>220</v>
      </c>
      <c r="OK138" s="2" t="s">
        <v>232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220</v>
      </c>
      <c r="OT138" s="2" t="s">
        <v>220</v>
      </c>
      <c r="OU138" s="2" t="s">
        <v>220</v>
      </c>
      <c r="OV138" s="2" t="s">
        <v>220</v>
      </c>
      <c r="OW138" s="2" t="s">
        <v>220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277</v>
      </c>
      <c r="PF138" s="2" t="s">
        <v>217</v>
      </c>
      <c r="PG138" s="2" t="s">
        <v>220</v>
      </c>
      <c r="PH138" s="2" t="s">
        <v>220</v>
      </c>
      <c r="PI138" s="2" t="s">
        <v>232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220</v>
      </c>
      <c r="PR138" s="2" t="s">
        <v>220</v>
      </c>
      <c r="PS138" s="2" t="s">
        <v>220</v>
      </c>
      <c r="PT138" s="2" t="s">
        <v>220</v>
      </c>
      <c r="PU138" s="2" t="s">
        <v>220</v>
      </c>
      <c r="PV138" s="2" t="s">
        <v>220</v>
      </c>
      <c r="PW138" s="4">
        <v>157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>
        <v>120</v>
      </c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</row>
    <row r="139">
      <c r="A139" s="2" t="s">
        <v>1890</v>
      </c>
      <c r="B139" s="2" t="s">
        <v>209</v>
      </c>
      <c r="C139" s="2" t="s">
        <v>210</v>
      </c>
      <c r="D139" s="2" t="s">
        <v>1713</v>
      </c>
      <c r="E139" s="2" t="s">
        <v>1714</v>
      </c>
      <c r="F139" s="2" t="s">
        <v>840</v>
      </c>
      <c r="G139" s="2" t="s">
        <v>840</v>
      </c>
      <c r="H139" s="2" t="s">
        <v>840</v>
      </c>
      <c r="I139" s="2" t="s">
        <v>1858</v>
      </c>
      <c r="J139" s="2" t="s">
        <v>215</v>
      </c>
      <c r="K139" s="2" t="s">
        <v>216</v>
      </c>
      <c r="L139" s="3">
        <v>55</v>
      </c>
      <c r="M139" s="3">
        <v>57.74</v>
      </c>
      <c r="N139" s="3">
        <v>109.99</v>
      </c>
      <c r="O139" s="2" t="s">
        <v>217</v>
      </c>
      <c r="P139" s="2" t="s">
        <v>405</v>
      </c>
      <c r="Q139" s="2" t="s">
        <v>219</v>
      </c>
      <c r="R139" s="2" t="s">
        <v>220</v>
      </c>
      <c r="S139" s="2" t="s">
        <v>927</v>
      </c>
      <c r="T139" s="2" t="s">
        <v>222</v>
      </c>
      <c r="U139" s="2" t="s">
        <v>223</v>
      </c>
      <c r="V139" s="2" t="s">
        <v>843</v>
      </c>
      <c r="W139" s="2" t="s">
        <v>844</v>
      </c>
      <c r="X139" s="2" t="s">
        <v>845</v>
      </c>
      <c r="Y139" s="2" t="s">
        <v>806</v>
      </c>
      <c r="Z139" s="4">
        <v>170</v>
      </c>
      <c r="AA139" s="4">
        <f>=ROUNDDOWN(28.3333333333333,0)</f>
      </c>
      <c r="AB139" s="5">
        <v>6</v>
      </c>
      <c r="AC139" s="2" t="s">
        <v>928</v>
      </c>
      <c r="AD139" s="4">
        <v>176</v>
      </c>
      <c r="AE139" s="4">
        <v>176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>
        <v>6</v>
      </c>
      <c r="AQ139" s="8">
        <v>375.04</v>
      </c>
      <c r="AR139" s="4">
        <v>13</v>
      </c>
      <c r="AS139" s="8">
        <v>814.99</v>
      </c>
      <c r="AT139" s="7">
        <v>-0.5385</v>
      </c>
      <c r="AU139" s="7">
        <v>-0.5398</v>
      </c>
      <c r="AV139" s="4">
        <v>10</v>
      </c>
      <c r="AW139" s="8">
        <v>687.6</v>
      </c>
      <c r="AX139" s="4">
        <v>22</v>
      </c>
      <c r="AY139" s="8">
        <v>1470.84</v>
      </c>
      <c r="AZ139" s="7">
        <v>-0.5455</v>
      </c>
      <c r="BA139" s="7">
        <v>-0.5325</v>
      </c>
      <c r="BB139" s="7">
        <v>0.5454</v>
      </c>
      <c r="BC139" s="4" t="s">
        <v>220</v>
      </c>
      <c r="BD139" s="8" t="s">
        <v>220</v>
      </c>
      <c r="BE139" s="4" t="s">
        <v>220</v>
      </c>
      <c r="BF139" s="8" t="s">
        <v>220</v>
      </c>
      <c r="BG139" s="7" t="s">
        <v>220</v>
      </c>
      <c r="BH139" s="7" t="s">
        <v>220</v>
      </c>
      <c r="BI139" s="7">
        <v>0.1249</v>
      </c>
      <c r="BJ139" s="4">
        <v>6</v>
      </c>
      <c r="BK139" s="8">
        <v>375.04</v>
      </c>
      <c r="BL139" s="2" t="s">
        <v>1891</v>
      </c>
      <c r="BM139" s="7">
        <v>1</v>
      </c>
      <c r="BN139" s="7">
        <v>1</v>
      </c>
      <c r="BO139" s="4">
        <v>1</v>
      </c>
      <c r="BP139" s="8">
        <v>63.24</v>
      </c>
      <c r="BQ139" s="4">
        <v>3</v>
      </c>
      <c r="BR139" s="8">
        <v>189.72</v>
      </c>
      <c r="BS139" s="7">
        <v>-0.6667</v>
      </c>
      <c r="BT139" s="7">
        <v>-0.6667</v>
      </c>
      <c r="BU139" s="2" t="s">
        <v>230</v>
      </c>
      <c r="BV139" s="2" t="s">
        <v>217</v>
      </c>
      <c r="BW139" s="2" t="s">
        <v>220</v>
      </c>
      <c r="BX139" s="2" t="s">
        <v>220</v>
      </c>
      <c r="BY139" s="2" t="s">
        <v>232</v>
      </c>
      <c r="BZ139" s="2" t="s">
        <v>220</v>
      </c>
      <c r="CA139" s="4">
        <v>1</v>
      </c>
      <c r="CB139" s="8">
        <v>62.36</v>
      </c>
      <c r="CC139" s="4"/>
      <c r="CD139" s="8"/>
      <c r="CE139" s="7"/>
      <c r="CF139" s="7"/>
      <c r="CG139" s="2" t="s">
        <v>230</v>
      </c>
      <c r="CH139" s="2" t="s">
        <v>217</v>
      </c>
      <c r="CI139" s="2" t="s">
        <v>878</v>
      </c>
      <c r="CJ139" s="2" t="s">
        <v>1892</v>
      </c>
      <c r="CK139" s="2" t="s">
        <v>232</v>
      </c>
      <c r="CL139" s="2" t="s">
        <v>220</v>
      </c>
      <c r="CM139" s="4"/>
      <c r="CN139" s="8"/>
      <c r="CO139" s="4">
        <v>1</v>
      </c>
      <c r="CP139" s="8">
        <v>64.03</v>
      </c>
      <c r="CQ139" s="7">
        <v>-1</v>
      </c>
      <c r="CR139" s="7">
        <v>-1</v>
      </c>
      <c r="CS139" s="2" t="s">
        <v>230</v>
      </c>
      <c r="CT139" s="2" t="s">
        <v>217</v>
      </c>
      <c r="CU139" s="2" t="s">
        <v>367</v>
      </c>
      <c r="CV139" s="2" t="s">
        <v>401</v>
      </c>
      <c r="CW139" s="2" t="s">
        <v>232</v>
      </c>
      <c r="CX139" s="2" t="s">
        <v>220</v>
      </c>
      <c r="CY139" s="4"/>
      <c r="CZ139" s="8"/>
      <c r="DA139" s="4"/>
      <c r="DB139" s="8"/>
      <c r="DC139" s="7"/>
      <c r="DD139" s="7"/>
      <c r="DE139" s="2" t="s">
        <v>230</v>
      </c>
      <c r="DF139" s="2" t="s">
        <v>217</v>
      </c>
      <c r="DG139" s="2" t="s">
        <v>880</v>
      </c>
      <c r="DH139" s="2" t="s">
        <v>893</v>
      </c>
      <c r="DI139" s="2" t="s">
        <v>232</v>
      </c>
      <c r="DJ139" s="2" t="s">
        <v>220</v>
      </c>
      <c r="DK139" s="4">
        <v>1</v>
      </c>
      <c r="DL139" s="8">
        <v>62.36</v>
      </c>
      <c r="DM139" s="4"/>
      <c r="DN139" s="8"/>
      <c r="DO139" s="7"/>
      <c r="DP139" s="7"/>
      <c r="DQ139" s="2" t="s">
        <v>230</v>
      </c>
      <c r="DR139" s="2" t="s">
        <v>217</v>
      </c>
      <c r="DS139" s="2" t="s">
        <v>881</v>
      </c>
      <c r="DT139" s="2" t="s">
        <v>870</v>
      </c>
      <c r="DU139" s="2" t="s">
        <v>232</v>
      </c>
      <c r="DV139" s="2" t="s">
        <v>220</v>
      </c>
      <c r="DW139" s="4"/>
      <c r="DX139" s="8"/>
      <c r="DY139" s="4"/>
      <c r="DZ139" s="8"/>
      <c r="EA139" s="7"/>
      <c r="EB139" s="7"/>
      <c r="EC139" s="2" t="s">
        <v>230</v>
      </c>
      <c r="ED139" s="2" t="s">
        <v>217</v>
      </c>
      <c r="EE139" s="2" t="s">
        <v>882</v>
      </c>
      <c r="EF139" s="2" t="s">
        <v>366</v>
      </c>
      <c r="EG139" s="2" t="s">
        <v>232</v>
      </c>
      <c r="EH139" s="2" t="s">
        <v>220</v>
      </c>
      <c r="EI139" s="4">
        <v>2</v>
      </c>
      <c r="EJ139" s="8">
        <v>124.72</v>
      </c>
      <c r="EK139" s="4">
        <v>9</v>
      </c>
      <c r="EL139" s="8">
        <v>561.24</v>
      </c>
      <c r="EM139" s="7">
        <v>-0.7778</v>
      </c>
      <c r="EN139" s="7">
        <v>-0.7778</v>
      </c>
      <c r="EO139" s="2" t="s">
        <v>230</v>
      </c>
      <c r="EP139" s="2" t="s">
        <v>217</v>
      </c>
      <c r="EQ139" s="2" t="s">
        <v>369</v>
      </c>
      <c r="ER139" s="2" t="s">
        <v>374</v>
      </c>
      <c r="ES139" s="2" t="s">
        <v>232</v>
      </c>
      <c r="ET139" s="2" t="s">
        <v>220</v>
      </c>
      <c r="EU139" s="4"/>
      <c r="EV139" s="8"/>
      <c r="EW139" s="4"/>
      <c r="EX139" s="8"/>
      <c r="EY139" s="7"/>
      <c r="EZ139" s="7"/>
      <c r="FA139" s="2" t="s">
        <v>230</v>
      </c>
      <c r="FB139" s="2" t="s">
        <v>217</v>
      </c>
      <c r="FC139" s="2" t="s">
        <v>885</v>
      </c>
      <c r="FD139" s="2" t="s">
        <v>1883</v>
      </c>
      <c r="FE139" s="2" t="s">
        <v>232</v>
      </c>
      <c r="FF139" s="2" t="s">
        <v>220</v>
      </c>
      <c r="FG139" s="4"/>
      <c r="FH139" s="8"/>
      <c r="FI139" s="4"/>
      <c r="FJ139" s="8"/>
      <c r="FK139" s="7"/>
      <c r="FL139" s="7"/>
      <c r="FM139" s="2" t="s">
        <v>254</v>
      </c>
      <c r="FN139" s="2" t="s">
        <v>217</v>
      </c>
      <c r="FO139" s="2" t="s">
        <v>220</v>
      </c>
      <c r="FP139" s="2" t="s">
        <v>220</v>
      </c>
      <c r="FQ139" s="2" t="s">
        <v>232</v>
      </c>
      <c r="FR139" s="2" t="s">
        <v>220</v>
      </c>
      <c r="FS139" s="4">
        <v>1</v>
      </c>
      <c r="FT139" s="8">
        <v>62.36</v>
      </c>
      <c r="FU139" s="4"/>
      <c r="FV139" s="8"/>
      <c r="FW139" s="7"/>
      <c r="FX139" s="7"/>
      <c r="FY139" s="2" t="s">
        <v>230</v>
      </c>
      <c r="FZ139" s="2" t="s">
        <v>217</v>
      </c>
      <c r="GA139" s="2" t="s">
        <v>378</v>
      </c>
      <c r="GB139" s="2" t="s">
        <v>1893</v>
      </c>
      <c r="GC139" s="2" t="s">
        <v>232</v>
      </c>
      <c r="GD139" s="2" t="s">
        <v>220</v>
      </c>
      <c r="GE139" s="4"/>
      <c r="GF139" s="8"/>
      <c r="GG139" s="4"/>
      <c r="GH139" s="8"/>
      <c r="GI139" s="7"/>
      <c r="GJ139" s="7"/>
      <c r="GK139" s="2" t="s">
        <v>277</v>
      </c>
      <c r="GL139" s="2" t="s">
        <v>217</v>
      </c>
      <c r="GM139" s="2" t="s">
        <v>220</v>
      </c>
      <c r="GN139" s="2" t="s">
        <v>220</v>
      </c>
      <c r="GO139" s="2" t="s">
        <v>232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277</v>
      </c>
      <c r="GX139" s="2" t="s">
        <v>217</v>
      </c>
      <c r="GY139" s="2" t="s">
        <v>220</v>
      </c>
      <c r="GZ139" s="2" t="s">
        <v>220</v>
      </c>
      <c r="HA139" s="2" t="s">
        <v>232</v>
      </c>
      <c r="HB139" s="2" t="s">
        <v>220</v>
      </c>
      <c r="HC139" s="4"/>
      <c r="HD139" s="8"/>
      <c r="HE139" s="4"/>
      <c r="HF139" s="8"/>
      <c r="HG139" s="7"/>
      <c r="HH139" s="7"/>
      <c r="HI139" s="2" t="s">
        <v>254</v>
      </c>
      <c r="HJ139" s="2" t="s">
        <v>217</v>
      </c>
      <c r="HK139" s="2" t="s">
        <v>220</v>
      </c>
      <c r="HL139" s="2" t="s">
        <v>220</v>
      </c>
      <c r="HM139" s="2" t="s">
        <v>232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230</v>
      </c>
      <c r="HV139" s="2" t="s">
        <v>217</v>
      </c>
      <c r="HW139" s="2" t="s">
        <v>599</v>
      </c>
      <c r="HX139" s="2" t="s">
        <v>220</v>
      </c>
      <c r="HY139" s="2" t="s">
        <v>232</v>
      </c>
      <c r="HZ139" s="2" t="s">
        <v>220</v>
      </c>
      <c r="IA139" s="4"/>
      <c r="IB139" s="8"/>
      <c r="IC139" s="4"/>
      <c r="ID139" s="8"/>
      <c r="IE139" s="7"/>
      <c r="IF139" s="7"/>
      <c r="IG139" s="2" t="s">
        <v>230</v>
      </c>
      <c r="IH139" s="2" t="s">
        <v>217</v>
      </c>
      <c r="II139" s="2" t="s">
        <v>262</v>
      </c>
      <c r="IJ139" s="2" t="s">
        <v>220</v>
      </c>
      <c r="IK139" s="2" t="s">
        <v>232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277</v>
      </c>
      <c r="IT139" s="2" t="s">
        <v>217</v>
      </c>
      <c r="IU139" s="2" t="s">
        <v>220</v>
      </c>
      <c r="IV139" s="2" t="s">
        <v>220</v>
      </c>
      <c r="IW139" s="2" t="s">
        <v>232</v>
      </c>
      <c r="IX139" s="2" t="s">
        <v>220</v>
      </c>
      <c r="IY139" s="4"/>
      <c r="IZ139" s="8"/>
      <c r="JA139" s="4"/>
      <c r="JB139" s="8"/>
      <c r="JC139" s="7"/>
      <c r="JD139" s="7"/>
      <c r="JE139" s="2" t="s">
        <v>254</v>
      </c>
      <c r="JF139" s="2" t="s">
        <v>217</v>
      </c>
      <c r="JG139" s="2" t="s">
        <v>220</v>
      </c>
      <c r="JH139" s="2" t="s">
        <v>220</v>
      </c>
      <c r="JI139" s="2" t="s">
        <v>232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277</v>
      </c>
      <c r="JR139" s="2" t="s">
        <v>217</v>
      </c>
      <c r="JS139" s="2" t="s">
        <v>220</v>
      </c>
      <c r="JT139" s="2" t="s">
        <v>220</v>
      </c>
      <c r="JU139" s="2" t="s">
        <v>232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277</v>
      </c>
      <c r="KD139" s="2" t="s">
        <v>217</v>
      </c>
      <c r="KE139" s="2" t="s">
        <v>220</v>
      </c>
      <c r="KF139" s="2" t="s">
        <v>220</v>
      </c>
      <c r="KG139" s="2" t="s">
        <v>232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277</v>
      </c>
      <c r="KP139" s="2" t="s">
        <v>217</v>
      </c>
      <c r="KQ139" s="2" t="s">
        <v>220</v>
      </c>
      <c r="KR139" s="2" t="s">
        <v>220</v>
      </c>
      <c r="KS139" s="2" t="s">
        <v>232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277</v>
      </c>
      <c r="LB139" s="2" t="s">
        <v>217</v>
      </c>
      <c r="LC139" s="2" t="s">
        <v>220</v>
      </c>
      <c r="LD139" s="2" t="s">
        <v>220</v>
      </c>
      <c r="LE139" s="2" t="s">
        <v>232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268</v>
      </c>
      <c r="LN139" s="2" t="s">
        <v>217</v>
      </c>
      <c r="LO139" s="2" t="s">
        <v>220</v>
      </c>
      <c r="LP139" s="2" t="s">
        <v>220</v>
      </c>
      <c r="LQ139" s="2" t="s">
        <v>232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230</v>
      </c>
      <c r="LZ139" s="2" t="s">
        <v>270</v>
      </c>
      <c r="MA139" s="2" t="s">
        <v>388</v>
      </c>
      <c r="MB139" s="2" t="s">
        <v>1894</v>
      </c>
      <c r="MC139" s="2" t="s">
        <v>232</v>
      </c>
      <c r="MD139" s="2" t="s">
        <v>220</v>
      </c>
      <c r="ME139" s="4"/>
      <c r="MF139" s="8"/>
      <c r="MG139" s="4"/>
      <c r="MH139" s="8"/>
      <c r="MI139" s="7"/>
      <c r="MJ139" s="7"/>
      <c r="MK139" s="2" t="s">
        <v>230</v>
      </c>
      <c r="ML139" s="2" t="s">
        <v>270</v>
      </c>
      <c r="MM139" s="2" t="s">
        <v>421</v>
      </c>
      <c r="MN139" s="2" t="s">
        <v>220</v>
      </c>
      <c r="MO139" s="2" t="s">
        <v>232</v>
      </c>
      <c r="MP139" s="2" t="s">
        <v>220</v>
      </c>
      <c r="MQ139" s="4"/>
      <c r="MR139" s="8"/>
      <c r="MS139" s="4"/>
      <c r="MT139" s="8"/>
      <c r="MU139" s="7"/>
      <c r="MV139" s="7"/>
      <c r="MW139" s="2" t="s">
        <v>230</v>
      </c>
      <c r="MX139" s="2" t="s">
        <v>274</v>
      </c>
      <c r="MY139" s="2" t="s">
        <v>1748</v>
      </c>
      <c r="MZ139" s="2" t="s">
        <v>220</v>
      </c>
      <c r="NA139" s="2" t="s">
        <v>232</v>
      </c>
      <c r="NB139" s="2" t="s">
        <v>220</v>
      </c>
      <c r="NC139" s="4"/>
      <c r="ND139" s="8"/>
      <c r="NE139" s="4"/>
      <c r="NF139" s="8"/>
      <c r="NG139" s="7"/>
      <c r="NH139" s="7"/>
      <c r="NI139" s="2" t="s">
        <v>277</v>
      </c>
      <c r="NJ139" s="2" t="s">
        <v>217</v>
      </c>
      <c r="NK139" s="2" t="s">
        <v>220</v>
      </c>
      <c r="NL139" s="2" t="s">
        <v>220</v>
      </c>
      <c r="NM139" s="2" t="s">
        <v>232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277</v>
      </c>
      <c r="NV139" s="2" t="s">
        <v>217</v>
      </c>
      <c r="NW139" s="2" t="s">
        <v>220</v>
      </c>
      <c r="NX139" s="2" t="s">
        <v>220</v>
      </c>
      <c r="NY139" s="2" t="s">
        <v>232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217</v>
      </c>
      <c r="OI139" s="2" t="s">
        <v>220</v>
      </c>
      <c r="OJ139" s="2" t="s">
        <v>220</v>
      </c>
      <c r="OK139" s="2" t="s">
        <v>232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220</v>
      </c>
      <c r="OT139" s="2" t="s">
        <v>220</v>
      </c>
      <c r="OU139" s="2" t="s">
        <v>220</v>
      </c>
      <c r="OV139" s="2" t="s">
        <v>220</v>
      </c>
      <c r="OW139" s="2" t="s">
        <v>220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277</v>
      </c>
      <c r="PF139" s="2" t="s">
        <v>217</v>
      </c>
      <c r="PG139" s="2" t="s">
        <v>220</v>
      </c>
      <c r="PH139" s="2" t="s">
        <v>220</v>
      </c>
      <c r="PI139" s="2" t="s">
        <v>232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220</v>
      </c>
      <c r="PR139" s="2" t="s">
        <v>220</v>
      </c>
      <c r="PS139" s="2" t="s">
        <v>220</v>
      </c>
      <c r="PT139" s="2" t="s">
        <v>220</v>
      </c>
      <c r="PU139" s="2" t="s">
        <v>220</v>
      </c>
      <c r="PV139" s="2" t="s">
        <v>220</v>
      </c>
      <c r="PW139" s="4">
        <v>170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>
        <v>176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</row>
    <row r="140">
      <c r="A140" s="2" t="s">
        <v>1895</v>
      </c>
      <c r="B140" s="2" t="s">
        <v>209</v>
      </c>
      <c r="C140" s="2" t="s">
        <v>210</v>
      </c>
      <c r="D140" s="2" t="s">
        <v>1713</v>
      </c>
      <c r="E140" s="2" t="s">
        <v>1714</v>
      </c>
      <c r="F140" s="2" t="s">
        <v>840</v>
      </c>
      <c r="G140" s="2" t="s">
        <v>840</v>
      </c>
      <c r="H140" s="2" t="s">
        <v>840</v>
      </c>
      <c r="I140" s="2" t="s">
        <v>1858</v>
      </c>
      <c r="J140" s="2" t="s">
        <v>282</v>
      </c>
      <c r="K140" s="2" t="s">
        <v>216</v>
      </c>
      <c r="L140" s="3">
        <v>70</v>
      </c>
      <c r="M140" s="3">
        <v>73.49</v>
      </c>
      <c r="N140" s="3">
        <v>139.99</v>
      </c>
      <c r="O140" s="2" t="s">
        <v>217</v>
      </c>
      <c r="P140" s="2" t="s">
        <v>405</v>
      </c>
      <c r="Q140" s="2" t="s">
        <v>219</v>
      </c>
      <c r="R140" s="2" t="s">
        <v>220</v>
      </c>
      <c r="S140" s="2" t="s">
        <v>927</v>
      </c>
      <c r="T140" s="2" t="s">
        <v>222</v>
      </c>
      <c r="U140" s="2" t="s">
        <v>223</v>
      </c>
      <c r="V140" s="2" t="s">
        <v>843</v>
      </c>
      <c r="W140" s="2" t="s">
        <v>844</v>
      </c>
      <c r="X140" s="2" t="s">
        <v>845</v>
      </c>
      <c r="Y140" s="2" t="s">
        <v>806</v>
      </c>
      <c r="Z140" s="4">
        <v>172</v>
      </c>
      <c r="AA140" s="4">
        <f>=ROUNDDOWN(34.4,0)</f>
      </c>
      <c r="AB140" s="5">
        <v>5</v>
      </c>
      <c r="AC140" s="2" t="s">
        <v>928</v>
      </c>
      <c r="AD140" s="4">
        <v>130</v>
      </c>
      <c r="AE140" s="4">
        <v>130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>
        <v>4</v>
      </c>
      <c r="AQ140" s="8">
        <v>312.56</v>
      </c>
      <c r="AR140" s="4">
        <v>9</v>
      </c>
      <c r="AS140" s="8">
        <v>655.85</v>
      </c>
      <c r="AT140" s="7">
        <v>-0.5556</v>
      </c>
      <c r="AU140" s="7">
        <v>-0.5234</v>
      </c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>
        <v>0.4546</v>
      </c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 t="s">
        <v>220</v>
      </c>
      <c r="BJ140" s="4">
        <v>4</v>
      </c>
      <c r="BK140" s="8">
        <v>312.56</v>
      </c>
      <c r="BL140" s="2" t="s">
        <v>1896</v>
      </c>
      <c r="BM140" s="7">
        <v>1</v>
      </c>
      <c r="BN140" s="7">
        <v>1</v>
      </c>
      <c r="BO140" s="4"/>
      <c r="BP140" s="8"/>
      <c r="BQ140" s="4">
        <v>2</v>
      </c>
      <c r="BR140" s="8">
        <v>160.98</v>
      </c>
      <c r="BS140" s="7">
        <v>-1</v>
      </c>
      <c r="BT140" s="7">
        <v>-1</v>
      </c>
      <c r="BU140" s="2" t="s">
        <v>230</v>
      </c>
      <c r="BV140" s="2" t="s">
        <v>217</v>
      </c>
      <c r="BW140" s="2" t="s">
        <v>220</v>
      </c>
      <c r="BX140" s="2" t="s">
        <v>220</v>
      </c>
      <c r="BY140" s="2" t="s">
        <v>232</v>
      </c>
      <c r="BZ140" s="2" t="s">
        <v>220</v>
      </c>
      <c r="CA140" s="4"/>
      <c r="CB140" s="8"/>
      <c r="CC140" s="4"/>
      <c r="CD140" s="8"/>
      <c r="CE140" s="7"/>
      <c r="CF140" s="7"/>
      <c r="CG140" s="2" t="s">
        <v>230</v>
      </c>
      <c r="CH140" s="2" t="s">
        <v>217</v>
      </c>
      <c r="CI140" s="2" t="s">
        <v>878</v>
      </c>
      <c r="CJ140" s="2" t="s">
        <v>1897</v>
      </c>
      <c r="CK140" s="2" t="s">
        <v>232</v>
      </c>
      <c r="CL140" s="2" t="s">
        <v>220</v>
      </c>
      <c r="CM140" s="4">
        <v>1</v>
      </c>
      <c r="CN140" s="8">
        <v>77.62</v>
      </c>
      <c r="CO140" s="4"/>
      <c r="CP140" s="8"/>
      <c r="CQ140" s="7"/>
      <c r="CR140" s="7"/>
      <c r="CS140" s="2" t="s">
        <v>230</v>
      </c>
      <c r="CT140" s="2" t="s">
        <v>217</v>
      </c>
      <c r="CU140" s="2" t="s">
        <v>367</v>
      </c>
      <c r="CV140" s="2" t="s">
        <v>1898</v>
      </c>
      <c r="CW140" s="2" t="s">
        <v>232</v>
      </c>
      <c r="CX140" s="2" t="s">
        <v>220</v>
      </c>
      <c r="CY140" s="4">
        <v>1</v>
      </c>
      <c r="CZ140" s="8">
        <v>76.2</v>
      </c>
      <c r="DA140" s="4">
        <v>2</v>
      </c>
      <c r="DB140" s="8">
        <v>152.4</v>
      </c>
      <c r="DC140" s="7">
        <v>-0.5</v>
      </c>
      <c r="DD140" s="7">
        <v>-0.5</v>
      </c>
      <c r="DE140" s="2" t="s">
        <v>230</v>
      </c>
      <c r="DF140" s="2" t="s">
        <v>217</v>
      </c>
      <c r="DG140" s="2" t="s">
        <v>880</v>
      </c>
      <c r="DH140" s="2" t="s">
        <v>893</v>
      </c>
      <c r="DI140" s="2" t="s">
        <v>232</v>
      </c>
      <c r="DJ140" s="2" t="s">
        <v>220</v>
      </c>
      <c r="DK140" s="4"/>
      <c r="DL140" s="8"/>
      <c r="DM140" s="4"/>
      <c r="DN140" s="8"/>
      <c r="DO140" s="7"/>
      <c r="DP140" s="7"/>
      <c r="DQ140" s="2" t="s">
        <v>230</v>
      </c>
      <c r="DR140" s="2" t="s">
        <v>217</v>
      </c>
      <c r="DS140" s="2" t="s">
        <v>881</v>
      </c>
      <c r="DT140" s="2" t="s">
        <v>946</v>
      </c>
      <c r="DU140" s="2" t="s">
        <v>232</v>
      </c>
      <c r="DV140" s="2" t="s">
        <v>220</v>
      </c>
      <c r="DW140" s="4"/>
      <c r="DX140" s="8"/>
      <c r="DY140" s="4">
        <v>3</v>
      </c>
      <c r="DZ140" s="8">
        <v>183.73</v>
      </c>
      <c r="EA140" s="7">
        <v>-1</v>
      </c>
      <c r="EB140" s="7">
        <v>-1</v>
      </c>
      <c r="EC140" s="2" t="s">
        <v>230</v>
      </c>
      <c r="ED140" s="2" t="s">
        <v>217</v>
      </c>
      <c r="EE140" s="2" t="s">
        <v>882</v>
      </c>
      <c r="EF140" s="2" t="s">
        <v>881</v>
      </c>
      <c r="EG140" s="2" t="s">
        <v>232</v>
      </c>
      <c r="EH140" s="2" t="s">
        <v>220</v>
      </c>
      <c r="EI140" s="4">
        <v>2</v>
      </c>
      <c r="EJ140" s="8">
        <v>158.74</v>
      </c>
      <c r="EK140" s="4">
        <v>2</v>
      </c>
      <c r="EL140" s="8">
        <v>158.74</v>
      </c>
      <c r="EM140" s="7"/>
      <c r="EN140" s="7"/>
      <c r="EO140" s="2" t="s">
        <v>230</v>
      </c>
      <c r="EP140" s="2" t="s">
        <v>217</v>
      </c>
      <c r="EQ140" s="2" t="s">
        <v>369</v>
      </c>
      <c r="ER140" s="2" t="s">
        <v>892</v>
      </c>
      <c r="ES140" s="2" t="s">
        <v>232</v>
      </c>
      <c r="ET140" s="2" t="s">
        <v>220</v>
      </c>
      <c r="EU140" s="4"/>
      <c r="EV140" s="8"/>
      <c r="EW140" s="4"/>
      <c r="EX140" s="8"/>
      <c r="EY140" s="7"/>
      <c r="EZ140" s="7"/>
      <c r="FA140" s="2" t="s">
        <v>230</v>
      </c>
      <c r="FB140" s="2" t="s">
        <v>217</v>
      </c>
      <c r="FC140" s="2" t="s">
        <v>885</v>
      </c>
      <c r="FD140" s="2" t="s">
        <v>1750</v>
      </c>
      <c r="FE140" s="2" t="s">
        <v>232</v>
      </c>
      <c r="FF140" s="2" t="s">
        <v>220</v>
      </c>
      <c r="FG140" s="4"/>
      <c r="FH140" s="8"/>
      <c r="FI140" s="4"/>
      <c r="FJ140" s="8"/>
      <c r="FK140" s="7"/>
      <c r="FL140" s="7"/>
      <c r="FM140" s="2" t="s">
        <v>254</v>
      </c>
      <c r="FN140" s="2" t="s">
        <v>217</v>
      </c>
      <c r="FO140" s="2" t="s">
        <v>220</v>
      </c>
      <c r="FP140" s="2" t="s">
        <v>220</v>
      </c>
      <c r="FQ140" s="2" t="s">
        <v>232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230</v>
      </c>
      <c r="FZ140" s="2" t="s">
        <v>217</v>
      </c>
      <c r="GA140" s="2" t="s">
        <v>378</v>
      </c>
      <c r="GB140" s="2" t="s">
        <v>1899</v>
      </c>
      <c r="GC140" s="2" t="s">
        <v>232</v>
      </c>
      <c r="GD140" s="2" t="s">
        <v>220</v>
      </c>
      <c r="GE140" s="4"/>
      <c r="GF140" s="8"/>
      <c r="GG140" s="4"/>
      <c r="GH140" s="8"/>
      <c r="GI140" s="7"/>
      <c r="GJ140" s="7"/>
      <c r="GK140" s="2" t="s">
        <v>277</v>
      </c>
      <c r="GL140" s="2" t="s">
        <v>217</v>
      </c>
      <c r="GM140" s="2" t="s">
        <v>220</v>
      </c>
      <c r="GN140" s="2" t="s">
        <v>220</v>
      </c>
      <c r="GO140" s="2" t="s">
        <v>232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277</v>
      </c>
      <c r="GX140" s="2" t="s">
        <v>217</v>
      </c>
      <c r="GY140" s="2" t="s">
        <v>220</v>
      </c>
      <c r="GZ140" s="2" t="s">
        <v>220</v>
      </c>
      <c r="HA140" s="2" t="s">
        <v>232</v>
      </c>
      <c r="HB140" s="2" t="s">
        <v>220</v>
      </c>
      <c r="HC140" s="4"/>
      <c r="HD140" s="8"/>
      <c r="HE140" s="4"/>
      <c r="HF140" s="8"/>
      <c r="HG140" s="7"/>
      <c r="HH140" s="7"/>
      <c r="HI140" s="2" t="s">
        <v>254</v>
      </c>
      <c r="HJ140" s="2" t="s">
        <v>217</v>
      </c>
      <c r="HK140" s="2" t="s">
        <v>220</v>
      </c>
      <c r="HL140" s="2" t="s">
        <v>220</v>
      </c>
      <c r="HM140" s="2" t="s">
        <v>232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230</v>
      </c>
      <c r="HV140" s="2" t="s">
        <v>217</v>
      </c>
      <c r="HW140" s="2" t="s">
        <v>382</v>
      </c>
      <c r="HX140" s="2" t="s">
        <v>220</v>
      </c>
      <c r="HY140" s="2" t="s">
        <v>232</v>
      </c>
      <c r="HZ140" s="2" t="s">
        <v>220</v>
      </c>
      <c r="IA140" s="4"/>
      <c r="IB140" s="8"/>
      <c r="IC140" s="4"/>
      <c r="ID140" s="8"/>
      <c r="IE140" s="7"/>
      <c r="IF140" s="7"/>
      <c r="IG140" s="2" t="s">
        <v>230</v>
      </c>
      <c r="IH140" s="2" t="s">
        <v>217</v>
      </c>
      <c r="II140" s="2" t="s">
        <v>262</v>
      </c>
      <c r="IJ140" s="2" t="s">
        <v>1900</v>
      </c>
      <c r="IK140" s="2" t="s">
        <v>232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277</v>
      </c>
      <c r="IT140" s="2" t="s">
        <v>217</v>
      </c>
      <c r="IU140" s="2" t="s">
        <v>220</v>
      </c>
      <c r="IV140" s="2" t="s">
        <v>220</v>
      </c>
      <c r="IW140" s="2" t="s">
        <v>232</v>
      </c>
      <c r="IX140" s="2" t="s">
        <v>220</v>
      </c>
      <c r="IY140" s="4"/>
      <c r="IZ140" s="8"/>
      <c r="JA140" s="4"/>
      <c r="JB140" s="8"/>
      <c r="JC140" s="7"/>
      <c r="JD140" s="7"/>
      <c r="JE140" s="2" t="s">
        <v>254</v>
      </c>
      <c r="JF140" s="2" t="s">
        <v>217</v>
      </c>
      <c r="JG140" s="2" t="s">
        <v>220</v>
      </c>
      <c r="JH140" s="2" t="s">
        <v>220</v>
      </c>
      <c r="JI140" s="2" t="s">
        <v>232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277</v>
      </c>
      <c r="JR140" s="2" t="s">
        <v>217</v>
      </c>
      <c r="JS140" s="2" t="s">
        <v>220</v>
      </c>
      <c r="JT140" s="2" t="s">
        <v>220</v>
      </c>
      <c r="JU140" s="2" t="s">
        <v>232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277</v>
      </c>
      <c r="KD140" s="2" t="s">
        <v>217</v>
      </c>
      <c r="KE140" s="2" t="s">
        <v>220</v>
      </c>
      <c r="KF140" s="2" t="s">
        <v>220</v>
      </c>
      <c r="KG140" s="2" t="s">
        <v>232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277</v>
      </c>
      <c r="KP140" s="2" t="s">
        <v>217</v>
      </c>
      <c r="KQ140" s="2" t="s">
        <v>220</v>
      </c>
      <c r="KR140" s="2" t="s">
        <v>220</v>
      </c>
      <c r="KS140" s="2" t="s">
        <v>232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277</v>
      </c>
      <c r="LB140" s="2" t="s">
        <v>217</v>
      </c>
      <c r="LC140" s="2" t="s">
        <v>220</v>
      </c>
      <c r="LD140" s="2" t="s">
        <v>220</v>
      </c>
      <c r="LE140" s="2" t="s">
        <v>232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268</v>
      </c>
      <c r="LN140" s="2" t="s">
        <v>217</v>
      </c>
      <c r="LO140" s="2" t="s">
        <v>220</v>
      </c>
      <c r="LP140" s="2" t="s">
        <v>220</v>
      </c>
      <c r="LQ140" s="2" t="s">
        <v>232</v>
      </c>
      <c r="LR140" s="2" t="s">
        <v>220</v>
      </c>
      <c r="LS140" s="4"/>
      <c r="LT140" s="8"/>
      <c r="LU140" s="4"/>
      <c r="LV140" s="8"/>
      <c r="LW140" s="7"/>
      <c r="LX140" s="7"/>
      <c r="LY140" s="2" t="s">
        <v>230</v>
      </c>
      <c r="LZ140" s="2" t="s">
        <v>270</v>
      </c>
      <c r="MA140" s="2" t="s">
        <v>388</v>
      </c>
      <c r="MB140" s="2" t="s">
        <v>220</v>
      </c>
      <c r="MC140" s="2" t="s">
        <v>232</v>
      </c>
      <c r="MD140" s="2" t="s">
        <v>220</v>
      </c>
      <c r="ME140" s="4"/>
      <c r="MF140" s="8"/>
      <c r="MG140" s="4"/>
      <c r="MH140" s="8"/>
      <c r="MI140" s="7"/>
      <c r="MJ140" s="7"/>
      <c r="MK140" s="2" t="s">
        <v>230</v>
      </c>
      <c r="ML140" s="2" t="s">
        <v>270</v>
      </c>
      <c r="MM140" s="2" t="s">
        <v>421</v>
      </c>
      <c r="MN140" s="2" t="s">
        <v>220</v>
      </c>
      <c r="MO140" s="2" t="s">
        <v>232</v>
      </c>
      <c r="MP140" s="2" t="s">
        <v>220</v>
      </c>
      <c r="MQ140" s="4"/>
      <c r="MR140" s="8"/>
      <c r="MS140" s="4"/>
      <c r="MT140" s="8"/>
      <c r="MU140" s="7"/>
      <c r="MV140" s="7"/>
      <c r="MW140" s="2" t="s">
        <v>230</v>
      </c>
      <c r="MX140" s="2" t="s">
        <v>274</v>
      </c>
      <c r="MY140" s="2" t="s">
        <v>1748</v>
      </c>
      <c r="MZ140" s="2" t="s">
        <v>220</v>
      </c>
      <c r="NA140" s="2" t="s">
        <v>232</v>
      </c>
      <c r="NB140" s="2" t="s">
        <v>220</v>
      </c>
      <c r="NC140" s="4"/>
      <c r="ND140" s="8"/>
      <c r="NE140" s="4"/>
      <c r="NF140" s="8"/>
      <c r="NG140" s="7"/>
      <c r="NH140" s="7"/>
      <c r="NI140" s="2" t="s">
        <v>277</v>
      </c>
      <c r="NJ140" s="2" t="s">
        <v>217</v>
      </c>
      <c r="NK140" s="2" t="s">
        <v>220</v>
      </c>
      <c r="NL140" s="2" t="s">
        <v>220</v>
      </c>
      <c r="NM140" s="2" t="s">
        <v>232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277</v>
      </c>
      <c r="NV140" s="2" t="s">
        <v>217</v>
      </c>
      <c r="NW140" s="2" t="s">
        <v>220</v>
      </c>
      <c r="NX140" s="2" t="s">
        <v>220</v>
      </c>
      <c r="NY140" s="2" t="s">
        <v>232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217</v>
      </c>
      <c r="OI140" s="2" t="s">
        <v>220</v>
      </c>
      <c r="OJ140" s="2" t="s">
        <v>220</v>
      </c>
      <c r="OK140" s="2" t="s">
        <v>232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220</v>
      </c>
      <c r="OT140" s="2" t="s">
        <v>220</v>
      </c>
      <c r="OU140" s="2" t="s">
        <v>220</v>
      </c>
      <c r="OV140" s="2" t="s">
        <v>220</v>
      </c>
      <c r="OW140" s="2" t="s">
        <v>220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277</v>
      </c>
      <c r="PF140" s="2" t="s">
        <v>217</v>
      </c>
      <c r="PG140" s="2" t="s">
        <v>220</v>
      </c>
      <c r="PH140" s="2" t="s">
        <v>220</v>
      </c>
      <c r="PI140" s="2" t="s">
        <v>232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220</v>
      </c>
      <c r="PS140" s="2" t="s">
        <v>220</v>
      </c>
      <c r="PT140" s="2" t="s">
        <v>220</v>
      </c>
      <c r="PU140" s="2" t="s">
        <v>220</v>
      </c>
      <c r="PV140" s="2" t="s">
        <v>220</v>
      </c>
      <c r="PW140" s="4">
        <v>172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>
        <v>130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</row>
    <row r="141">
      <c r="A141" s="2" t="s">
        <v>1901</v>
      </c>
      <c r="B141" s="2" t="s">
        <v>209</v>
      </c>
      <c r="C141" s="2" t="s">
        <v>210</v>
      </c>
      <c r="D141" s="2" t="s">
        <v>1713</v>
      </c>
      <c r="E141" s="2" t="s">
        <v>1714</v>
      </c>
      <c r="F141" s="2" t="s">
        <v>949</v>
      </c>
      <c r="G141" s="2" t="s">
        <v>949</v>
      </c>
      <c r="H141" s="2" t="s">
        <v>949</v>
      </c>
      <c r="I141" s="2" t="s">
        <v>1902</v>
      </c>
      <c r="J141" s="2" t="s">
        <v>215</v>
      </c>
      <c r="K141" s="2" t="s">
        <v>951</v>
      </c>
      <c r="L141" s="3">
        <v>43.2</v>
      </c>
      <c r="M141" s="3">
        <v>45.36</v>
      </c>
      <c r="N141" s="3">
        <v>84.99</v>
      </c>
      <c r="O141" s="2" t="s">
        <v>217</v>
      </c>
      <c r="P141" s="2" t="s">
        <v>673</v>
      </c>
      <c r="Q141" s="2" t="s">
        <v>219</v>
      </c>
      <c r="R141" s="2" t="s">
        <v>220</v>
      </c>
      <c r="S141" s="2" t="s">
        <v>952</v>
      </c>
      <c r="T141" s="2" t="s">
        <v>222</v>
      </c>
      <c r="U141" s="2" t="s">
        <v>223</v>
      </c>
      <c r="V141" s="2" t="s">
        <v>953</v>
      </c>
      <c r="W141" s="2" t="s">
        <v>954</v>
      </c>
      <c r="X141" s="2" t="s">
        <v>955</v>
      </c>
      <c r="Y141" s="2" t="s">
        <v>956</v>
      </c>
      <c r="Z141" s="4">
        <v>295</v>
      </c>
      <c r="AA141" s="4">
        <f>=ROUNDDOWN(26.8181818181818,0)</f>
      </c>
      <c r="AB141" s="5">
        <v>11</v>
      </c>
      <c r="AC141" s="2" t="s">
        <v>228</v>
      </c>
      <c r="AD141" s="4">
        <v>50</v>
      </c>
      <c r="AE141" s="4">
        <v>130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>
        <v>15</v>
      </c>
      <c r="AQ141" s="8">
        <v>757.55</v>
      </c>
      <c r="AR141" s="4">
        <v>19</v>
      </c>
      <c r="AS141" s="8">
        <v>940.24</v>
      </c>
      <c r="AT141" s="7">
        <v>-0.2105</v>
      </c>
      <c r="AU141" s="7">
        <v>-0.1943</v>
      </c>
      <c r="AV141" s="4">
        <v>32</v>
      </c>
      <c r="AW141" s="8">
        <v>1875.31</v>
      </c>
      <c r="AX141" s="4">
        <v>40</v>
      </c>
      <c r="AY141" s="8">
        <v>2357.2</v>
      </c>
      <c r="AZ141" s="7">
        <v>-0.2</v>
      </c>
      <c r="BA141" s="7">
        <v>-0.2044</v>
      </c>
      <c r="BB141" s="7">
        <v>0.404</v>
      </c>
      <c r="BC141" s="4">
        <v>51</v>
      </c>
      <c r="BD141" s="8">
        <v>2966.77</v>
      </c>
      <c r="BE141" s="4">
        <v>61</v>
      </c>
      <c r="BF141" s="8">
        <v>3695.04</v>
      </c>
      <c r="BG141" s="7">
        <v>-0.1639</v>
      </c>
      <c r="BH141" s="7">
        <v>-0.1971</v>
      </c>
      <c r="BI141" s="7">
        <v>0.6321</v>
      </c>
      <c r="BJ141" s="4">
        <v>15</v>
      </c>
      <c r="BK141" s="8">
        <v>757.55</v>
      </c>
      <c r="BL141" s="2" t="s">
        <v>1903</v>
      </c>
      <c r="BM141" s="7">
        <v>1</v>
      </c>
      <c r="BN141" s="7">
        <v>1</v>
      </c>
      <c r="BO141" s="4"/>
      <c r="BP141" s="8"/>
      <c r="BQ141" s="4">
        <v>8</v>
      </c>
      <c r="BR141" s="8">
        <v>419.28</v>
      </c>
      <c r="BS141" s="7">
        <v>-1</v>
      </c>
      <c r="BT141" s="7">
        <v>-1</v>
      </c>
      <c r="BU141" s="2" t="s">
        <v>230</v>
      </c>
      <c r="BV141" s="2" t="s">
        <v>217</v>
      </c>
      <c r="BW141" s="2" t="s">
        <v>220</v>
      </c>
      <c r="BX141" s="2" t="s">
        <v>1167</v>
      </c>
      <c r="BY141" s="2" t="s">
        <v>232</v>
      </c>
      <c r="BZ141" s="2" t="s">
        <v>220</v>
      </c>
      <c r="CA141" s="4">
        <v>1</v>
      </c>
      <c r="CB141" s="8">
        <v>47.39</v>
      </c>
      <c r="CC141" s="4">
        <v>2</v>
      </c>
      <c r="CD141" s="8">
        <v>105.32</v>
      </c>
      <c r="CE141" s="7">
        <v>-0.5</v>
      </c>
      <c r="CF141" s="7">
        <v>-0.55</v>
      </c>
      <c r="CG141" s="2" t="s">
        <v>230</v>
      </c>
      <c r="CH141" s="2" t="s">
        <v>217</v>
      </c>
      <c r="CI141" s="2" t="s">
        <v>959</v>
      </c>
      <c r="CJ141" s="2" t="s">
        <v>278</v>
      </c>
      <c r="CK141" s="2" t="s">
        <v>232</v>
      </c>
      <c r="CL141" s="2" t="s">
        <v>220</v>
      </c>
      <c r="CM141" s="4">
        <v>1</v>
      </c>
      <c r="CN141" s="8">
        <v>52.99</v>
      </c>
      <c r="CO141" s="4">
        <v>2</v>
      </c>
      <c r="CP141" s="8">
        <v>105.98</v>
      </c>
      <c r="CQ141" s="7">
        <v>-0.5</v>
      </c>
      <c r="CR141" s="7">
        <v>-0.5</v>
      </c>
      <c r="CS141" s="2" t="s">
        <v>230</v>
      </c>
      <c r="CT141" s="2" t="s">
        <v>217</v>
      </c>
      <c r="CU141" s="2" t="s">
        <v>961</v>
      </c>
      <c r="CV141" s="2" t="s">
        <v>977</v>
      </c>
      <c r="CW141" s="2" t="s">
        <v>232</v>
      </c>
      <c r="CX141" s="2" t="s">
        <v>220</v>
      </c>
      <c r="CY141" s="4">
        <v>3</v>
      </c>
      <c r="CZ141" s="8">
        <v>144.93</v>
      </c>
      <c r="DA141" s="4">
        <v>1</v>
      </c>
      <c r="DB141" s="8">
        <v>48.31</v>
      </c>
      <c r="DC141" s="7">
        <v>2</v>
      </c>
      <c r="DD141" s="7">
        <v>2</v>
      </c>
      <c r="DE141" s="2" t="s">
        <v>230</v>
      </c>
      <c r="DF141" s="2" t="s">
        <v>217</v>
      </c>
      <c r="DG141" s="2" t="s">
        <v>960</v>
      </c>
      <c r="DH141" s="2" t="s">
        <v>1904</v>
      </c>
      <c r="DI141" s="2" t="s">
        <v>232</v>
      </c>
      <c r="DJ141" s="2" t="s">
        <v>220</v>
      </c>
      <c r="DK141" s="4"/>
      <c r="DL141" s="8"/>
      <c r="DM141" s="4"/>
      <c r="DN141" s="8"/>
      <c r="DO141" s="7"/>
      <c r="DP141" s="7"/>
      <c r="DQ141" s="2" t="s">
        <v>230</v>
      </c>
      <c r="DR141" s="2" t="s">
        <v>217</v>
      </c>
      <c r="DS141" s="2" t="s">
        <v>963</v>
      </c>
      <c r="DT141" s="2" t="s">
        <v>1905</v>
      </c>
      <c r="DU141" s="2" t="s">
        <v>232</v>
      </c>
      <c r="DV141" s="2" t="s">
        <v>220</v>
      </c>
      <c r="DW141" s="4">
        <v>8</v>
      </c>
      <c r="DX141" s="8">
        <v>406.92</v>
      </c>
      <c r="DY141" s="4">
        <v>5</v>
      </c>
      <c r="DZ141" s="8">
        <v>208.69</v>
      </c>
      <c r="EA141" s="7">
        <v>0.6</v>
      </c>
      <c r="EB141" s="7">
        <v>0.9499</v>
      </c>
      <c r="EC141" s="2" t="s">
        <v>230</v>
      </c>
      <c r="ED141" s="2" t="s">
        <v>217</v>
      </c>
      <c r="EE141" s="2" t="s">
        <v>959</v>
      </c>
      <c r="EF141" s="2" t="s">
        <v>1611</v>
      </c>
      <c r="EG141" s="2" t="s">
        <v>232</v>
      </c>
      <c r="EH141" s="2" t="s">
        <v>220</v>
      </c>
      <c r="EI141" s="4">
        <v>2</v>
      </c>
      <c r="EJ141" s="8">
        <v>105.32</v>
      </c>
      <c r="EK141" s="4">
        <v>1</v>
      </c>
      <c r="EL141" s="8">
        <v>52.66</v>
      </c>
      <c r="EM141" s="7">
        <v>1</v>
      </c>
      <c r="EN141" s="7">
        <v>1</v>
      </c>
      <c r="EO141" s="2" t="s">
        <v>230</v>
      </c>
      <c r="EP141" s="2" t="s">
        <v>217</v>
      </c>
      <c r="EQ141" s="2" t="s">
        <v>962</v>
      </c>
      <c r="ER141" s="2" t="s">
        <v>1164</v>
      </c>
      <c r="ES141" s="2" t="s">
        <v>232</v>
      </c>
      <c r="ET141" s="2" t="s">
        <v>220</v>
      </c>
      <c r="EU141" s="4"/>
      <c r="EV141" s="8"/>
      <c r="EW141" s="4"/>
      <c r="EX141" s="8"/>
      <c r="EY141" s="7"/>
      <c r="EZ141" s="7"/>
      <c r="FA141" s="2" t="s">
        <v>230</v>
      </c>
      <c r="FB141" s="2" t="s">
        <v>217</v>
      </c>
      <c r="FC141" s="2" t="s">
        <v>1038</v>
      </c>
      <c r="FD141" s="2" t="s">
        <v>1853</v>
      </c>
      <c r="FE141" s="2" t="s">
        <v>232</v>
      </c>
      <c r="FF141" s="2" t="s">
        <v>220</v>
      </c>
      <c r="FG141" s="4"/>
      <c r="FH141" s="8"/>
      <c r="FI141" s="4"/>
      <c r="FJ141" s="8"/>
      <c r="FK141" s="7"/>
      <c r="FL141" s="7"/>
      <c r="FM141" s="2" t="s">
        <v>230</v>
      </c>
      <c r="FN141" s="2" t="s">
        <v>217</v>
      </c>
      <c r="FO141" s="2" t="s">
        <v>458</v>
      </c>
      <c r="FP141" s="2" t="s">
        <v>1284</v>
      </c>
      <c r="FQ141" s="2" t="s">
        <v>232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217</v>
      </c>
      <c r="GA141" s="2" t="s">
        <v>1906</v>
      </c>
      <c r="GB141" s="2" t="s">
        <v>1907</v>
      </c>
      <c r="GC141" s="2" t="s">
        <v>232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230</v>
      </c>
      <c r="GL141" s="2" t="s">
        <v>217</v>
      </c>
      <c r="GM141" s="2" t="s">
        <v>380</v>
      </c>
      <c r="GN141" s="2" t="s">
        <v>220</v>
      </c>
      <c r="GO141" s="2" t="s">
        <v>232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416</v>
      </c>
      <c r="GX141" s="2" t="s">
        <v>217</v>
      </c>
      <c r="GY141" s="2" t="s">
        <v>220</v>
      </c>
      <c r="GZ141" s="2" t="s">
        <v>220</v>
      </c>
      <c r="HA141" s="2" t="s">
        <v>232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254</v>
      </c>
      <c r="HJ141" s="2" t="s">
        <v>217</v>
      </c>
      <c r="HK141" s="2" t="s">
        <v>220</v>
      </c>
      <c r="HL141" s="2" t="s">
        <v>220</v>
      </c>
      <c r="HM141" s="2" t="s">
        <v>232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230</v>
      </c>
      <c r="HV141" s="2" t="s">
        <v>217</v>
      </c>
      <c r="HW141" s="2" t="s">
        <v>970</v>
      </c>
      <c r="HX141" s="2" t="s">
        <v>220</v>
      </c>
      <c r="HY141" s="2" t="s">
        <v>232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230</v>
      </c>
      <c r="IH141" s="2" t="s">
        <v>217</v>
      </c>
      <c r="II141" s="2" t="s">
        <v>959</v>
      </c>
      <c r="IJ141" s="2" t="s">
        <v>1908</v>
      </c>
      <c r="IK141" s="2" t="s">
        <v>232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277</v>
      </c>
      <c r="IT141" s="2" t="s">
        <v>217</v>
      </c>
      <c r="IU141" s="2" t="s">
        <v>220</v>
      </c>
      <c r="IV141" s="2" t="s">
        <v>220</v>
      </c>
      <c r="IW141" s="2" t="s">
        <v>232</v>
      </c>
      <c r="IX141" s="2" t="s">
        <v>220</v>
      </c>
      <c r="IY141" s="4"/>
      <c r="IZ141" s="8"/>
      <c r="JA141" s="4"/>
      <c r="JB141" s="8"/>
      <c r="JC141" s="7"/>
      <c r="JD141" s="7"/>
      <c r="JE141" s="2" t="s">
        <v>254</v>
      </c>
      <c r="JF141" s="2" t="s">
        <v>217</v>
      </c>
      <c r="JG141" s="2" t="s">
        <v>220</v>
      </c>
      <c r="JH141" s="2" t="s">
        <v>220</v>
      </c>
      <c r="JI141" s="2" t="s">
        <v>232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230</v>
      </c>
      <c r="JR141" s="2" t="s">
        <v>217</v>
      </c>
      <c r="JS141" s="2" t="s">
        <v>734</v>
      </c>
      <c r="JT141" s="2" t="s">
        <v>861</v>
      </c>
      <c r="JU141" s="2" t="s">
        <v>232</v>
      </c>
      <c r="JV141" s="2" t="s">
        <v>220</v>
      </c>
      <c r="JW141" s="4"/>
      <c r="JX141" s="8"/>
      <c r="JY141" s="4"/>
      <c r="JZ141" s="8"/>
      <c r="KA141" s="7"/>
      <c r="KB141" s="7"/>
      <c r="KC141" s="2" t="s">
        <v>230</v>
      </c>
      <c r="KD141" s="2" t="s">
        <v>217</v>
      </c>
      <c r="KE141" s="2" t="s">
        <v>262</v>
      </c>
      <c r="KF141" s="2" t="s">
        <v>1909</v>
      </c>
      <c r="KG141" s="2" t="s">
        <v>232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416</v>
      </c>
      <c r="KP141" s="2" t="s">
        <v>270</v>
      </c>
      <c r="KQ141" s="2" t="s">
        <v>264</v>
      </c>
      <c r="KR141" s="2" t="s">
        <v>911</v>
      </c>
      <c r="KS141" s="2" t="s">
        <v>232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277</v>
      </c>
      <c r="LB141" s="2" t="s">
        <v>217</v>
      </c>
      <c r="LC141" s="2" t="s">
        <v>220</v>
      </c>
      <c r="LD141" s="2" t="s">
        <v>220</v>
      </c>
      <c r="LE141" s="2" t="s">
        <v>232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277</v>
      </c>
      <c r="LN141" s="2" t="s">
        <v>217</v>
      </c>
      <c r="LO141" s="2" t="s">
        <v>220</v>
      </c>
      <c r="LP141" s="2" t="s">
        <v>220</v>
      </c>
      <c r="LQ141" s="2" t="s">
        <v>232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270</v>
      </c>
      <c r="MA141" s="2" t="s">
        <v>1769</v>
      </c>
      <c r="MB141" s="2" t="s">
        <v>1096</v>
      </c>
      <c r="MC141" s="2" t="s">
        <v>232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416</v>
      </c>
      <c r="ML141" s="2" t="s">
        <v>217</v>
      </c>
      <c r="MM141" s="2" t="s">
        <v>220</v>
      </c>
      <c r="MN141" s="2" t="s">
        <v>220</v>
      </c>
      <c r="MO141" s="2" t="s">
        <v>232</v>
      </c>
      <c r="MP141" s="2" t="s">
        <v>220</v>
      </c>
      <c r="MQ141" s="4"/>
      <c r="MR141" s="8"/>
      <c r="MS141" s="4"/>
      <c r="MT141" s="8"/>
      <c r="MU141" s="7"/>
      <c r="MV141" s="7"/>
      <c r="MW141" s="2" t="s">
        <v>230</v>
      </c>
      <c r="MX141" s="2" t="s">
        <v>274</v>
      </c>
      <c r="MY141" s="2" t="s">
        <v>959</v>
      </c>
      <c r="MZ141" s="2" t="s">
        <v>976</v>
      </c>
      <c r="NA141" s="2" t="s">
        <v>232</v>
      </c>
      <c r="NB141" s="2" t="s">
        <v>220</v>
      </c>
      <c r="NC141" s="4"/>
      <c r="ND141" s="8"/>
      <c r="NE141" s="4"/>
      <c r="NF141" s="8"/>
      <c r="NG141" s="7"/>
      <c r="NH141" s="7"/>
      <c r="NI141" s="2" t="s">
        <v>220</v>
      </c>
      <c r="NJ141" s="2" t="s">
        <v>220</v>
      </c>
      <c r="NK141" s="2" t="s">
        <v>220</v>
      </c>
      <c r="NL141" s="2" t="s">
        <v>220</v>
      </c>
      <c r="NM141" s="2" t="s">
        <v>220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277</v>
      </c>
      <c r="NV141" s="2" t="s">
        <v>217</v>
      </c>
      <c r="NW141" s="2" t="s">
        <v>220</v>
      </c>
      <c r="NX141" s="2" t="s">
        <v>220</v>
      </c>
      <c r="NY141" s="2" t="s">
        <v>232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217</v>
      </c>
      <c r="OI141" s="2" t="s">
        <v>220</v>
      </c>
      <c r="OJ141" s="2" t="s">
        <v>220</v>
      </c>
      <c r="OK141" s="2" t="s">
        <v>232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230</v>
      </c>
      <c r="OT141" s="2" t="s">
        <v>270</v>
      </c>
      <c r="OU141" s="2" t="s">
        <v>471</v>
      </c>
      <c r="OV141" s="2" t="s">
        <v>220</v>
      </c>
      <c r="OW141" s="2" t="s">
        <v>232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220</v>
      </c>
      <c r="PF141" s="2" t="s">
        <v>220</v>
      </c>
      <c r="PG141" s="2" t="s">
        <v>220</v>
      </c>
      <c r="PH141" s="2" t="s">
        <v>220</v>
      </c>
      <c r="PI141" s="2" t="s">
        <v>220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230</v>
      </c>
      <c r="PR141" s="2" t="s">
        <v>270</v>
      </c>
      <c r="PS141" s="2" t="s">
        <v>1554</v>
      </c>
      <c r="PT141" s="2" t="s">
        <v>1910</v>
      </c>
      <c r="PU141" s="2" t="s">
        <v>232</v>
      </c>
      <c r="PV141" s="2" t="s">
        <v>220</v>
      </c>
      <c r="PW141" s="4">
        <v>187</v>
      </c>
      <c r="PX141" s="4"/>
      <c r="PY141" s="4"/>
      <c r="PZ141" s="4"/>
      <c r="QA141" s="4">
        <v>108</v>
      </c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>
        <v>50</v>
      </c>
      <c r="RP141" s="4"/>
      <c r="RQ141" s="4"/>
      <c r="RR141" s="4"/>
      <c r="RS141" s="4"/>
      <c r="RT141" s="4"/>
      <c r="RU141" s="4"/>
      <c r="RV141" s="4"/>
      <c r="RW141" s="4">
        <v>80</v>
      </c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</row>
    <row r="142">
      <c r="A142" s="2" t="s">
        <v>1911</v>
      </c>
      <c r="B142" s="2" t="s">
        <v>209</v>
      </c>
      <c r="C142" s="2" t="s">
        <v>210</v>
      </c>
      <c r="D142" s="2" t="s">
        <v>1713</v>
      </c>
      <c r="E142" s="2" t="s">
        <v>1714</v>
      </c>
      <c r="F142" s="2" t="s">
        <v>949</v>
      </c>
      <c r="G142" s="2" t="s">
        <v>949</v>
      </c>
      <c r="H142" s="2" t="s">
        <v>949</v>
      </c>
      <c r="I142" s="2" t="s">
        <v>1902</v>
      </c>
      <c r="J142" s="2" t="s">
        <v>282</v>
      </c>
      <c r="K142" s="2" t="s">
        <v>951</v>
      </c>
      <c r="L142" s="3">
        <v>57.33</v>
      </c>
      <c r="M142" s="3">
        <v>60.2</v>
      </c>
      <c r="N142" s="3">
        <v>114.99</v>
      </c>
      <c r="O142" s="2" t="s">
        <v>217</v>
      </c>
      <c r="P142" s="2" t="s">
        <v>673</v>
      </c>
      <c r="Q142" s="2" t="s">
        <v>219</v>
      </c>
      <c r="R142" s="2" t="s">
        <v>220</v>
      </c>
      <c r="S142" s="2" t="s">
        <v>952</v>
      </c>
      <c r="T142" s="2" t="s">
        <v>222</v>
      </c>
      <c r="U142" s="2" t="s">
        <v>223</v>
      </c>
      <c r="V142" s="2" t="s">
        <v>953</v>
      </c>
      <c r="W142" s="2" t="s">
        <v>954</v>
      </c>
      <c r="X142" s="2" t="s">
        <v>955</v>
      </c>
      <c r="Y142" s="2" t="s">
        <v>956</v>
      </c>
      <c r="Z142" s="4">
        <v>200</v>
      </c>
      <c r="AA142" s="4">
        <f>=ROUNDDOWN(16.6666666666667,0)</f>
      </c>
      <c r="AB142" s="5">
        <v>12</v>
      </c>
      <c r="AC142" s="2" t="s">
        <v>228</v>
      </c>
      <c r="AD142" s="4">
        <v>50</v>
      </c>
      <c r="AE142" s="4">
        <v>90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17</v>
      </c>
      <c r="AQ142" s="8">
        <v>1117.76</v>
      </c>
      <c r="AR142" s="4">
        <v>21</v>
      </c>
      <c r="AS142" s="8">
        <v>1416.96</v>
      </c>
      <c r="AT142" s="7">
        <v>-0.1905</v>
      </c>
      <c r="AU142" s="7">
        <v>-0.2112</v>
      </c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>
        <v>0.596</v>
      </c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 t="s">
        <v>220</v>
      </c>
      <c r="BJ142" s="4">
        <v>17</v>
      </c>
      <c r="BK142" s="8">
        <v>1117.76</v>
      </c>
      <c r="BL142" s="2" t="s">
        <v>1912</v>
      </c>
      <c r="BM142" s="7">
        <v>1</v>
      </c>
      <c r="BN142" s="7">
        <v>1</v>
      </c>
      <c r="BO142" s="4">
        <v>3</v>
      </c>
      <c r="BP142" s="8">
        <v>209.64</v>
      </c>
      <c r="BQ142" s="4">
        <v>8</v>
      </c>
      <c r="BR142" s="8">
        <v>559.04</v>
      </c>
      <c r="BS142" s="7">
        <v>-0.625</v>
      </c>
      <c r="BT142" s="7">
        <v>-0.625</v>
      </c>
      <c r="BU142" s="2" t="s">
        <v>230</v>
      </c>
      <c r="BV142" s="2" t="s">
        <v>217</v>
      </c>
      <c r="BW142" s="2" t="s">
        <v>220</v>
      </c>
      <c r="BX142" s="2" t="s">
        <v>980</v>
      </c>
      <c r="BY142" s="2" t="s">
        <v>232</v>
      </c>
      <c r="BZ142" s="2" t="s">
        <v>220</v>
      </c>
      <c r="CA142" s="4">
        <v>2</v>
      </c>
      <c r="CB142" s="8">
        <v>129.64</v>
      </c>
      <c r="CC142" s="4"/>
      <c r="CD142" s="8"/>
      <c r="CE142" s="7"/>
      <c r="CF142" s="7"/>
      <c r="CG142" s="2" t="s">
        <v>230</v>
      </c>
      <c r="CH142" s="2" t="s">
        <v>217</v>
      </c>
      <c r="CI142" s="2" t="s">
        <v>959</v>
      </c>
      <c r="CJ142" s="2" t="s">
        <v>1611</v>
      </c>
      <c r="CK142" s="2" t="s">
        <v>232</v>
      </c>
      <c r="CL142" s="2" t="s">
        <v>220</v>
      </c>
      <c r="CM142" s="4">
        <v>2</v>
      </c>
      <c r="CN142" s="8">
        <v>137.78</v>
      </c>
      <c r="CO142" s="4"/>
      <c r="CP142" s="8"/>
      <c r="CQ142" s="7"/>
      <c r="CR142" s="7"/>
      <c r="CS142" s="2" t="s">
        <v>230</v>
      </c>
      <c r="CT142" s="2" t="s">
        <v>217</v>
      </c>
      <c r="CU142" s="2" t="s">
        <v>961</v>
      </c>
      <c r="CV142" s="2" t="s">
        <v>1913</v>
      </c>
      <c r="CW142" s="2" t="s">
        <v>232</v>
      </c>
      <c r="CX142" s="2" t="s">
        <v>220</v>
      </c>
      <c r="CY142" s="4"/>
      <c r="CZ142" s="8"/>
      <c r="DA142" s="4">
        <v>2</v>
      </c>
      <c r="DB142" s="8">
        <v>128.82</v>
      </c>
      <c r="DC142" s="7">
        <v>-1</v>
      </c>
      <c r="DD142" s="7">
        <v>-1</v>
      </c>
      <c r="DE142" s="2" t="s">
        <v>230</v>
      </c>
      <c r="DF142" s="2" t="s">
        <v>217</v>
      </c>
      <c r="DG142" s="2" t="s">
        <v>960</v>
      </c>
      <c r="DH142" s="2" t="s">
        <v>1914</v>
      </c>
      <c r="DI142" s="2" t="s">
        <v>232</v>
      </c>
      <c r="DJ142" s="2" t="s">
        <v>220</v>
      </c>
      <c r="DK142" s="4"/>
      <c r="DL142" s="8"/>
      <c r="DM142" s="4">
        <v>1</v>
      </c>
      <c r="DN142" s="8">
        <v>66.88</v>
      </c>
      <c r="DO142" s="7">
        <v>-1</v>
      </c>
      <c r="DP142" s="7">
        <v>-1</v>
      </c>
      <c r="DQ142" s="2" t="s">
        <v>230</v>
      </c>
      <c r="DR142" s="2" t="s">
        <v>217</v>
      </c>
      <c r="DS142" s="2" t="s">
        <v>963</v>
      </c>
      <c r="DT142" s="2" t="s">
        <v>1915</v>
      </c>
      <c r="DU142" s="2" t="s">
        <v>232</v>
      </c>
      <c r="DV142" s="2" t="s">
        <v>220</v>
      </c>
      <c r="DW142" s="4">
        <v>9</v>
      </c>
      <c r="DX142" s="8">
        <v>570.48</v>
      </c>
      <c r="DY142" s="4">
        <v>8</v>
      </c>
      <c r="DZ142" s="8">
        <v>521.78</v>
      </c>
      <c r="EA142" s="7">
        <v>0.125</v>
      </c>
      <c r="EB142" s="7">
        <v>0.0933</v>
      </c>
      <c r="EC142" s="2" t="s">
        <v>230</v>
      </c>
      <c r="ED142" s="2" t="s">
        <v>217</v>
      </c>
      <c r="EE142" s="2" t="s">
        <v>959</v>
      </c>
      <c r="EF142" s="2" t="s">
        <v>1916</v>
      </c>
      <c r="EG142" s="2" t="s">
        <v>232</v>
      </c>
      <c r="EH142" s="2" t="s">
        <v>220</v>
      </c>
      <c r="EI142" s="4">
        <v>1</v>
      </c>
      <c r="EJ142" s="8">
        <v>70.22</v>
      </c>
      <c r="EK142" s="4">
        <v>2</v>
      </c>
      <c r="EL142" s="8">
        <v>140.44</v>
      </c>
      <c r="EM142" s="7">
        <v>-0.5</v>
      </c>
      <c r="EN142" s="7">
        <v>-0.5</v>
      </c>
      <c r="EO142" s="2" t="s">
        <v>230</v>
      </c>
      <c r="EP142" s="2" t="s">
        <v>217</v>
      </c>
      <c r="EQ142" s="2" t="s">
        <v>677</v>
      </c>
      <c r="ER142" s="2" t="s">
        <v>275</v>
      </c>
      <c r="ES142" s="2" t="s">
        <v>232</v>
      </c>
      <c r="ET142" s="2" t="s">
        <v>220</v>
      </c>
      <c r="EU142" s="4"/>
      <c r="EV142" s="8"/>
      <c r="EW142" s="4"/>
      <c r="EX142" s="8"/>
      <c r="EY142" s="7"/>
      <c r="EZ142" s="7"/>
      <c r="FA142" s="2" t="s">
        <v>230</v>
      </c>
      <c r="FB142" s="2" t="s">
        <v>217</v>
      </c>
      <c r="FC142" s="2" t="s">
        <v>1038</v>
      </c>
      <c r="FD142" s="2" t="s">
        <v>878</v>
      </c>
      <c r="FE142" s="2" t="s">
        <v>232</v>
      </c>
      <c r="FF142" s="2" t="s">
        <v>220</v>
      </c>
      <c r="FG142" s="4"/>
      <c r="FH142" s="8"/>
      <c r="FI142" s="4"/>
      <c r="FJ142" s="8"/>
      <c r="FK142" s="7"/>
      <c r="FL142" s="7"/>
      <c r="FM142" s="2" t="s">
        <v>230</v>
      </c>
      <c r="FN142" s="2" t="s">
        <v>217</v>
      </c>
      <c r="FO142" s="2" t="s">
        <v>458</v>
      </c>
      <c r="FP142" s="2" t="s">
        <v>1913</v>
      </c>
      <c r="FQ142" s="2" t="s">
        <v>232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217</v>
      </c>
      <c r="GA142" s="2" t="s">
        <v>460</v>
      </c>
      <c r="GB142" s="2" t="s">
        <v>1201</v>
      </c>
      <c r="GC142" s="2" t="s">
        <v>232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230</v>
      </c>
      <c r="GL142" s="2" t="s">
        <v>217</v>
      </c>
      <c r="GM142" s="2" t="s">
        <v>380</v>
      </c>
      <c r="GN142" s="2" t="s">
        <v>220</v>
      </c>
      <c r="GO142" s="2" t="s">
        <v>232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416</v>
      </c>
      <c r="GX142" s="2" t="s">
        <v>217</v>
      </c>
      <c r="GY142" s="2" t="s">
        <v>220</v>
      </c>
      <c r="GZ142" s="2" t="s">
        <v>220</v>
      </c>
      <c r="HA142" s="2" t="s">
        <v>232</v>
      </c>
      <c r="HB142" s="2" t="s">
        <v>220</v>
      </c>
      <c r="HC142" s="4"/>
      <c r="HD142" s="8"/>
      <c r="HE142" s="4"/>
      <c r="HF142" s="8"/>
      <c r="HG142" s="7"/>
      <c r="HH142" s="7"/>
      <c r="HI142" s="2" t="s">
        <v>254</v>
      </c>
      <c r="HJ142" s="2" t="s">
        <v>217</v>
      </c>
      <c r="HK142" s="2" t="s">
        <v>220</v>
      </c>
      <c r="HL142" s="2" t="s">
        <v>220</v>
      </c>
      <c r="HM142" s="2" t="s">
        <v>232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230</v>
      </c>
      <c r="HV142" s="2" t="s">
        <v>217</v>
      </c>
      <c r="HW142" s="2" t="s">
        <v>970</v>
      </c>
      <c r="HX142" s="2" t="s">
        <v>220</v>
      </c>
      <c r="HY142" s="2" t="s">
        <v>232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230</v>
      </c>
      <c r="IH142" s="2" t="s">
        <v>217</v>
      </c>
      <c r="II142" s="2" t="s">
        <v>959</v>
      </c>
      <c r="IJ142" s="2" t="s">
        <v>1178</v>
      </c>
      <c r="IK142" s="2" t="s">
        <v>232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277</v>
      </c>
      <c r="IT142" s="2" t="s">
        <v>217</v>
      </c>
      <c r="IU142" s="2" t="s">
        <v>220</v>
      </c>
      <c r="IV142" s="2" t="s">
        <v>220</v>
      </c>
      <c r="IW142" s="2" t="s">
        <v>232</v>
      </c>
      <c r="IX142" s="2" t="s">
        <v>220</v>
      </c>
      <c r="IY142" s="4"/>
      <c r="IZ142" s="8"/>
      <c r="JA142" s="4"/>
      <c r="JB142" s="8"/>
      <c r="JC142" s="7"/>
      <c r="JD142" s="7"/>
      <c r="JE142" s="2" t="s">
        <v>254</v>
      </c>
      <c r="JF142" s="2" t="s">
        <v>217</v>
      </c>
      <c r="JG142" s="2" t="s">
        <v>220</v>
      </c>
      <c r="JH142" s="2" t="s">
        <v>220</v>
      </c>
      <c r="JI142" s="2" t="s">
        <v>232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230</v>
      </c>
      <c r="JR142" s="2" t="s">
        <v>217</v>
      </c>
      <c r="JS142" s="2" t="s">
        <v>734</v>
      </c>
      <c r="JT142" s="2" t="s">
        <v>1917</v>
      </c>
      <c r="JU142" s="2" t="s">
        <v>232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230</v>
      </c>
      <c r="KD142" s="2" t="s">
        <v>217</v>
      </c>
      <c r="KE142" s="2" t="s">
        <v>1060</v>
      </c>
      <c r="KF142" s="2" t="s">
        <v>220</v>
      </c>
      <c r="KG142" s="2" t="s">
        <v>232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416</v>
      </c>
      <c r="KP142" s="2" t="s">
        <v>270</v>
      </c>
      <c r="KQ142" s="2" t="s">
        <v>1103</v>
      </c>
      <c r="KR142" s="2" t="s">
        <v>1918</v>
      </c>
      <c r="KS142" s="2" t="s">
        <v>232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277</v>
      </c>
      <c r="LB142" s="2" t="s">
        <v>217</v>
      </c>
      <c r="LC142" s="2" t="s">
        <v>220</v>
      </c>
      <c r="LD142" s="2" t="s">
        <v>220</v>
      </c>
      <c r="LE142" s="2" t="s">
        <v>232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277</v>
      </c>
      <c r="LN142" s="2" t="s">
        <v>217</v>
      </c>
      <c r="LO142" s="2" t="s">
        <v>220</v>
      </c>
      <c r="LP142" s="2" t="s">
        <v>220</v>
      </c>
      <c r="LQ142" s="2" t="s">
        <v>232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230</v>
      </c>
      <c r="LZ142" s="2" t="s">
        <v>270</v>
      </c>
      <c r="MA142" s="2" t="s">
        <v>1769</v>
      </c>
      <c r="MB142" s="2" t="s">
        <v>1515</v>
      </c>
      <c r="MC142" s="2" t="s">
        <v>232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230</v>
      </c>
      <c r="ML142" s="2" t="s">
        <v>270</v>
      </c>
      <c r="MM142" s="2" t="s">
        <v>997</v>
      </c>
      <c r="MN142" s="2" t="s">
        <v>1575</v>
      </c>
      <c r="MO142" s="2" t="s">
        <v>232</v>
      </c>
      <c r="MP142" s="2" t="s">
        <v>220</v>
      </c>
      <c r="MQ142" s="4"/>
      <c r="MR142" s="8"/>
      <c r="MS142" s="4"/>
      <c r="MT142" s="8"/>
      <c r="MU142" s="7"/>
      <c r="MV142" s="7"/>
      <c r="MW142" s="2" t="s">
        <v>230</v>
      </c>
      <c r="MX142" s="2" t="s">
        <v>274</v>
      </c>
      <c r="MY142" s="2" t="s">
        <v>959</v>
      </c>
      <c r="MZ142" s="2" t="s">
        <v>1177</v>
      </c>
      <c r="NA142" s="2" t="s">
        <v>232</v>
      </c>
      <c r="NB142" s="2" t="s">
        <v>220</v>
      </c>
      <c r="NC142" s="4"/>
      <c r="ND142" s="8"/>
      <c r="NE142" s="4"/>
      <c r="NF142" s="8"/>
      <c r="NG142" s="7"/>
      <c r="NH142" s="7"/>
      <c r="NI142" s="2" t="s">
        <v>220</v>
      </c>
      <c r="NJ142" s="2" t="s">
        <v>220</v>
      </c>
      <c r="NK142" s="2" t="s">
        <v>220</v>
      </c>
      <c r="NL142" s="2" t="s">
        <v>220</v>
      </c>
      <c r="NM142" s="2" t="s">
        <v>220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277</v>
      </c>
      <c r="NV142" s="2" t="s">
        <v>217</v>
      </c>
      <c r="NW142" s="2" t="s">
        <v>220</v>
      </c>
      <c r="NX142" s="2" t="s">
        <v>220</v>
      </c>
      <c r="NY142" s="2" t="s">
        <v>232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217</v>
      </c>
      <c r="OI142" s="2" t="s">
        <v>220</v>
      </c>
      <c r="OJ142" s="2" t="s">
        <v>220</v>
      </c>
      <c r="OK142" s="2" t="s">
        <v>232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230</v>
      </c>
      <c r="OT142" s="2" t="s">
        <v>270</v>
      </c>
      <c r="OU142" s="2" t="s">
        <v>677</v>
      </c>
      <c r="OV142" s="2" t="s">
        <v>220</v>
      </c>
      <c r="OW142" s="2" t="s">
        <v>232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220</v>
      </c>
      <c r="PG142" s="2" t="s">
        <v>220</v>
      </c>
      <c r="PH142" s="2" t="s">
        <v>220</v>
      </c>
      <c r="PI142" s="2" t="s">
        <v>220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230</v>
      </c>
      <c r="PR142" s="2" t="s">
        <v>270</v>
      </c>
      <c r="PS142" s="2" t="s">
        <v>1554</v>
      </c>
      <c r="PT142" s="2" t="s">
        <v>1919</v>
      </c>
      <c r="PU142" s="2" t="s">
        <v>232</v>
      </c>
      <c r="PV142" s="2" t="s">
        <v>220</v>
      </c>
      <c r="PW142" s="4">
        <v>154</v>
      </c>
      <c r="PX142" s="4"/>
      <c r="PY142" s="4"/>
      <c r="PZ142" s="4"/>
      <c r="QA142" s="4">
        <v>46</v>
      </c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>
        <v>50</v>
      </c>
      <c r="RP142" s="4"/>
      <c r="RQ142" s="4"/>
      <c r="RR142" s="4"/>
      <c r="RS142" s="4"/>
      <c r="RT142" s="4"/>
      <c r="RU142" s="4"/>
      <c r="RV142" s="4"/>
      <c r="RW142" s="4">
        <v>40</v>
      </c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</row>
    <row r="143">
      <c r="A143" s="2" t="s">
        <v>1920</v>
      </c>
      <c r="B143" s="2" t="s">
        <v>209</v>
      </c>
      <c r="C143" s="2" t="s">
        <v>210</v>
      </c>
      <c r="D143" s="2" t="s">
        <v>1713</v>
      </c>
      <c r="E143" s="2" t="s">
        <v>1714</v>
      </c>
      <c r="F143" s="2" t="s">
        <v>949</v>
      </c>
      <c r="G143" s="2" t="s">
        <v>949</v>
      </c>
      <c r="H143" s="2" t="s">
        <v>949</v>
      </c>
      <c r="I143" s="2" t="s">
        <v>1902</v>
      </c>
      <c r="J143" s="2" t="s">
        <v>215</v>
      </c>
      <c r="K143" s="2" t="s">
        <v>1001</v>
      </c>
      <c r="L143" s="3">
        <v>43.2</v>
      </c>
      <c r="M143" s="3">
        <v>45.36</v>
      </c>
      <c r="N143" s="3">
        <v>84.99</v>
      </c>
      <c r="O143" s="2" t="s">
        <v>217</v>
      </c>
      <c r="P143" s="2" t="s">
        <v>405</v>
      </c>
      <c r="Q143" s="2" t="s">
        <v>219</v>
      </c>
      <c r="R143" s="2" t="s">
        <v>220</v>
      </c>
      <c r="S143" s="2" t="s">
        <v>1002</v>
      </c>
      <c r="T143" s="2" t="s">
        <v>222</v>
      </c>
      <c r="U143" s="2" t="s">
        <v>223</v>
      </c>
      <c r="V143" s="2" t="s">
        <v>953</v>
      </c>
      <c r="W143" s="2" t="s">
        <v>954</v>
      </c>
      <c r="X143" s="2" t="s">
        <v>953</v>
      </c>
      <c r="Y143" s="2" t="s">
        <v>860</v>
      </c>
      <c r="Z143" s="4">
        <v>247</v>
      </c>
      <c r="AA143" s="4">
        <f>=ROUNDDOWN(35.2857142857143,0)</f>
      </c>
      <c r="AB143" s="5">
        <v>7</v>
      </c>
      <c r="AC143" s="2" t="s">
        <v>220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11</v>
      </c>
      <c r="AQ143" s="8">
        <v>552.05</v>
      </c>
      <c r="AR143" s="4">
        <v>6</v>
      </c>
      <c r="AS143" s="8">
        <v>318.67</v>
      </c>
      <c r="AT143" s="7">
        <v>0.8333</v>
      </c>
      <c r="AU143" s="7">
        <v>0.7324</v>
      </c>
      <c r="AV143" s="4">
        <v>19</v>
      </c>
      <c r="AW143" s="8">
        <v>1091.46</v>
      </c>
      <c r="AX143" s="4">
        <v>21</v>
      </c>
      <c r="AY143" s="8">
        <v>1337.84</v>
      </c>
      <c r="AZ143" s="7">
        <v>-0.0952</v>
      </c>
      <c r="BA143" s="7">
        <v>-0.1842</v>
      </c>
      <c r="BB143" s="7">
        <v>0.5058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>
        <v>0.3679</v>
      </c>
      <c r="BJ143" s="4">
        <v>11</v>
      </c>
      <c r="BK143" s="8">
        <v>552.05</v>
      </c>
      <c r="BL143" s="2" t="s">
        <v>1843</v>
      </c>
      <c r="BM143" s="7">
        <v>1</v>
      </c>
      <c r="BN143" s="7">
        <v>1</v>
      </c>
      <c r="BO143" s="4"/>
      <c r="BP143" s="8"/>
      <c r="BQ143" s="4">
        <v>1</v>
      </c>
      <c r="BR143" s="8">
        <v>55.2</v>
      </c>
      <c r="BS143" s="7">
        <v>-1</v>
      </c>
      <c r="BT143" s="7">
        <v>-1</v>
      </c>
      <c r="BU143" s="2" t="s">
        <v>230</v>
      </c>
      <c r="BV143" s="2" t="s">
        <v>217</v>
      </c>
      <c r="BW143" s="2" t="s">
        <v>220</v>
      </c>
      <c r="BX143" s="2" t="s">
        <v>784</v>
      </c>
      <c r="BY143" s="2" t="s">
        <v>232</v>
      </c>
      <c r="BZ143" s="2" t="s">
        <v>220</v>
      </c>
      <c r="CA143" s="4">
        <v>3</v>
      </c>
      <c r="CB143" s="8">
        <v>142.17</v>
      </c>
      <c r="CC143" s="4">
        <v>1</v>
      </c>
      <c r="CD143" s="8">
        <v>52.66</v>
      </c>
      <c r="CE143" s="7">
        <v>2</v>
      </c>
      <c r="CF143" s="7">
        <v>1.6998</v>
      </c>
      <c r="CG143" s="2" t="s">
        <v>230</v>
      </c>
      <c r="CH143" s="2" t="s">
        <v>217</v>
      </c>
      <c r="CI143" s="2" t="s">
        <v>860</v>
      </c>
      <c r="CJ143" s="2" t="s">
        <v>1020</v>
      </c>
      <c r="CK143" s="2" t="s">
        <v>232</v>
      </c>
      <c r="CL143" s="2" t="s">
        <v>220</v>
      </c>
      <c r="CM143" s="4">
        <v>3</v>
      </c>
      <c r="CN143" s="8">
        <v>158.97</v>
      </c>
      <c r="CO143" s="4">
        <v>2</v>
      </c>
      <c r="CP143" s="8">
        <v>105.98</v>
      </c>
      <c r="CQ143" s="7">
        <v>0.5</v>
      </c>
      <c r="CR143" s="7">
        <v>0.5</v>
      </c>
      <c r="CS143" s="2" t="s">
        <v>230</v>
      </c>
      <c r="CT143" s="2" t="s">
        <v>217</v>
      </c>
      <c r="CU143" s="2" t="s">
        <v>861</v>
      </c>
      <c r="CV143" s="2" t="s">
        <v>244</v>
      </c>
      <c r="CW143" s="2" t="s">
        <v>232</v>
      </c>
      <c r="CX143" s="2" t="s">
        <v>220</v>
      </c>
      <c r="CY143" s="4"/>
      <c r="CZ143" s="8"/>
      <c r="DA143" s="4"/>
      <c r="DB143" s="8"/>
      <c r="DC143" s="7"/>
      <c r="DD143" s="7"/>
      <c r="DE143" s="2" t="s">
        <v>230</v>
      </c>
      <c r="DF143" s="2" t="s">
        <v>217</v>
      </c>
      <c r="DG143" s="2" t="s">
        <v>860</v>
      </c>
      <c r="DH143" s="2" t="s">
        <v>1921</v>
      </c>
      <c r="DI143" s="2" t="s">
        <v>232</v>
      </c>
      <c r="DJ143" s="2" t="s">
        <v>220</v>
      </c>
      <c r="DK143" s="4"/>
      <c r="DL143" s="8"/>
      <c r="DM143" s="4"/>
      <c r="DN143" s="8"/>
      <c r="DO143" s="7"/>
      <c r="DP143" s="7"/>
      <c r="DQ143" s="2" t="s">
        <v>230</v>
      </c>
      <c r="DR143" s="2" t="s">
        <v>217</v>
      </c>
      <c r="DS143" s="2" t="s">
        <v>750</v>
      </c>
      <c r="DT143" s="2" t="s">
        <v>1139</v>
      </c>
      <c r="DU143" s="2" t="s">
        <v>232</v>
      </c>
      <c r="DV143" s="2" t="s">
        <v>220</v>
      </c>
      <c r="DW143" s="4">
        <v>4</v>
      </c>
      <c r="DX143" s="8">
        <v>198.25</v>
      </c>
      <c r="DY143" s="4">
        <v>1</v>
      </c>
      <c r="DZ143" s="8">
        <v>52.17</v>
      </c>
      <c r="EA143" s="7">
        <v>3</v>
      </c>
      <c r="EB143" s="7">
        <v>2.8001</v>
      </c>
      <c r="EC143" s="2" t="s">
        <v>230</v>
      </c>
      <c r="ED143" s="2" t="s">
        <v>217</v>
      </c>
      <c r="EE143" s="2" t="s">
        <v>860</v>
      </c>
      <c r="EF143" s="2" t="s">
        <v>848</v>
      </c>
      <c r="EG143" s="2" t="s">
        <v>232</v>
      </c>
      <c r="EH143" s="2" t="s">
        <v>220</v>
      </c>
      <c r="EI143" s="4">
        <v>1</v>
      </c>
      <c r="EJ143" s="8">
        <v>52.66</v>
      </c>
      <c r="EK143" s="4">
        <v>1</v>
      </c>
      <c r="EL143" s="8">
        <v>52.66</v>
      </c>
      <c r="EM143" s="7"/>
      <c r="EN143" s="7"/>
      <c r="EO143" s="2" t="s">
        <v>230</v>
      </c>
      <c r="EP143" s="2" t="s">
        <v>217</v>
      </c>
      <c r="EQ143" s="2" t="s">
        <v>1010</v>
      </c>
      <c r="ER143" s="2" t="s">
        <v>1025</v>
      </c>
      <c r="ES143" s="2" t="s">
        <v>232</v>
      </c>
      <c r="ET143" s="2" t="s">
        <v>220</v>
      </c>
      <c r="EU143" s="4"/>
      <c r="EV143" s="8"/>
      <c r="EW143" s="4"/>
      <c r="EX143" s="8"/>
      <c r="EY143" s="7"/>
      <c r="EZ143" s="7"/>
      <c r="FA143" s="2" t="s">
        <v>230</v>
      </c>
      <c r="FB143" s="2" t="s">
        <v>217</v>
      </c>
      <c r="FC143" s="2" t="s">
        <v>1038</v>
      </c>
      <c r="FD143" s="2" t="s">
        <v>329</v>
      </c>
      <c r="FE143" s="2" t="s">
        <v>232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230</v>
      </c>
      <c r="FN143" s="2" t="s">
        <v>217</v>
      </c>
      <c r="FO143" s="2" t="s">
        <v>1802</v>
      </c>
      <c r="FP143" s="2" t="s">
        <v>562</v>
      </c>
      <c r="FQ143" s="2" t="s">
        <v>232</v>
      </c>
      <c r="FR143" s="2" t="s">
        <v>220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217</v>
      </c>
      <c r="GA143" s="2" t="s">
        <v>1014</v>
      </c>
      <c r="GB143" s="2" t="s">
        <v>251</v>
      </c>
      <c r="GC143" s="2" t="s">
        <v>232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230</v>
      </c>
      <c r="GL143" s="2" t="s">
        <v>217</v>
      </c>
      <c r="GM143" s="2" t="s">
        <v>380</v>
      </c>
      <c r="GN143" s="2" t="s">
        <v>220</v>
      </c>
      <c r="GO143" s="2" t="s">
        <v>232</v>
      </c>
      <c r="GP143" s="2" t="s">
        <v>220</v>
      </c>
      <c r="GQ143" s="4"/>
      <c r="GR143" s="8"/>
      <c r="GS143" s="4"/>
      <c r="GT143" s="8"/>
      <c r="GU143" s="7"/>
      <c r="GV143" s="7"/>
      <c r="GW143" s="2" t="s">
        <v>230</v>
      </c>
      <c r="GX143" s="2" t="s">
        <v>217</v>
      </c>
      <c r="GY143" s="2" t="s">
        <v>1027</v>
      </c>
      <c r="GZ143" s="2" t="s">
        <v>1350</v>
      </c>
      <c r="HA143" s="2" t="s">
        <v>232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254</v>
      </c>
      <c r="HJ143" s="2" t="s">
        <v>217</v>
      </c>
      <c r="HK143" s="2" t="s">
        <v>220</v>
      </c>
      <c r="HL143" s="2" t="s">
        <v>220</v>
      </c>
      <c r="HM143" s="2" t="s">
        <v>232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230</v>
      </c>
      <c r="HV143" s="2" t="s">
        <v>217</v>
      </c>
      <c r="HW143" s="2" t="s">
        <v>970</v>
      </c>
      <c r="HX143" s="2" t="s">
        <v>220</v>
      </c>
      <c r="HY143" s="2" t="s">
        <v>232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230</v>
      </c>
      <c r="IH143" s="2" t="s">
        <v>217</v>
      </c>
      <c r="II143" s="2" t="s">
        <v>860</v>
      </c>
      <c r="IJ143" s="2" t="s">
        <v>220</v>
      </c>
      <c r="IK143" s="2" t="s">
        <v>232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277</v>
      </c>
      <c r="IT143" s="2" t="s">
        <v>217</v>
      </c>
      <c r="IU143" s="2" t="s">
        <v>220</v>
      </c>
      <c r="IV143" s="2" t="s">
        <v>220</v>
      </c>
      <c r="IW143" s="2" t="s">
        <v>232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254</v>
      </c>
      <c r="JF143" s="2" t="s">
        <v>217</v>
      </c>
      <c r="JG143" s="2" t="s">
        <v>220</v>
      </c>
      <c r="JH143" s="2" t="s">
        <v>220</v>
      </c>
      <c r="JI143" s="2" t="s">
        <v>232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277</v>
      </c>
      <c r="JR143" s="2" t="s">
        <v>217</v>
      </c>
      <c r="JS143" s="2" t="s">
        <v>220</v>
      </c>
      <c r="JT143" s="2" t="s">
        <v>220</v>
      </c>
      <c r="JU143" s="2" t="s">
        <v>232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277</v>
      </c>
      <c r="KD143" s="2" t="s">
        <v>217</v>
      </c>
      <c r="KE143" s="2" t="s">
        <v>220</v>
      </c>
      <c r="KF143" s="2" t="s">
        <v>220</v>
      </c>
      <c r="KG143" s="2" t="s">
        <v>232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277</v>
      </c>
      <c r="KP143" s="2" t="s">
        <v>217</v>
      </c>
      <c r="KQ143" s="2" t="s">
        <v>220</v>
      </c>
      <c r="KR143" s="2" t="s">
        <v>220</v>
      </c>
      <c r="KS143" s="2" t="s">
        <v>232</v>
      </c>
      <c r="KT143" s="2" t="s">
        <v>220</v>
      </c>
      <c r="KU143" s="4"/>
      <c r="KV143" s="8"/>
      <c r="KW143" s="4"/>
      <c r="KX143" s="8"/>
      <c r="KY143" s="7"/>
      <c r="KZ143" s="7"/>
      <c r="LA143" s="2" t="s">
        <v>277</v>
      </c>
      <c r="LB143" s="2" t="s">
        <v>217</v>
      </c>
      <c r="LC143" s="2" t="s">
        <v>220</v>
      </c>
      <c r="LD143" s="2" t="s">
        <v>220</v>
      </c>
      <c r="LE143" s="2" t="s">
        <v>232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268</v>
      </c>
      <c r="LN143" s="2" t="s">
        <v>217</v>
      </c>
      <c r="LO143" s="2" t="s">
        <v>220</v>
      </c>
      <c r="LP143" s="2" t="s">
        <v>220</v>
      </c>
      <c r="LQ143" s="2" t="s">
        <v>232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230</v>
      </c>
      <c r="LZ143" s="2" t="s">
        <v>270</v>
      </c>
      <c r="MA143" s="2" t="s">
        <v>345</v>
      </c>
      <c r="MB143" s="2" t="s">
        <v>1918</v>
      </c>
      <c r="MC143" s="2" t="s">
        <v>232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277</v>
      </c>
      <c r="ML143" s="2" t="s">
        <v>217</v>
      </c>
      <c r="MM143" s="2" t="s">
        <v>220</v>
      </c>
      <c r="MN143" s="2" t="s">
        <v>220</v>
      </c>
      <c r="MO143" s="2" t="s">
        <v>232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230</v>
      </c>
      <c r="MX143" s="2" t="s">
        <v>274</v>
      </c>
      <c r="MY143" s="2" t="s">
        <v>309</v>
      </c>
      <c r="MZ143" s="2" t="s">
        <v>1922</v>
      </c>
      <c r="NA143" s="2" t="s">
        <v>232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220</v>
      </c>
      <c r="NJ143" s="2" t="s">
        <v>220</v>
      </c>
      <c r="NK143" s="2" t="s">
        <v>220</v>
      </c>
      <c r="NL143" s="2" t="s">
        <v>220</v>
      </c>
      <c r="NM143" s="2" t="s">
        <v>220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277</v>
      </c>
      <c r="NV143" s="2" t="s">
        <v>217</v>
      </c>
      <c r="NW143" s="2" t="s">
        <v>220</v>
      </c>
      <c r="NX143" s="2" t="s">
        <v>220</v>
      </c>
      <c r="NY143" s="2" t="s">
        <v>232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217</v>
      </c>
      <c r="OI143" s="2" t="s">
        <v>220</v>
      </c>
      <c r="OJ143" s="2" t="s">
        <v>220</v>
      </c>
      <c r="OK143" s="2" t="s">
        <v>232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277</v>
      </c>
      <c r="OT143" s="2" t="s">
        <v>270</v>
      </c>
      <c r="OU143" s="2" t="s">
        <v>220</v>
      </c>
      <c r="OV143" s="2" t="s">
        <v>220</v>
      </c>
      <c r="OW143" s="2" t="s">
        <v>232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220</v>
      </c>
      <c r="PG143" s="2" t="s">
        <v>220</v>
      </c>
      <c r="PH143" s="2" t="s">
        <v>220</v>
      </c>
      <c r="PI143" s="2" t="s">
        <v>220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254</v>
      </c>
      <c r="PR143" s="2" t="s">
        <v>270</v>
      </c>
      <c r="PS143" s="2" t="s">
        <v>220</v>
      </c>
      <c r="PT143" s="2" t="s">
        <v>220</v>
      </c>
      <c r="PU143" s="2" t="s">
        <v>232</v>
      </c>
      <c r="PV143" s="2" t="s">
        <v>220</v>
      </c>
      <c r="PW143" s="4">
        <v>247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</row>
    <row r="144">
      <c r="A144" s="2" t="s">
        <v>1923</v>
      </c>
      <c r="B144" s="2" t="s">
        <v>209</v>
      </c>
      <c r="C144" s="2" t="s">
        <v>210</v>
      </c>
      <c r="D144" s="2" t="s">
        <v>1713</v>
      </c>
      <c r="E144" s="2" t="s">
        <v>1714</v>
      </c>
      <c r="F144" s="2" t="s">
        <v>949</v>
      </c>
      <c r="G144" s="2" t="s">
        <v>949</v>
      </c>
      <c r="H144" s="2" t="s">
        <v>949</v>
      </c>
      <c r="I144" s="2" t="s">
        <v>1902</v>
      </c>
      <c r="J144" s="2" t="s">
        <v>282</v>
      </c>
      <c r="K144" s="2" t="s">
        <v>1001</v>
      </c>
      <c r="L144" s="3">
        <v>57.33</v>
      </c>
      <c r="M144" s="3">
        <v>60.2</v>
      </c>
      <c r="N144" s="3">
        <v>114.99</v>
      </c>
      <c r="O144" s="2" t="s">
        <v>217</v>
      </c>
      <c r="P144" s="2" t="s">
        <v>405</v>
      </c>
      <c r="Q144" s="2" t="s">
        <v>219</v>
      </c>
      <c r="R144" s="2" t="s">
        <v>220</v>
      </c>
      <c r="S144" s="2" t="s">
        <v>1002</v>
      </c>
      <c r="T144" s="2" t="s">
        <v>222</v>
      </c>
      <c r="U144" s="2" t="s">
        <v>223</v>
      </c>
      <c r="V144" s="2" t="s">
        <v>953</v>
      </c>
      <c r="W144" s="2" t="s">
        <v>954</v>
      </c>
      <c r="X144" s="2" t="s">
        <v>953</v>
      </c>
      <c r="Y144" s="2" t="s">
        <v>860</v>
      </c>
      <c r="Z144" s="4">
        <v>121</v>
      </c>
      <c r="AA144" s="4">
        <f>=ROUNDDOWN(20.1666666666667,0)</f>
      </c>
      <c r="AB144" s="5">
        <v>6</v>
      </c>
      <c r="AC144" s="2" t="s">
        <v>1003</v>
      </c>
      <c r="AD144" s="4">
        <v>100</v>
      </c>
      <c r="AE144" s="4">
        <v>100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8</v>
      </c>
      <c r="AQ144" s="8">
        <v>539.41</v>
      </c>
      <c r="AR144" s="4">
        <v>15</v>
      </c>
      <c r="AS144" s="8">
        <v>1019.17</v>
      </c>
      <c r="AT144" s="7">
        <v>-0.4667</v>
      </c>
      <c r="AU144" s="7">
        <v>-0.4707</v>
      </c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>
        <v>0.4942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 t="s">
        <v>220</v>
      </c>
      <c r="BJ144" s="4">
        <v>8</v>
      </c>
      <c r="BK144" s="8">
        <v>539.41</v>
      </c>
      <c r="BL144" s="2" t="s">
        <v>1924</v>
      </c>
      <c r="BM144" s="7">
        <v>1</v>
      </c>
      <c r="BN144" s="7">
        <v>1</v>
      </c>
      <c r="BO144" s="4"/>
      <c r="BP144" s="8"/>
      <c r="BQ144" s="4">
        <v>7</v>
      </c>
      <c r="BR144" s="8">
        <v>512.82</v>
      </c>
      <c r="BS144" s="7">
        <v>-1</v>
      </c>
      <c r="BT144" s="7">
        <v>-1</v>
      </c>
      <c r="BU144" s="2" t="s">
        <v>230</v>
      </c>
      <c r="BV144" s="2" t="s">
        <v>217</v>
      </c>
      <c r="BW144" s="2" t="s">
        <v>220</v>
      </c>
      <c r="BX144" s="2" t="s">
        <v>784</v>
      </c>
      <c r="BY144" s="2" t="s">
        <v>232</v>
      </c>
      <c r="BZ144" s="2" t="s">
        <v>220</v>
      </c>
      <c r="CA144" s="4"/>
      <c r="CB144" s="8"/>
      <c r="CC144" s="4">
        <v>2</v>
      </c>
      <c r="CD144" s="8">
        <v>140.44</v>
      </c>
      <c r="CE144" s="7">
        <v>-1</v>
      </c>
      <c r="CF144" s="7">
        <v>-1</v>
      </c>
      <c r="CG144" s="2" t="s">
        <v>230</v>
      </c>
      <c r="CH144" s="2" t="s">
        <v>217</v>
      </c>
      <c r="CI144" s="2" t="s">
        <v>860</v>
      </c>
      <c r="CJ144" s="2" t="s">
        <v>1040</v>
      </c>
      <c r="CK144" s="2" t="s">
        <v>232</v>
      </c>
      <c r="CL144" s="2" t="s">
        <v>220</v>
      </c>
      <c r="CM144" s="4"/>
      <c r="CN144" s="8"/>
      <c r="CO144" s="4"/>
      <c r="CP144" s="8"/>
      <c r="CQ144" s="7"/>
      <c r="CR144" s="7"/>
      <c r="CS144" s="2" t="s">
        <v>230</v>
      </c>
      <c r="CT144" s="2" t="s">
        <v>217</v>
      </c>
      <c r="CU144" s="2" t="s">
        <v>861</v>
      </c>
      <c r="CV144" s="2" t="s">
        <v>1083</v>
      </c>
      <c r="CW144" s="2" t="s">
        <v>232</v>
      </c>
      <c r="CX144" s="2" t="s">
        <v>220</v>
      </c>
      <c r="CY144" s="4">
        <v>1</v>
      </c>
      <c r="CZ144" s="8">
        <v>64.41</v>
      </c>
      <c r="DA144" s="4"/>
      <c r="DB144" s="8"/>
      <c r="DC144" s="7"/>
      <c r="DD144" s="7"/>
      <c r="DE144" s="2" t="s">
        <v>230</v>
      </c>
      <c r="DF144" s="2" t="s">
        <v>217</v>
      </c>
      <c r="DG144" s="2" t="s">
        <v>860</v>
      </c>
      <c r="DH144" s="2" t="s">
        <v>1022</v>
      </c>
      <c r="DI144" s="2" t="s">
        <v>232</v>
      </c>
      <c r="DJ144" s="2" t="s">
        <v>220</v>
      </c>
      <c r="DK144" s="4">
        <v>1</v>
      </c>
      <c r="DL144" s="8">
        <v>60.19</v>
      </c>
      <c r="DM144" s="4"/>
      <c r="DN144" s="8"/>
      <c r="DO144" s="7"/>
      <c r="DP144" s="7"/>
      <c r="DQ144" s="2" t="s">
        <v>230</v>
      </c>
      <c r="DR144" s="2" t="s">
        <v>217</v>
      </c>
      <c r="DS144" s="2" t="s">
        <v>750</v>
      </c>
      <c r="DT144" s="2" t="s">
        <v>1026</v>
      </c>
      <c r="DU144" s="2" t="s">
        <v>232</v>
      </c>
      <c r="DV144" s="2" t="s">
        <v>220</v>
      </c>
      <c r="DW144" s="4">
        <v>2</v>
      </c>
      <c r="DX144" s="8">
        <v>139.14</v>
      </c>
      <c r="DY144" s="4">
        <v>5</v>
      </c>
      <c r="DZ144" s="8">
        <v>295.68</v>
      </c>
      <c r="EA144" s="7">
        <v>-0.6</v>
      </c>
      <c r="EB144" s="7">
        <v>-0.5294</v>
      </c>
      <c r="EC144" s="2" t="s">
        <v>230</v>
      </c>
      <c r="ED144" s="2" t="s">
        <v>217</v>
      </c>
      <c r="EE144" s="2" t="s">
        <v>860</v>
      </c>
      <c r="EF144" s="2" t="s">
        <v>1024</v>
      </c>
      <c r="EG144" s="2" t="s">
        <v>232</v>
      </c>
      <c r="EH144" s="2" t="s">
        <v>220</v>
      </c>
      <c r="EI144" s="4">
        <v>3</v>
      </c>
      <c r="EJ144" s="8">
        <v>210.66</v>
      </c>
      <c r="EK144" s="4"/>
      <c r="EL144" s="8"/>
      <c r="EM144" s="7"/>
      <c r="EN144" s="7"/>
      <c r="EO144" s="2" t="s">
        <v>230</v>
      </c>
      <c r="EP144" s="2" t="s">
        <v>217</v>
      </c>
      <c r="EQ144" s="2" t="s">
        <v>1010</v>
      </c>
      <c r="ER144" s="2" t="s">
        <v>1868</v>
      </c>
      <c r="ES144" s="2" t="s">
        <v>232</v>
      </c>
      <c r="ET144" s="2" t="s">
        <v>220</v>
      </c>
      <c r="EU144" s="4"/>
      <c r="EV144" s="8"/>
      <c r="EW144" s="4"/>
      <c r="EX144" s="8"/>
      <c r="EY144" s="7"/>
      <c r="EZ144" s="7"/>
      <c r="FA144" s="2" t="s">
        <v>230</v>
      </c>
      <c r="FB144" s="2" t="s">
        <v>217</v>
      </c>
      <c r="FC144" s="2" t="s">
        <v>1038</v>
      </c>
      <c r="FD144" s="2" t="s">
        <v>797</v>
      </c>
      <c r="FE144" s="2" t="s">
        <v>232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230</v>
      </c>
      <c r="FN144" s="2" t="s">
        <v>217</v>
      </c>
      <c r="FO144" s="2" t="s">
        <v>1802</v>
      </c>
      <c r="FP144" s="2" t="s">
        <v>1925</v>
      </c>
      <c r="FQ144" s="2" t="s">
        <v>232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230</v>
      </c>
      <c r="FZ144" s="2" t="s">
        <v>217</v>
      </c>
      <c r="GA144" s="2" t="s">
        <v>1014</v>
      </c>
      <c r="GB144" s="2" t="s">
        <v>660</v>
      </c>
      <c r="GC144" s="2" t="s">
        <v>232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230</v>
      </c>
      <c r="GL144" s="2" t="s">
        <v>217</v>
      </c>
      <c r="GM144" s="2" t="s">
        <v>380</v>
      </c>
      <c r="GN144" s="2" t="s">
        <v>220</v>
      </c>
      <c r="GO144" s="2" t="s">
        <v>232</v>
      </c>
      <c r="GP144" s="2" t="s">
        <v>220</v>
      </c>
      <c r="GQ144" s="4"/>
      <c r="GR144" s="8"/>
      <c r="GS144" s="4">
        <v>1</v>
      </c>
      <c r="GT144" s="8">
        <v>70.23</v>
      </c>
      <c r="GU144" s="7">
        <v>-1</v>
      </c>
      <c r="GV144" s="7">
        <v>-1</v>
      </c>
      <c r="GW144" s="2" t="s">
        <v>230</v>
      </c>
      <c r="GX144" s="2" t="s">
        <v>217</v>
      </c>
      <c r="GY144" s="2" t="s">
        <v>1027</v>
      </c>
      <c r="GZ144" s="2" t="s">
        <v>1926</v>
      </c>
      <c r="HA144" s="2" t="s">
        <v>232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254</v>
      </c>
      <c r="HJ144" s="2" t="s">
        <v>217</v>
      </c>
      <c r="HK144" s="2" t="s">
        <v>220</v>
      </c>
      <c r="HL144" s="2" t="s">
        <v>220</v>
      </c>
      <c r="HM144" s="2" t="s">
        <v>232</v>
      </c>
      <c r="HN144" s="2" t="s">
        <v>220</v>
      </c>
      <c r="HO144" s="4">
        <v>1</v>
      </c>
      <c r="HP144" s="8">
        <v>65.01</v>
      </c>
      <c r="HQ144" s="4"/>
      <c r="HR144" s="8"/>
      <c r="HS144" s="7"/>
      <c r="HT144" s="7"/>
      <c r="HU144" s="2" t="s">
        <v>230</v>
      </c>
      <c r="HV144" s="2" t="s">
        <v>217</v>
      </c>
      <c r="HW144" s="2" t="s">
        <v>970</v>
      </c>
      <c r="HX144" s="2" t="s">
        <v>1173</v>
      </c>
      <c r="HY144" s="2" t="s">
        <v>232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230</v>
      </c>
      <c r="IH144" s="2" t="s">
        <v>217</v>
      </c>
      <c r="II144" s="2" t="s">
        <v>860</v>
      </c>
      <c r="IJ144" s="2" t="s">
        <v>220</v>
      </c>
      <c r="IK144" s="2" t="s">
        <v>232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277</v>
      </c>
      <c r="IT144" s="2" t="s">
        <v>217</v>
      </c>
      <c r="IU144" s="2" t="s">
        <v>220</v>
      </c>
      <c r="IV144" s="2" t="s">
        <v>220</v>
      </c>
      <c r="IW144" s="2" t="s">
        <v>232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254</v>
      </c>
      <c r="JF144" s="2" t="s">
        <v>217</v>
      </c>
      <c r="JG144" s="2" t="s">
        <v>220</v>
      </c>
      <c r="JH144" s="2" t="s">
        <v>220</v>
      </c>
      <c r="JI144" s="2" t="s">
        <v>232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277</v>
      </c>
      <c r="JR144" s="2" t="s">
        <v>217</v>
      </c>
      <c r="JS144" s="2" t="s">
        <v>220</v>
      </c>
      <c r="JT144" s="2" t="s">
        <v>220</v>
      </c>
      <c r="JU144" s="2" t="s">
        <v>232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277</v>
      </c>
      <c r="KD144" s="2" t="s">
        <v>217</v>
      </c>
      <c r="KE144" s="2" t="s">
        <v>220</v>
      </c>
      <c r="KF144" s="2" t="s">
        <v>220</v>
      </c>
      <c r="KG144" s="2" t="s">
        <v>232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277</v>
      </c>
      <c r="KP144" s="2" t="s">
        <v>217</v>
      </c>
      <c r="KQ144" s="2" t="s">
        <v>220</v>
      </c>
      <c r="KR144" s="2" t="s">
        <v>220</v>
      </c>
      <c r="KS144" s="2" t="s">
        <v>232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277</v>
      </c>
      <c r="LB144" s="2" t="s">
        <v>217</v>
      </c>
      <c r="LC144" s="2" t="s">
        <v>220</v>
      </c>
      <c r="LD144" s="2" t="s">
        <v>220</v>
      </c>
      <c r="LE144" s="2" t="s">
        <v>232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268</v>
      </c>
      <c r="LN144" s="2" t="s">
        <v>217</v>
      </c>
      <c r="LO144" s="2" t="s">
        <v>220</v>
      </c>
      <c r="LP144" s="2" t="s">
        <v>220</v>
      </c>
      <c r="LQ144" s="2" t="s">
        <v>232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230</v>
      </c>
      <c r="LZ144" s="2" t="s">
        <v>270</v>
      </c>
      <c r="MA144" s="2" t="s">
        <v>345</v>
      </c>
      <c r="MB144" s="2" t="s">
        <v>1918</v>
      </c>
      <c r="MC144" s="2" t="s">
        <v>232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277</v>
      </c>
      <c r="ML144" s="2" t="s">
        <v>217</v>
      </c>
      <c r="MM144" s="2" t="s">
        <v>220</v>
      </c>
      <c r="MN144" s="2" t="s">
        <v>220</v>
      </c>
      <c r="MO144" s="2" t="s">
        <v>232</v>
      </c>
      <c r="MP144" s="2" t="s">
        <v>220</v>
      </c>
      <c r="MQ144" s="4"/>
      <c r="MR144" s="8"/>
      <c r="MS144" s="4"/>
      <c r="MT144" s="8"/>
      <c r="MU144" s="7"/>
      <c r="MV144" s="7"/>
      <c r="MW144" s="2" t="s">
        <v>230</v>
      </c>
      <c r="MX144" s="2" t="s">
        <v>274</v>
      </c>
      <c r="MY144" s="2" t="s">
        <v>309</v>
      </c>
      <c r="MZ144" s="2" t="s">
        <v>1927</v>
      </c>
      <c r="NA144" s="2" t="s">
        <v>232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220</v>
      </c>
      <c r="NJ144" s="2" t="s">
        <v>220</v>
      </c>
      <c r="NK144" s="2" t="s">
        <v>220</v>
      </c>
      <c r="NL144" s="2" t="s">
        <v>220</v>
      </c>
      <c r="NM144" s="2" t="s">
        <v>220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277</v>
      </c>
      <c r="NV144" s="2" t="s">
        <v>217</v>
      </c>
      <c r="NW144" s="2" t="s">
        <v>220</v>
      </c>
      <c r="NX144" s="2" t="s">
        <v>220</v>
      </c>
      <c r="NY144" s="2" t="s">
        <v>232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217</v>
      </c>
      <c r="OI144" s="2" t="s">
        <v>220</v>
      </c>
      <c r="OJ144" s="2" t="s">
        <v>220</v>
      </c>
      <c r="OK144" s="2" t="s">
        <v>232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277</v>
      </c>
      <c r="OT144" s="2" t="s">
        <v>270</v>
      </c>
      <c r="OU144" s="2" t="s">
        <v>220</v>
      </c>
      <c r="OV144" s="2" t="s">
        <v>220</v>
      </c>
      <c r="OW144" s="2" t="s">
        <v>232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220</v>
      </c>
      <c r="PG144" s="2" t="s">
        <v>220</v>
      </c>
      <c r="PH144" s="2" t="s">
        <v>220</v>
      </c>
      <c r="PI144" s="2" t="s">
        <v>220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254</v>
      </c>
      <c r="PR144" s="2" t="s">
        <v>270</v>
      </c>
      <c r="PS144" s="2" t="s">
        <v>220</v>
      </c>
      <c r="PT144" s="2" t="s">
        <v>220</v>
      </c>
      <c r="PU144" s="2" t="s">
        <v>232</v>
      </c>
      <c r="PV144" s="2" t="s">
        <v>220</v>
      </c>
      <c r="PW144" s="4">
        <v>121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>
        <v>100</v>
      </c>
      <c r="TC144" s="4"/>
      <c r="TD144" s="4"/>
      <c r="TE144" s="4"/>
      <c r="TF144" s="4"/>
      <c r="TG144" s="4"/>
      <c r="TH144" s="4"/>
    </row>
    <row r="145">
      <c r="A145" s="2" t="s">
        <v>1928</v>
      </c>
      <c r="B145" s="2" t="s">
        <v>209</v>
      </c>
      <c r="C145" s="2" t="s">
        <v>210</v>
      </c>
      <c r="D145" s="2" t="s">
        <v>1713</v>
      </c>
      <c r="E145" s="2" t="s">
        <v>1714</v>
      </c>
      <c r="F145" s="2" t="s">
        <v>1153</v>
      </c>
      <c r="G145" s="2" t="s">
        <v>1153</v>
      </c>
      <c r="H145" s="2" t="s">
        <v>1153</v>
      </c>
      <c r="I145" s="2" t="s">
        <v>1929</v>
      </c>
      <c r="J145" s="2" t="s">
        <v>215</v>
      </c>
      <c r="K145" s="2" t="s">
        <v>404</v>
      </c>
      <c r="L145" s="3">
        <v>50.4</v>
      </c>
      <c r="M145" s="3">
        <v>52.91</v>
      </c>
      <c r="N145" s="3">
        <v>104.99</v>
      </c>
      <c r="O145" s="2" t="s">
        <v>217</v>
      </c>
      <c r="P145" s="2" t="s">
        <v>673</v>
      </c>
      <c r="Q145" s="2" t="s">
        <v>219</v>
      </c>
      <c r="R145" s="2" t="s">
        <v>220</v>
      </c>
      <c r="S145" s="2" t="s">
        <v>1155</v>
      </c>
      <c r="T145" s="2" t="s">
        <v>222</v>
      </c>
      <c r="U145" s="2" t="s">
        <v>223</v>
      </c>
      <c r="V145" s="2" t="s">
        <v>441</v>
      </c>
      <c r="W145" s="2" t="s">
        <v>954</v>
      </c>
      <c r="X145" s="2" t="s">
        <v>845</v>
      </c>
      <c r="Y145" s="2" t="s">
        <v>1156</v>
      </c>
      <c r="Z145" s="4">
        <v>205</v>
      </c>
      <c r="AA145" s="4">
        <f>=ROUNDDOWN(20.5,0)</f>
      </c>
      <c r="AB145" s="5">
        <v>10</v>
      </c>
      <c r="AC145" s="2" t="s">
        <v>1157</v>
      </c>
      <c r="AD145" s="4">
        <v>130</v>
      </c>
      <c r="AE145" s="4">
        <v>320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>
        <v>25</v>
      </c>
      <c r="AQ145" s="8">
        <v>1328.28</v>
      </c>
      <c r="AR145" s="4">
        <v>20</v>
      </c>
      <c r="AS145" s="8">
        <v>1071.58</v>
      </c>
      <c r="AT145" s="7">
        <v>0.25</v>
      </c>
      <c r="AU145" s="7">
        <v>0.2396</v>
      </c>
      <c r="AV145" s="4">
        <v>28</v>
      </c>
      <c r="AW145" s="8">
        <v>1542.41</v>
      </c>
      <c r="AX145" s="4">
        <v>33</v>
      </c>
      <c r="AY145" s="8">
        <v>1940.86</v>
      </c>
      <c r="AZ145" s="7">
        <v>-0.1515</v>
      </c>
      <c r="BA145" s="7">
        <v>-0.2053</v>
      </c>
      <c r="BB145" s="7">
        <v>0.8612</v>
      </c>
      <c r="BC145" s="4">
        <v>43</v>
      </c>
      <c r="BD145" s="8">
        <v>2457.08</v>
      </c>
      <c r="BE145" s="4">
        <v>56</v>
      </c>
      <c r="BF145" s="8">
        <v>3359.1</v>
      </c>
      <c r="BG145" s="7">
        <v>-0.2321</v>
      </c>
      <c r="BH145" s="7">
        <v>-0.2685</v>
      </c>
      <c r="BI145" s="7">
        <v>0.6277</v>
      </c>
      <c r="BJ145" s="4">
        <v>25</v>
      </c>
      <c r="BK145" s="8">
        <v>1328.28</v>
      </c>
      <c r="BL145" s="2" t="s">
        <v>1930</v>
      </c>
      <c r="BM145" s="7">
        <v>1</v>
      </c>
      <c r="BN145" s="7">
        <v>1</v>
      </c>
      <c r="BO145" s="4">
        <v>2</v>
      </c>
      <c r="BP145" s="8">
        <v>115.92</v>
      </c>
      <c r="BQ145" s="4"/>
      <c r="BR145" s="8"/>
      <c r="BS145" s="7"/>
      <c r="BT145" s="7"/>
      <c r="BU145" s="2" t="s">
        <v>230</v>
      </c>
      <c r="BV145" s="2" t="s">
        <v>217</v>
      </c>
      <c r="BW145" s="2" t="s">
        <v>220</v>
      </c>
      <c r="BX145" s="2" t="s">
        <v>1931</v>
      </c>
      <c r="BY145" s="2" t="s">
        <v>232</v>
      </c>
      <c r="BZ145" s="2" t="s">
        <v>220</v>
      </c>
      <c r="CA145" s="4">
        <v>4</v>
      </c>
      <c r="CB145" s="8">
        <v>221.2</v>
      </c>
      <c r="CC145" s="4">
        <v>2</v>
      </c>
      <c r="CD145" s="8">
        <v>110.6</v>
      </c>
      <c r="CE145" s="7">
        <v>1</v>
      </c>
      <c r="CF145" s="7">
        <v>1</v>
      </c>
      <c r="CG145" s="2" t="s">
        <v>230</v>
      </c>
      <c r="CH145" s="2" t="s">
        <v>217</v>
      </c>
      <c r="CI145" s="2" t="s">
        <v>1932</v>
      </c>
      <c r="CJ145" s="2" t="s">
        <v>971</v>
      </c>
      <c r="CK145" s="2" t="s">
        <v>232</v>
      </c>
      <c r="CL145" s="2" t="s">
        <v>220</v>
      </c>
      <c r="CM145" s="4">
        <v>9</v>
      </c>
      <c r="CN145" s="8">
        <v>491.31</v>
      </c>
      <c r="CO145" s="4">
        <v>9</v>
      </c>
      <c r="CP145" s="8">
        <v>491.31</v>
      </c>
      <c r="CQ145" s="7"/>
      <c r="CR145" s="7"/>
      <c r="CS145" s="2" t="s">
        <v>230</v>
      </c>
      <c r="CT145" s="2" t="s">
        <v>217</v>
      </c>
      <c r="CU145" s="2" t="s">
        <v>1161</v>
      </c>
      <c r="CV145" s="2" t="s">
        <v>977</v>
      </c>
      <c r="CW145" s="2" t="s">
        <v>232</v>
      </c>
      <c r="CX145" s="2" t="s">
        <v>220</v>
      </c>
      <c r="CY145" s="4">
        <v>2</v>
      </c>
      <c r="CZ145" s="8">
        <v>96.62</v>
      </c>
      <c r="DA145" s="4"/>
      <c r="DB145" s="8"/>
      <c r="DC145" s="7"/>
      <c r="DD145" s="7"/>
      <c r="DE145" s="2" t="s">
        <v>230</v>
      </c>
      <c r="DF145" s="2" t="s">
        <v>217</v>
      </c>
      <c r="DG145" s="2" t="s">
        <v>960</v>
      </c>
      <c r="DH145" s="2" t="s">
        <v>1933</v>
      </c>
      <c r="DI145" s="2" t="s">
        <v>232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230</v>
      </c>
      <c r="DR145" s="2" t="s">
        <v>217</v>
      </c>
      <c r="DS145" s="2" t="s">
        <v>659</v>
      </c>
      <c r="DT145" s="2" t="s">
        <v>1934</v>
      </c>
      <c r="DU145" s="2" t="s">
        <v>232</v>
      </c>
      <c r="DV145" s="2" t="s">
        <v>220</v>
      </c>
      <c r="DW145" s="4">
        <v>4</v>
      </c>
      <c r="DX145" s="8">
        <v>192.59</v>
      </c>
      <c r="DY145" s="4">
        <v>7</v>
      </c>
      <c r="DZ145" s="8">
        <v>364.35</v>
      </c>
      <c r="EA145" s="7">
        <v>-0.4286</v>
      </c>
      <c r="EB145" s="7">
        <v>-0.4714</v>
      </c>
      <c r="EC145" s="2" t="s">
        <v>230</v>
      </c>
      <c r="ED145" s="2" t="s">
        <v>217</v>
      </c>
      <c r="EE145" s="2" t="s">
        <v>1160</v>
      </c>
      <c r="EF145" s="2" t="s">
        <v>1163</v>
      </c>
      <c r="EG145" s="2" t="s">
        <v>232</v>
      </c>
      <c r="EH145" s="2" t="s">
        <v>220</v>
      </c>
      <c r="EI145" s="4">
        <v>4</v>
      </c>
      <c r="EJ145" s="8">
        <v>210.64</v>
      </c>
      <c r="EK145" s="4">
        <v>2</v>
      </c>
      <c r="EL145" s="8">
        <v>105.32</v>
      </c>
      <c r="EM145" s="7">
        <v>1</v>
      </c>
      <c r="EN145" s="7">
        <v>1</v>
      </c>
      <c r="EO145" s="2" t="s">
        <v>230</v>
      </c>
      <c r="EP145" s="2" t="s">
        <v>217</v>
      </c>
      <c r="EQ145" s="2" t="s">
        <v>962</v>
      </c>
      <c r="ER145" s="2" t="s">
        <v>967</v>
      </c>
      <c r="ES145" s="2" t="s">
        <v>232</v>
      </c>
      <c r="ET145" s="2" t="s">
        <v>220</v>
      </c>
      <c r="EU145" s="4"/>
      <c r="EV145" s="8"/>
      <c r="EW145" s="4"/>
      <c r="EX145" s="8"/>
      <c r="EY145" s="7"/>
      <c r="EZ145" s="7"/>
      <c r="FA145" s="2" t="s">
        <v>230</v>
      </c>
      <c r="FB145" s="2" t="s">
        <v>217</v>
      </c>
      <c r="FC145" s="2" t="s">
        <v>645</v>
      </c>
      <c r="FD145" s="2" t="s">
        <v>1776</v>
      </c>
      <c r="FE145" s="2" t="s">
        <v>232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230</v>
      </c>
      <c r="FN145" s="2" t="s">
        <v>217</v>
      </c>
      <c r="FO145" s="2" t="s">
        <v>458</v>
      </c>
      <c r="FP145" s="2" t="s">
        <v>1935</v>
      </c>
      <c r="FQ145" s="2" t="s">
        <v>232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217</v>
      </c>
      <c r="GA145" s="2" t="s">
        <v>460</v>
      </c>
      <c r="GB145" s="2" t="s">
        <v>1476</v>
      </c>
      <c r="GC145" s="2" t="s">
        <v>232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277</v>
      </c>
      <c r="GL145" s="2" t="s">
        <v>217</v>
      </c>
      <c r="GM145" s="2" t="s">
        <v>220</v>
      </c>
      <c r="GN145" s="2" t="s">
        <v>220</v>
      </c>
      <c r="GO145" s="2" t="s">
        <v>232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416</v>
      </c>
      <c r="GX145" s="2" t="s">
        <v>217</v>
      </c>
      <c r="GY145" s="2" t="s">
        <v>220</v>
      </c>
      <c r="GZ145" s="2" t="s">
        <v>220</v>
      </c>
      <c r="HA145" s="2" t="s">
        <v>232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254</v>
      </c>
      <c r="HJ145" s="2" t="s">
        <v>217</v>
      </c>
      <c r="HK145" s="2" t="s">
        <v>220</v>
      </c>
      <c r="HL145" s="2" t="s">
        <v>220</v>
      </c>
      <c r="HM145" s="2" t="s">
        <v>232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254</v>
      </c>
      <c r="HV145" s="2" t="s">
        <v>217</v>
      </c>
      <c r="HW145" s="2" t="s">
        <v>220</v>
      </c>
      <c r="HX145" s="2" t="s">
        <v>220</v>
      </c>
      <c r="HY145" s="2" t="s">
        <v>232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230</v>
      </c>
      <c r="IH145" s="2" t="s">
        <v>217</v>
      </c>
      <c r="II145" s="2" t="s">
        <v>1932</v>
      </c>
      <c r="IJ145" s="2" t="s">
        <v>1936</v>
      </c>
      <c r="IK145" s="2" t="s">
        <v>232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277</v>
      </c>
      <c r="IT145" s="2" t="s">
        <v>217</v>
      </c>
      <c r="IU145" s="2" t="s">
        <v>220</v>
      </c>
      <c r="IV145" s="2" t="s">
        <v>220</v>
      </c>
      <c r="IW145" s="2" t="s">
        <v>232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254</v>
      </c>
      <c r="JF145" s="2" t="s">
        <v>217</v>
      </c>
      <c r="JG145" s="2" t="s">
        <v>220</v>
      </c>
      <c r="JH145" s="2" t="s">
        <v>220</v>
      </c>
      <c r="JI145" s="2" t="s">
        <v>232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230</v>
      </c>
      <c r="JR145" s="2" t="s">
        <v>217</v>
      </c>
      <c r="JS145" s="2" t="s">
        <v>967</v>
      </c>
      <c r="JT145" s="2" t="s">
        <v>220</v>
      </c>
      <c r="JU145" s="2" t="s">
        <v>232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277</v>
      </c>
      <c r="KD145" s="2" t="s">
        <v>217</v>
      </c>
      <c r="KE145" s="2" t="s">
        <v>220</v>
      </c>
      <c r="KF145" s="2" t="s">
        <v>220</v>
      </c>
      <c r="KG145" s="2" t="s">
        <v>232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277</v>
      </c>
      <c r="KP145" s="2" t="s">
        <v>217</v>
      </c>
      <c r="KQ145" s="2" t="s">
        <v>220</v>
      </c>
      <c r="KR145" s="2" t="s">
        <v>220</v>
      </c>
      <c r="KS145" s="2" t="s">
        <v>232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277</v>
      </c>
      <c r="LB145" s="2" t="s">
        <v>217</v>
      </c>
      <c r="LC145" s="2" t="s">
        <v>220</v>
      </c>
      <c r="LD145" s="2" t="s">
        <v>220</v>
      </c>
      <c r="LE145" s="2" t="s">
        <v>232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277</v>
      </c>
      <c r="LN145" s="2" t="s">
        <v>217</v>
      </c>
      <c r="LO145" s="2" t="s">
        <v>220</v>
      </c>
      <c r="LP145" s="2" t="s">
        <v>220</v>
      </c>
      <c r="LQ145" s="2" t="s">
        <v>232</v>
      </c>
      <c r="LR145" s="2" t="s">
        <v>220</v>
      </c>
      <c r="LS145" s="4"/>
      <c r="LT145" s="8"/>
      <c r="LU145" s="4"/>
      <c r="LV145" s="8"/>
      <c r="LW145" s="7"/>
      <c r="LX145" s="7"/>
      <c r="LY145" s="2" t="s">
        <v>230</v>
      </c>
      <c r="LZ145" s="2" t="s">
        <v>270</v>
      </c>
      <c r="MA145" s="2" t="s">
        <v>504</v>
      </c>
      <c r="MB145" s="2" t="s">
        <v>1937</v>
      </c>
      <c r="MC145" s="2" t="s">
        <v>232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416</v>
      </c>
      <c r="ML145" s="2" t="s">
        <v>217</v>
      </c>
      <c r="MM145" s="2" t="s">
        <v>220</v>
      </c>
      <c r="MN145" s="2" t="s">
        <v>220</v>
      </c>
      <c r="MO145" s="2" t="s">
        <v>232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230</v>
      </c>
      <c r="MX145" s="2" t="s">
        <v>274</v>
      </c>
      <c r="MY145" s="2" t="s">
        <v>1932</v>
      </c>
      <c r="MZ145" s="2" t="s">
        <v>1938</v>
      </c>
      <c r="NA145" s="2" t="s">
        <v>232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220</v>
      </c>
      <c r="NJ145" s="2" t="s">
        <v>220</v>
      </c>
      <c r="NK145" s="2" t="s">
        <v>220</v>
      </c>
      <c r="NL145" s="2" t="s">
        <v>220</v>
      </c>
      <c r="NM145" s="2" t="s">
        <v>220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277</v>
      </c>
      <c r="NV145" s="2" t="s">
        <v>217</v>
      </c>
      <c r="NW145" s="2" t="s">
        <v>220</v>
      </c>
      <c r="NX145" s="2" t="s">
        <v>220</v>
      </c>
      <c r="NY145" s="2" t="s">
        <v>232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217</v>
      </c>
      <c r="OI145" s="2" t="s">
        <v>220</v>
      </c>
      <c r="OJ145" s="2" t="s">
        <v>220</v>
      </c>
      <c r="OK145" s="2" t="s">
        <v>232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230</v>
      </c>
      <c r="OT145" s="2" t="s">
        <v>270</v>
      </c>
      <c r="OU145" s="2" t="s">
        <v>471</v>
      </c>
      <c r="OV145" s="2" t="s">
        <v>220</v>
      </c>
      <c r="OW145" s="2" t="s">
        <v>232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277</v>
      </c>
      <c r="PF145" s="2" t="s">
        <v>217</v>
      </c>
      <c r="PG145" s="2" t="s">
        <v>220</v>
      </c>
      <c r="PH145" s="2" t="s">
        <v>220</v>
      </c>
      <c r="PI145" s="2" t="s">
        <v>232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230</v>
      </c>
      <c r="PR145" s="2" t="s">
        <v>270</v>
      </c>
      <c r="PS145" s="2" t="s">
        <v>1554</v>
      </c>
      <c r="PT145" s="2" t="s">
        <v>972</v>
      </c>
      <c r="PU145" s="2" t="s">
        <v>232</v>
      </c>
      <c r="PV145" s="2" t="s">
        <v>220</v>
      </c>
      <c r="PW145" s="4">
        <v>205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>
        <v>130</v>
      </c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>
        <v>75</v>
      </c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>
        <v>115</v>
      </c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</row>
    <row r="146">
      <c r="A146" s="2" t="s">
        <v>1939</v>
      </c>
      <c r="B146" s="2" t="s">
        <v>209</v>
      </c>
      <c r="C146" s="2" t="s">
        <v>210</v>
      </c>
      <c r="D146" s="2" t="s">
        <v>1713</v>
      </c>
      <c r="E146" s="2" t="s">
        <v>1714</v>
      </c>
      <c r="F146" s="2" t="s">
        <v>1153</v>
      </c>
      <c r="G146" s="2" t="s">
        <v>1153</v>
      </c>
      <c r="H146" s="2" t="s">
        <v>1153</v>
      </c>
      <c r="I146" s="2" t="s">
        <v>1929</v>
      </c>
      <c r="J146" s="2" t="s">
        <v>282</v>
      </c>
      <c r="K146" s="2" t="s">
        <v>404</v>
      </c>
      <c r="L146" s="3">
        <v>66.15</v>
      </c>
      <c r="M146" s="3">
        <v>69.45</v>
      </c>
      <c r="N146" s="3">
        <v>134.99</v>
      </c>
      <c r="O146" s="2" t="s">
        <v>217</v>
      </c>
      <c r="P146" s="2" t="s">
        <v>673</v>
      </c>
      <c r="Q146" s="2" t="s">
        <v>219</v>
      </c>
      <c r="R146" s="2" t="s">
        <v>220</v>
      </c>
      <c r="S146" s="2" t="s">
        <v>1155</v>
      </c>
      <c r="T146" s="2" t="s">
        <v>222</v>
      </c>
      <c r="U146" s="2" t="s">
        <v>223</v>
      </c>
      <c r="V146" s="2" t="s">
        <v>441</v>
      </c>
      <c r="W146" s="2" t="s">
        <v>954</v>
      </c>
      <c r="X146" s="2" t="s">
        <v>845</v>
      </c>
      <c r="Y146" s="2" t="s">
        <v>1156</v>
      </c>
      <c r="Z146" s="4">
        <v>38</v>
      </c>
      <c r="AA146" s="4">
        <f>=ROUNDDOWN(5.42857142857143,0)</f>
      </c>
      <c r="AB146" s="5">
        <v>7</v>
      </c>
      <c r="AC146" s="2" t="s">
        <v>1157</v>
      </c>
      <c r="AD146" s="4">
        <v>42</v>
      </c>
      <c r="AE146" s="4">
        <v>182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>
        <v>3</v>
      </c>
      <c r="AQ146" s="8">
        <v>214.13</v>
      </c>
      <c r="AR146" s="4">
        <v>13</v>
      </c>
      <c r="AS146" s="8">
        <v>869.28</v>
      </c>
      <c r="AT146" s="7">
        <v>-0.7692</v>
      </c>
      <c r="AU146" s="7">
        <v>-0.7537</v>
      </c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>
        <v>0.1388</v>
      </c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>
        <v>3</v>
      </c>
      <c r="BK146" s="8">
        <v>214.13</v>
      </c>
      <c r="BL146" s="2" t="s">
        <v>1940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230</v>
      </c>
      <c r="BV146" s="2" t="s">
        <v>217</v>
      </c>
      <c r="BW146" s="2" t="s">
        <v>220</v>
      </c>
      <c r="BX146" s="2" t="s">
        <v>1931</v>
      </c>
      <c r="BY146" s="2" t="s">
        <v>232</v>
      </c>
      <c r="BZ146" s="2" t="s">
        <v>220</v>
      </c>
      <c r="CA146" s="4">
        <v>1</v>
      </c>
      <c r="CB146" s="8">
        <v>73.72</v>
      </c>
      <c r="CC146" s="4">
        <v>2</v>
      </c>
      <c r="CD146" s="8">
        <v>147.44</v>
      </c>
      <c r="CE146" s="7">
        <v>-0.5</v>
      </c>
      <c r="CF146" s="7">
        <v>-0.5</v>
      </c>
      <c r="CG146" s="2" t="s">
        <v>230</v>
      </c>
      <c r="CH146" s="2" t="s">
        <v>217</v>
      </c>
      <c r="CI146" s="2" t="s">
        <v>1932</v>
      </c>
      <c r="CJ146" s="2" t="s">
        <v>494</v>
      </c>
      <c r="CK146" s="2" t="s">
        <v>232</v>
      </c>
      <c r="CL146" s="2" t="s">
        <v>220</v>
      </c>
      <c r="CM146" s="4">
        <v>1</v>
      </c>
      <c r="CN146" s="8">
        <v>70.19</v>
      </c>
      <c r="CO146" s="4"/>
      <c r="CP146" s="8"/>
      <c r="CQ146" s="7"/>
      <c r="CR146" s="7"/>
      <c r="CS146" s="2" t="s">
        <v>230</v>
      </c>
      <c r="CT146" s="2" t="s">
        <v>217</v>
      </c>
      <c r="CU146" s="2" t="s">
        <v>1941</v>
      </c>
      <c r="CV146" s="2" t="s">
        <v>670</v>
      </c>
      <c r="CW146" s="2" t="s">
        <v>232</v>
      </c>
      <c r="CX146" s="2" t="s">
        <v>220</v>
      </c>
      <c r="CY146" s="4"/>
      <c r="CZ146" s="8"/>
      <c r="DA146" s="4">
        <v>1</v>
      </c>
      <c r="DB146" s="8">
        <v>64.41</v>
      </c>
      <c r="DC146" s="7">
        <v>-1</v>
      </c>
      <c r="DD146" s="7">
        <v>-1</v>
      </c>
      <c r="DE146" s="2" t="s">
        <v>230</v>
      </c>
      <c r="DF146" s="2" t="s">
        <v>217</v>
      </c>
      <c r="DG146" s="2" t="s">
        <v>960</v>
      </c>
      <c r="DH146" s="2" t="s">
        <v>1914</v>
      </c>
      <c r="DI146" s="2" t="s">
        <v>232</v>
      </c>
      <c r="DJ146" s="2" t="s">
        <v>220</v>
      </c>
      <c r="DK146" s="4"/>
      <c r="DL146" s="8"/>
      <c r="DM146" s="4"/>
      <c r="DN146" s="8"/>
      <c r="DO146" s="7"/>
      <c r="DP146" s="7"/>
      <c r="DQ146" s="2" t="s">
        <v>230</v>
      </c>
      <c r="DR146" s="2" t="s">
        <v>217</v>
      </c>
      <c r="DS146" s="2" t="s">
        <v>659</v>
      </c>
      <c r="DT146" s="2" t="s">
        <v>1160</v>
      </c>
      <c r="DU146" s="2" t="s">
        <v>232</v>
      </c>
      <c r="DV146" s="2" t="s">
        <v>220</v>
      </c>
      <c r="DW146" s="4"/>
      <c r="DX146" s="8"/>
      <c r="DY146" s="4">
        <v>6</v>
      </c>
      <c r="DZ146" s="8">
        <v>364.26</v>
      </c>
      <c r="EA146" s="7">
        <v>-1</v>
      </c>
      <c r="EB146" s="7">
        <v>-1</v>
      </c>
      <c r="EC146" s="2" t="s">
        <v>230</v>
      </c>
      <c r="ED146" s="2" t="s">
        <v>217</v>
      </c>
      <c r="EE146" s="2" t="s">
        <v>1942</v>
      </c>
      <c r="EF146" s="2" t="s">
        <v>966</v>
      </c>
      <c r="EG146" s="2" t="s">
        <v>232</v>
      </c>
      <c r="EH146" s="2" t="s">
        <v>220</v>
      </c>
      <c r="EI146" s="4">
        <v>1</v>
      </c>
      <c r="EJ146" s="8">
        <v>70.22</v>
      </c>
      <c r="EK146" s="4">
        <v>1</v>
      </c>
      <c r="EL146" s="8">
        <v>70.22</v>
      </c>
      <c r="EM146" s="7"/>
      <c r="EN146" s="7"/>
      <c r="EO146" s="2" t="s">
        <v>230</v>
      </c>
      <c r="EP146" s="2" t="s">
        <v>217</v>
      </c>
      <c r="EQ146" s="2" t="s">
        <v>962</v>
      </c>
      <c r="ER146" s="2" t="s">
        <v>1943</v>
      </c>
      <c r="ES146" s="2" t="s">
        <v>232</v>
      </c>
      <c r="ET146" s="2" t="s">
        <v>220</v>
      </c>
      <c r="EU146" s="4"/>
      <c r="EV146" s="8"/>
      <c r="EW146" s="4">
        <v>1</v>
      </c>
      <c r="EX146" s="8">
        <v>72.93</v>
      </c>
      <c r="EY146" s="7">
        <v>-1</v>
      </c>
      <c r="EZ146" s="7">
        <v>-1</v>
      </c>
      <c r="FA146" s="2" t="s">
        <v>230</v>
      </c>
      <c r="FB146" s="2" t="s">
        <v>217</v>
      </c>
      <c r="FC146" s="2" t="s">
        <v>645</v>
      </c>
      <c r="FD146" s="2" t="s">
        <v>1253</v>
      </c>
      <c r="FE146" s="2" t="s">
        <v>232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230</v>
      </c>
      <c r="FN146" s="2" t="s">
        <v>217</v>
      </c>
      <c r="FO146" s="2" t="s">
        <v>458</v>
      </c>
      <c r="FP146" s="2" t="s">
        <v>1189</v>
      </c>
      <c r="FQ146" s="2" t="s">
        <v>232</v>
      </c>
      <c r="FR146" s="2" t="s">
        <v>220</v>
      </c>
      <c r="FS146" s="4"/>
      <c r="FT146" s="8"/>
      <c r="FU146" s="4">
        <v>2</v>
      </c>
      <c r="FV146" s="8">
        <v>150.02</v>
      </c>
      <c r="FW146" s="7">
        <v>-1</v>
      </c>
      <c r="FX146" s="7">
        <v>-1</v>
      </c>
      <c r="FY146" s="2" t="s">
        <v>230</v>
      </c>
      <c r="FZ146" s="2" t="s">
        <v>217</v>
      </c>
      <c r="GA146" s="2" t="s">
        <v>460</v>
      </c>
      <c r="GB146" s="2" t="s">
        <v>321</v>
      </c>
      <c r="GC146" s="2" t="s">
        <v>232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277</v>
      </c>
      <c r="GL146" s="2" t="s">
        <v>217</v>
      </c>
      <c r="GM146" s="2" t="s">
        <v>220</v>
      </c>
      <c r="GN146" s="2" t="s">
        <v>220</v>
      </c>
      <c r="GO146" s="2" t="s">
        <v>232</v>
      </c>
      <c r="GP146" s="2" t="s">
        <v>220</v>
      </c>
      <c r="GQ146" s="4"/>
      <c r="GR146" s="8"/>
      <c r="GS146" s="4"/>
      <c r="GT146" s="8"/>
      <c r="GU146" s="7"/>
      <c r="GV146" s="7"/>
      <c r="GW146" s="2" t="s">
        <v>416</v>
      </c>
      <c r="GX146" s="2" t="s">
        <v>217</v>
      </c>
      <c r="GY146" s="2" t="s">
        <v>220</v>
      </c>
      <c r="GZ146" s="2" t="s">
        <v>220</v>
      </c>
      <c r="HA146" s="2" t="s">
        <v>232</v>
      </c>
      <c r="HB146" s="2" t="s">
        <v>220</v>
      </c>
      <c r="HC146" s="4"/>
      <c r="HD146" s="8"/>
      <c r="HE146" s="4"/>
      <c r="HF146" s="8"/>
      <c r="HG146" s="7"/>
      <c r="HH146" s="7"/>
      <c r="HI146" s="2" t="s">
        <v>254</v>
      </c>
      <c r="HJ146" s="2" t="s">
        <v>217</v>
      </c>
      <c r="HK146" s="2" t="s">
        <v>220</v>
      </c>
      <c r="HL146" s="2" t="s">
        <v>220</v>
      </c>
      <c r="HM146" s="2" t="s">
        <v>232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254</v>
      </c>
      <c r="HV146" s="2" t="s">
        <v>217</v>
      </c>
      <c r="HW146" s="2" t="s">
        <v>220</v>
      </c>
      <c r="HX146" s="2" t="s">
        <v>220</v>
      </c>
      <c r="HY146" s="2" t="s">
        <v>232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230</v>
      </c>
      <c r="IH146" s="2" t="s">
        <v>217</v>
      </c>
      <c r="II146" s="2" t="s">
        <v>1932</v>
      </c>
      <c r="IJ146" s="2" t="s">
        <v>983</v>
      </c>
      <c r="IK146" s="2" t="s">
        <v>232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277</v>
      </c>
      <c r="IT146" s="2" t="s">
        <v>217</v>
      </c>
      <c r="IU146" s="2" t="s">
        <v>220</v>
      </c>
      <c r="IV146" s="2" t="s">
        <v>220</v>
      </c>
      <c r="IW146" s="2" t="s">
        <v>232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254</v>
      </c>
      <c r="JF146" s="2" t="s">
        <v>217</v>
      </c>
      <c r="JG146" s="2" t="s">
        <v>220</v>
      </c>
      <c r="JH146" s="2" t="s">
        <v>220</v>
      </c>
      <c r="JI146" s="2" t="s">
        <v>232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230</v>
      </c>
      <c r="JR146" s="2" t="s">
        <v>217</v>
      </c>
      <c r="JS146" s="2" t="s">
        <v>1282</v>
      </c>
      <c r="JT146" s="2" t="s">
        <v>220</v>
      </c>
      <c r="JU146" s="2" t="s">
        <v>232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277</v>
      </c>
      <c r="KD146" s="2" t="s">
        <v>217</v>
      </c>
      <c r="KE146" s="2" t="s">
        <v>220</v>
      </c>
      <c r="KF146" s="2" t="s">
        <v>220</v>
      </c>
      <c r="KG146" s="2" t="s">
        <v>232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277</v>
      </c>
      <c r="KP146" s="2" t="s">
        <v>217</v>
      </c>
      <c r="KQ146" s="2" t="s">
        <v>220</v>
      </c>
      <c r="KR146" s="2" t="s">
        <v>220</v>
      </c>
      <c r="KS146" s="2" t="s">
        <v>232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277</v>
      </c>
      <c r="LB146" s="2" t="s">
        <v>217</v>
      </c>
      <c r="LC146" s="2" t="s">
        <v>220</v>
      </c>
      <c r="LD146" s="2" t="s">
        <v>220</v>
      </c>
      <c r="LE146" s="2" t="s">
        <v>232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277</v>
      </c>
      <c r="LN146" s="2" t="s">
        <v>217</v>
      </c>
      <c r="LO146" s="2" t="s">
        <v>220</v>
      </c>
      <c r="LP146" s="2" t="s">
        <v>220</v>
      </c>
      <c r="LQ146" s="2" t="s">
        <v>232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230</v>
      </c>
      <c r="LZ146" s="2" t="s">
        <v>270</v>
      </c>
      <c r="MA146" s="2" t="s">
        <v>504</v>
      </c>
      <c r="MB146" s="2" t="s">
        <v>1944</v>
      </c>
      <c r="MC146" s="2" t="s">
        <v>232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416</v>
      </c>
      <c r="ML146" s="2" t="s">
        <v>217</v>
      </c>
      <c r="MM146" s="2" t="s">
        <v>220</v>
      </c>
      <c r="MN146" s="2" t="s">
        <v>220</v>
      </c>
      <c r="MO146" s="2" t="s">
        <v>232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230</v>
      </c>
      <c r="MX146" s="2" t="s">
        <v>274</v>
      </c>
      <c r="MY146" s="2" t="s">
        <v>1932</v>
      </c>
      <c r="MZ146" s="2" t="s">
        <v>1938</v>
      </c>
      <c r="NA146" s="2" t="s">
        <v>232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220</v>
      </c>
      <c r="NJ146" s="2" t="s">
        <v>220</v>
      </c>
      <c r="NK146" s="2" t="s">
        <v>220</v>
      </c>
      <c r="NL146" s="2" t="s">
        <v>220</v>
      </c>
      <c r="NM146" s="2" t="s">
        <v>220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277</v>
      </c>
      <c r="NV146" s="2" t="s">
        <v>217</v>
      </c>
      <c r="NW146" s="2" t="s">
        <v>220</v>
      </c>
      <c r="NX146" s="2" t="s">
        <v>220</v>
      </c>
      <c r="NY146" s="2" t="s">
        <v>232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217</v>
      </c>
      <c r="OI146" s="2" t="s">
        <v>220</v>
      </c>
      <c r="OJ146" s="2" t="s">
        <v>220</v>
      </c>
      <c r="OK146" s="2" t="s">
        <v>232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230</v>
      </c>
      <c r="OT146" s="2" t="s">
        <v>270</v>
      </c>
      <c r="OU146" s="2" t="s">
        <v>471</v>
      </c>
      <c r="OV146" s="2" t="s">
        <v>220</v>
      </c>
      <c r="OW146" s="2" t="s">
        <v>232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277</v>
      </c>
      <c r="PF146" s="2" t="s">
        <v>217</v>
      </c>
      <c r="PG146" s="2" t="s">
        <v>220</v>
      </c>
      <c r="PH146" s="2" t="s">
        <v>220</v>
      </c>
      <c r="PI146" s="2" t="s">
        <v>232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230</v>
      </c>
      <c r="PR146" s="2" t="s">
        <v>270</v>
      </c>
      <c r="PS146" s="2" t="s">
        <v>1554</v>
      </c>
      <c r="PT146" s="2" t="s">
        <v>491</v>
      </c>
      <c r="PU146" s="2" t="s">
        <v>232</v>
      </c>
      <c r="PV146" s="2" t="s">
        <v>220</v>
      </c>
      <c r="PW146" s="4">
        <v>38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>
        <v>42</v>
      </c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>
        <v>85</v>
      </c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>
        <v>55</v>
      </c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</row>
    <row r="147">
      <c r="A147" s="2" t="s">
        <v>1945</v>
      </c>
      <c r="B147" s="2" t="s">
        <v>209</v>
      </c>
      <c r="C147" s="2" t="s">
        <v>210</v>
      </c>
      <c r="D147" s="2" t="s">
        <v>1713</v>
      </c>
      <c r="E147" s="2" t="s">
        <v>1714</v>
      </c>
      <c r="F147" s="2" t="s">
        <v>1153</v>
      </c>
      <c r="G147" s="2" t="s">
        <v>1153</v>
      </c>
      <c r="H147" s="2" t="s">
        <v>1153</v>
      </c>
      <c r="I147" s="2" t="s">
        <v>1929</v>
      </c>
      <c r="J147" s="2" t="s">
        <v>215</v>
      </c>
      <c r="K147" s="2" t="s">
        <v>626</v>
      </c>
      <c r="L147" s="3">
        <v>50.4</v>
      </c>
      <c r="M147" s="3">
        <v>52.91</v>
      </c>
      <c r="N147" s="3">
        <v>104.99</v>
      </c>
      <c r="O147" s="2" t="s">
        <v>217</v>
      </c>
      <c r="P147" s="2" t="s">
        <v>405</v>
      </c>
      <c r="Q147" s="2" t="s">
        <v>219</v>
      </c>
      <c r="R147" s="2" t="s">
        <v>220</v>
      </c>
      <c r="S147" s="2" t="s">
        <v>1184</v>
      </c>
      <c r="T147" s="2" t="s">
        <v>222</v>
      </c>
      <c r="U147" s="2" t="s">
        <v>223</v>
      </c>
      <c r="V147" s="2" t="s">
        <v>441</v>
      </c>
      <c r="W147" s="2" t="s">
        <v>954</v>
      </c>
      <c r="X147" s="2" t="s">
        <v>845</v>
      </c>
      <c r="Y147" s="2" t="s">
        <v>1203</v>
      </c>
      <c r="Z147" s="4">
        <v>61</v>
      </c>
      <c r="AA147" s="4">
        <f>=ROUNDDOWN(15.25,0)</f>
      </c>
      <c r="AB147" s="5">
        <v>4</v>
      </c>
      <c r="AC147" s="2" t="s">
        <v>1186</v>
      </c>
      <c r="AD147" s="4">
        <v>100</v>
      </c>
      <c r="AE147" s="4">
        <v>100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>
        <v>8</v>
      </c>
      <c r="AQ147" s="8">
        <v>422.21</v>
      </c>
      <c r="AR147" s="4">
        <v>8</v>
      </c>
      <c r="AS147" s="8">
        <v>405.2</v>
      </c>
      <c r="AT147" s="7"/>
      <c r="AU147" s="7">
        <v>0.042</v>
      </c>
      <c r="AV147" s="4">
        <v>15</v>
      </c>
      <c r="AW147" s="8">
        <v>914.67</v>
      </c>
      <c r="AX147" s="4">
        <v>20</v>
      </c>
      <c r="AY147" s="8">
        <v>1256.03</v>
      </c>
      <c r="AZ147" s="7">
        <v>-0.25</v>
      </c>
      <c r="BA147" s="7">
        <v>-0.2718</v>
      </c>
      <c r="BB147" s="7">
        <v>0.4616</v>
      </c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>
        <v>0.3723</v>
      </c>
      <c r="BJ147" s="4">
        <v>8</v>
      </c>
      <c r="BK147" s="8">
        <v>422.21</v>
      </c>
      <c r="BL147" s="2" t="s">
        <v>1946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1188</v>
      </c>
      <c r="BV147" s="2" t="s">
        <v>270</v>
      </c>
      <c r="BW147" s="2" t="s">
        <v>220</v>
      </c>
      <c r="BX147" s="2" t="s">
        <v>1907</v>
      </c>
      <c r="BY147" s="2" t="s">
        <v>232</v>
      </c>
      <c r="BZ147" s="2" t="s">
        <v>220</v>
      </c>
      <c r="CA147" s="4"/>
      <c r="CB147" s="8"/>
      <c r="CC147" s="4">
        <v>1</v>
      </c>
      <c r="CD147" s="8">
        <v>55.3</v>
      </c>
      <c r="CE147" s="7">
        <v>-1</v>
      </c>
      <c r="CF147" s="7">
        <v>-1</v>
      </c>
      <c r="CG147" s="2" t="s">
        <v>230</v>
      </c>
      <c r="CH147" s="2" t="s">
        <v>217</v>
      </c>
      <c r="CI147" s="2" t="s">
        <v>1284</v>
      </c>
      <c r="CJ147" s="2" t="s">
        <v>1947</v>
      </c>
      <c r="CK147" s="2" t="s">
        <v>232</v>
      </c>
      <c r="CL147" s="2" t="s">
        <v>220</v>
      </c>
      <c r="CM147" s="4">
        <v>5</v>
      </c>
      <c r="CN147" s="8">
        <v>272.95</v>
      </c>
      <c r="CO147" s="4">
        <v>1</v>
      </c>
      <c r="CP147" s="8">
        <v>54.59</v>
      </c>
      <c r="CQ147" s="7">
        <v>4</v>
      </c>
      <c r="CR147" s="7">
        <v>4</v>
      </c>
      <c r="CS147" s="2" t="s">
        <v>230</v>
      </c>
      <c r="CT147" s="2" t="s">
        <v>217</v>
      </c>
      <c r="CU147" s="2" t="s">
        <v>714</v>
      </c>
      <c r="CV147" s="2" t="s">
        <v>1948</v>
      </c>
      <c r="CW147" s="2" t="s">
        <v>232</v>
      </c>
      <c r="CX147" s="2" t="s">
        <v>220</v>
      </c>
      <c r="CY147" s="4"/>
      <c r="CZ147" s="8"/>
      <c r="DA147" s="4"/>
      <c r="DB147" s="8"/>
      <c r="DC147" s="7"/>
      <c r="DD147" s="7"/>
      <c r="DE147" s="2" t="s">
        <v>230</v>
      </c>
      <c r="DF147" s="2" t="s">
        <v>217</v>
      </c>
      <c r="DG147" s="2" t="s">
        <v>1191</v>
      </c>
      <c r="DH147" s="2" t="s">
        <v>1192</v>
      </c>
      <c r="DI147" s="2" t="s">
        <v>232</v>
      </c>
      <c r="DJ147" s="2" t="s">
        <v>220</v>
      </c>
      <c r="DK147" s="4"/>
      <c r="DL147" s="8"/>
      <c r="DM147" s="4"/>
      <c r="DN147" s="8"/>
      <c r="DO147" s="7"/>
      <c r="DP147" s="7"/>
      <c r="DQ147" s="2" t="s">
        <v>230</v>
      </c>
      <c r="DR147" s="2" t="s">
        <v>217</v>
      </c>
      <c r="DS147" s="2" t="s">
        <v>1193</v>
      </c>
      <c r="DT147" s="2" t="s">
        <v>1949</v>
      </c>
      <c r="DU147" s="2" t="s">
        <v>232</v>
      </c>
      <c r="DV147" s="2" t="s">
        <v>220</v>
      </c>
      <c r="DW147" s="4">
        <v>2</v>
      </c>
      <c r="DX147" s="8">
        <v>93.69</v>
      </c>
      <c r="DY147" s="4">
        <v>4</v>
      </c>
      <c r="DZ147" s="8">
        <v>189.99</v>
      </c>
      <c r="EA147" s="7">
        <v>-0.5</v>
      </c>
      <c r="EB147" s="7">
        <v>-0.5069</v>
      </c>
      <c r="EC147" s="2" t="s">
        <v>230</v>
      </c>
      <c r="ED147" s="2" t="s">
        <v>217</v>
      </c>
      <c r="EE147" s="2" t="s">
        <v>1195</v>
      </c>
      <c r="EF147" s="2" t="s">
        <v>972</v>
      </c>
      <c r="EG147" s="2" t="s">
        <v>232</v>
      </c>
      <c r="EH147" s="2" t="s">
        <v>220</v>
      </c>
      <c r="EI147" s="4"/>
      <c r="EJ147" s="8"/>
      <c r="EK147" s="4">
        <v>2</v>
      </c>
      <c r="EL147" s="8">
        <v>105.32</v>
      </c>
      <c r="EM147" s="7">
        <v>-1</v>
      </c>
      <c r="EN147" s="7">
        <v>-1</v>
      </c>
      <c r="EO147" s="2" t="s">
        <v>230</v>
      </c>
      <c r="EP147" s="2" t="s">
        <v>217</v>
      </c>
      <c r="EQ147" s="2" t="s">
        <v>722</v>
      </c>
      <c r="ER147" s="2" t="s">
        <v>723</v>
      </c>
      <c r="ES147" s="2" t="s">
        <v>232</v>
      </c>
      <c r="ET147" s="2" t="s">
        <v>220</v>
      </c>
      <c r="EU147" s="4">
        <v>1</v>
      </c>
      <c r="EV147" s="8">
        <v>55.57</v>
      </c>
      <c r="EW147" s="4"/>
      <c r="EX147" s="8"/>
      <c r="EY147" s="7"/>
      <c r="EZ147" s="7"/>
      <c r="FA147" s="2" t="s">
        <v>230</v>
      </c>
      <c r="FB147" s="2" t="s">
        <v>217</v>
      </c>
      <c r="FC147" s="2" t="s">
        <v>645</v>
      </c>
      <c r="FD147" s="2" t="s">
        <v>909</v>
      </c>
      <c r="FE147" s="2" t="s">
        <v>232</v>
      </c>
      <c r="FF147" s="2" t="s">
        <v>220</v>
      </c>
      <c r="FG147" s="4"/>
      <c r="FH147" s="8"/>
      <c r="FI147" s="4"/>
      <c r="FJ147" s="8"/>
      <c r="FK147" s="7"/>
      <c r="FL147" s="7"/>
      <c r="FM147" s="2" t="s">
        <v>230</v>
      </c>
      <c r="FN147" s="2" t="s">
        <v>217</v>
      </c>
      <c r="FO147" s="2" t="s">
        <v>714</v>
      </c>
      <c r="FP147" s="2" t="s">
        <v>344</v>
      </c>
      <c r="FQ147" s="2" t="s">
        <v>232</v>
      </c>
      <c r="FR147" s="2" t="s">
        <v>220</v>
      </c>
      <c r="FS147" s="4"/>
      <c r="FT147" s="8"/>
      <c r="FU147" s="4"/>
      <c r="FV147" s="8"/>
      <c r="FW147" s="7"/>
      <c r="FX147" s="7"/>
      <c r="FY147" s="2" t="s">
        <v>230</v>
      </c>
      <c r="FZ147" s="2" t="s">
        <v>217</v>
      </c>
      <c r="GA147" s="2" t="s">
        <v>460</v>
      </c>
      <c r="GB147" s="2" t="s">
        <v>1778</v>
      </c>
      <c r="GC147" s="2" t="s">
        <v>232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277</v>
      </c>
      <c r="GL147" s="2" t="s">
        <v>217</v>
      </c>
      <c r="GM147" s="2" t="s">
        <v>220</v>
      </c>
      <c r="GN147" s="2" t="s">
        <v>220</v>
      </c>
      <c r="GO147" s="2" t="s">
        <v>232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230</v>
      </c>
      <c r="GX147" s="2" t="s">
        <v>217</v>
      </c>
      <c r="GY147" s="2" t="s">
        <v>325</v>
      </c>
      <c r="GZ147" s="2" t="s">
        <v>1873</v>
      </c>
      <c r="HA147" s="2" t="s">
        <v>232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254</v>
      </c>
      <c r="HJ147" s="2" t="s">
        <v>217</v>
      </c>
      <c r="HK147" s="2" t="s">
        <v>220</v>
      </c>
      <c r="HL147" s="2" t="s">
        <v>220</v>
      </c>
      <c r="HM147" s="2" t="s">
        <v>232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254</v>
      </c>
      <c r="HV147" s="2" t="s">
        <v>217</v>
      </c>
      <c r="HW147" s="2" t="s">
        <v>220</v>
      </c>
      <c r="HX147" s="2" t="s">
        <v>220</v>
      </c>
      <c r="HY147" s="2" t="s">
        <v>232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230</v>
      </c>
      <c r="IH147" s="2" t="s">
        <v>217</v>
      </c>
      <c r="II147" s="2" t="s">
        <v>1203</v>
      </c>
      <c r="IJ147" s="2" t="s">
        <v>1286</v>
      </c>
      <c r="IK147" s="2" t="s">
        <v>232</v>
      </c>
      <c r="IL147" s="2" t="s">
        <v>220</v>
      </c>
      <c r="IM147" s="4"/>
      <c r="IN147" s="8"/>
      <c r="IO147" s="4"/>
      <c r="IP147" s="8"/>
      <c r="IQ147" s="7"/>
      <c r="IR147" s="7"/>
      <c r="IS147" s="2" t="s">
        <v>277</v>
      </c>
      <c r="IT147" s="2" t="s">
        <v>217</v>
      </c>
      <c r="IU147" s="2" t="s">
        <v>220</v>
      </c>
      <c r="IV147" s="2" t="s">
        <v>220</v>
      </c>
      <c r="IW147" s="2" t="s">
        <v>232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254</v>
      </c>
      <c r="JF147" s="2" t="s">
        <v>217</v>
      </c>
      <c r="JG147" s="2" t="s">
        <v>220</v>
      </c>
      <c r="JH147" s="2" t="s">
        <v>220</v>
      </c>
      <c r="JI147" s="2" t="s">
        <v>232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230</v>
      </c>
      <c r="JR147" s="2" t="s">
        <v>217</v>
      </c>
      <c r="JS147" s="2" t="s">
        <v>734</v>
      </c>
      <c r="JT147" s="2" t="s">
        <v>861</v>
      </c>
      <c r="JU147" s="2" t="s">
        <v>232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277</v>
      </c>
      <c r="KD147" s="2" t="s">
        <v>217</v>
      </c>
      <c r="KE147" s="2" t="s">
        <v>220</v>
      </c>
      <c r="KF147" s="2" t="s">
        <v>220</v>
      </c>
      <c r="KG147" s="2" t="s">
        <v>232</v>
      </c>
      <c r="KH147" s="2" t="s">
        <v>220</v>
      </c>
      <c r="KI147" s="4"/>
      <c r="KJ147" s="8"/>
      <c r="KK147" s="4"/>
      <c r="KL147" s="8"/>
      <c r="KM147" s="7"/>
      <c r="KN147" s="7"/>
      <c r="KO147" s="2" t="s">
        <v>277</v>
      </c>
      <c r="KP147" s="2" t="s">
        <v>217</v>
      </c>
      <c r="KQ147" s="2" t="s">
        <v>220</v>
      </c>
      <c r="KR147" s="2" t="s">
        <v>220</v>
      </c>
      <c r="KS147" s="2" t="s">
        <v>232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277</v>
      </c>
      <c r="LB147" s="2" t="s">
        <v>217</v>
      </c>
      <c r="LC147" s="2" t="s">
        <v>220</v>
      </c>
      <c r="LD147" s="2" t="s">
        <v>220</v>
      </c>
      <c r="LE147" s="2" t="s">
        <v>232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268</v>
      </c>
      <c r="LN147" s="2" t="s">
        <v>217</v>
      </c>
      <c r="LO147" s="2" t="s">
        <v>220</v>
      </c>
      <c r="LP147" s="2" t="s">
        <v>220</v>
      </c>
      <c r="LQ147" s="2" t="s">
        <v>232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270</v>
      </c>
      <c r="MA147" s="2" t="s">
        <v>504</v>
      </c>
      <c r="MB147" s="2" t="s">
        <v>1254</v>
      </c>
      <c r="MC147" s="2" t="s">
        <v>232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416</v>
      </c>
      <c r="ML147" s="2" t="s">
        <v>217</v>
      </c>
      <c r="MM147" s="2" t="s">
        <v>220</v>
      </c>
      <c r="MN147" s="2" t="s">
        <v>220</v>
      </c>
      <c r="MO147" s="2" t="s">
        <v>232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230</v>
      </c>
      <c r="MX147" s="2" t="s">
        <v>274</v>
      </c>
      <c r="MY147" s="2" t="s">
        <v>1194</v>
      </c>
      <c r="MZ147" s="2" t="s">
        <v>420</v>
      </c>
      <c r="NA147" s="2" t="s">
        <v>232</v>
      </c>
      <c r="NB147" s="2" t="s">
        <v>220</v>
      </c>
      <c r="NC147" s="4"/>
      <c r="ND147" s="8"/>
      <c r="NE147" s="4"/>
      <c r="NF147" s="8"/>
      <c r="NG147" s="7"/>
      <c r="NH147" s="7"/>
      <c r="NI147" s="2" t="s">
        <v>220</v>
      </c>
      <c r="NJ147" s="2" t="s">
        <v>220</v>
      </c>
      <c r="NK147" s="2" t="s">
        <v>220</v>
      </c>
      <c r="NL147" s="2" t="s">
        <v>220</v>
      </c>
      <c r="NM147" s="2" t="s">
        <v>220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277</v>
      </c>
      <c r="NV147" s="2" t="s">
        <v>217</v>
      </c>
      <c r="NW147" s="2" t="s">
        <v>220</v>
      </c>
      <c r="NX147" s="2" t="s">
        <v>220</v>
      </c>
      <c r="NY147" s="2" t="s">
        <v>232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268</v>
      </c>
      <c r="OH147" s="2" t="s">
        <v>217</v>
      </c>
      <c r="OI147" s="2" t="s">
        <v>220</v>
      </c>
      <c r="OJ147" s="2" t="s">
        <v>220</v>
      </c>
      <c r="OK147" s="2" t="s">
        <v>232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230</v>
      </c>
      <c r="OT147" s="2" t="s">
        <v>270</v>
      </c>
      <c r="OU147" s="2" t="s">
        <v>1950</v>
      </c>
      <c r="OV147" s="2" t="s">
        <v>220</v>
      </c>
      <c r="OW147" s="2" t="s">
        <v>232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277</v>
      </c>
      <c r="PF147" s="2" t="s">
        <v>217</v>
      </c>
      <c r="PG147" s="2" t="s">
        <v>220</v>
      </c>
      <c r="PH147" s="2" t="s">
        <v>220</v>
      </c>
      <c r="PI147" s="2" t="s">
        <v>232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254</v>
      </c>
      <c r="PR147" s="2" t="s">
        <v>270</v>
      </c>
      <c r="PS147" s="2" t="s">
        <v>220</v>
      </c>
      <c r="PT147" s="2" t="s">
        <v>220</v>
      </c>
      <c r="PU147" s="2" t="s">
        <v>232</v>
      </c>
      <c r="PV147" s="2" t="s">
        <v>220</v>
      </c>
      <c r="PW147" s="4">
        <v>61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>
        <v>100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</row>
    <row r="148">
      <c r="A148" s="2" t="s">
        <v>1951</v>
      </c>
      <c r="B148" s="2" t="s">
        <v>209</v>
      </c>
      <c r="C148" s="2" t="s">
        <v>210</v>
      </c>
      <c r="D148" s="2" t="s">
        <v>1713</v>
      </c>
      <c r="E148" s="2" t="s">
        <v>1714</v>
      </c>
      <c r="F148" s="2" t="s">
        <v>1153</v>
      </c>
      <c r="G148" s="2" t="s">
        <v>1153</v>
      </c>
      <c r="H148" s="2" t="s">
        <v>1153</v>
      </c>
      <c r="I148" s="2" t="s">
        <v>1929</v>
      </c>
      <c r="J148" s="2" t="s">
        <v>282</v>
      </c>
      <c r="K148" s="2" t="s">
        <v>626</v>
      </c>
      <c r="L148" s="3">
        <v>66.15</v>
      </c>
      <c r="M148" s="3">
        <v>69.45</v>
      </c>
      <c r="N148" s="3">
        <v>134.99</v>
      </c>
      <c r="O148" s="2" t="s">
        <v>217</v>
      </c>
      <c r="P148" s="2" t="s">
        <v>405</v>
      </c>
      <c r="Q148" s="2" t="s">
        <v>219</v>
      </c>
      <c r="R148" s="2" t="s">
        <v>220</v>
      </c>
      <c r="S148" s="2" t="s">
        <v>1184</v>
      </c>
      <c r="T148" s="2" t="s">
        <v>222</v>
      </c>
      <c r="U148" s="2" t="s">
        <v>223</v>
      </c>
      <c r="V148" s="2" t="s">
        <v>441</v>
      </c>
      <c r="W148" s="2" t="s">
        <v>954</v>
      </c>
      <c r="X148" s="2" t="s">
        <v>845</v>
      </c>
      <c r="Y148" s="2" t="s">
        <v>1185</v>
      </c>
      <c r="Z148" s="4">
        <v>56</v>
      </c>
      <c r="AA148" s="4">
        <f>=ROUNDDOWN(11.2,0)</f>
      </c>
      <c r="AB148" s="5">
        <v>5</v>
      </c>
      <c r="AC148" s="2" t="s">
        <v>1186</v>
      </c>
      <c r="AD148" s="4">
        <v>95</v>
      </c>
      <c r="AE148" s="4">
        <v>95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7</v>
      </c>
      <c r="AQ148" s="8">
        <v>492.46</v>
      </c>
      <c r="AR148" s="4">
        <v>12</v>
      </c>
      <c r="AS148" s="8">
        <v>850.83</v>
      </c>
      <c r="AT148" s="7">
        <v>-0.4167</v>
      </c>
      <c r="AU148" s="7">
        <v>-0.4212</v>
      </c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>
        <v>0.5384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 t="s">
        <v>220</v>
      </c>
      <c r="BJ148" s="4">
        <v>7</v>
      </c>
      <c r="BK148" s="8">
        <v>492.46</v>
      </c>
      <c r="BL148" s="2" t="s">
        <v>1952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1188</v>
      </c>
      <c r="BV148" s="2" t="s">
        <v>270</v>
      </c>
      <c r="BW148" s="2" t="s">
        <v>220</v>
      </c>
      <c r="BX148" s="2" t="s">
        <v>1907</v>
      </c>
      <c r="BY148" s="2" t="s">
        <v>232</v>
      </c>
      <c r="BZ148" s="2" t="s">
        <v>220</v>
      </c>
      <c r="CA148" s="4">
        <v>1</v>
      </c>
      <c r="CB148" s="8">
        <v>73.72</v>
      </c>
      <c r="CC148" s="4">
        <v>2</v>
      </c>
      <c r="CD148" s="8">
        <v>147.44</v>
      </c>
      <c r="CE148" s="7">
        <v>-0.5</v>
      </c>
      <c r="CF148" s="7">
        <v>-0.5</v>
      </c>
      <c r="CG148" s="2" t="s">
        <v>230</v>
      </c>
      <c r="CH148" s="2" t="s">
        <v>217</v>
      </c>
      <c r="CI148" s="2" t="s">
        <v>1284</v>
      </c>
      <c r="CJ148" s="2" t="s">
        <v>1953</v>
      </c>
      <c r="CK148" s="2" t="s">
        <v>232</v>
      </c>
      <c r="CL148" s="2" t="s">
        <v>220</v>
      </c>
      <c r="CM148" s="4">
        <v>2</v>
      </c>
      <c r="CN148" s="8">
        <v>140.38</v>
      </c>
      <c r="CO148" s="4">
        <v>2</v>
      </c>
      <c r="CP148" s="8">
        <v>140.38</v>
      </c>
      <c r="CQ148" s="7"/>
      <c r="CR148" s="7"/>
      <c r="CS148" s="2" t="s">
        <v>230</v>
      </c>
      <c r="CT148" s="2" t="s">
        <v>217</v>
      </c>
      <c r="CU148" s="2" t="s">
        <v>714</v>
      </c>
      <c r="CV148" s="2" t="s">
        <v>1206</v>
      </c>
      <c r="CW148" s="2" t="s">
        <v>232</v>
      </c>
      <c r="CX148" s="2" t="s">
        <v>220</v>
      </c>
      <c r="CY148" s="4"/>
      <c r="CZ148" s="8"/>
      <c r="DA148" s="4">
        <v>1</v>
      </c>
      <c r="DB148" s="8">
        <v>64.41</v>
      </c>
      <c r="DC148" s="7">
        <v>-1</v>
      </c>
      <c r="DD148" s="7">
        <v>-1</v>
      </c>
      <c r="DE148" s="2" t="s">
        <v>230</v>
      </c>
      <c r="DF148" s="2" t="s">
        <v>217</v>
      </c>
      <c r="DG148" s="2" t="s">
        <v>1191</v>
      </c>
      <c r="DH148" s="2" t="s">
        <v>491</v>
      </c>
      <c r="DI148" s="2" t="s">
        <v>232</v>
      </c>
      <c r="DJ148" s="2" t="s">
        <v>220</v>
      </c>
      <c r="DK148" s="4"/>
      <c r="DL148" s="8"/>
      <c r="DM148" s="4"/>
      <c r="DN148" s="8"/>
      <c r="DO148" s="7"/>
      <c r="DP148" s="7"/>
      <c r="DQ148" s="2" t="s">
        <v>230</v>
      </c>
      <c r="DR148" s="2" t="s">
        <v>217</v>
      </c>
      <c r="DS148" s="2" t="s">
        <v>1193</v>
      </c>
      <c r="DT148" s="2" t="s">
        <v>1954</v>
      </c>
      <c r="DU148" s="2" t="s">
        <v>232</v>
      </c>
      <c r="DV148" s="2" t="s">
        <v>220</v>
      </c>
      <c r="DW148" s="4">
        <v>3</v>
      </c>
      <c r="DX148" s="8">
        <v>208.14</v>
      </c>
      <c r="DY148" s="4">
        <v>3</v>
      </c>
      <c r="DZ148" s="8">
        <v>208.14</v>
      </c>
      <c r="EA148" s="7"/>
      <c r="EB148" s="7"/>
      <c r="EC148" s="2" t="s">
        <v>230</v>
      </c>
      <c r="ED148" s="2" t="s">
        <v>217</v>
      </c>
      <c r="EE148" s="2" t="s">
        <v>1195</v>
      </c>
      <c r="EF148" s="2" t="s">
        <v>1919</v>
      </c>
      <c r="EG148" s="2" t="s">
        <v>232</v>
      </c>
      <c r="EH148" s="2" t="s">
        <v>220</v>
      </c>
      <c r="EI148" s="4">
        <v>1</v>
      </c>
      <c r="EJ148" s="8">
        <v>70.22</v>
      </c>
      <c r="EK148" s="4">
        <v>2</v>
      </c>
      <c r="EL148" s="8">
        <v>140.44</v>
      </c>
      <c r="EM148" s="7">
        <v>-0.5</v>
      </c>
      <c r="EN148" s="7">
        <v>-0.5</v>
      </c>
      <c r="EO148" s="2" t="s">
        <v>230</v>
      </c>
      <c r="EP148" s="2" t="s">
        <v>217</v>
      </c>
      <c r="EQ148" s="2" t="s">
        <v>722</v>
      </c>
      <c r="ER148" s="2" t="s">
        <v>723</v>
      </c>
      <c r="ES148" s="2" t="s">
        <v>232</v>
      </c>
      <c r="ET148" s="2" t="s">
        <v>220</v>
      </c>
      <c r="EU148" s="4"/>
      <c r="EV148" s="8"/>
      <c r="EW148" s="4"/>
      <c r="EX148" s="8"/>
      <c r="EY148" s="7"/>
      <c r="EZ148" s="7"/>
      <c r="FA148" s="2" t="s">
        <v>230</v>
      </c>
      <c r="FB148" s="2" t="s">
        <v>217</v>
      </c>
      <c r="FC148" s="2" t="s">
        <v>645</v>
      </c>
      <c r="FD148" s="2" t="s">
        <v>556</v>
      </c>
      <c r="FE148" s="2" t="s">
        <v>232</v>
      </c>
      <c r="FF148" s="2" t="s">
        <v>220</v>
      </c>
      <c r="FG148" s="4"/>
      <c r="FH148" s="8"/>
      <c r="FI148" s="4"/>
      <c r="FJ148" s="8"/>
      <c r="FK148" s="7"/>
      <c r="FL148" s="7"/>
      <c r="FM148" s="2" t="s">
        <v>230</v>
      </c>
      <c r="FN148" s="2" t="s">
        <v>217</v>
      </c>
      <c r="FO148" s="2" t="s">
        <v>714</v>
      </c>
      <c r="FP148" s="2" t="s">
        <v>414</v>
      </c>
      <c r="FQ148" s="2" t="s">
        <v>232</v>
      </c>
      <c r="FR148" s="2" t="s">
        <v>220</v>
      </c>
      <c r="FS148" s="4"/>
      <c r="FT148" s="8"/>
      <c r="FU148" s="4">
        <v>2</v>
      </c>
      <c r="FV148" s="8">
        <v>150.02</v>
      </c>
      <c r="FW148" s="7">
        <v>-1</v>
      </c>
      <c r="FX148" s="7">
        <v>-1</v>
      </c>
      <c r="FY148" s="2" t="s">
        <v>230</v>
      </c>
      <c r="FZ148" s="2" t="s">
        <v>217</v>
      </c>
      <c r="GA148" s="2" t="s">
        <v>460</v>
      </c>
      <c r="GB148" s="2" t="s">
        <v>1634</v>
      </c>
      <c r="GC148" s="2" t="s">
        <v>232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277</v>
      </c>
      <c r="GL148" s="2" t="s">
        <v>217</v>
      </c>
      <c r="GM148" s="2" t="s">
        <v>220</v>
      </c>
      <c r="GN148" s="2" t="s">
        <v>220</v>
      </c>
      <c r="GO148" s="2" t="s">
        <v>232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230</v>
      </c>
      <c r="GX148" s="2" t="s">
        <v>270</v>
      </c>
      <c r="GY148" s="2" t="s">
        <v>325</v>
      </c>
      <c r="GZ148" s="2" t="s">
        <v>220</v>
      </c>
      <c r="HA148" s="2" t="s">
        <v>232</v>
      </c>
      <c r="HB148" s="2" t="s">
        <v>220</v>
      </c>
      <c r="HC148" s="4"/>
      <c r="HD148" s="8"/>
      <c r="HE148" s="4"/>
      <c r="HF148" s="8"/>
      <c r="HG148" s="7"/>
      <c r="HH148" s="7"/>
      <c r="HI148" s="2" t="s">
        <v>254</v>
      </c>
      <c r="HJ148" s="2" t="s">
        <v>217</v>
      </c>
      <c r="HK148" s="2" t="s">
        <v>220</v>
      </c>
      <c r="HL148" s="2" t="s">
        <v>220</v>
      </c>
      <c r="HM148" s="2" t="s">
        <v>232</v>
      </c>
      <c r="HN148" s="2" t="s">
        <v>220</v>
      </c>
      <c r="HO148" s="4"/>
      <c r="HP148" s="8"/>
      <c r="HQ148" s="4"/>
      <c r="HR148" s="8"/>
      <c r="HS148" s="7"/>
      <c r="HT148" s="7"/>
      <c r="HU148" s="2" t="s">
        <v>254</v>
      </c>
      <c r="HV148" s="2" t="s">
        <v>217</v>
      </c>
      <c r="HW148" s="2" t="s">
        <v>220</v>
      </c>
      <c r="HX148" s="2" t="s">
        <v>220</v>
      </c>
      <c r="HY148" s="2" t="s">
        <v>232</v>
      </c>
      <c r="HZ148" s="2" t="s">
        <v>220</v>
      </c>
      <c r="IA148" s="4"/>
      <c r="IB148" s="8"/>
      <c r="IC148" s="4"/>
      <c r="ID148" s="8"/>
      <c r="IE148" s="7"/>
      <c r="IF148" s="7"/>
      <c r="IG148" s="2" t="s">
        <v>230</v>
      </c>
      <c r="IH148" s="2" t="s">
        <v>217</v>
      </c>
      <c r="II148" s="2" t="s">
        <v>1185</v>
      </c>
      <c r="IJ148" s="2" t="s">
        <v>1248</v>
      </c>
      <c r="IK148" s="2" t="s">
        <v>232</v>
      </c>
      <c r="IL148" s="2" t="s">
        <v>220</v>
      </c>
      <c r="IM148" s="4"/>
      <c r="IN148" s="8"/>
      <c r="IO148" s="4"/>
      <c r="IP148" s="8"/>
      <c r="IQ148" s="7"/>
      <c r="IR148" s="7"/>
      <c r="IS148" s="2" t="s">
        <v>277</v>
      </c>
      <c r="IT148" s="2" t="s">
        <v>217</v>
      </c>
      <c r="IU148" s="2" t="s">
        <v>220</v>
      </c>
      <c r="IV148" s="2" t="s">
        <v>220</v>
      </c>
      <c r="IW148" s="2" t="s">
        <v>232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254</v>
      </c>
      <c r="JF148" s="2" t="s">
        <v>217</v>
      </c>
      <c r="JG148" s="2" t="s">
        <v>220</v>
      </c>
      <c r="JH148" s="2" t="s">
        <v>220</v>
      </c>
      <c r="JI148" s="2" t="s">
        <v>232</v>
      </c>
      <c r="JJ148" s="2" t="s">
        <v>220</v>
      </c>
      <c r="JK148" s="4"/>
      <c r="JL148" s="8"/>
      <c r="JM148" s="4"/>
      <c r="JN148" s="8"/>
      <c r="JO148" s="7"/>
      <c r="JP148" s="7"/>
      <c r="JQ148" s="2" t="s">
        <v>230</v>
      </c>
      <c r="JR148" s="2" t="s">
        <v>217</v>
      </c>
      <c r="JS148" s="2" t="s">
        <v>734</v>
      </c>
      <c r="JT148" s="2" t="s">
        <v>1917</v>
      </c>
      <c r="JU148" s="2" t="s">
        <v>232</v>
      </c>
      <c r="JV148" s="2" t="s">
        <v>220</v>
      </c>
      <c r="JW148" s="4"/>
      <c r="JX148" s="8"/>
      <c r="JY148" s="4"/>
      <c r="JZ148" s="8"/>
      <c r="KA148" s="7"/>
      <c r="KB148" s="7"/>
      <c r="KC148" s="2" t="s">
        <v>277</v>
      </c>
      <c r="KD148" s="2" t="s">
        <v>217</v>
      </c>
      <c r="KE148" s="2" t="s">
        <v>220</v>
      </c>
      <c r="KF148" s="2" t="s">
        <v>220</v>
      </c>
      <c r="KG148" s="2" t="s">
        <v>232</v>
      </c>
      <c r="KH148" s="2" t="s">
        <v>220</v>
      </c>
      <c r="KI148" s="4"/>
      <c r="KJ148" s="8"/>
      <c r="KK148" s="4"/>
      <c r="KL148" s="8"/>
      <c r="KM148" s="7"/>
      <c r="KN148" s="7"/>
      <c r="KO148" s="2" t="s">
        <v>277</v>
      </c>
      <c r="KP148" s="2" t="s">
        <v>217</v>
      </c>
      <c r="KQ148" s="2" t="s">
        <v>220</v>
      </c>
      <c r="KR148" s="2" t="s">
        <v>220</v>
      </c>
      <c r="KS148" s="2" t="s">
        <v>232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277</v>
      </c>
      <c r="LB148" s="2" t="s">
        <v>217</v>
      </c>
      <c r="LC148" s="2" t="s">
        <v>220</v>
      </c>
      <c r="LD148" s="2" t="s">
        <v>220</v>
      </c>
      <c r="LE148" s="2" t="s">
        <v>232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268</v>
      </c>
      <c r="LN148" s="2" t="s">
        <v>217</v>
      </c>
      <c r="LO148" s="2" t="s">
        <v>220</v>
      </c>
      <c r="LP148" s="2" t="s">
        <v>220</v>
      </c>
      <c r="LQ148" s="2" t="s">
        <v>232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270</v>
      </c>
      <c r="MA148" s="2" t="s">
        <v>504</v>
      </c>
      <c r="MB148" s="2" t="s">
        <v>1955</v>
      </c>
      <c r="MC148" s="2" t="s">
        <v>232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416</v>
      </c>
      <c r="ML148" s="2" t="s">
        <v>217</v>
      </c>
      <c r="MM148" s="2" t="s">
        <v>220</v>
      </c>
      <c r="MN148" s="2" t="s">
        <v>220</v>
      </c>
      <c r="MO148" s="2" t="s">
        <v>232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230</v>
      </c>
      <c r="MX148" s="2" t="s">
        <v>274</v>
      </c>
      <c r="MY148" s="2" t="s">
        <v>1194</v>
      </c>
      <c r="MZ148" s="2" t="s">
        <v>1956</v>
      </c>
      <c r="NA148" s="2" t="s">
        <v>232</v>
      </c>
      <c r="NB148" s="2" t="s">
        <v>220</v>
      </c>
      <c r="NC148" s="4"/>
      <c r="ND148" s="8"/>
      <c r="NE148" s="4"/>
      <c r="NF148" s="8"/>
      <c r="NG148" s="7"/>
      <c r="NH148" s="7"/>
      <c r="NI148" s="2" t="s">
        <v>220</v>
      </c>
      <c r="NJ148" s="2" t="s">
        <v>220</v>
      </c>
      <c r="NK148" s="2" t="s">
        <v>220</v>
      </c>
      <c r="NL148" s="2" t="s">
        <v>220</v>
      </c>
      <c r="NM148" s="2" t="s">
        <v>220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277</v>
      </c>
      <c r="NV148" s="2" t="s">
        <v>217</v>
      </c>
      <c r="NW148" s="2" t="s">
        <v>220</v>
      </c>
      <c r="NX148" s="2" t="s">
        <v>220</v>
      </c>
      <c r="NY148" s="2" t="s">
        <v>232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217</v>
      </c>
      <c r="OI148" s="2" t="s">
        <v>220</v>
      </c>
      <c r="OJ148" s="2" t="s">
        <v>220</v>
      </c>
      <c r="OK148" s="2" t="s">
        <v>232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230</v>
      </c>
      <c r="OT148" s="2" t="s">
        <v>270</v>
      </c>
      <c r="OU148" s="2" t="s">
        <v>1950</v>
      </c>
      <c r="OV148" s="2" t="s">
        <v>220</v>
      </c>
      <c r="OW148" s="2" t="s">
        <v>232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277</v>
      </c>
      <c r="PF148" s="2" t="s">
        <v>217</v>
      </c>
      <c r="PG148" s="2" t="s">
        <v>220</v>
      </c>
      <c r="PH148" s="2" t="s">
        <v>220</v>
      </c>
      <c r="PI148" s="2" t="s">
        <v>232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254</v>
      </c>
      <c r="PR148" s="2" t="s">
        <v>270</v>
      </c>
      <c r="PS148" s="2" t="s">
        <v>220</v>
      </c>
      <c r="PT148" s="2" t="s">
        <v>220</v>
      </c>
      <c r="PU148" s="2" t="s">
        <v>232</v>
      </c>
      <c r="PV148" s="2" t="s">
        <v>220</v>
      </c>
      <c r="PW148" s="4">
        <v>56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>
        <v>95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</row>
    <row r="149">
      <c r="A149" s="2" t="s">
        <v>1957</v>
      </c>
      <c r="B149" s="2" t="s">
        <v>209</v>
      </c>
      <c r="C149" s="2" t="s">
        <v>210</v>
      </c>
      <c r="D149" s="2" t="s">
        <v>1713</v>
      </c>
      <c r="E149" s="2" t="s">
        <v>1714</v>
      </c>
      <c r="F149" s="2" t="s">
        <v>1153</v>
      </c>
      <c r="G149" s="2" t="s">
        <v>1153</v>
      </c>
      <c r="H149" s="2" t="s">
        <v>1153</v>
      </c>
      <c r="I149" s="2" t="s">
        <v>1929</v>
      </c>
      <c r="J149" s="2" t="s">
        <v>215</v>
      </c>
      <c r="K149" s="2" t="s">
        <v>1583</v>
      </c>
      <c r="L149" s="3">
        <v>50.4</v>
      </c>
      <c r="M149" s="3">
        <v>52.91</v>
      </c>
      <c r="N149" s="3">
        <v>104.99</v>
      </c>
      <c r="O149" s="2" t="s">
        <v>537</v>
      </c>
      <c r="P149" s="2" t="s">
        <v>1115</v>
      </c>
      <c r="Q149" s="2" t="s">
        <v>219</v>
      </c>
      <c r="R149" s="2" t="s">
        <v>220</v>
      </c>
      <c r="S149" s="2" t="s">
        <v>1958</v>
      </c>
      <c r="T149" s="2" t="s">
        <v>222</v>
      </c>
      <c r="U149" s="2" t="s">
        <v>223</v>
      </c>
      <c r="V149" s="2" t="s">
        <v>441</v>
      </c>
      <c r="W149" s="2" t="s">
        <v>954</v>
      </c>
      <c r="X149" s="2" t="s">
        <v>845</v>
      </c>
      <c r="Y149" s="2" t="s">
        <v>1871</v>
      </c>
      <c r="Z149" s="4"/>
      <c r="AA149" s="4">
        <f>=ROUNDDOWN({0},0)</f>
      </c>
      <c r="AB149" s="5">
        <v>3</v>
      </c>
      <c r="AC149" s="2" t="s">
        <v>220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/>
      <c r="AQ149" s="8"/>
      <c r="AR149" s="4">
        <v>3</v>
      </c>
      <c r="AS149" s="8">
        <v>162.21</v>
      </c>
      <c r="AT149" s="7">
        <v>-1</v>
      </c>
      <c r="AU149" s="7">
        <v>-1</v>
      </c>
      <c r="AV149" s="4"/>
      <c r="AW149" s="8"/>
      <c r="AX149" s="4">
        <v>3</v>
      </c>
      <c r="AY149" s="8">
        <v>162.21</v>
      </c>
      <c r="AZ149" s="7">
        <v>-1</v>
      </c>
      <c r="BA149" s="7">
        <v>-1</v>
      </c>
      <c r="BB149" s="7"/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/>
      <c r="BJ149" s="4"/>
      <c r="BK149" s="8"/>
      <c r="BL149" s="2" t="s">
        <v>1959</v>
      </c>
      <c r="BM149" s="7"/>
      <c r="BN149" s="7"/>
      <c r="BO149" s="4"/>
      <c r="BP149" s="8"/>
      <c r="BQ149" s="4"/>
      <c r="BR149" s="8"/>
      <c r="BS149" s="7"/>
      <c r="BT149" s="7"/>
      <c r="BU149" s="2" t="s">
        <v>1237</v>
      </c>
      <c r="BV149" s="2" t="s">
        <v>270</v>
      </c>
      <c r="BW149" s="2" t="s">
        <v>220</v>
      </c>
      <c r="BX149" s="2" t="s">
        <v>220</v>
      </c>
      <c r="BY149" s="2" t="s">
        <v>232</v>
      </c>
      <c r="BZ149" s="2" t="s">
        <v>220</v>
      </c>
      <c r="CA149" s="4"/>
      <c r="CB149" s="8"/>
      <c r="CC149" s="4"/>
      <c r="CD149" s="8"/>
      <c r="CE149" s="7"/>
      <c r="CF149" s="7"/>
      <c r="CG149" s="2" t="s">
        <v>230</v>
      </c>
      <c r="CH149" s="2" t="s">
        <v>270</v>
      </c>
      <c r="CI149" s="2" t="s">
        <v>1960</v>
      </c>
      <c r="CJ149" s="2" t="s">
        <v>1168</v>
      </c>
      <c r="CK149" s="2" t="s">
        <v>232</v>
      </c>
      <c r="CL149" s="2" t="s">
        <v>220</v>
      </c>
      <c r="CM149" s="4"/>
      <c r="CN149" s="8"/>
      <c r="CO149" s="4">
        <v>1</v>
      </c>
      <c r="CP149" s="8">
        <v>54.59</v>
      </c>
      <c r="CQ149" s="7">
        <v>-1</v>
      </c>
      <c r="CR149" s="7">
        <v>-1</v>
      </c>
      <c r="CS149" s="2" t="s">
        <v>230</v>
      </c>
      <c r="CT149" s="2" t="s">
        <v>270</v>
      </c>
      <c r="CU149" s="2" t="s">
        <v>545</v>
      </c>
      <c r="CV149" s="2" t="s">
        <v>1961</v>
      </c>
      <c r="CW149" s="2" t="s">
        <v>232</v>
      </c>
      <c r="CX149" s="2" t="s">
        <v>220</v>
      </c>
      <c r="CY149" s="4"/>
      <c r="CZ149" s="8"/>
      <c r="DA149" s="4"/>
      <c r="DB149" s="8"/>
      <c r="DC149" s="7"/>
      <c r="DD149" s="7"/>
      <c r="DE149" s="2" t="s">
        <v>230</v>
      </c>
      <c r="DF149" s="2" t="s">
        <v>270</v>
      </c>
      <c r="DG149" s="2" t="s">
        <v>1239</v>
      </c>
      <c r="DH149" s="2" t="s">
        <v>1962</v>
      </c>
      <c r="DI149" s="2" t="s">
        <v>232</v>
      </c>
      <c r="DJ149" s="2" t="s">
        <v>220</v>
      </c>
      <c r="DK149" s="4"/>
      <c r="DL149" s="8"/>
      <c r="DM149" s="4"/>
      <c r="DN149" s="8"/>
      <c r="DO149" s="7"/>
      <c r="DP149" s="7"/>
      <c r="DQ149" s="2" t="s">
        <v>230</v>
      </c>
      <c r="DR149" s="2" t="s">
        <v>270</v>
      </c>
      <c r="DS149" s="2" t="s">
        <v>1575</v>
      </c>
      <c r="DT149" s="2" t="s">
        <v>300</v>
      </c>
      <c r="DU149" s="2" t="s">
        <v>232</v>
      </c>
      <c r="DV149" s="2" t="s">
        <v>220</v>
      </c>
      <c r="DW149" s="4"/>
      <c r="DX149" s="8"/>
      <c r="DY149" s="4">
        <v>1</v>
      </c>
      <c r="DZ149" s="8">
        <v>52.05</v>
      </c>
      <c r="EA149" s="7">
        <v>-1</v>
      </c>
      <c r="EB149" s="7">
        <v>-1</v>
      </c>
      <c r="EC149" s="2" t="s">
        <v>230</v>
      </c>
      <c r="ED149" s="2" t="s">
        <v>270</v>
      </c>
      <c r="EE149" s="2" t="s">
        <v>1091</v>
      </c>
      <c r="EF149" s="2" t="s">
        <v>540</v>
      </c>
      <c r="EG149" s="2" t="s">
        <v>232</v>
      </c>
      <c r="EH149" s="2" t="s">
        <v>220</v>
      </c>
      <c r="EI149" s="4"/>
      <c r="EJ149" s="8"/>
      <c r="EK149" s="4"/>
      <c r="EL149" s="8"/>
      <c r="EM149" s="7"/>
      <c r="EN149" s="7"/>
      <c r="EO149" s="2" t="s">
        <v>230</v>
      </c>
      <c r="EP149" s="2" t="s">
        <v>270</v>
      </c>
      <c r="EQ149" s="2" t="s">
        <v>1107</v>
      </c>
      <c r="ER149" s="2" t="s">
        <v>1091</v>
      </c>
      <c r="ES149" s="2" t="s">
        <v>232</v>
      </c>
      <c r="ET149" s="2" t="s">
        <v>220</v>
      </c>
      <c r="EU149" s="4"/>
      <c r="EV149" s="8"/>
      <c r="EW149" s="4">
        <v>1</v>
      </c>
      <c r="EX149" s="8">
        <v>55.57</v>
      </c>
      <c r="EY149" s="7">
        <v>-1</v>
      </c>
      <c r="EZ149" s="7">
        <v>-1</v>
      </c>
      <c r="FA149" s="2" t="s">
        <v>230</v>
      </c>
      <c r="FB149" s="2" t="s">
        <v>270</v>
      </c>
      <c r="FC149" s="2" t="s">
        <v>645</v>
      </c>
      <c r="FD149" s="2" t="s">
        <v>1801</v>
      </c>
      <c r="FE149" s="2" t="s">
        <v>232</v>
      </c>
      <c r="FF149" s="2" t="s">
        <v>220</v>
      </c>
      <c r="FG149" s="4"/>
      <c r="FH149" s="8"/>
      <c r="FI149" s="4"/>
      <c r="FJ149" s="8"/>
      <c r="FK149" s="7"/>
      <c r="FL149" s="7"/>
      <c r="FM149" s="2" t="s">
        <v>254</v>
      </c>
      <c r="FN149" s="2" t="s">
        <v>270</v>
      </c>
      <c r="FO149" s="2" t="s">
        <v>220</v>
      </c>
      <c r="FP149" s="2" t="s">
        <v>220</v>
      </c>
      <c r="FQ149" s="2" t="s">
        <v>232</v>
      </c>
      <c r="FR149" s="2" t="s">
        <v>220</v>
      </c>
      <c r="FS149" s="4"/>
      <c r="FT149" s="8"/>
      <c r="FU149" s="4"/>
      <c r="FV149" s="8"/>
      <c r="FW149" s="7"/>
      <c r="FX149" s="7"/>
      <c r="FY149" s="2" t="s">
        <v>277</v>
      </c>
      <c r="FZ149" s="2" t="s">
        <v>270</v>
      </c>
      <c r="GA149" s="2" t="s">
        <v>220</v>
      </c>
      <c r="GB149" s="2" t="s">
        <v>220</v>
      </c>
      <c r="GC149" s="2" t="s">
        <v>232</v>
      </c>
      <c r="GD149" s="2" t="s">
        <v>220</v>
      </c>
      <c r="GE149" s="4"/>
      <c r="GF149" s="8"/>
      <c r="GG149" s="4"/>
      <c r="GH149" s="8"/>
      <c r="GI149" s="7"/>
      <c r="GJ149" s="7"/>
      <c r="GK149" s="2" t="s">
        <v>277</v>
      </c>
      <c r="GL149" s="2" t="s">
        <v>270</v>
      </c>
      <c r="GM149" s="2" t="s">
        <v>220</v>
      </c>
      <c r="GN149" s="2" t="s">
        <v>220</v>
      </c>
      <c r="GO149" s="2" t="s">
        <v>232</v>
      </c>
      <c r="GP149" s="2" t="s">
        <v>220</v>
      </c>
      <c r="GQ149" s="4"/>
      <c r="GR149" s="8"/>
      <c r="GS149" s="4"/>
      <c r="GT149" s="8"/>
      <c r="GU149" s="7"/>
      <c r="GV149" s="7"/>
      <c r="GW149" s="2" t="s">
        <v>277</v>
      </c>
      <c r="GX149" s="2" t="s">
        <v>270</v>
      </c>
      <c r="GY149" s="2" t="s">
        <v>220</v>
      </c>
      <c r="GZ149" s="2" t="s">
        <v>220</v>
      </c>
      <c r="HA149" s="2" t="s">
        <v>232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277</v>
      </c>
      <c r="HJ149" s="2" t="s">
        <v>270</v>
      </c>
      <c r="HK149" s="2" t="s">
        <v>220</v>
      </c>
      <c r="HL149" s="2" t="s">
        <v>220</v>
      </c>
      <c r="HM149" s="2" t="s">
        <v>232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230</v>
      </c>
      <c r="HV149" s="2" t="s">
        <v>270</v>
      </c>
      <c r="HW149" s="2" t="s">
        <v>885</v>
      </c>
      <c r="HX149" s="2" t="s">
        <v>220</v>
      </c>
      <c r="HY149" s="2" t="s">
        <v>232</v>
      </c>
      <c r="HZ149" s="2" t="s">
        <v>220</v>
      </c>
      <c r="IA149" s="4"/>
      <c r="IB149" s="8"/>
      <c r="IC149" s="4"/>
      <c r="ID149" s="8"/>
      <c r="IE149" s="7"/>
      <c r="IF149" s="7"/>
      <c r="IG149" s="2" t="s">
        <v>230</v>
      </c>
      <c r="IH149" s="2" t="s">
        <v>270</v>
      </c>
      <c r="II149" s="2" t="s">
        <v>1960</v>
      </c>
      <c r="IJ149" s="2" t="s">
        <v>220</v>
      </c>
      <c r="IK149" s="2" t="s">
        <v>232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277</v>
      </c>
      <c r="IT149" s="2" t="s">
        <v>270</v>
      </c>
      <c r="IU149" s="2" t="s">
        <v>220</v>
      </c>
      <c r="IV149" s="2" t="s">
        <v>220</v>
      </c>
      <c r="IW149" s="2" t="s">
        <v>232</v>
      </c>
      <c r="IX149" s="2" t="s">
        <v>220</v>
      </c>
      <c r="IY149" s="4"/>
      <c r="IZ149" s="8"/>
      <c r="JA149" s="4"/>
      <c r="JB149" s="8"/>
      <c r="JC149" s="7"/>
      <c r="JD149" s="7"/>
      <c r="JE149" s="2" t="s">
        <v>254</v>
      </c>
      <c r="JF149" s="2" t="s">
        <v>270</v>
      </c>
      <c r="JG149" s="2" t="s">
        <v>220</v>
      </c>
      <c r="JH149" s="2" t="s">
        <v>220</v>
      </c>
      <c r="JI149" s="2" t="s">
        <v>232</v>
      </c>
      <c r="JJ149" s="2" t="s">
        <v>220</v>
      </c>
      <c r="JK149" s="4"/>
      <c r="JL149" s="8"/>
      <c r="JM149" s="4"/>
      <c r="JN149" s="8"/>
      <c r="JO149" s="7"/>
      <c r="JP149" s="7"/>
      <c r="JQ149" s="2" t="s">
        <v>277</v>
      </c>
      <c r="JR149" s="2" t="s">
        <v>270</v>
      </c>
      <c r="JS149" s="2" t="s">
        <v>220</v>
      </c>
      <c r="JT149" s="2" t="s">
        <v>220</v>
      </c>
      <c r="JU149" s="2" t="s">
        <v>232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277</v>
      </c>
      <c r="KD149" s="2" t="s">
        <v>270</v>
      </c>
      <c r="KE149" s="2" t="s">
        <v>220</v>
      </c>
      <c r="KF149" s="2" t="s">
        <v>220</v>
      </c>
      <c r="KG149" s="2" t="s">
        <v>232</v>
      </c>
      <c r="KH149" s="2" t="s">
        <v>220</v>
      </c>
      <c r="KI149" s="4"/>
      <c r="KJ149" s="8"/>
      <c r="KK149" s="4"/>
      <c r="KL149" s="8"/>
      <c r="KM149" s="7"/>
      <c r="KN149" s="7"/>
      <c r="KO149" s="2" t="s">
        <v>277</v>
      </c>
      <c r="KP149" s="2" t="s">
        <v>270</v>
      </c>
      <c r="KQ149" s="2" t="s">
        <v>220</v>
      </c>
      <c r="KR149" s="2" t="s">
        <v>220</v>
      </c>
      <c r="KS149" s="2" t="s">
        <v>232</v>
      </c>
      <c r="KT149" s="2" t="s">
        <v>220</v>
      </c>
      <c r="KU149" s="4"/>
      <c r="KV149" s="8"/>
      <c r="KW149" s="4"/>
      <c r="KX149" s="8"/>
      <c r="KY149" s="7"/>
      <c r="KZ149" s="7"/>
      <c r="LA149" s="2" t="s">
        <v>277</v>
      </c>
      <c r="LB149" s="2" t="s">
        <v>270</v>
      </c>
      <c r="LC149" s="2" t="s">
        <v>220</v>
      </c>
      <c r="LD149" s="2" t="s">
        <v>220</v>
      </c>
      <c r="LE149" s="2" t="s">
        <v>232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268</v>
      </c>
      <c r="LN149" s="2" t="s">
        <v>270</v>
      </c>
      <c r="LO149" s="2" t="s">
        <v>220</v>
      </c>
      <c r="LP149" s="2" t="s">
        <v>220</v>
      </c>
      <c r="LQ149" s="2" t="s">
        <v>232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230</v>
      </c>
      <c r="LZ149" s="2" t="s">
        <v>270</v>
      </c>
      <c r="MA149" s="2" t="s">
        <v>1252</v>
      </c>
      <c r="MB149" s="2" t="s">
        <v>220</v>
      </c>
      <c r="MC149" s="2" t="s">
        <v>232</v>
      </c>
      <c r="MD149" s="2" t="s">
        <v>220</v>
      </c>
      <c r="ME149" s="4"/>
      <c r="MF149" s="8"/>
      <c r="MG149" s="4"/>
      <c r="MH149" s="8"/>
      <c r="MI149" s="7"/>
      <c r="MJ149" s="7"/>
      <c r="MK149" s="2" t="s">
        <v>277</v>
      </c>
      <c r="ML149" s="2" t="s">
        <v>270</v>
      </c>
      <c r="MM149" s="2" t="s">
        <v>220</v>
      </c>
      <c r="MN149" s="2" t="s">
        <v>220</v>
      </c>
      <c r="MO149" s="2" t="s">
        <v>232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230</v>
      </c>
      <c r="MX149" s="2" t="s">
        <v>270</v>
      </c>
      <c r="MY149" s="2" t="s">
        <v>1963</v>
      </c>
      <c r="MZ149" s="2" t="s">
        <v>1200</v>
      </c>
      <c r="NA149" s="2" t="s">
        <v>232</v>
      </c>
      <c r="NB149" s="2" t="s">
        <v>220</v>
      </c>
      <c r="NC149" s="4"/>
      <c r="ND149" s="8"/>
      <c r="NE149" s="4"/>
      <c r="NF149" s="8"/>
      <c r="NG149" s="7"/>
      <c r="NH149" s="7"/>
      <c r="NI149" s="2" t="s">
        <v>277</v>
      </c>
      <c r="NJ149" s="2" t="s">
        <v>270</v>
      </c>
      <c r="NK149" s="2" t="s">
        <v>220</v>
      </c>
      <c r="NL149" s="2" t="s">
        <v>220</v>
      </c>
      <c r="NM149" s="2" t="s">
        <v>232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277</v>
      </c>
      <c r="NV149" s="2" t="s">
        <v>270</v>
      </c>
      <c r="NW149" s="2" t="s">
        <v>220</v>
      </c>
      <c r="NX149" s="2" t="s">
        <v>220</v>
      </c>
      <c r="NY149" s="2" t="s">
        <v>232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268</v>
      </c>
      <c r="OH149" s="2" t="s">
        <v>270</v>
      </c>
      <c r="OI149" s="2" t="s">
        <v>220</v>
      </c>
      <c r="OJ149" s="2" t="s">
        <v>220</v>
      </c>
      <c r="OK149" s="2" t="s">
        <v>232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277</v>
      </c>
      <c r="OT149" s="2" t="s">
        <v>270</v>
      </c>
      <c r="OU149" s="2" t="s">
        <v>220</v>
      </c>
      <c r="OV149" s="2" t="s">
        <v>220</v>
      </c>
      <c r="OW149" s="2" t="s">
        <v>232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277</v>
      </c>
      <c r="PF149" s="2" t="s">
        <v>270</v>
      </c>
      <c r="PG149" s="2" t="s">
        <v>220</v>
      </c>
      <c r="PH149" s="2" t="s">
        <v>220</v>
      </c>
      <c r="PI149" s="2" t="s">
        <v>232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277</v>
      </c>
      <c r="PR149" s="2" t="s">
        <v>270</v>
      </c>
      <c r="PS149" s="2" t="s">
        <v>220</v>
      </c>
      <c r="PT149" s="2" t="s">
        <v>220</v>
      </c>
      <c r="PU149" s="2" t="s">
        <v>232</v>
      </c>
      <c r="PV149" s="2" t="s">
        <v>220</v>
      </c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</row>
    <row r="150">
      <c r="A150" s="2" t="s">
        <v>1964</v>
      </c>
      <c r="B150" s="2" t="s">
        <v>209</v>
      </c>
      <c r="C150" s="2" t="s">
        <v>210</v>
      </c>
      <c r="D150" s="2" t="s">
        <v>1713</v>
      </c>
      <c r="E150" s="2" t="s">
        <v>1714</v>
      </c>
      <c r="F150" s="2" t="s">
        <v>1029</v>
      </c>
      <c r="G150" s="2" t="s">
        <v>1029</v>
      </c>
      <c r="H150" s="2" t="s">
        <v>1029</v>
      </c>
      <c r="I150" s="2" t="s">
        <v>1965</v>
      </c>
      <c r="J150" s="2" t="s">
        <v>215</v>
      </c>
      <c r="K150" s="2" t="s">
        <v>1031</v>
      </c>
      <c r="L150" s="3">
        <v>58.8</v>
      </c>
      <c r="M150" s="3">
        <v>61.73</v>
      </c>
      <c r="N150" s="3">
        <v>119.99</v>
      </c>
      <c r="O150" s="2" t="s">
        <v>217</v>
      </c>
      <c r="P150" s="2" t="s">
        <v>405</v>
      </c>
      <c r="Q150" s="2" t="s">
        <v>219</v>
      </c>
      <c r="R150" s="2" t="s">
        <v>220</v>
      </c>
      <c r="S150" s="2" t="s">
        <v>1032</v>
      </c>
      <c r="T150" s="2" t="s">
        <v>222</v>
      </c>
      <c r="U150" s="2" t="s">
        <v>223</v>
      </c>
      <c r="V150" s="2" t="s">
        <v>1033</v>
      </c>
      <c r="W150" s="2" t="s">
        <v>953</v>
      </c>
      <c r="X150" s="2" t="s">
        <v>845</v>
      </c>
      <c r="Y150" s="2" t="s">
        <v>321</v>
      </c>
      <c r="Z150" s="4">
        <v>134</v>
      </c>
      <c r="AA150" s="4">
        <f>=ROUNDDOWN(22.3333333333333,0)</f>
      </c>
      <c r="AB150" s="5">
        <v>6</v>
      </c>
      <c r="AC150" s="2" t="s">
        <v>228</v>
      </c>
      <c r="AD150" s="4">
        <v>90</v>
      </c>
      <c r="AE150" s="4">
        <v>170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13</v>
      </c>
      <c r="AQ150" s="8">
        <v>841.5</v>
      </c>
      <c r="AR150" s="4">
        <v>9</v>
      </c>
      <c r="AS150" s="8">
        <v>576.42</v>
      </c>
      <c r="AT150" s="7">
        <v>0.4444</v>
      </c>
      <c r="AU150" s="7">
        <v>0.4599</v>
      </c>
      <c r="AV150" s="4">
        <v>24</v>
      </c>
      <c r="AW150" s="8">
        <v>1734.13</v>
      </c>
      <c r="AX150" s="4">
        <v>25</v>
      </c>
      <c r="AY150" s="8">
        <v>1916.95</v>
      </c>
      <c r="AZ150" s="7">
        <v>-0.04</v>
      </c>
      <c r="BA150" s="7">
        <v>-0.0954</v>
      </c>
      <c r="BB150" s="7">
        <v>0.4853</v>
      </c>
      <c r="BC150" s="4">
        <v>30</v>
      </c>
      <c r="BD150" s="8">
        <v>2087.8</v>
      </c>
      <c r="BE150" s="4">
        <v>36</v>
      </c>
      <c r="BF150" s="8">
        <v>2919.37</v>
      </c>
      <c r="BG150" s="7">
        <v>-0.1667</v>
      </c>
      <c r="BH150" s="7">
        <v>-0.2848</v>
      </c>
      <c r="BI150" s="7">
        <v>0.8306</v>
      </c>
      <c r="BJ150" s="4">
        <v>13</v>
      </c>
      <c r="BK150" s="8">
        <v>841.5</v>
      </c>
      <c r="BL150" s="2" t="s">
        <v>1966</v>
      </c>
      <c r="BM150" s="7">
        <v>1</v>
      </c>
      <c r="BN150" s="7">
        <v>1</v>
      </c>
      <c r="BO150" s="4">
        <v>4</v>
      </c>
      <c r="BP150" s="8">
        <v>270.48</v>
      </c>
      <c r="BQ150" s="4"/>
      <c r="BR150" s="8"/>
      <c r="BS150" s="7"/>
      <c r="BT150" s="7"/>
      <c r="BU150" s="2" t="s">
        <v>230</v>
      </c>
      <c r="BV150" s="2" t="s">
        <v>217</v>
      </c>
      <c r="BW150" s="2" t="s">
        <v>220</v>
      </c>
      <c r="BX150" s="2" t="s">
        <v>1035</v>
      </c>
      <c r="BY150" s="2" t="s">
        <v>232</v>
      </c>
      <c r="BZ150" s="2" t="s">
        <v>220</v>
      </c>
      <c r="CA150" s="4"/>
      <c r="CB150" s="8"/>
      <c r="CC150" s="4">
        <v>1</v>
      </c>
      <c r="CD150" s="8">
        <v>64.97</v>
      </c>
      <c r="CE150" s="7">
        <v>-1</v>
      </c>
      <c r="CF150" s="7">
        <v>-1</v>
      </c>
      <c r="CG150" s="2" t="s">
        <v>230</v>
      </c>
      <c r="CH150" s="2" t="s">
        <v>217</v>
      </c>
      <c r="CI150" s="2" t="s">
        <v>337</v>
      </c>
      <c r="CJ150" s="2" t="s">
        <v>783</v>
      </c>
      <c r="CK150" s="2" t="s">
        <v>232</v>
      </c>
      <c r="CL150" s="2" t="s">
        <v>220</v>
      </c>
      <c r="CM150" s="4">
        <v>4</v>
      </c>
      <c r="CN150" s="8">
        <v>254.36</v>
      </c>
      <c r="CO150" s="4">
        <v>3</v>
      </c>
      <c r="CP150" s="8">
        <v>190.77</v>
      </c>
      <c r="CQ150" s="7">
        <v>0.3333</v>
      </c>
      <c r="CR150" s="7">
        <v>0.3333</v>
      </c>
      <c r="CS150" s="2" t="s">
        <v>230</v>
      </c>
      <c r="CT150" s="2" t="s">
        <v>217</v>
      </c>
      <c r="CU150" s="2" t="s">
        <v>861</v>
      </c>
      <c r="CV150" s="2" t="s">
        <v>908</v>
      </c>
      <c r="CW150" s="2" t="s">
        <v>232</v>
      </c>
      <c r="CX150" s="2" t="s">
        <v>220</v>
      </c>
      <c r="CY150" s="4">
        <v>3</v>
      </c>
      <c r="CZ150" s="8">
        <v>187.32</v>
      </c>
      <c r="DA150" s="4"/>
      <c r="DB150" s="8"/>
      <c r="DC150" s="7"/>
      <c r="DD150" s="7"/>
      <c r="DE150" s="2" t="s">
        <v>230</v>
      </c>
      <c r="DF150" s="2" t="s">
        <v>217</v>
      </c>
      <c r="DG150" s="2" t="s">
        <v>337</v>
      </c>
      <c r="DH150" s="2" t="s">
        <v>1140</v>
      </c>
      <c r="DI150" s="2" t="s">
        <v>232</v>
      </c>
      <c r="DJ150" s="2" t="s">
        <v>220</v>
      </c>
      <c r="DK150" s="4"/>
      <c r="DL150" s="8"/>
      <c r="DM150" s="4"/>
      <c r="DN150" s="8"/>
      <c r="DO150" s="7"/>
      <c r="DP150" s="7"/>
      <c r="DQ150" s="2" t="s">
        <v>230</v>
      </c>
      <c r="DR150" s="2" t="s">
        <v>217</v>
      </c>
      <c r="DS150" s="2" t="s">
        <v>860</v>
      </c>
      <c r="DT150" s="2" t="s">
        <v>903</v>
      </c>
      <c r="DU150" s="2" t="s">
        <v>232</v>
      </c>
      <c r="DV150" s="2" t="s">
        <v>220</v>
      </c>
      <c r="DW150" s="4">
        <v>1</v>
      </c>
      <c r="DX150" s="8">
        <v>64.37</v>
      </c>
      <c r="DY150" s="4">
        <v>1</v>
      </c>
      <c r="DZ150" s="8">
        <v>64.37</v>
      </c>
      <c r="EA150" s="7"/>
      <c r="EB150" s="7"/>
      <c r="EC150" s="2" t="s">
        <v>230</v>
      </c>
      <c r="ED150" s="2" t="s">
        <v>217</v>
      </c>
      <c r="EE150" s="2" t="s">
        <v>358</v>
      </c>
      <c r="EF150" s="2" t="s">
        <v>771</v>
      </c>
      <c r="EG150" s="2" t="s">
        <v>232</v>
      </c>
      <c r="EH150" s="2" t="s">
        <v>220</v>
      </c>
      <c r="EI150" s="4">
        <v>1</v>
      </c>
      <c r="EJ150" s="8">
        <v>64.97</v>
      </c>
      <c r="EK150" s="4">
        <v>3</v>
      </c>
      <c r="EL150" s="8">
        <v>194.91</v>
      </c>
      <c r="EM150" s="7">
        <v>-0.6667</v>
      </c>
      <c r="EN150" s="7">
        <v>-0.6667</v>
      </c>
      <c r="EO150" s="2" t="s">
        <v>230</v>
      </c>
      <c r="EP150" s="2" t="s">
        <v>217</v>
      </c>
      <c r="EQ150" s="2" t="s">
        <v>1010</v>
      </c>
      <c r="ER150" s="2" t="s">
        <v>1142</v>
      </c>
      <c r="ES150" s="2" t="s">
        <v>232</v>
      </c>
      <c r="ET150" s="2" t="s">
        <v>220</v>
      </c>
      <c r="EU150" s="4"/>
      <c r="EV150" s="8"/>
      <c r="EW150" s="4"/>
      <c r="EX150" s="8"/>
      <c r="EY150" s="7"/>
      <c r="EZ150" s="7"/>
      <c r="FA150" s="2" t="s">
        <v>230</v>
      </c>
      <c r="FB150" s="2" t="s">
        <v>217</v>
      </c>
      <c r="FC150" s="2" t="s">
        <v>1038</v>
      </c>
      <c r="FD150" s="2" t="s">
        <v>1358</v>
      </c>
      <c r="FE150" s="2" t="s">
        <v>232</v>
      </c>
      <c r="FF150" s="2" t="s">
        <v>220</v>
      </c>
      <c r="FG150" s="4"/>
      <c r="FH150" s="8"/>
      <c r="FI150" s="4"/>
      <c r="FJ150" s="8"/>
      <c r="FK150" s="7"/>
      <c r="FL150" s="7"/>
      <c r="FM150" s="2" t="s">
        <v>230</v>
      </c>
      <c r="FN150" s="2" t="s">
        <v>217</v>
      </c>
      <c r="FO150" s="2" t="s">
        <v>1802</v>
      </c>
      <c r="FP150" s="2" t="s">
        <v>1967</v>
      </c>
      <c r="FQ150" s="2" t="s">
        <v>232</v>
      </c>
      <c r="FR150" s="2" t="s">
        <v>220</v>
      </c>
      <c r="FS150" s="4"/>
      <c r="FT150" s="8"/>
      <c r="FU150" s="4"/>
      <c r="FV150" s="8"/>
      <c r="FW150" s="7"/>
      <c r="FX150" s="7"/>
      <c r="FY150" s="2" t="s">
        <v>416</v>
      </c>
      <c r="FZ150" s="2" t="s">
        <v>217</v>
      </c>
      <c r="GA150" s="2" t="s">
        <v>220</v>
      </c>
      <c r="GB150" s="2" t="s">
        <v>220</v>
      </c>
      <c r="GC150" s="2" t="s">
        <v>232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230</v>
      </c>
      <c r="GL150" s="2" t="s">
        <v>217</v>
      </c>
      <c r="GM150" s="2" t="s">
        <v>380</v>
      </c>
      <c r="GN150" s="2" t="s">
        <v>220</v>
      </c>
      <c r="GO150" s="2" t="s">
        <v>232</v>
      </c>
      <c r="GP150" s="2" t="s">
        <v>220</v>
      </c>
      <c r="GQ150" s="4"/>
      <c r="GR150" s="8"/>
      <c r="GS150" s="4">
        <v>1</v>
      </c>
      <c r="GT150" s="8">
        <v>61.4</v>
      </c>
      <c r="GU150" s="7">
        <v>-1</v>
      </c>
      <c r="GV150" s="7">
        <v>-1</v>
      </c>
      <c r="GW150" s="2" t="s">
        <v>230</v>
      </c>
      <c r="GX150" s="2" t="s">
        <v>217</v>
      </c>
      <c r="GY150" s="2" t="s">
        <v>325</v>
      </c>
      <c r="GZ150" s="2" t="s">
        <v>1008</v>
      </c>
      <c r="HA150" s="2" t="s">
        <v>232</v>
      </c>
      <c r="HB150" s="2" t="s">
        <v>220</v>
      </c>
      <c r="HC150" s="4"/>
      <c r="HD150" s="8"/>
      <c r="HE150" s="4"/>
      <c r="HF150" s="8"/>
      <c r="HG150" s="7"/>
      <c r="HH150" s="7"/>
      <c r="HI150" s="2" t="s">
        <v>254</v>
      </c>
      <c r="HJ150" s="2" t="s">
        <v>217</v>
      </c>
      <c r="HK150" s="2" t="s">
        <v>220</v>
      </c>
      <c r="HL150" s="2" t="s">
        <v>220</v>
      </c>
      <c r="HM150" s="2" t="s">
        <v>232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230</v>
      </c>
      <c r="HV150" s="2" t="s">
        <v>217</v>
      </c>
      <c r="HW150" s="2" t="s">
        <v>1968</v>
      </c>
      <c r="HX150" s="2" t="s">
        <v>220</v>
      </c>
      <c r="HY150" s="2" t="s">
        <v>232</v>
      </c>
      <c r="HZ150" s="2" t="s">
        <v>220</v>
      </c>
      <c r="IA150" s="4"/>
      <c r="IB150" s="8"/>
      <c r="IC150" s="4"/>
      <c r="ID150" s="8"/>
      <c r="IE150" s="7"/>
      <c r="IF150" s="7"/>
      <c r="IG150" s="2" t="s">
        <v>230</v>
      </c>
      <c r="IH150" s="2" t="s">
        <v>217</v>
      </c>
      <c r="II150" s="2" t="s">
        <v>337</v>
      </c>
      <c r="IJ150" s="2" t="s">
        <v>1129</v>
      </c>
      <c r="IK150" s="2" t="s">
        <v>232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277</v>
      </c>
      <c r="IT150" s="2" t="s">
        <v>217</v>
      </c>
      <c r="IU150" s="2" t="s">
        <v>220</v>
      </c>
      <c r="IV150" s="2" t="s">
        <v>220</v>
      </c>
      <c r="IW150" s="2" t="s">
        <v>232</v>
      </c>
      <c r="IX150" s="2" t="s">
        <v>220</v>
      </c>
      <c r="IY150" s="4"/>
      <c r="IZ150" s="8"/>
      <c r="JA150" s="4"/>
      <c r="JB150" s="8"/>
      <c r="JC150" s="7"/>
      <c r="JD150" s="7"/>
      <c r="JE150" s="2" t="s">
        <v>254</v>
      </c>
      <c r="JF150" s="2" t="s">
        <v>217</v>
      </c>
      <c r="JG150" s="2" t="s">
        <v>220</v>
      </c>
      <c r="JH150" s="2" t="s">
        <v>220</v>
      </c>
      <c r="JI150" s="2" t="s">
        <v>232</v>
      </c>
      <c r="JJ150" s="2" t="s">
        <v>220</v>
      </c>
      <c r="JK150" s="4"/>
      <c r="JL150" s="8"/>
      <c r="JM150" s="4"/>
      <c r="JN150" s="8"/>
      <c r="JO150" s="7"/>
      <c r="JP150" s="7"/>
      <c r="JQ150" s="2" t="s">
        <v>277</v>
      </c>
      <c r="JR150" s="2" t="s">
        <v>217</v>
      </c>
      <c r="JS150" s="2" t="s">
        <v>220</v>
      </c>
      <c r="JT150" s="2" t="s">
        <v>220</v>
      </c>
      <c r="JU150" s="2" t="s">
        <v>232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277</v>
      </c>
      <c r="KD150" s="2" t="s">
        <v>217</v>
      </c>
      <c r="KE150" s="2" t="s">
        <v>220</v>
      </c>
      <c r="KF150" s="2" t="s">
        <v>220</v>
      </c>
      <c r="KG150" s="2" t="s">
        <v>232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277</v>
      </c>
      <c r="KP150" s="2" t="s">
        <v>217</v>
      </c>
      <c r="KQ150" s="2" t="s">
        <v>220</v>
      </c>
      <c r="KR150" s="2" t="s">
        <v>220</v>
      </c>
      <c r="KS150" s="2" t="s">
        <v>232</v>
      </c>
      <c r="KT150" s="2" t="s">
        <v>220</v>
      </c>
      <c r="KU150" s="4"/>
      <c r="KV150" s="8"/>
      <c r="KW150" s="4"/>
      <c r="KX150" s="8"/>
      <c r="KY150" s="7"/>
      <c r="KZ150" s="7"/>
      <c r="LA150" s="2" t="s">
        <v>277</v>
      </c>
      <c r="LB150" s="2" t="s">
        <v>217</v>
      </c>
      <c r="LC150" s="2" t="s">
        <v>220</v>
      </c>
      <c r="LD150" s="2" t="s">
        <v>220</v>
      </c>
      <c r="LE150" s="2" t="s">
        <v>232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268</v>
      </c>
      <c r="LN150" s="2" t="s">
        <v>217</v>
      </c>
      <c r="LO150" s="2" t="s">
        <v>220</v>
      </c>
      <c r="LP150" s="2" t="s">
        <v>220</v>
      </c>
      <c r="LQ150" s="2" t="s">
        <v>232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230</v>
      </c>
      <c r="LZ150" s="2" t="s">
        <v>270</v>
      </c>
      <c r="MA150" s="2" t="s">
        <v>1042</v>
      </c>
      <c r="MB150" s="2" t="s">
        <v>1251</v>
      </c>
      <c r="MC150" s="2" t="s">
        <v>232</v>
      </c>
      <c r="MD150" s="2" t="s">
        <v>220</v>
      </c>
      <c r="ME150" s="4"/>
      <c r="MF150" s="8"/>
      <c r="MG150" s="4"/>
      <c r="MH150" s="8"/>
      <c r="MI150" s="7"/>
      <c r="MJ150" s="7"/>
      <c r="MK150" s="2" t="s">
        <v>230</v>
      </c>
      <c r="ML150" s="2" t="s">
        <v>270</v>
      </c>
      <c r="MM150" s="2" t="s">
        <v>421</v>
      </c>
      <c r="MN150" s="2" t="s">
        <v>220</v>
      </c>
      <c r="MO150" s="2" t="s">
        <v>232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230</v>
      </c>
      <c r="MX150" s="2" t="s">
        <v>274</v>
      </c>
      <c r="MY150" s="2" t="s">
        <v>1045</v>
      </c>
      <c r="MZ150" s="2" t="s">
        <v>349</v>
      </c>
      <c r="NA150" s="2" t="s">
        <v>232</v>
      </c>
      <c r="NB150" s="2" t="s">
        <v>220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220</v>
      </c>
      <c r="NK150" s="2" t="s">
        <v>220</v>
      </c>
      <c r="NL150" s="2" t="s">
        <v>220</v>
      </c>
      <c r="NM150" s="2" t="s">
        <v>220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277</v>
      </c>
      <c r="NV150" s="2" t="s">
        <v>217</v>
      </c>
      <c r="NW150" s="2" t="s">
        <v>220</v>
      </c>
      <c r="NX150" s="2" t="s">
        <v>220</v>
      </c>
      <c r="NY150" s="2" t="s">
        <v>232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217</v>
      </c>
      <c r="OI150" s="2" t="s">
        <v>220</v>
      </c>
      <c r="OJ150" s="2" t="s">
        <v>220</v>
      </c>
      <c r="OK150" s="2" t="s">
        <v>232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277</v>
      </c>
      <c r="OT150" s="2" t="s">
        <v>270</v>
      </c>
      <c r="OU150" s="2" t="s">
        <v>220</v>
      </c>
      <c r="OV150" s="2" t="s">
        <v>220</v>
      </c>
      <c r="OW150" s="2" t="s">
        <v>232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277</v>
      </c>
      <c r="PF150" s="2" t="s">
        <v>217</v>
      </c>
      <c r="PG150" s="2" t="s">
        <v>220</v>
      </c>
      <c r="PH150" s="2" t="s">
        <v>220</v>
      </c>
      <c r="PI150" s="2" t="s">
        <v>232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277</v>
      </c>
      <c r="PR150" s="2" t="s">
        <v>270</v>
      </c>
      <c r="PS150" s="2" t="s">
        <v>220</v>
      </c>
      <c r="PT150" s="2" t="s">
        <v>220</v>
      </c>
      <c r="PU150" s="2" t="s">
        <v>232</v>
      </c>
      <c r="PV150" s="2" t="s">
        <v>220</v>
      </c>
      <c r="PW150" s="4">
        <v>134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>
        <v>90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80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</row>
    <row r="151">
      <c r="A151" s="2" t="s">
        <v>1969</v>
      </c>
      <c r="B151" s="2" t="s">
        <v>209</v>
      </c>
      <c r="C151" s="2" t="s">
        <v>210</v>
      </c>
      <c r="D151" s="2" t="s">
        <v>1713</v>
      </c>
      <c r="E151" s="2" t="s">
        <v>1714</v>
      </c>
      <c r="F151" s="2" t="s">
        <v>1029</v>
      </c>
      <c r="G151" s="2" t="s">
        <v>1029</v>
      </c>
      <c r="H151" s="2" t="s">
        <v>1029</v>
      </c>
      <c r="I151" s="2" t="s">
        <v>1965</v>
      </c>
      <c r="J151" s="2" t="s">
        <v>282</v>
      </c>
      <c r="K151" s="2" t="s">
        <v>1031</v>
      </c>
      <c r="L151" s="3">
        <v>73.5</v>
      </c>
      <c r="M151" s="3">
        <v>77.17</v>
      </c>
      <c r="N151" s="3">
        <v>149.99</v>
      </c>
      <c r="O151" s="2" t="s">
        <v>217</v>
      </c>
      <c r="P151" s="2" t="s">
        <v>405</v>
      </c>
      <c r="Q151" s="2" t="s">
        <v>219</v>
      </c>
      <c r="R151" s="2" t="s">
        <v>220</v>
      </c>
      <c r="S151" s="2" t="s">
        <v>1032</v>
      </c>
      <c r="T151" s="2" t="s">
        <v>222</v>
      </c>
      <c r="U151" s="2" t="s">
        <v>223</v>
      </c>
      <c r="V151" s="2" t="s">
        <v>1033</v>
      </c>
      <c r="W151" s="2" t="s">
        <v>955</v>
      </c>
      <c r="X151" s="2" t="s">
        <v>845</v>
      </c>
      <c r="Y151" s="2" t="s">
        <v>321</v>
      </c>
      <c r="Z151" s="4">
        <v>111</v>
      </c>
      <c r="AA151" s="4">
        <f>=ROUNDDOWN(13.875,0)</f>
      </c>
      <c r="AB151" s="5">
        <v>8</v>
      </c>
      <c r="AC151" s="2" t="s">
        <v>228</v>
      </c>
      <c r="AD151" s="4">
        <v>120</v>
      </c>
      <c r="AE151" s="4">
        <v>210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>
        <v>11</v>
      </c>
      <c r="AQ151" s="8">
        <v>892.63</v>
      </c>
      <c r="AR151" s="4">
        <v>16</v>
      </c>
      <c r="AS151" s="8">
        <v>1340.53</v>
      </c>
      <c r="AT151" s="7">
        <v>-0.3125</v>
      </c>
      <c r="AU151" s="7">
        <v>-0.3341</v>
      </c>
      <c r="AV151" s="4" t="s">
        <v>220</v>
      </c>
      <c r="AW151" s="8" t="s">
        <v>220</v>
      </c>
      <c r="AX151" s="4" t="s">
        <v>220</v>
      </c>
      <c r="AY151" s="8" t="s">
        <v>220</v>
      </c>
      <c r="AZ151" s="7" t="s">
        <v>220</v>
      </c>
      <c r="BA151" s="7" t="s">
        <v>220</v>
      </c>
      <c r="BB151" s="7">
        <v>0.5147</v>
      </c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 t="s">
        <v>220</v>
      </c>
      <c r="BJ151" s="4">
        <v>11</v>
      </c>
      <c r="BK151" s="8">
        <v>892.63</v>
      </c>
      <c r="BL151" s="2" t="s">
        <v>847</v>
      </c>
      <c r="BM151" s="7">
        <v>1</v>
      </c>
      <c r="BN151" s="7">
        <v>1</v>
      </c>
      <c r="BO151" s="4">
        <v>2</v>
      </c>
      <c r="BP151" s="8">
        <v>169.04</v>
      </c>
      <c r="BQ151" s="4"/>
      <c r="BR151" s="8"/>
      <c r="BS151" s="7"/>
      <c r="BT151" s="7"/>
      <c r="BU151" s="2" t="s">
        <v>230</v>
      </c>
      <c r="BV151" s="2" t="s">
        <v>217</v>
      </c>
      <c r="BW151" s="2" t="s">
        <v>220</v>
      </c>
      <c r="BX151" s="2" t="s">
        <v>711</v>
      </c>
      <c r="BY151" s="2" t="s">
        <v>232</v>
      </c>
      <c r="BZ151" s="2" t="s">
        <v>220</v>
      </c>
      <c r="CA151" s="4">
        <v>3</v>
      </c>
      <c r="CB151" s="8">
        <v>245.76</v>
      </c>
      <c r="CC151" s="4">
        <v>2</v>
      </c>
      <c r="CD151" s="8">
        <v>163.84</v>
      </c>
      <c r="CE151" s="7">
        <v>0.5</v>
      </c>
      <c r="CF151" s="7">
        <v>0.5</v>
      </c>
      <c r="CG151" s="2" t="s">
        <v>230</v>
      </c>
      <c r="CH151" s="2" t="s">
        <v>217</v>
      </c>
      <c r="CI151" s="2" t="s">
        <v>337</v>
      </c>
      <c r="CJ151" s="2" t="s">
        <v>1970</v>
      </c>
      <c r="CK151" s="2" t="s">
        <v>232</v>
      </c>
      <c r="CL151" s="2" t="s">
        <v>220</v>
      </c>
      <c r="CM151" s="4"/>
      <c r="CN151" s="8"/>
      <c r="CO151" s="4">
        <v>1</v>
      </c>
      <c r="CP151" s="8">
        <v>79.49</v>
      </c>
      <c r="CQ151" s="7">
        <v>-1</v>
      </c>
      <c r="CR151" s="7">
        <v>-1</v>
      </c>
      <c r="CS151" s="2" t="s">
        <v>230</v>
      </c>
      <c r="CT151" s="2" t="s">
        <v>217</v>
      </c>
      <c r="CU151" s="2" t="s">
        <v>861</v>
      </c>
      <c r="CV151" s="2" t="s">
        <v>1681</v>
      </c>
      <c r="CW151" s="2" t="s">
        <v>232</v>
      </c>
      <c r="CX151" s="2" t="s">
        <v>220</v>
      </c>
      <c r="CY151" s="4">
        <v>4</v>
      </c>
      <c r="CZ151" s="8">
        <v>314.88</v>
      </c>
      <c r="DA151" s="4">
        <v>1</v>
      </c>
      <c r="DB151" s="8">
        <v>78.72</v>
      </c>
      <c r="DC151" s="7">
        <v>3</v>
      </c>
      <c r="DD151" s="7">
        <v>3</v>
      </c>
      <c r="DE151" s="2" t="s">
        <v>230</v>
      </c>
      <c r="DF151" s="2" t="s">
        <v>217</v>
      </c>
      <c r="DG151" s="2" t="s">
        <v>337</v>
      </c>
      <c r="DH151" s="2" t="s">
        <v>1804</v>
      </c>
      <c r="DI151" s="2" t="s">
        <v>232</v>
      </c>
      <c r="DJ151" s="2" t="s">
        <v>220</v>
      </c>
      <c r="DK151" s="4"/>
      <c r="DL151" s="8"/>
      <c r="DM151" s="4">
        <v>4</v>
      </c>
      <c r="DN151" s="8">
        <v>385.84</v>
      </c>
      <c r="DO151" s="7">
        <v>-1</v>
      </c>
      <c r="DP151" s="7">
        <v>-1</v>
      </c>
      <c r="DQ151" s="2" t="s">
        <v>230</v>
      </c>
      <c r="DR151" s="2" t="s">
        <v>217</v>
      </c>
      <c r="DS151" s="2" t="s">
        <v>860</v>
      </c>
      <c r="DT151" s="2" t="s">
        <v>1022</v>
      </c>
      <c r="DU151" s="2" t="s">
        <v>232</v>
      </c>
      <c r="DV151" s="2" t="s">
        <v>220</v>
      </c>
      <c r="DW151" s="4"/>
      <c r="DX151" s="8"/>
      <c r="DY151" s="4">
        <v>2</v>
      </c>
      <c r="DZ151" s="8">
        <v>142.01</v>
      </c>
      <c r="EA151" s="7">
        <v>-1</v>
      </c>
      <c r="EB151" s="7">
        <v>-1</v>
      </c>
      <c r="EC151" s="2" t="s">
        <v>230</v>
      </c>
      <c r="ED151" s="2" t="s">
        <v>217</v>
      </c>
      <c r="EE151" s="2" t="s">
        <v>358</v>
      </c>
      <c r="EF151" s="2" t="s">
        <v>771</v>
      </c>
      <c r="EG151" s="2" t="s">
        <v>232</v>
      </c>
      <c r="EH151" s="2" t="s">
        <v>220</v>
      </c>
      <c r="EI151" s="4">
        <v>1</v>
      </c>
      <c r="EJ151" s="8">
        <v>81.92</v>
      </c>
      <c r="EK151" s="4">
        <v>5</v>
      </c>
      <c r="EL151" s="8">
        <v>409.6</v>
      </c>
      <c r="EM151" s="7">
        <v>-0.8</v>
      </c>
      <c r="EN151" s="7">
        <v>-0.8</v>
      </c>
      <c r="EO151" s="2" t="s">
        <v>230</v>
      </c>
      <c r="EP151" s="2" t="s">
        <v>217</v>
      </c>
      <c r="EQ151" s="2" t="s">
        <v>1971</v>
      </c>
      <c r="ER151" s="2" t="s">
        <v>903</v>
      </c>
      <c r="ES151" s="2" t="s">
        <v>232</v>
      </c>
      <c r="ET151" s="2" t="s">
        <v>220</v>
      </c>
      <c r="EU151" s="4">
        <v>1</v>
      </c>
      <c r="EV151" s="8">
        <v>81.03</v>
      </c>
      <c r="EW151" s="4">
        <v>1</v>
      </c>
      <c r="EX151" s="8">
        <v>81.03</v>
      </c>
      <c r="EY151" s="7"/>
      <c r="EZ151" s="7"/>
      <c r="FA151" s="2" t="s">
        <v>230</v>
      </c>
      <c r="FB151" s="2" t="s">
        <v>217</v>
      </c>
      <c r="FC151" s="2" t="s">
        <v>1038</v>
      </c>
      <c r="FD151" s="2" t="s">
        <v>1866</v>
      </c>
      <c r="FE151" s="2" t="s">
        <v>232</v>
      </c>
      <c r="FF151" s="2" t="s">
        <v>220</v>
      </c>
      <c r="FG151" s="4"/>
      <c r="FH151" s="8"/>
      <c r="FI151" s="4"/>
      <c r="FJ151" s="8"/>
      <c r="FK151" s="7"/>
      <c r="FL151" s="7"/>
      <c r="FM151" s="2" t="s">
        <v>230</v>
      </c>
      <c r="FN151" s="2" t="s">
        <v>217</v>
      </c>
      <c r="FO151" s="2" t="s">
        <v>1802</v>
      </c>
      <c r="FP151" s="2" t="s">
        <v>1972</v>
      </c>
      <c r="FQ151" s="2" t="s">
        <v>232</v>
      </c>
      <c r="FR151" s="2" t="s">
        <v>220</v>
      </c>
      <c r="FS151" s="4"/>
      <c r="FT151" s="8"/>
      <c r="FU151" s="4"/>
      <c r="FV151" s="8"/>
      <c r="FW151" s="7"/>
      <c r="FX151" s="7"/>
      <c r="FY151" s="2" t="s">
        <v>416</v>
      </c>
      <c r="FZ151" s="2" t="s">
        <v>217</v>
      </c>
      <c r="GA151" s="2" t="s">
        <v>220</v>
      </c>
      <c r="GB151" s="2" t="s">
        <v>220</v>
      </c>
      <c r="GC151" s="2" t="s">
        <v>232</v>
      </c>
      <c r="GD151" s="2" t="s">
        <v>220</v>
      </c>
      <c r="GE151" s="4"/>
      <c r="GF151" s="8"/>
      <c r="GG151" s="4"/>
      <c r="GH151" s="8"/>
      <c r="GI151" s="7"/>
      <c r="GJ151" s="7"/>
      <c r="GK151" s="2" t="s">
        <v>230</v>
      </c>
      <c r="GL151" s="2" t="s">
        <v>217</v>
      </c>
      <c r="GM151" s="2" t="s">
        <v>380</v>
      </c>
      <c r="GN151" s="2" t="s">
        <v>220</v>
      </c>
      <c r="GO151" s="2" t="s">
        <v>232</v>
      </c>
      <c r="GP151" s="2" t="s">
        <v>220</v>
      </c>
      <c r="GQ151" s="4"/>
      <c r="GR151" s="8"/>
      <c r="GS151" s="4"/>
      <c r="GT151" s="8"/>
      <c r="GU151" s="7"/>
      <c r="GV151" s="7"/>
      <c r="GW151" s="2" t="s">
        <v>230</v>
      </c>
      <c r="GX151" s="2" t="s">
        <v>270</v>
      </c>
      <c r="GY151" s="2" t="s">
        <v>325</v>
      </c>
      <c r="GZ151" s="2" t="s">
        <v>1556</v>
      </c>
      <c r="HA151" s="2" t="s">
        <v>232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254</v>
      </c>
      <c r="HJ151" s="2" t="s">
        <v>217</v>
      </c>
      <c r="HK151" s="2" t="s">
        <v>220</v>
      </c>
      <c r="HL151" s="2" t="s">
        <v>220</v>
      </c>
      <c r="HM151" s="2" t="s">
        <v>232</v>
      </c>
      <c r="HN151" s="2" t="s">
        <v>220</v>
      </c>
      <c r="HO151" s="4"/>
      <c r="HP151" s="8"/>
      <c r="HQ151" s="4"/>
      <c r="HR151" s="8"/>
      <c r="HS151" s="7"/>
      <c r="HT151" s="7"/>
      <c r="HU151" s="2" t="s">
        <v>230</v>
      </c>
      <c r="HV151" s="2" t="s">
        <v>217</v>
      </c>
      <c r="HW151" s="2" t="s">
        <v>757</v>
      </c>
      <c r="HX151" s="2" t="s">
        <v>220</v>
      </c>
      <c r="HY151" s="2" t="s">
        <v>232</v>
      </c>
      <c r="HZ151" s="2" t="s">
        <v>220</v>
      </c>
      <c r="IA151" s="4"/>
      <c r="IB151" s="8"/>
      <c r="IC151" s="4"/>
      <c r="ID151" s="8"/>
      <c r="IE151" s="7"/>
      <c r="IF151" s="7"/>
      <c r="IG151" s="2" t="s">
        <v>230</v>
      </c>
      <c r="IH151" s="2" t="s">
        <v>217</v>
      </c>
      <c r="II151" s="2" t="s">
        <v>337</v>
      </c>
      <c r="IJ151" s="2" t="s">
        <v>396</v>
      </c>
      <c r="IK151" s="2" t="s">
        <v>232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277</v>
      </c>
      <c r="IT151" s="2" t="s">
        <v>217</v>
      </c>
      <c r="IU151" s="2" t="s">
        <v>220</v>
      </c>
      <c r="IV151" s="2" t="s">
        <v>220</v>
      </c>
      <c r="IW151" s="2" t="s">
        <v>232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254</v>
      </c>
      <c r="JF151" s="2" t="s">
        <v>217</v>
      </c>
      <c r="JG151" s="2" t="s">
        <v>220</v>
      </c>
      <c r="JH151" s="2" t="s">
        <v>220</v>
      </c>
      <c r="JI151" s="2" t="s">
        <v>232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277</v>
      </c>
      <c r="JR151" s="2" t="s">
        <v>217</v>
      </c>
      <c r="JS151" s="2" t="s">
        <v>220</v>
      </c>
      <c r="JT151" s="2" t="s">
        <v>220</v>
      </c>
      <c r="JU151" s="2" t="s">
        <v>232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277</v>
      </c>
      <c r="KD151" s="2" t="s">
        <v>217</v>
      </c>
      <c r="KE151" s="2" t="s">
        <v>220</v>
      </c>
      <c r="KF151" s="2" t="s">
        <v>220</v>
      </c>
      <c r="KG151" s="2" t="s">
        <v>232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277</v>
      </c>
      <c r="KP151" s="2" t="s">
        <v>217</v>
      </c>
      <c r="KQ151" s="2" t="s">
        <v>220</v>
      </c>
      <c r="KR151" s="2" t="s">
        <v>220</v>
      </c>
      <c r="KS151" s="2" t="s">
        <v>232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277</v>
      </c>
      <c r="LB151" s="2" t="s">
        <v>217</v>
      </c>
      <c r="LC151" s="2" t="s">
        <v>220</v>
      </c>
      <c r="LD151" s="2" t="s">
        <v>220</v>
      </c>
      <c r="LE151" s="2" t="s">
        <v>232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268</v>
      </c>
      <c r="LN151" s="2" t="s">
        <v>217</v>
      </c>
      <c r="LO151" s="2" t="s">
        <v>220</v>
      </c>
      <c r="LP151" s="2" t="s">
        <v>220</v>
      </c>
      <c r="LQ151" s="2" t="s">
        <v>232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230</v>
      </c>
      <c r="LZ151" s="2" t="s">
        <v>270</v>
      </c>
      <c r="MA151" s="2" t="s">
        <v>1042</v>
      </c>
      <c r="MB151" s="2" t="s">
        <v>1973</v>
      </c>
      <c r="MC151" s="2" t="s">
        <v>232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230</v>
      </c>
      <c r="ML151" s="2" t="s">
        <v>270</v>
      </c>
      <c r="MM151" s="2" t="s">
        <v>421</v>
      </c>
      <c r="MN151" s="2" t="s">
        <v>220</v>
      </c>
      <c r="MO151" s="2" t="s">
        <v>232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230</v>
      </c>
      <c r="MX151" s="2" t="s">
        <v>274</v>
      </c>
      <c r="MY151" s="2" t="s">
        <v>1045</v>
      </c>
      <c r="MZ151" s="2" t="s">
        <v>1046</v>
      </c>
      <c r="NA151" s="2" t="s">
        <v>232</v>
      </c>
      <c r="NB151" s="2" t="s">
        <v>220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220</v>
      </c>
      <c r="NK151" s="2" t="s">
        <v>220</v>
      </c>
      <c r="NL151" s="2" t="s">
        <v>220</v>
      </c>
      <c r="NM151" s="2" t="s">
        <v>220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277</v>
      </c>
      <c r="NV151" s="2" t="s">
        <v>217</v>
      </c>
      <c r="NW151" s="2" t="s">
        <v>220</v>
      </c>
      <c r="NX151" s="2" t="s">
        <v>220</v>
      </c>
      <c r="NY151" s="2" t="s">
        <v>232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217</v>
      </c>
      <c r="OI151" s="2" t="s">
        <v>220</v>
      </c>
      <c r="OJ151" s="2" t="s">
        <v>220</v>
      </c>
      <c r="OK151" s="2" t="s">
        <v>232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277</v>
      </c>
      <c r="OT151" s="2" t="s">
        <v>270</v>
      </c>
      <c r="OU151" s="2" t="s">
        <v>220</v>
      </c>
      <c r="OV151" s="2" t="s">
        <v>220</v>
      </c>
      <c r="OW151" s="2" t="s">
        <v>232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277</v>
      </c>
      <c r="PF151" s="2" t="s">
        <v>217</v>
      </c>
      <c r="PG151" s="2" t="s">
        <v>220</v>
      </c>
      <c r="PH151" s="2" t="s">
        <v>220</v>
      </c>
      <c r="PI151" s="2" t="s">
        <v>232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277</v>
      </c>
      <c r="PR151" s="2" t="s">
        <v>270</v>
      </c>
      <c r="PS151" s="2" t="s">
        <v>220</v>
      </c>
      <c r="PT151" s="2" t="s">
        <v>220</v>
      </c>
      <c r="PU151" s="2" t="s">
        <v>232</v>
      </c>
      <c r="PV151" s="2" t="s">
        <v>220</v>
      </c>
      <c r="PW151" s="4">
        <v>111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>
        <v>120</v>
      </c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>
        <v>90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</row>
    <row r="152">
      <c r="A152" s="2" t="s">
        <v>1974</v>
      </c>
      <c r="B152" s="2" t="s">
        <v>209</v>
      </c>
      <c r="C152" s="2" t="s">
        <v>210</v>
      </c>
      <c r="D152" s="2" t="s">
        <v>1713</v>
      </c>
      <c r="E152" s="2" t="s">
        <v>1714</v>
      </c>
      <c r="F152" s="2" t="s">
        <v>1029</v>
      </c>
      <c r="G152" s="2" t="s">
        <v>1029</v>
      </c>
      <c r="H152" s="2" t="s">
        <v>1029</v>
      </c>
      <c r="I152" s="2" t="s">
        <v>1965</v>
      </c>
      <c r="J152" s="2" t="s">
        <v>215</v>
      </c>
      <c r="K152" s="2" t="s">
        <v>1055</v>
      </c>
      <c r="L152" s="3">
        <v>58.8</v>
      </c>
      <c r="M152" s="3">
        <v>61.73</v>
      </c>
      <c r="N152" s="3">
        <v>119.99</v>
      </c>
      <c r="O152" s="2" t="s">
        <v>217</v>
      </c>
      <c r="P152" s="2" t="s">
        <v>538</v>
      </c>
      <c r="Q152" s="2" t="s">
        <v>219</v>
      </c>
      <c r="R152" s="2" t="s">
        <v>220</v>
      </c>
      <c r="S152" s="2" t="s">
        <v>1056</v>
      </c>
      <c r="T152" s="2" t="s">
        <v>222</v>
      </c>
      <c r="U152" s="2" t="s">
        <v>223</v>
      </c>
      <c r="V152" s="2" t="s">
        <v>1033</v>
      </c>
      <c r="W152" s="2" t="s">
        <v>955</v>
      </c>
      <c r="X152" s="2" t="s">
        <v>845</v>
      </c>
      <c r="Y152" s="2" t="s">
        <v>801</v>
      </c>
      <c r="Z152" s="4">
        <v>123</v>
      </c>
      <c r="AA152" s="4">
        <f>=ROUNDDOWN(87.8571428571429,0)</f>
      </c>
      <c r="AB152" s="5">
        <v>1.4</v>
      </c>
      <c r="AC152" s="2" t="s">
        <v>220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1</v>
      </c>
      <c r="AQ152" s="8">
        <v>63.59</v>
      </c>
      <c r="AR152" s="4">
        <v>1</v>
      </c>
      <c r="AS152" s="8">
        <v>64.37</v>
      </c>
      <c r="AT152" s="7"/>
      <c r="AU152" s="7">
        <v>-0.0121</v>
      </c>
      <c r="AV152" s="4">
        <v>6</v>
      </c>
      <c r="AW152" s="8">
        <v>353.67</v>
      </c>
      <c r="AX152" s="4">
        <v>11</v>
      </c>
      <c r="AY152" s="8">
        <v>1002.42</v>
      </c>
      <c r="AZ152" s="7">
        <v>-0.4545</v>
      </c>
      <c r="BA152" s="7">
        <v>-0.6472</v>
      </c>
      <c r="BB152" s="7">
        <v>0.1798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>
        <v>0.1694</v>
      </c>
      <c r="BJ152" s="4">
        <v>1</v>
      </c>
      <c r="BK152" s="8">
        <v>63.59</v>
      </c>
      <c r="BL152" s="2" t="s">
        <v>1975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230</v>
      </c>
      <c r="BV152" s="2" t="s">
        <v>217</v>
      </c>
      <c r="BW152" s="2" t="s">
        <v>220</v>
      </c>
      <c r="BX152" s="2" t="s">
        <v>1814</v>
      </c>
      <c r="BY152" s="2" t="s">
        <v>232</v>
      </c>
      <c r="BZ152" s="2" t="s">
        <v>220</v>
      </c>
      <c r="CA152" s="4"/>
      <c r="CB152" s="8"/>
      <c r="CC152" s="4"/>
      <c r="CD152" s="8"/>
      <c r="CE152" s="7"/>
      <c r="CF152" s="7"/>
      <c r="CG152" s="2" t="s">
        <v>230</v>
      </c>
      <c r="CH152" s="2" t="s">
        <v>217</v>
      </c>
      <c r="CI152" s="2" t="s">
        <v>805</v>
      </c>
      <c r="CJ152" s="2" t="s">
        <v>811</v>
      </c>
      <c r="CK152" s="2" t="s">
        <v>232</v>
      </c>
      <c r="CL152" s="2" t="s">
        <v>220</v>
      </c>
      <c r="CM152" s="4">
        <v>1</v>
      </c>
      <c r="CN152" s="8">
        <v>63.59</v>
      </c>
      <c r="CO152" s="4"/>
      <c r="CP152" s="8"/>
      <c r="CQ152" s="7"/>
      <c r="CR152" s="7"/>
      <c r="CS152" s="2" t="s">
        <v>230</v>
      </c>
      <c r="CT152" s="2" t="s">
        <v>217</v>
      </c>
      <c r="CU152" s="2" t="s">
        <v>367</v>
      </c>
      <c r="CV152" s="2" t="s">
        <v>1898</v>
      </c>
      <c r="CW152" s="2" t="s">
        <v>232</v>
      </c>
      <c r="CX152" s="2" t="s">
        <v>220</v>
      </c>
      <c r="CY152" s="4"/>
      <c r="CZ152" s="8"/>
      <c r="DA152" s="4"/>
      <c r="DB152" s="8"/>
      <c r="DC152" s="7"/>
      <c r="DD152" s="7"/>
      <c r="DE152" s="2" t="s">
        <v>230</v>
      </c>
      <c r="DF152" s="2" t="s">
        <v>217</v>
      </c>
      <c r="DG152" s="2" t="s">
        <v>880</v>
      </c>
      <c r="DH152" s="2" t="s">
        <v>1976</v>
      </c>
      <c r="DI152" s="2" t="s">
        <v>232</v>
      </c>
      <c r="DJ152" s="2" t="s">
        <v>220</v>
      </c>
      <c r="DK152" s="4"/>
      <c r="DL152" s="8"/>
      <c r="DM152" s="4"/>
      <c r="DN152" s="8"/>
      <c r="DO152" s="7"/>
      <c r="DP152" s="7"/>
      <c r="DQ152" s="2" t="s">
        <v>230</v>
      </c>
      <c r="DR152" s="2" t="s">
        <v>217</v>
      </c>
      <c r="DS152" s="2" t="s">
        <v>1060</v>
      </c>
      <c r="DT152" s="2" t="s">
        <v>1977</v>
      </c>
      <c r="DU152" s="2" t="s">
        <v>232</v>
      </c>
      <c r="DV152" s="2" t="s">
        <v>220</v>
      </c>
      <c r="DW152" s="4"/>
      <c r="DX152" s="8"/>
      <c r="DY152" s="4">
        <v>1</v>
      </c>
      <c r="DZ152" s="8">
        <v>64.37</v>
      </c>
      <c r="EA152" s="7">
        <v>-1</v>
      </c>
      <c r="EB152" s="7">
        <v>-1</v>
      </c>
      <c r="EC152" s="2" t="s">
        <v>230</v>
      </c>
      <c r="ED152" s="2" t="s">
        <v>217</v>
      </c>
      <c r="EE152" s="2" t="s">
        <v>1061</v>
      </c>
      <c r="EF152" s="2" t="s">
        <v>546</v>
      </c>
      <c r="EG152" s="2" t="s">
        <v>232</v>
      </c>
      <c r="EH152" s="2" t="s">
        <v>220</v>
      </c>
      <c r="EI152" s="4"/>
      <c r="EJ152" s="8"/>
      <c r="EK152" s="4"/>
      <c r="EL152" s="8"/>
      <c r="EM152" s="7"/>
      <c r="EN152" s="7"/>
      <c r="EO152" s="2" t="s">
        <v>230</v>
      </c>
      <c r="EP152" s="2" t="s">
        <v>217</v>
      </c>
      <c r="EQ152" s="2" t="s">
        <v>369</v>
      </c>
      <c r="ER152" s="2" t="s">
        <v>884</v>
      </c>
      <c r="ES152" s="2" t="s">
        <v>232</v>
      </c>
      <c r="ET152" s="2" t="s">
        <v>220</v>
      </c>
      <c r="EU152" s="4"/>
      <c r="EV152" s="8"/>
      <c r="EW152" s="4"/>
      <c r="EX152" s="8"/>
      <c r="EY152" s="7"/>
      <c r="EZ152" s="7"/>
      <c r="FA152" s="2" t="s">
        <v>230</v>
      </c>
      <c r="FB152" s="2" t="s">
        <v>217</v>
      </c>
      <c r="FC152" s="2" t="s">
        <v>805</v>
      </c>
      <c r="FD152" s="2" t="s">
        <v>1060</v>
      </c>
      <c r="FE152" s="2" t="s">
        <v>232</v>
      </c>
      <c r="FF152" s="2" t="s">
        <v>220</v>
      </c>
      <c r="FG152" s="4"/>
      <c r="FH152" s="8"/>
      <c r="FI152" s="4"/>
      <c r="FJ152" s="8"/>
      <c r="FK152" s="7"/>
      <c r="FL152" s="7"/>
      <c r="FM152" s="2" t="s">
        <v>254</v>
      </c>
      <c r="FN152" s="2" t="s">
        <v>217</v>
      </c>
      <c r="FO152" s="2" t="s">
        <v>220</v>
      </c>
      <c r="FP152" s="2" t="s">
        <v>220</v>
      </c>
      <c r="FQ152" s="2" t="s">
        <v>232</v>
      </c>
      <c r="FR152" s="2" t="s">
        <v>220</v>
      </c>
      <c r="FS152" s="4"/>
      <c r="FT152" s="8"/>
      <c r="FU152" s="4"/>
      <c r="FV152" s="8"/>
      <c r="FW152" s="7"/>
      <c r="FX152" s="7"/>
      <c r="FY152" s="2" t="s">
        <v>230</v>
      </c>
      <c r="FZ152" s="2" t="s">
        <v>217</v>
      </c>
      <c r="GA152" s="2" t="s">
        <v>378</v>
      </c>
      <c r="GB152" s="2" t="s">
        <v>220</v>
      </c>
      <c r="GC152" s="2" t="s">
        <v>232</v>
      </c>
      <c r="GD152" s="2" t="s">
        <v>220</v>
      </c>
      <c r="GE152" s="4"/>
      <c r="GF152" s="8"/>
      <c r="GG152" s="4"/>
      <c r="GH152" s="8"/>
      <c r="GI152" s="7"/>
      <c r="GJ152" s="7"/>
      <c r="GK152" s="2" t="s">
        <v>230</v>
      </c>
      <c r="GL152" s="2" t="s">
        <v>217</v>
      </c>
      <c r="GM152" s="2" t="s">
        <v>380</v>
      </c>
      <c r="GN152" s="2" t="s">
        <v>220</v>
      </c>
      <c r="GO152" s="2" t="s">
        <v>232</v>
      </c>
      <c r="GP152" s="2" t="s">
        <v>220</v>
      </c>
      <c r="GQ152" s="4"/>
      <c r="GR152" s="8"/>
      <c r="GS152" s="4"/>
      <c r="GT152" s="8"/>
      <c r="GU152" s="7"/>
      <c r="GV152" s="7"/>
      <c r="GW152" s="2" t="s">
        <v>277</v>
      </c>
      <c r="GX152" s="2" t="s">
        <v>217</v>
      </c>
      <c r="GY152" s="2" t="s">
        <v>220</v>
      </c>
      <c r="GZ152" s="2" t="s">
        <v>220</v>
      </c>
      <c r="HA152" s="2" t="s">
        <v>232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254</v>
      </c>
      <c r="HJ152" s="2" t="s">
        <v>217</v>
      </c>
      <c r="HK152" s="2" t="s">
        <v>220</v>
      </c>
      <c r="HL152" s="2" t="s">
        <v>220</v>
      </c>
      <c r="HM152" s="2" t="s">
        <v>232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230</v>
      </c>
      <c r="HV152" s="2" t="s">
        <v>217</v>
      </c>
      <c r="HW152" s="2" t="s">
        <v>382</v>
      </c>
      <c r="HX152" s="2" t="s">
        <v>220</v>
      </c>
      <c r="HY152" s="2" t="s">
        <v>232</v>
      </c>
      <c r="HZ152" s="2" t="s">
        <v>220</v>
      </c>
      <c r="IA152" s="4"/>
      <c r="IB152" s="8"/>
      <c r="IC152" s="4"/>
      <c r="ID152" s="8"/>
      <c r="IE152" s="7"/>
      <c r="IF152" s="7"/>
      <c r="IG152" s="2" t="s">
        <v>230</v>
      </c>
      <c r="IH152" s="2" t="s">
        <v>217</v>
      </c>
      <c r="II152" s="2" t="s">
        <v>801</v>
      </c>
      <c r="IJ152" s="2" t="s">
        <v>941</v>
      </c>
      <c r="IK152" s="2" t="s">
        <v>232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277</v>
      </c>
      <c r="IT152" s="2" t="s">
        <v>217</v>
      </c>
      <c r="IU152" s="2" t="s">
        <v>220</v>
      </c>
      <c r="IV152" s="2" t="s">
        <v>220</v>
      </c>
      <c r="IW152" s="2" t="s">
        <v>232</v>
      </c>
      <c r="IX152" s="2" t="s">
        <v>220</v>
      </c>
      <c r="IY152" s="4"/>
      <c r="IZ152" s="8"/>
      <c r="JA152" s="4"/>
      <c r="JB152" s="8"/>
      <c r="JC152" s="7"/>
      <c r="JD152" s="7"/>
      <c r="JE152" s="2" t="s">
        <v>254</v>
      </c>
      <c r="JF152" s="2" t="s">
        <v>217</v>
      </c>
      <c r="JG152" s="2" t="s">
        <v>220</v>
      </c>
      <c r="JH152" s="2" t="s">
        <v>220</v>
      </c>
      <c r="JI152" s="2" t="s">
        <v>232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277</v>
      </c>
      <c r="JR152" s="2" t="s">
        <v>217</v>
      </c>
      <c r="JS152" s="2" t="s">
        <v>220</v>
      </c>
      <c r="JT152" s="2" t="s">
        <v>220</v>
      </c>
      <c r="JU152" s="2" t="s">
        <v>232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277</v>
      </c>
      <c r="KD152" s="2" t="s">
        <v>217</v>
      </c>
      <c r="KE152" s="2" t="s">
        <v>220</v>
      </c>
      <c r="KF152" s="2" t="s">
        <v>220</v>
      </c>
      <c r="KG152" s="2" t="s">
        <v>232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277</v>
      </c>
      <c r="KP152" s="2" t="s">
        <v>217</v>
      </c>
      <c r="KQ152" s="2" t="s">
        <v>220</v>
      </c>
      <c r="KR152" s="2" t="s">
        <v>220</v>
      </c>
      <c r="KS152" s="2" t="s">
        <v>232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277</v>
      </c>
      <c r="LB152" s="2" t="s">
        <v>217</v>
      </c>
      <c r="LC152" s="2" t="s">
        <v>220</v>
      </c>
      <c r="LD152" s="2" t="s">
        <v>220</v>
      </c>
      <c r="LE152" s="2" t="s">
        <v>232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268</v>
      </c>
      <c r="LN152" s="2" t="s">
        <v>217</v>
      </c>
      <c r="LO152" s="2" t="s">
        <v>220</v>
      </c>
      <c r="LP152" s="2" t="s">
        <v>220</v>
      </c>
      <c r="LQ152" s="2" t="s">
        <v>232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230</v>
      </c>
      <c r="LZ152" s="2" t="s">
        <v>270</v>
      </c>
      <c r="MA152" s="2" t="s">
        <v>390</v>
      </c>
      <c r="MB152" s="2" t="s">
        <v>220</v>
      </c>
      <c r="MC152" s="2" t="s">
        <v>232</v>
      </c>
      <c r="MD152" s="2" t="s">
        <v>220</v>
      </c>
      <c r="ME152" s="4"/>
      <c r="MF152" s="8"/>
      <c r="MG152" s="4"/>
      <c r="MH152" s="8"/>
      <c r="MI152" s="7"/>
      <c r="MJ152" s="7"/>
      <c r="MK152" s="2" t="s">
        <v>230</v>
      </c>
      <c r="ML152" s="2" t="s">
        <v>270</v>
      </c>
      <c r="MM152" s="2" t="s">
        <v>421</v>
      </c>
      <c r="MN152" s="2" t="s">
        <v>220</v>
      </c>
      <c r="MO152" s="2" t="s">
        <v>232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230</v>
      </c>
      <c r="MX152" s="2" t="s">
        <v>274</v>
      </c>
      <c r="MY152" s="2" t="s">
        <v>1748</v>
      </c>
      <c r="MZ152" s="2" t="s">
        <v>220</v>
      </c>
      <c r="NA152" s="2" t="s">
        <v>232</v>
      </c>
      <c r="NB152" s="2" t="s">
        <v>220</v>
      </c>
      <c r="NC152" s="4"/>
      <c r="ND152" s="8"/>
      <c r="NE152" s="4"/>
      <c r="NF152" s="8"/>
      <c r="NG152" s="7"/>
      <c r="NH152" s="7"/>
      <c r="NI152" s="2" t="s">
        <v>277</v>
      </c>
      <c r="NJ152" s="2" t="s">
        <v>217</v>
      </c>
      <c r="NK152" s="2" t="s">
        <v>220</v>
      </c>
      <c r="NL152" s="2" t="s">
        <v>220</v>
      </c>
      <c r="NM152" s="2" t="s">
        <v>232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277</v>
      </c>
      <c r="NV152" s="2" t="s">
        <v>217</v>
      </c>
      <c r="NW152" s="2" t="s">
        <v>220</v>
      </c>
      <c r="NX152" s="2" t="s">
        <v>220</v>
      </c>
      <c r="NY152" s="2" t="s">
        <v>232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217</v>
      </c>
      <c r="OI152" s="2" t="s">
        <v>220</v>
      </c>
      <c r="OJ152" s="2" t="s">
        <v>220</v>
      </c>
      <c r="OK152" s="2" t="s">
        <v>232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220</v>
      </c>
      <c r="OU152" s="2" t="s">
        <v>220</v>
      </c>
      <c r="OV152" s="2" t="s">
        <v>220</v>
      </c>
      <c r="OW152" s="2" t="s">
        <v>220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277</v>
      </c>
      <c r="PF152" s="2" t="s">
        <v>217</v>
      </c>
      <c r="PG152" s="2" t="s">
        <v>220</v>
      </c>
      <c r="PH152" s="2" t="s">
        <v>220</v>
      </c>
      <c r="PI152" s="2" t="s">
        <v>232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220</v>
      </c>
      <c r="PR152" s="2" t="s">
        <v>220</v>
      </c>
      <c r="PS152" s="2" t="s">
        <v>220</v>
      </c>
      <c r="PT152" s="2" t="s">
        <v>220</v>
      </c>
      <c r="PU152" s="2" t="s">
        <v>220</v>
      </c>
      <c r="PV152" s="2" t="s">
        <v>220</v>
      </c>
      <c r="PW152" s="4">
        <v>123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</row>
    <row r="153">
      <c r="A153" s="2" t="s">
        <v>1978</v>
      </c>
      <c r="B153" s="2" t="s">
        <v>209</v>
      </c>
      <c r="C153" s="2" t="s">
        <v>210</v>
      </c>
      <c r="D153" s="2" t="s">
        <v>1713</v>
      </c>
      <c r="E153" s="2" t="s">
        <v>1714</v>
      </c>
      <c r="F153" s="2" t="s">
        <v>1029</v>
      </c>
      <c r="G153" s="2" t="s">
        <v>1029</v>
      </c>
      <c r="H153" s="2" t="s">
        <v>1029</v>
      </c>
      <c r="I153" s="2" t="s">
        <v>1965</v>
      </c>
      <c r="J153" s="2" t="s">
        <v>282</v>
      </c>
      <c r="K153" s="2" t="s">
        <v>1055</v>
      </c>
      <c r="L153" s="3">
        <v>73.5</v>
      </c>
      <c r="M153" s="3">
        <v>77.17</v>
      </c>
      <c r="N153" s="3">
        <v>149.99</v>
      </c>
      <c r="O153" s="2" t="s">
        <v>217</v>
      </c>
      <c r="P153" s="2" t="s">
        <v>538</v>
      </c>
      <c r="Q153" s="2" t="s">
        <v>219</v>
      </c>
      <c r="R153" s="2" t="s">
        <v>220</v>
      </c>
      <c r="S153" s="2" t="s">
        <v>1056</v>
      </c>
      <c r="T153" s="2" t="s">
        <v>222</v>
      </c>
      <c r="U153" s="2" t="s">
        <v>223</v>
      </c>
      <c r="V153" s="2" t="s">
        <v>1033</v>
      </c>
      <c r="W153" s="2" t="s">
        <v>955</v>
      </c>
      <c r="X153" s="2" t="s">
        <v>845</v>
      </c>
      <c r="Y153" s="2" t="s">
        <v>801</v>
      </c>
      <c r="Z153" s="4">
        <v>32</v>
      </c>
      <c r="AA153" s="4">
        <f>=ROUNDDOWN(26.6666666666667,0)</f>
      </c>
      <c r="AB153" s="5">
        <v>1.2</v>
      </c>
      <c r="AC153" s="2" t="s">
        <v>220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5</v>
      </c>
      <c r="AQ153" s="8">
        <v>290.08</v>
      </c>
      <c r="AR153" s="4">
        <v>10</v>
      </c>
      <c r="AS153" s="8">
        <v>938.05</v>
      </c>
      <c r="AT153" s="7">
        <v>-0.5</v>
      </c>
      <c r="AU153" s="7">
        <v>-0.6908</v>
      </c>
      <c r="AV153" s="4" t="s">
        <v>220</v>
      </c>
      <c r="AW153" s="8" t="s">
        <v>220</v>
      </c>
      <c r="AX153" s="4" t="s">
        <v>220</v>
      </c>
      <c r="AY153" s="8" t="s">
        <v>220</v>
      </c>
      <c r="AZ153" s="7" t="s">
        <v>220</v>
      </c>
      <c r="BA153" s="7" t="s">
        <v>220</v>
      </c>
      <c r="BB153" s="7">
        <v>0.8202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>
        <v>5</v>
      </c>
      <c r="BK153" s="8">
        <v>290.08</v>
      </c>
      <c r="BL153" s="2" t="s">
        <v>1979</v>
      </c>
      <c r="BM153" s="7">
        <v>1</v>
      </c>
      <c r="BN153" s="7">
        <v>1</v>
      </c>
      <c r="BO153" s="4">
        <v>4</v>
      </c>
      <c r="BP153" s="8">
        <v>253.56</v>
      </c>
      <c r="BQ153" s="4"/>
      <c r="BR153" s="8"/>
      <c r="BS153" s="7"/>
      <c r="BT153" s="7"/>
      <c r="BU153" s="2" t="s">
        <v>230</v>
      </c>
      <c r="BV153" s="2" t="s">
        <v>217</v>
      </c>
      <c r="BW153" s="2" t="s">
        <v>220</v>
      </c>
      <c r="BX153" s="2" t="s">
        <v>1980</v>
      </c>
      <c r="BY153" s="2" t="s">
        <v>232</v>
      </c>
      <c r="BZ153" s="2" t="s">
        <v>220</v>
      </c>
      <c r="CA153" s="4"/>
      <c r="CB153" s="8"/>
      <c r="CC153" s="4">
        <v>1</v>
      </c>
      <c r="CD153" s="8">
        <v>81.92</v>
      </c>
      <c r="CE153" s="7">
        <v>-1</v>
      </c>
      <c r="CF153" s="7">
        <v>-1</v>
      </c>
      <c r="CG153" s="2" t="s">
        <v>230</v>
      </c>
      <c r="CH153" s="2" t="s">
        <v>217</v>
      </c>
      <c r="CI153" s="2" t="s">
        <v>805</v>
      </c>
      <c r="CJ153" s="2" t="s">
        <v>1123</v>
      </c>
      <c r="CK153" s="2" t="s">
        <v>232</v>
      </c>
      <c r="CL153" s="2" t="s">
        <v>220</v>
      </c>
      <c r="CM153" s="4"/>
      <c r="CN153" s="8"/>
      <c r="CO153" s="4">
        <v>2</v>
      </c>
      <c r="CP153" s="8">
        <v>174.88</v>
      </c>
      <c r="CQ153" s="7">
        <v>-1</v>
      </c>
      <c r="CR153" s="7">
        <v>-1</v>
      </c>
      <c r="CS153" s="2" t="s">
        <v>230</v>
      </c>
      <c r="CT153" s="2" t="s">
        <v>217</v>
      </c>
      <c r="CU153" s="2" t="s">
        <v>367</v>
      </c>
      <c r="CV153" s="2" t="s">
        <v>1981</v>
      </c>
      <c r="CW153" s="2" t="s">
        <v>232</v>
      </c>
      <c r="CX153" s="2" t="s">
        <v>220</v>
      </c>
      <c r="CY153" s="4"/>
      <c r="CZ153" s="8"/>
      <c r="DA153" s="4"/>
      <c r="DB153" s="8"/>
      <c r="DC153" s="7"/>
      <c r="DD153" s="7"/>
      <c r="DE153" s="2" t="s">
        <v>230</v>
      </c>
      <c r="DF153" s="2" t="s">
        <v>217</v>
      </c>
      <c r="DG153" s="2" t="s">
        <v>880</v>
      </c>
      <c r="DH153" s="2" t="s">
        <v>365</v>
      </c>
      <c r="DI153" s="2" t="s">
        <v>232</v>
      </c>
      <c r="DJ153" s="2" t="s">
        <v>220</v>
      </c>
      <c r="DK153" s="4"/>
      <c r="DL153" s="8"/>
      <c r="DM153" s="4">
        <v>5</v>
      </c>
      <c r="DN153" s="8">
        <v>514.55</v>
      </c>
      <c r="DO153" s="7">
        <v>-1</v>
      </c>
      <c r="DP153" s="7">
        <v>-1</v>
      </c>
      <c r="DQ153" s="2" t="s">
        <v>230</v>
      </c>
      <c r="DR153" s="2" t="s">
        <v>217</v>
      </c>
      <c r="DS153" s="2" t="s">
        <v>1060</v>
      </c>
      <c r="DT153" s="2" t="s">
        <v>1982</v>
      </c>
      <c r="DU153" s="2" t="s">
        <v>232</v>
      </c>
      <c r="DV153" s="2" t="s">
        <v>220</v>
      </c>
      <c r="DW153" s="4">
        <v>1</v>
      </c>
      <c r="DX153" s="8">
        <v>36.52</v>
      </c>
      <c r="DY153" s="4"/>
      <c r="DZ153" s="8"/>
      <c r="EA153" s="7"/>
      <c r="EB153" s="7"/>
      <c r="EC153" s="2" t="s">
        <v>230</v>
      </c>
      <c r="ED153" s="2" t="s">
        <v>217</v>
      </c>
      <c r="EE153" s="2" t="s">
        <v>1061</v>
      </c>
      <c r="EF153" s="2" t="s">
        <v>390</v>
      </c>
      <c r="EG153" s="2" t="s">
        <v>232</v>
      </c>
      <c r="EH153" s="2" t="s">
        <v>220</v>
      </c>
      <c r="EI153" s="4"/>
      <c r="EJ153" s="8"/>
      <c r="EK153" s="4">
        <v>2</v>
      </c>
      <c r="EL153" s="8">
        <v>166.7</v>
      </c>
      <c r="EM153" s="7">
        <v>-1</v>
      </c>
      <c r="EN153" s="7">
        <v>-1</v>
      </c>
      <c r="EO153" s="2" t="s">
        <v>230</v>
      </c>
      <c r="EP153" s="2" t="s">
        <v>217</v>
      </c>
      <c r="EQ153" s="2" t="s">
        <v>369</v>
      </c>
      <c r="ER153" s="2" t="s">
        <v>884</v>
      </c>
      <c r="ES153" s="2" t="s">
        <v>232</v>
      </c>
      <c r="ET153" s="2" t="s">
        <v>220</v>
      </c>
      <c r="EU153" s="4"/>
      <c r="EV153" s="8"/>
      <c r="EW153" s="4"/>
      <c r="EX153" s="8"/>
      <c r="EY153" s="7"/>
      <c r="EZ153" s="7"/>
      <c r="FA153" s="2" t="s">
        <v>230</v>
      </c>
      <c r="FB153" s="2" t="s">
        <v>217</v>
      </c>
      <c r="FC153" s="2" t="s">
        <v>805</v>
      </c>
      <c r="FD153" s="2" t="s">
        <v>1133</v>
      </c>
      <c r="FE153" s="2" t="s">
        <v>232</v>
      </c>
      <c r="FF153" s="2" t="s">
        <v>220</v>
      </c>
      <c r="FG153" s="4"/>
      <c r="FH153" s="8"/>
      <c r="FI153" s="4"/>
      <c r="FJ153" s="8"/>
      <c r="FK153" s="7"/>
      <c r="FL153" s="7"/>
      <c r="FM153" s="2" t="s">
        <v>254</v>
      </c>
      <c r="FN153" s="2" t="s">
        <v>217</v>
      </c>
      <c r="FO153" s="2" t="s">
        <v>220</v>
      </c>
      <c r="FP153" s="2" t="s">
        <v>220</v>
      </c>
      <c r="FQ153" s="2" t="s">
        <v>232</v>
      </c>
      <c r="FR153" s="2" t="s">
        <v>220</v>
      </c>
      <c r="FS153" s="4"/>
      <c r="FT153" s="8"/>
      <c r="FU153" s="4"/>
      <c r="FV153" s="8"/>
      <c r="FW153" s="7"/>
      <c r="FX153" s="7"/>
      <c r="FY153" s="2" t="s">
        <v>230</v>
      </c>
      <c r="FZ153" s="2" t="s">
        <v>217</v>
      </c>
      <c r="GA153" s="2" t="s">
        <v>378</v>
      </c>
      <c r="GB153" s="2" t="s">
        <v>1983</v>
      </c>
      <c r="GC153" s="2" t="s">
        <v>232</v>
      </c>
      <c r="GD153" s="2" t="s">
        <v>220</v>
      </c>
      <c r="GE153" s="4"/>
      <c r="GF153" s="8"/>
      <c r="GG153" s="4"/>
      <c r="GH153" s="8"/>
      <c r="GI153" s="7"/>
      <c r="GJ153" s="7"/>
      <c r="GK153" s="2" t="s">
        <v>230</v>
      </c>
      <c r="GL153" s="2" t="s">
        <v>217</v>
      </c>
      <c r="GM153" s="2" t="s">
        <v>380</v>
      </c>
      <c r="GN153" s="2" t="s">
        <v>220</v>
      </c>
      <c r="GO153" s="2" t="s">
        <v>232</v>
      </c>
      <c r="GP153" s="2" t="s">
        <v>220</v>
      </c>
      <c r="GQ153" s="4"/>
      <c r="GR153" s="8"/>
      <c r="GS153" s="4"/>
      <c r="GT153" s="8"/>
      <c r="GU153" s="7"/>
      <c r="GV153" s="7"/>
      <c r="GW153" s="2" t="s">
        <v>277</v>
      </c>
      <c r="GX153" s="2" t="s">
        <v>217</v>
      </c>
      <c r="GY153" s="2" t="s">
        <v>220</v>
      </c>
      <c r="GZ153" s="2" t="s">
        <v>220</v>
      </c>
      <c r="HA153" s="2" t="s">
        <v>232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254</v>
      </c>
      <c r="HJ153" s="2" t="s">
        <v>217</v>
      </c>
      <c r="HK153" s="2" t="s">
        <v>220</v>
      </c>
      <c r="HL153" s="2" t="s">
        <v>220</v>
      </c>
      <c r="HM153" s="2" t="s">
        <v>232</v>
      </c>
      <c r="HN153" s="2" t="s">
        <v>220</v>
      </c>
      <c r="HO153" s="4"/>
      <c r="HP153" s="8"/>
      <c r="HQ153" s="4"/>
      <c r="HR153" s="8"/>
      <c r="HS153" s="7"/>
      <c r="HT153" s="7"/>
      <c r="HU153" s="2" t="s">
        <v>230</v>
      </c>
      <c r="HV153" s="2" t="s">
        <v>217</v>
      </c>
      <c r="HW153" s="2" t="s">
        <v>382</v>
      </c>
      <c r="HX153" s="2" t="s">
        <v>220</v>
      </c>
      <c r="HY153" s="2" t="s">
        <v>232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230</v>
      </c>
      <c r="IH153" s="2" t="s">
        <v>217</v>
      </c>
      <c r="II153" s="2" t="s">
        <v>801</v>
      </c>
      <c r="IJ153" s="2" t="s">
        <v>1070</v>
      </c>
      <c r="IK153" s="2" t="s">
        <v>232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277</v>
      </c>
      <c r="IT153" s="2" t="s">
        <v>217</v>
      </c>
      <c r="IU153" s="2" t="s">
        <v>220</v>
      </c>
      <c r="IV153" s="2" t="s">
        <v>220</v>
      </c>
      <c r="IW153" s="2" t="s">
        <v>232</v>
      </c>
      <c r="IX153" s="2" t="s">
        <v>220</v>
      </c>
      <c r="IY153" s="4"/>
      <c r="IZ153" s="8"/>
      <c r="JA153" s="4"/>
      <c r="JB153" s="8"/>
      <c r="JC153" s="7"/>
      <c r="JD153" s="7"/>
      <c r="JE153" s="2" t="s">
        <v>254</v>
      </c>
      <c r="JF153" s="2" t="s">
        <v>217</v>
      </c>
      <c r="JG153" s="2" t="s">
        <v>220</v>
      </c>
      <c r="JH153" s="2" t="s">
        <v>220</v>
      </c>
      <c r="JI153" s="2" t="s">
        <v>232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277</v>
      </c>
      <c r="JR153" s="2" t="s">
        <v>217</v>
      </c>
      <c r="JS153" s="2" t="s">
        <v>220</v>
      </c>
      <c r="JT153" s="2" t="s">
        <v>220</v>
      </c>
      <c r="JU153" s="2" t="s">
        <v>232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277</v>
      </c>
      <c r="KD153" s="2" t="s">
        <v>217</v>
      </c>
      <c r="KE153" s="2" t="s">
        <v>220</v>
      </c>
      <c r="KF153" s="2" t="s">
        <v>220</v>
      </c>
      <c r="KG153" s="2" t="s">
        <v>232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277</v>
      </c>
      <c r="KP153" s="2" t="s">
        <v>217</v>
      </c>
      <c r="KQ153" s="2" t="s">
        <v>220</v>
      </c>
      <c r="KR153" s="2" t="s">
        <v>220</v>
      </c>
      <c r="KS153" s="2" t="s">
        <v>232</v>
      </c>
      <c r="KT153" s="2" t="s">
        <v>220</v>
      </c>
      <c r="KU153" s="4"/>
      <c r="KV153" s="8"/>
      <c r="KW153" s="4"/>
      <c r="KX153" s="8"/>
      <c r="KY153" s="7"/>
      <c r="KZ153" s="7"/>
      <c r="LA153" s="2" t="s">
        <v>277</v>
      </c>
      <c r="LB153" s="2" t="s">
        <v>217</v>
      </c>
      <c r="LC153" s="2" t="s">
        <v>220</v>
      </c>
      <c r="LD153" s="2" t="s">
        <v>220</v>
      </c>
      <c r="LE153" s="2" t="s">
        <v>232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268</v>
      </c>
      <c r="LN153" s="2" t="s">
        <v>217</v>
      </c>
      <c r="LO153" s="2" t="s">
        <v>220</v>
      </c>
      <c r="LP153" s="2" t="s">
        <v>220</v>
      </c>
      <c r="LQ153" s="2" t="s">
        <v>232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230</v>
      </c>
      <c r="LZ153" s="2" t="s">
        <v>270</v>
      </c>
      <c r="MA153" s="2" t="s">
        <v>390</v>
      </c>
      <c r="MB153" s="2" t="s">
        <v>256</v>
      </c>
      <c r="MC153" s="2" t="s">
        <v>232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230</v>
      </c>
      <c r="ML153" s="2" t="s">
        <v>270</v>
      </c>
      <c r="MM153" s="2" t="s">
        <v>421</v>
      </c>
      <c r="MN153" s="2" t="s">
        <v>220</v>
      </c>
      <c r="MO153" s="2" t="s">
        <v>232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230</v>
      </c>
      <c r="MX153" s="2" t="s">
        <v>274</v>
      </c>
      <c r="MY153" s="2" t="s">
        <v>1748</v>
      </c>
      <c r="MZ153" s="2" t="s">
        <v>220</v>
      </c>
      <c r="NA153" s="2" t="s">
        <v>232</v>
      </c>
      <c r="NB153" s="2" t="s">
        <v>220</v>
      </c>
      <c r="NC153" s="4"/>
      <c r="ND153" s="8"/>
      <c r="NE153" s="4"/>
      <c r="NF153" s="8"/>
      <c r="NG153" s="7"/>
      <c r="NH153" s="7"/>
      <c r="NI153" s="2" t="s">
        <v>277</v>
      </c>
      <c r="NJ153" s="2" t="s">
        <v>217</v>
      </c>
      <c r="NK153" s="2" t="s">
        <v>220</v>
      </c>
      <c r="NL153" s="2" t="s">
        <v>220</v>
      </c>
      <c r="NM153" s="2" t="s">
        <v>232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277</v>
      </c>
      <c r="NV153" s="2" t="s">
        <v>217</v>
      </c>
      <c r="NW153" s="2" t="s">
        <v>220</v>
      </c>
      <c r="NX153" s="2" t="s">
        <v>220</v>
      </c>
      <c r="NY153" s="2" t="s">
        <v>232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268</v>
      </c>
      <c r="OH153" s="2" t="s">
        <v>217</v>
      </c>
      <c r="OI153" s="2" t="s">
        <v>220</v>
      </c>
      <c r="OJ153" s="2" t="s">
        <v>220</v>
      </c>
      <c r="OK153" s="2" t="s">
        <v>232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220</v>
      </c>
      <c r="OT153" s="2" t="s">
        <v>220</v>
      </c>
      <c r="OU153" s="2" t="s">
        <v>220</v>
      </c>
      <c r="OV153" s="2" t="s">
        <v>220</v>
      </c>
      <c r="OW153" s="2" t="s">
        <v>220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277</v>
      </c>
      <c r="PF153" s="2" t="s">
        <v>217</v>
      </c>
      <c r="PG153" s="2" t="s">
        <v>220</v>
      </c>
      <c r="PH153" s="2" t="s">
        <v>220</v>
      </c>
      <c r="PI153" s="2" t="s">
        <v>232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220</v>
      </c>
      <c r="PS153" s="2" t="s">
        <v>220</v>
      </c>
      <c r="PT153" s="2" t="s">
        <v>220</v>
      </c>
      <c r="PU153" s="2" t="s">
        <v>220</v>
      </c>
      <c r="PV153" s="2" t="s">
        <v>220</v>
      </c>
      <c r="PW153" s="4">
        <v>32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</row>
    <row r="154">
      <c r="A154" s="2" t="s">
        <v>1984</v>
      </c>
      <c r="B154" s="2" t="s">
        <v>209</v>
      </c>
      <c r="C154" s="2" t="s">
        <v>210</v>
      </c>
      <c r="D154" s="2" t="s">
        <v>1713</v>
      </c>
      <c r="E154" s="2" t="s">
        <v>1714</v>
      </c>
      <c r="F154" s="2" t="s">
        <v>576</v>
      </c>
      <c r="G154" s="2" t="s">
        <v>576</v>
      </c>
      <c r="H154" s="2" t="s">
        <v>576</v>
      </c>
      <c r="I154" s="2" t="s">
        <v>1985</v>
      </c>
      <c r="J154" s="2" t="s">
        <v>215</v>
      </c>
      <c r="K154" s="2" t="s">
        <v>672</v>
      </c>
      <c r="L154" s="3">
        <v>44.1</v>
      </c>
      <c r="M154" s="3">
        <v>46.3</v>
      </c>
      <c r="N154" s="3">
        <v>89.99</v>
      </c>
      <c r="O154" s="2" t="s">
        <v>217</v>
      </c>
      <c r="P154" s="2" t="s">
        <v>405</v>
      </c>
      <c r="Q154" s="2" t="s">
        <v>219</v>
      </c>
      <c r="R154" s="2" t="s">
        <v>220</v>
      </c>
      <c r="S154" s="2" t="s">
        <v>674</v>
      </c>
      <c r="T154" s="2" t="s">
        <v>222</v>
      </c>
      <c r="U154" s="2" t="s">
        <v>223</v>
      </c>
      <c r="V154" s="2" t="s">
        <v>580</v>
      </c>
      <c r="W154" s="2" t="s">
        <v>442</v>
      </c>
      <c r="X154" s="2" t="s">
        <v>581</v>
      </c>
      <c r="Y154" s="2" t="s">
        <v>582</v>
      </c>
      <c r="Z154" s="4">
        <v>229</v>
      </c>
      <c r="AA154" s="4">
        <f>=ROUNDDOWN(57.25,0)</f>
      </c>
      <c r="AB154" s="5">
        <v>4</v>
      </c>
      <c r="AC154" s="2" t="s">
        <v>220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8</v>
      </c>
      <c r="AQ154" s="8">
        <v>393.95</v>
      </c>
      <c r="AR154" s="4">
        <v>24</v>
      </c>
      <c r="AS154" s="8">
        <v>1246.83</v>
      </c>
      <c r="AT154" s="7">
        <v>-0.6667</v>
      </c>
      <c r="AU154" s="7">
        <v>-0.684</v>
      </c>
      <c r="AV154" s="4">
        <v>12</v>
      </c>
      <c r="AW154" s="8">
        <v>656.3</v>
      </c>
      <c r="AX154" s="4">
        <v>30</v>
      </c>
      <c r="AY154" s="8">
        <v>1651.05</v>
      </c>
      <c r="AZ154" s="7">
        <v>-0.6</v>
      </c>
      <c r="BA154" s="7">
        <v>-0.6025</v>
      </c>
      <c r="BB154" s="7">
        <v>0.6003</v>
      </c>
      <c r="BC154" s="4">
        <v>34</v>
      </c>
      <c r="BD154" s="8">
        <v>1851.18</v>
      </c>
      <c r="BE154" s="4">
        <v>69</v>
      </c>
      <c r="BF154" s="8">
        <v>4033.39</v>
      </c>
      <c r="BG154" s="7">
        <v>-0.5072</v>
      </c>
      <c r="BH154" s="7">
        <v>-0.541</v>
      </c>
      <c r="BI154" s="7">
        <v>0.3545</v>
      </c>
      <c r="BJ154" s="4">
        <v>8</v>
      </c>
      <c r="BK154" s="8">
        <v>393.95</v>
      </c>
      <c r="BL154" s="2" t="s">
        <v>1986</v>
      </c>
      <c r="BM154" s="7">
        <v>1</v>
      </c>
      <c r="BN154" s="7">
        <v>1</v>
      </c>
      <c r="BO154" s="4">
        <v>2</v>
      </c>
      <c r="BP154" s="8">
        <v>105.94</v>
      </c>
      <c r="BQ154" s="4">
        <v>21</v>
      </c>
      <c r="BR154" s="8">
        <v>1112.37</v>
      </c>
      <c r="BS154" s="7">
        <v>-0.9048</v>
      </c>
      <c r="BT154" s="7">
        <v>-0.9048</v>
      </c>
      <c r="BU154" s="2" t="s">
        <v>230</v>
      </c>
      <c r="BV154" s="2" t="s">
        <v>217</v>
      </c>
      <c r="BW154" s="2" t="s">
        <v>220</v>
      </c>
      <c r="BX154" s="2" t="s">
        <v>1987</v>
      </c>
      <c r="BY154" s="2" t="s">
        <v>232</v>
      </c>
      <c r="BZ154" s="2" t="s">
        <v>220</v>
      </c>
      <c r="CA154" s="4"/>
      <c r="CB154" s="8"/>
      <c r="CC154" s="4">
        <v>1</v>
      </c>
      <c r="CD154" s="8">
        <v>50.79</v>
      </c>
      <c r="CE154" s="7">
        <v>-1</v>
      </c>
      <c r="CF154" s="7">
        <v>-1</v>
      </c>
      <c r="CG154" s="2" t="s">
        <v>230</v>
      </c>
      <c r="CH154" s="2" t="s">
        <v>217</v>
      </c>
      <c r="CI154" s="2" t="s">
        <v>585</v>
      </c>
      <c r="CJ154" s="2" t="s">
        <v>1988</v>
      </c>
      <c r="CK154" s="2" t="s">
        <v>232</v>
      </c>
      <c r="CL154" s="2" t="s">
        <v>220</v>
      </c>
      <c r="CM154" s="4">
        <v>1</v>
      </c>
      <c r="CN154" s="8">
        <v>46.79</v>
      </c>
      <c r="CO154" s="4"/>
      <c r="CP154" s="8"/>
      <c r="CQ154" s="7"/>
      <c r="CR154" s="7"/>
      <c r="CS154" s="2" t="s">
        <v>230</v>
      </c>
      <c r="CT154" s="2" t="s">
        <v>217</v>
      </c>
      <c r="CU154" s="2" t="s">
        <v>587</v>
      </c>
      <c r="CV154" s="2" t="s">
        <v>1989</v>
      </c>
      <c r="CW154" s="2" t="s">
        <v>232</v>
      </c>
      <c r="CX154" s="2" t="s">
        <v>220</v>
      </c>
      <c r="CY154" s="4"/>
      <c r="CZ154" s="8"/>
      <c r="DA154" s="4"/>
      <c r="DB154" s="8"/>
      <c r="DC154" s="7"/>
      <c r="DD154" s="7"/>
      <c r="DE154" s="2" t="s">
        <v>230</v>
      </c>
      <c r="DF154" s="2" t="s">
        <v>217</v>
      </c>
      <c r="DG154" s="2" t="s">
        <v>589</v>
      </c>
      <c r="DH154" s="2" t="s">
        <v>1990</v>
      </c>
      <c r="DI154" s="2" t="s">
        <v>232</v>
      </c>
      <c r="DJ154" s="2" t="s">
        <v>220</v>
      </c>
      <c r="DK154" s="4"/>
      <c r="DL154" s="8"/>
      <c r="DM154" s="4"/>
      <c r="DN154" s="8"/>
      <c r="DO154" s="7"/>
      <c r="DP154" s="7"/>
      <c r="DQ154" s="2" t="s">
        <v>230</v>
      </c>
      <c r="DR154" s="2" t="s">
        <v>217</v>
      </c>
      <c r="DS154" s="2" t="s">
        <v>591</v>
      </c>
      <c r="DT154" s="2" t="s">
        <v>592</v>
      </c>
      <c r="DU154" s="2" t="s">
        <v>232</v>
      </c>
      <c r="DV154" s="2" t="s">
        <v>220</v>
      </c>
      <c r="DW154" s="4">
        <v>3</v>
      </c>
      <c r="DX154" s="8">
        <v>133.87</v>
      </c>
      <c r="DY154" s="4">
        <v>2</v>
      </c>
      <c r="DZ154" s="8">
        <v>83.67</v>
      </c>
      <c r="EA154" s="7">
        <v>0.5</v>
      </c>
      <c r="EB154" s="7">
        <v>0.6</v>
      </c>
      <c r="EC154" s="2" t="s">
        <v>230</v>
      </c>
      <c r="ED154" s="2" t="s">
        <v>217</v>
      </c>
      <c r="EE154" s="2" t="s">
        <v>593</v>
      </c>
      <c r="EF154" s="2" t="s">
        <v>1991</v>
      </c>
      <c r="EG154" s="2" t="s">
        <v>232</v>
      </c>
      <c r="EH154" s="2" t="s">
        <v>220</v>
      </c>
      <c r="EI154" s="4">
        <v>1</v>
      </c>
      <c r="EJ154" s="8">
        <v>53.33</v>
      </c>
      <c r="EK154" s="4"/>
      <c r="EL154" s="8"/>
      <c r="EM154" s="7"/>
      <c r="EN154" s="7"/>
      <c r="EO154" s="2" t="s">
        <v>230</v>
      </c>
      <c r="EP154" s="2" t="s">
        <v>217</v>
      </c>
      <c r="EQ154" s="2" t="s">
        <v>455</v>
      </c>
      <c r="ER154" s="2" t="s">
        <v>456</v>
      </c>
      <c r="ES154" s="2" t="s">
        <v>232</v>
      </c>
      <c r="ET154" s="2" t="s">
        <v>220</v>
      </c>
      <c r="EU154" s="4">
        <v>1</v>
      </c>
      <c r="EV154" s="8">
        <v>54.02</v>
      </c>
      <c r="EW154" s="4"/>
      <c r="EX154" s="8"/>
      <c r="EY154" s="7"/>
      <c r="EZ154" s="7"/>
      <c r="FA154" s="2" t="s">
        <v>230</v>
      </c>
      <c r="FB154" s="2" t="s">
        <v>217</v>
      </c>
      <c r="FC154" s="2" t="s">
        <v>594</v>
      </c>
      <c r="FD154" s="2" t="s">
        <v>1992</v>
      </c>
      <c r="FE154" s="2" t="s">
        <v>232</v>
      </c>
      <c r="FF154" s="2" t="s">
        <v>220</v>
      </c>
      <c r="FG154" s="4"/>
      <c r="FH154" s="8"/>
      <c r="FI154" s="4"/>
      <c r="FJ154" s="8"/>
      <c r="FK154" s="7"/>
      <c r="FL154" s="7"/>
      <c r="FM154" s="2" t="s">
        <v>230</v>
      </c>
      <c r="FN154" s="2" t="s">
        <v>217</v>
      </c>
      <c r="FO154" s="2" t="s">
        <v>246</v>
      </c>
      <c r="FP154" s="2" t="s">
        <v>684</v>
      </c>
      <c r="FQ154" s="2" t="s">
        <v>232</v>
      </c>
      <c r="FR154" s="2" t="s">
        <v>220</v>
      </c>
      <c r="FS154" s="4"/>
      <c r="FT154" s="8"/>
      <c r="FU154" s="4"/>
      <c r="FV154" s="8"/>
      <c r="FW154" s="7"/>
      <c r="FX154" s="7"/>
      <c r="FY154" s="2" t="s">
        <v>230</v>
      </c>
      <c r="FZ154" s="2" t="s">
        <v>217</v>
      </c>
      <c r="GA154" s="2" t="s">
        <v>460</v>
      </c>
      <c r="GB154" s="2" t="s">
        <v>321</v>
      </c>
      <c r="GC154" s="2" t="s">
        <v>232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277</v>
      </c>
      <c r="GL154" s="2" t="s">
        <v>217</v>
      </c>
      <c r="GM154" s="2" t="s">
        <v>220</v>
      </c>
      <c r="GN154" s="2" t="s">
        <v>220</v>
      </c>
      <c r="GO154" s="2" t="s">
        <v>232</v>
      </c>
      <c r="GP154" s="2" t="s">
        <v>220</v>
      </c>
      <c r="GQ154" s="4"/>
      <c r="GR154" s="8"/>
      <c r="GS154" s="4"/>
      <c r="GT154" s="8"/>
      <c r="GU154" s="7"/>
      <c r="GV154" s="7"/>
      <c r="GW154" s="2" t="s">
        <v>416</v>
      </c>
      <c r="GX154" s="2" t="s">
        <v>217</v>
      </c>
      <c r="GY154" s="2" t="s">
        <v>220</v>
      </c>
      <c r="GZ154" s="2" t="s">
        <v>220</v>
      </c>
      <c r="HA154" s="2" t="s">
        <v>232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254</v>
      </c>
      <c r="HJ154" s="2" t="s">
        <v>217</v>
      </c>
      <c r="HK154" s="2" t="s">
        <v>220</v>
      </c>
      <c r="HL154" s="2" t="s">
        <v>220</v>
      </c>
      <c r="HM154" s="2" t="s">
        <v>232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230</v>
      </c>
      <c r="HV154" s="2" t="s">
        <v>217</v>
      </c>
      <c r="HW154" s="2" t="s">
        <v>599</v>
      </c>
      <c r="HX154" s="2" t="s">
        <v>220</v>
      </c>
      <c r="HY154" s="2" t="s">
        <v>232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230</v>
      </c>
      <c r="IH154" s="2" t="s">
        <v>217</v>
      </c>
      <c r="II154" s="2" t="s">
        <v>591</v>
      </c>
      <c r="IJ154" s="2" t="s">
        <v>697</v>
      </c>
      <c r="IK154" s="2" t="s">
        <v>232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277</v>
      </c>
      <c r="IT154" s="2" t="s">
        <v>217</v>
      </c>
      <c r="IU154" s="2" t="s">
        <v>220</v>
      </c>
      <c r="IV154" s="2" t="s">
        <v>220</v>
      </c>
      <c r="IW154" s="2" t="s">
        <v>232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254</v>
      </c>
      <c r="JF154" s="2" t="s">
        <v>217</v>
      </c>
      <c r="JG154" s="2" t="s">
        <v>602</v>
      </c>
      <c r="JH154" s="2" t="s">
        <v>220</v>
      </c>
      <c r="JI154" s="2" t="s">
        <v>232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230</v>
      </c>
      <c r="JR154" s="2" t="s">
        <v>217</v>
      </c>
      <c r="JS154" s="2" t="s">
        <v>603</v>
      </c>
      <c r="JT154" s="2" t="s">
        <v>220</v>
      </c>
      <c r="JU154" s="2" t="s">
        <v>232</v>
      </c>
      <c r="JV154" s="2" t="s">
        <v>220</v>
      </c>
      <c r="JW154" s="4"/>
      <c r="JX154" s="8"/>
      <c r="JY154" s="4"/>
      <c r="JZ154" s="8"/>
      <c r="KA154" s="7"/>
      <c r="KB154" s="7"/>
      <c r="KC154" s="2" t="s">
        <v>277</v>
      </c>
      <c r="KD154" s="2" t="s">
        <v>217</v>
      </c>
      <c r="KE154" s="2" t="s">
        <v>220</v>
      </c>
      <c r="KF154" s="2" t="s">
        <v>220</v>
      </c>
      <c r="KG154" s="2" t="s">
        <v>232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254</v>
      </c>
      <c r="KP154" s="2" t="s">
        <v>217</v>
      </c>
      <c r="KQ154" s="2" t="s">
        <v>220</v>
      </c>
      <c r="KR154" s="2" t="s">
        <v>220</v>
      </c>
      <c r="KS154" s="2" t="s">
        <v>232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277</v>
      </c>
      <c r="LB154" s="2" t="s">
        <v>217</v>
      </c>
      <c r="LC154" s="2" t="s">
        <v>220</v>
      </c>
      <c r="LD154" s="2" t="s">
        <v>220</v>
      </c>
      <c r="LE154" s="2" t="s">
        <v>232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268</v>
      </c>
      <c r="LN154" s="2" t="s">
        <v>217</v>
      </c>
      <c r="LO154" s="2" t="s">
        <v>220</v>
      </c>
      <c r="LP154" s="2" t="s">
        <v>220</v>
      </c>
      <c r="LQ154" s="2" t="s">
        <v>232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230</v>
      </c>
      <c r="LZ154" s="2" t="s">
        <v>270</v>
      </c>
      <c r="MA154" s="2" t="s">
        <v>1156</v>
      </c>
      <c r="MB154" s="2" t="s">
        <v>220</v>
      </c>
      <c r="MC154" s="2" t="s">
        <v>232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277</v>
      </c>
      <c r="ML154" s="2" t="s">
        <v>217</v>
      </c>
      <c r="MM154" s="2" t="s">
        <v>220</v>
      </c>
      <c r="MN154" s="2" t="s">
        <v>220</v>
      </c>
      <c r="MO154" s="2" t="s">
        <v>232</v>
      </c>
      <c r="MP154" s="2" t="s">
        <v>220</v>
      </c>
      <c r="MQ154" s="4"/>
      <c r="MR154" s="8"/>
      <c r="MS154" s="4"/>
      <c r="MT154" s="8"/>
      <c r="MU154" s="7"/>
      <c r="MV154" s="7"/>
      <c r="MW154" s="2" t="s">
        <v>230</v>
      </c>
      <c r="MX154" s="2" t="s">
        <v>274</v>
      </c>
      <c r="MY154" s="2" t="s">
        <v>1993</v>
      </c>
      <c r="MZ154" s="2" t="s">
        <v>1994</v>
      </c>
      <c r="NA154" s="2" t="s">
        <v>232</v>
      </c>
      <c r="NB154" s="2" t="s">
        <v>220</v>
      </c>
      <c r="NC154" s="4"/>
      <c r="ND154" s="8"/>
      <c r="NE154" s="4"/>
      <c r="NF154" s="8"/>
      <c r="NG154" s="7"/>
      <c r="NH154" s="7"/>
      <c r="NI154" s="2" t="s">
        <v>220</v>
      </c>
      <c r="NJ154" s="2" t="s">
        <v>220</v>
      </c>
      <c r="NK154" s="2" t="s">
        <v>220</v>
      </c>
      <c r="NL154" s="2" t="s">
        <v>220</v>
      </c>
      <c r="NM154" s="2" t="s">
        <v>220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277</v>
      </c>
      <c r="NV154" s="2" t="s">
        <v>217</v>
      </c>
      <c r="NW154" s="2" t="s">
        <v>220</v>
      </c>
      <c r="NX154" s="2" t="s">
        <v>220</v>
      </c>
      <c r="NY154" s="2" t="s">
        <v>232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220</v>
      </c>
      <c r="OI154" s="2" t="s">
        <v>220</v>
      </c>
      <c r="OJ154" s="2" t="s">
        <v>220</v>
      </c>
      <c r="OK154" s="2" t="s">
        <v>220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230</v>
      </c>
      <c r="OT154" s="2" t="s">
        <v>270</v>
      </c>
      <c r="OU154" s="2" t="s">
        <v>1995</v>
      </c>
      <c r="OV154" s="2" t="s">
        <v>1996</v>
      </c>
      <c r="OW154" s="2" t="s">
        <v>232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220</v>
      </c>
      <c r="PF154" s="2" t="s">
        <v>220</v>
      </c>
      <c r="PG154" s="2" t="s">
        <v>220</v>
      </c>
      <c r="PH154" s="2" t="s">
        <v>220</v>
      </c>
      <c r="PI154" s="2" t="s">
        <v>220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230</v>
      </c>
      <c r="PR154" s="2" t="s">
        <v>270</v>
      </c>
      <c r="PS154" s="2" t="s">
        <v>299</v>
      </c>
      <c r="PT154" s="2" t="s">
        <v>220</v>
      </c>
      <c r="PU154" s="2" t="s">
        <v>232</v>
      </c>
      <c r="PV154" s="2" t="s">
        <v>220</v>
      </c>
      <c r="PW154" s="4">
        <v>229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</row>
    <row r="155">
      <c r="A155" s="2" t="s">
        <v>1997</v>
      </c>
      <c r="B155" s="2" t="s">
        <v>209</v>
      </c>
      <c r="C155" s="2" t="s">
        <v>210</v>
      </c>
      <c r="D155" s="2" t="s">
        <v>1713</v>
      </c>
      <c r="E155" s="2" t="s">
        <v>1714</v>
      </c>
      <c r="F155" s="2" t="s">
        <v>576</v>
      </c>
      <c r="G155" s="2" t="s">
        <v>576</v>
      </c>
      <c r="H155" s="2" t="s">
        <v>576</v>
      </c>
      <c r="I155" s="2" t="s">
        <v>1985</v>
      </c>
      <c r="J155" s="2" t="s">
        <v>282</v>
      </c>
      <c r="K155" s="2" t="s">
        <v>672</v>
      </c>
      <c r="L155" s="3">
        <v>58.5</v>
      </c>
      <c r="M155" s="3">
        <v>61.42</v>
      </c>
      <c r="N155" s="3">
        <v>119.99</v>
      </c>
      <c r="O155" s="2" t="s">
        <v>217</v>
      </c>
      <c r="P155" s="2" t="s">
        <v>405</v>
      </c>
      <c r="Q155" s="2" t="s">
        <v>219</v>
      </c>
      <c r="R155" s="2" t="s">
        <v>220</v>
      </c>
      <c r="S155" s="2" t="s">
        <v>674</v>
      </c>
      <c r="T155" s="2" t="s">
        <v>222</v>
      </c>
      <c r="U155" s="2" t="s">
        <v>223</v>
      </c>
      <c r="V155" s="2" t="s">
        <v>580</v>
      </c>
      <c r="W155" s="2" t="s">
        <v>442</v>
      </c>
      <c r="X155" s="2" t="s">
        <v>581</v>
      </c>
      <c r="Y155" s="2" t="s">
        <v>582</v>
      </c>
      <c r="Z155" s="4">
        <v>176</v>
      </c>
      <c r="AA155" s="4">
        <f>=ROUNDDOWN(80,0)</f>
      </c>
      <c r="AB155" s="5">
        <v>2.2</v>
      </c>
      <c r="AC155" s="2" t="s">
        <v>220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4</v>
      </c>
      <c r="AQ155" s="8">
        <v>262.35</v>
      </c>
      <c r="AR155" s="4">
        <v>6</v>
      </c>
      <c r="AS155" s="8">
        <v>404.22</v>
      </c>
      <c r="AT155" s="7">
        <v>-0.3333</v>
      </c>
      <c r="AU155" s="7">
        <v>-0.351</v>
      </c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0.3997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4</v>
      </c>
      <c r="BK155" s="8">
        <v>262.35</v>
      </c>
      <c r="BL155" s="2" t="s">
        <v>1998</v>
      </c>
      <c r="BM155" s="7">
        <v>1</v>
      </c>
      <c r="BN155" s="7">
        <v>1</v>
      </c>
      <c r="BO155" s="4">
        <v>2</v>
      </c>
      <c r="BP155" s="8">
        <v>141.24</v>
      </c>
      <c r="BQ155" s="4"/>
      <c r="BR155" s="8"/>
      <c r="BS155" s="7"/>
      <c r="BT155" s="7"/>
      <c r="BU155" s="2" t="s">
        <v>230</v>
      </c>
      <c r="BV155" s="2" t="s">
        <v>217</v>
      </c>
      <c r="BW155" s="2" t="s">
        <v>220</v>
      </c>
      <c r="BX155" s="2" t="s">
        <v>1987</v>
      </c>
      <c r="BY155" s="2" t="s">
        <v>232</v>
      </c>
      <c r="BZ155" s="2" t="s">
        <v>220</v>
      </c>
      <c r="CA155" s="4"/>
      <c r="CB155" s="8"/>
      <c r="CC155" s="4"/>
      <c r="CD155" s="8"/>
      <c r="CE155" s="7"/>
      <c r="CF155" s="7"/>
      <c r="CG155" s="2" t="s">
        <v>230</v>
      </c>
      <c r="CH155" s="2" t="s">
        <v>217</v>
      </c>
      <c r="CI155" s="2" t="s">
        <v>585</v>
      </c>
      <c r="CJ155" s="2" t="s">
        <v>1396</v>
      </c>
      <c r="CK155" s="2" t="s">
        <v>232</v>
      </c>
      <c r="CL155" s="2" t="s">
        <v>220</v>
      </c>
      <c r="CM155" s="4"/>
      <c r="CN155" s="8"/>
      <c r="CO155" s="4"/>
      <c r="CP155" s="8"/>
      <c r="CQ155" s="7"/>
      <c r="CR155" s="7"/>
      <c r="CS155" s="2" t="s">
        <v>230</v>
      </c>
      <c r="CT155" s="2" t="s">
        <v>217</v>
      </c>
      <c r="CU155" s="2" t="s">
        <v>587</v>
      </c>
      <c r="CV155" s="2" t="s">
        <v>1913</v>
      </c>
      <c r="CW155" s="2" t="s">
        <v>232</v>
      </c>
      <c r="CX155" s="2" t="s">
        <v>220</v>
      </c>
      <c r="CY155" s="4"/>
      <c r="CZ155" s="8"/>
      <c r="DA155" s="4"/>
      <c r="DB155" s="8"/>
      <c r="DC155" s="7"/>
      <c r="DD155" s="7"/>
      <c r="DE155" s="2" t="s">
        <v>230</v>
      </c>
      <c r="DF155" s="2" t="s">
        <v>217</v>
      </c>
      <c r="DG155" s="2" t="s">
        <v>589</v>
      </c>
      <c r="DH155" s="2" t="s">
        <v>1999</v>
      </c>
      <c r="DI155" s="2" t="s">
        <v>232</v>
      </c>
      <c r="DJ155" s="2" t="s">
        <v>220</v>
      </c>
      <c r="DK155" s="4"/>
      <c r="DL155" s="8"/>
      <c r="DM155" s="4"/>
      <c r="DN155" s="8"/>
      <c r="DO155" s="7"/>
      <c r="DP155" s="7"/>
      <c r="DQ155" s="2" t="s">
        <v>230</v>
      </c>
      <c r="DR155" s="2" t="s">
        <v>217</v>
      </c>
      <c r="DS155" s="2" t="s">
        <v>591</v>
      </c>
      <c r="DT155" s="2" t="s">
        <v>2000</v>
      </c>
      <c r="DU155" s="2" t="s">
        <v>232</v>
      </c>
      <c r="DV155" s="2" t="s">
        <v>220</v>
      </c>
      <c r="DW155" s="4">
        <v>2</v>
      </c>
      <c r="DX155" s="8">
        <v>121.11</v>
      </c>
      <c r="DY155" s="4">
        <v>2</v>
      </c>
      <c r="DZ155" s="8">
        <v>127.48</v>
      </c>
      <c r="EA155" s="7"/>
      <c r="EB155" s="7">
        <v>-0.05</v>
      </c>
      <c r="EC155" s="2" t="s">
        <v>230</v>
      </c>
      <c r="ED155" s="2" t="s">
        <v>217</v>
      </c>
      <c r="EE155" s="2" t="s">
        <v>593</v>
      </c>
      <c r="EF155" s="2" t="s">
        <v>586</v>
      </c>
      <c r="EG155" s="2" t="s">
        <v>232</v>
      </c>
      <c r="EH155" s="2" t="s">
        <v>220</v>
      </c>
      <c r="EI155" s="4"/>
      <c r="EJ155" s="8"/>
      <c r="EK155" s="4">
        <v>1</v>
      </c>
      <c r="EL155" s="8">
        <v>71.11</v>
      </c>
      <c r="EM155" s="7">
        <v>-1</v>
      </c>
      <c r="EN155" s="7">
        <v>-1</v>
      </c>
      <c r="EO155" s="2" t="s">
        <v>230</v>
      </c>
      <c r="EP155" s="2" t="s">
        <v>217</v>
      </c>
      <c r="EQ155" s="2" t="s">
        <v>455</v>
      </c>
      <c r="ER155" s="2" t="s">
        <v>1483</v>
      </c>
      <c r="ES155" s="2" t="s">
        <v>232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230</v>
      </c>
      <c r="FB155" s="2" t="s">
        <v>217</v>
      </c>
      <c r="FC155" s="2" t="s">
        <v>594</v>
      </c>
      <c r="FD155" s="2" t="s">
        <v>2001</v>
      </c>
      <c r="FE155" s="2" t="s">
        <v>232</v>
      </c>
      <c r="FF155" s="2" t="s">
        <v>220</v>
      </c>
      <c r="FG155" s="4"/>
      <c r="FH155" s="8"/>
      <c r="FI155" s="4">
        <v>1</v>
      </c>
      <c r="FJ155" s="8">
        <v>69.13</v>
      </c>
      <c r="FK155" s="7">
        <v>-1</v>
      </c>
      <c r="FL155" s="7">
        <v>-1</v>
      </c>
      <c r="FM155" s="2" t="s">
        <v>230</v>
      </c>
      <c r="FN155" s="2" t="s">
        <v>217</v>
      </c>
      <c r="FO155" s="2" t="s">
        <v>246</v>
      </c>
      <c r="FP155" s="2" t="s">
        <v>454</v>
      </c>
      <c r="FQ155" s="2" t="s">
        <v>232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230</v>
      </c>
      <c r="FZ155" s="2" t="s">
        <v>217</v>
      </c>
      <c r="GA155" s="2" t="s">
        <v>681</v>
      </c>
      <c r="GB155" s="2" t="s">
        <v>905</v>
      </c>
      <c r="GC155" s="2" t="s">
        <v>232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277</v>
      </c>
      <c r="GL155" s="2" t="s">
        <v>217</v>
      </c>
      <c r="GM155" s="2" t="s">
        <v>220</v>
      </c>
      <c r="GN155" s="2" t="s">
        <v>220</v>
      </c>
      <c r="GO155" s="2" t="s">
        <v>232</v>
      </c>
      <c r="GP155" s="2" t="s">
        <v>220</v>
      </c>
      <c r="GQ155" s="4"/>
      <c r="GR155" s="8"/>
      <c r="GS155" s="4"/>
      <c r="GT155" s="8"/>
      <c r="GU155" s="7"/>
      <c r="GV155" s="7"/>
      <c r="GW155" s="2" t="s">
        <v>416</v>
      </c>
      <c r="GX155" s="2" t="s">
        <v>217</v>
      </c>
      <c r="GY155" s="2" t="s">
        <v>220</v>
      </c>
      <c r="GZ155" s="2" t="s">
        <v>220</v>
      </c>
      <c r="HA155" s="2" t="s">
        <v>232</v>
      </c>
      <c r="HB155" s="2" t="s">
        <v>220</v>
      </c>
      <c r="HC155" s="4"/>
      <c r="HD155" s="8"/>
      <c r="HE155" s="4"/>
      <c r="HF155" s="8"/>
      <c r="HG155" s="7"/>
      <c r="HH155" s="7"/>
      <c r="HI155" s="2" t="s">
        <v>254</v>
      </c>
      <c r="HJ155" s="2" t="s">
        <v>217</v>
      </c>
      <c r="HK155" s="2" t="s">
        <v>220</v>
      </c>
      <c r="HL155" s="2" t="s">
        <v>220</v>
      </c>
      <c r="HM155" s="2" t="s">
        <v>232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230</v>
      </c>
      <c r="HV155" s="2" t="s">
        <v>217</v>
      </c>
      <c r="HW155" s="2" t="s">
        <v>382</v>
      </c>
      <c r="HX155" s="2" t="s">
        <v>220</v>
      </c>
      <c r="HY155" s="2" t="s">
        <v>232</v>
      </c>
      <c r="HZ155" s="2" t="s">
        <v>220</v>
      </c>
      <c r="IA155" s="4"/>
      <c r="IB155" s="8"/>
      <c r="IC155" s="4"/>
      <c r="ID155" s="8"/>
      <c r="IE155" s="7"/>
      <c r="IF155" s="7"/>
      <c r="IG155" s="2" t="s">
        <v>230</v>
      </c>
      <c r="IH155" s="2" t="s">
        <v>217</v>
      </c>
      <c r="II155" s="2" t="s">
        <v>591</v>
      </c>
      <c r="IJ155" s="2" t="s">
        <v>2002</v>
      </c>
      <c r="IK155" s="2" t="s">
        <v>232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277</v>
      </c>
      <c r="IT155" s="2" t="s">
        <v>217</v>
      </c>
      <c r="IU155" s="2" t="s">
        <v>220</v>
      </c>
      <c r="IV155" s="2" t="s">
        <v>220</v>
      </c>
      <c r="IW155" s="2" t="s">
        <v>232</v>
      </c>
      <c r="IX155" s="2" t="s">
        <v>220</v>
      </c>
      <c r="IY155" s="4"/>
      <c r="IZ155" s="8"/>
      <c r="JA155" s="4"/>
      <c r="JB155" s="8"/>
      <c r="JC155" s="7"/>
      <c r="JD155" s="7"/>
      <c r="JE155" s="2" t="s">
        <v>254</v>
      </c>
      <c r="JF155" s="2" t="s">
        <v>217</v>
      </c>
      <c r="JG155" s="2" t="s">
        <v>602</v>
      </c>
      <c r="JH155" s="2" t="s">
        <v>220</v>
      </c>
      <c r="JI155" s="2" t="s">
        <v>232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230</v>
      </c>
      <c r="JR155" s="2" t="s">
        <v>217</v>
      </c>
      <c r="JS155" s="2" t="s">
        <v>603</v>
      </c>
      <c r="JT155" s="2" t="s">
        <v>220</v>
      </c>
      <c r="JU155" s="2" t="s">
        <v>232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277</v>
      </c>
      <c r="KD155" s="2" t="s">
        <v>217</v>
      </c>
      <c r="KE155" s="2" t="s">
        <v>220</v>
      </c>
      <c r="KF155" s="2" t="s">
        <v>220</v>
      </c>
      <c r="KG155" s="2" t="s">
        <v>232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254</v>
      </c>
      <c r="KP155" s="2" t="s">
        <v>217</v>
      </c>
      <c r="KQ155" s="2" t="s">
        <v>220</v>
      </c>
      <c r="KR155" s="2" t="s">
        <v>220</v>
      </c>
      <c r="KS155" s="2" t="s">
        <v>232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277</v>
      </c>
      <c r="LB155" s="2" t="s">
        <v>217</v>
      </c>
      <c r="LC155" s="2" t="s">
        <v>220</v>
      </c>
      <c r="LD155" s="2" t="s">
        <v>220</v>
      </c>
      <c r="LE155" s="2" t="s">
        <v>232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268</v>
      </c>
      <c r="LN155" s="2" t="s">
        <v>217</v>
      </c>
      <c r="LO155" s="2" t="s">
        <v>220</v>
      </c>
      <c r="LP155" s="2" t="s">
        <v>220</v>
      </c>
      <c r="LQ155" s="2" t="s">
        <v>232</v>
      </c>
      <c r="LR155" s="2" t="s">
        <v>220</v>
      </c>
      <c r="LS155" s="4"/>
      <c r="LT155" s="8"/>
      <c r="LU155" s="4">
        <v>2</v>
      </c>
      <c r="LV155" s="8">
        <v>136.5</v>
      </c>
      <c r="LW155" s="7">
        <v>-1</v>
      </c>
      <c r="LX155" s="7">
        <v>-1</v>
      </c>
      <c r="LY155" s="2" t="s">
        <v>230</v>
      </c>
      <c r="LZ155" s="2" t="s">
        <v>270</v>
      </c>
      <c r="MA155" s="2" t="s">
        <v>659</v>
      </c>
      <c r="MB155" s="2" t="s">
        <v>1085</v>
      </c>
      <c r="MC155" s="2" t="s">
        <v>232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277</v>
      </c>
      <c r="ML155" s="2" t="s">
        <v>217</v>
      </c>
      <c r="MM155" s="2" t="s">
        <v>220</v>
      </c>
      <c r="MN155" s="2" t="s">
        <v>220</v>
      </c>
      <c r="MO155" s="2" t="s">
        <v>232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230</v>
      </c>
      <c r="MX155" s="2" t="s">
        <v>274</v>
      </c>
      <c r="MY155" s="2" t="s">
        <v>1993</v>
      </c>
      <c r="MZ155" s="2" t="s">
        <v>2003</v>
      </c>
      <c r="NA155" s="2" t="s">
        <v>232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220</v>
      </c>
      <c r="NK155" s="2" t="s">
        <v>220</v>
      </c>
      <c r="NL155" s="2" t="s">
        <v>220</v>
      </c>
      <c r="NM155" s="2" t="s">
        <v>220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277</v>
      </c>
      <c r="NV155" s="2" t="s">
        <v>217</v>
      </c>
      <c r="NW155" s="2" t="s">
        <v>220</v>
      </c>
      <c r="NX155" s="2" t="s">
        <v>220</v>
      </c>
      <c r="NY155" s="2" t="s">
        <v>232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220</v>
      </c>
      <c r="OI155" s="2" t="s">
        <v>220</v>
      </c>
      <c r="OJ155" s="2" t="s">
        <v>220</v>
      </c>
      <c r="OK155" s="2" t="s">
        <v>220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230</v>
      </c>
      <c r="OT155" s="2" t="s">
        <v>270</v>
      </c>
      <c r="OU155" s="2" t="s">
        <v>1995</v>
      </c>
      <c r="OV155" s="2" t="s">
        <v>741</v>
      </c>
      <c r="OW155" s="2" t="s">
        <v>232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220</v>
      </c>
      <c r="PG155" s="2" t="s">
        <v>220</v>
      </c>
      <c r="PH155" s="2" t="s">
        <v>220</v>
      </c>
      <c r="PI155" s="2" t="s">
        <v>220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230</v>
      </c>
      <c r="PR155" s="2" t="s">
        <v>270</v>
      </c>
      <c r="PS155" s="2" t="s">
        <v>1169</v>
      </c>
      <c r="PT155" s="2" t="s">
        <v>961</v>
      </c>
      <c r="PU155" s="2" t="s">
        <v>232</v>
      </c>
      <c r="PV155" s="2" t="s">
        <v>220</v>
      </c>
      <c r="PW155" s="4">
        <v>176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</row>
    <row r="156">
      <c r="A156" s="2" t="s">
        <v>2004</v>
      </c>
      <c r="B156" s="2" t="s">
        <v>209</v>
      </c>
      <c r="C156" s="2" t="s">
        <v>210</v>
      </c>
      <c r="D156" s="2" t="s">
        <v>1713</v>
      </c>
      <c r="E156" s="2" t="s">
        <v>1714</v>
      </c>
      <c r="F156" s="2" t="s">
        <v>576</v>
      </c>
      <c r="G156" s="2" t="s">
        <v>576</v>
      </c>
      <c r="H156" s="2" t="s">
        <v>576</v>
      </c>
      <c r="I156" s="2" t="s">
        <v>1985</v>
      </c>
      <c r="J156" s="2" t="s">
        <v>215</v>
      </c>
      <c r="K156" s="2" t="s">
        <v>578</v>
      </c>
      <c r="L156" s="3">
        <v>44.1</v>
      </c>
      <c r="M156" s="3">
        <v>46.3</v>
      </c>
      <c r="N156" s="3">
        <v>89.99</v>
      </c>
      <c r="O156" s="2" t="s">
        <v>217</v>
      </c>
      <c r="P156" s="2" t="s">
        <v>405</v>
      </c>
      <c r="Q156" s="2" t="s">
        <v>219</v>
      </c>
      <c r="R156" s="2" t="s">
        <v>220</v>
      </c>
      <c r="S156" s="2" t="s">
        <v>579</v>
      </c>
      <c r="T156" s="2" t="s">
        <v>222</v>
      </c>
      <c r="U156" s="2" t="s">
        <v>223</v>
      </c>
      <c r="V156" s="2" t="s">
        <v>580</v>
      </c>
      <c r="W156" s="2" t="s">
        <v>442</v>
      </c>
      <c r="X156" s="2" t="s">
        <v>581</v>
      </c>
      <c r="Y156" s="2" t="s">
        <v>582</v>
      </c>
      <c r="Z156" s="4">
        <v>141</v>
      </c>
      <c r="AA156" s="4">
        <f>=ROUNDDOWN(28.2,0)</f>
      </c>
      <c r="AB156" s="5">
        <v>5</v>
      </c>
      <c r="AC156" s="2" t="s">
        <v>583</v>
      </c>
      <c r="AD156" s="4">
        <v>70</v>
      </c>
      <c r="AE156" s="4">
        <v>70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6</v>
      </c>
      <c r="AQ156" s="8">
        <v>302.49</v>
      </c>
      <c r="AR156" s="4">
        <v>12</v>
      </c>
      <c r="AS156" s="8">
        <v>623.11</v>
      </c>
      <c r="AT156" s="7">
        <v>-0.5</v>
      </c>
      <c r="AU156" s="7">
        <v>-0.5145</v>
      </c>
      <c r="AV156" s="4">
        <v>11</v>
      </c>
      <c r="AW156" s="8">
        <v>640.76</v>
      </c>
      <c r="AX156" s="4">
        <v>20</v>
      </c>
      <c r="AY156" s="8">
        <v>1175.31</v>
      </c>
      <c r="AZ156" s="7">
        <v>-0.45</v>
      </c>
      <c r="BA156" s="7">
        <v>-0.4548</v>
      </c>
      <c r="BB156" s="7">
        <v>0.4721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>
        <v>0.3461</v>
      </c>
      <c r="BJ156" s="4">
        <v>6</v>
      </c>
      <c r="BK156" s="8">
        <v>302.49</v>
      </c>
      <c r="BL156" s="2" t="s">
        <v>1903</v>
      </c>
      <c r="BM156" s="7">
        <v>1</v>
      </c>
      <c r="BN156" s="7">
        <v>1</v>
      </c>
      <c r="BO156" s="4">
        <v>2</v>
      </c>
      <c r="BP156" s="8">
        <v>104.44</v>
      </c>
      <c r="BQ156" s="4">
        <v>9</v>
      </c>
      <c r="BR156" s="8">
        <v>469.98</v>
      </c>
      <c r="BS156" s="7">
        <v>-0.7778</v>
      </c>
      <c r="BT156" s="7">
        <v>-0.7778</v>
      </c>
      <c r="BU156" s="2" t="s">
        <v>230</v>
      </c>
      <c r="BV156" s="2" t="s">
        <v>217</v>
      </c>
      <c r="BW156" s="2" t="s">
        <v>220</v>
      </c>
      <c r="BX156" s="2" t="s">
        <v>1987</v>
      </c>
      <c r="BY156" s="2" t="s">
        <v>232</v>
      </c>
      <c r="BZ156" s="2" t="s">
        <v>220</v>
      </c>
      <c r="CA156" s="4">
        <v>2</v>
      </c>
      <c r="CB156" s="8">
        <v>101.58</v>
      </c>
      <c r="CC156" s="4"/>
      <c r="CD156" s="8"/>
      <c r="CE156" s="7"/>
      <c r="CF156" s="7"/>
      <c r="CG156" s="2" t="s">
        <v>230</v>
      </c>
      <c r="CH156" s="2" t="s">
        <v>217</v>
      </c>
      <c r="CI156" s="2" t="s">
        <v>585</v>
      </c>
      <c r="CJ156" s="2" t="s">
        <v>586</v>
      </c>
      <c r="CK156" s="2" t="s">
        <v>232</v>
      </c>
      <c r="CL156" s="2" t="s">
        <v>220</v>
      </c>
      <c r="CM156" s="4"/>
      <c r="CN156" s="8"/>
      <c r="CO156" s="4">
        <v>1</v>
      </c>
      <c r="CP156" s="8">
        <v>51.99</v>
      </c>
      <c r="CQ156" s="7">
        <v>-1</v>
      </c>
      <c r="CR156" s="7">
        <v>-1</v>
      </c>
      <c r="CS156" s="2" t="s">
        <v>230</v>
      </c>
      <c r="CT156" s="2" t="s">
        <v>217</v>
      </c>
      <c r="CU156" s="2" t="s">
        <v>587</v>
      </c>
      <c r="CV156" s="2" t="s">
        <v>1707</v>
      </c>
      <c r="CW156" s="2" t="s">
        <v>232</v>
      </c>
      <c r="CX156" s="2" t="s">
        <v>220</v>
      </c>
      <c r="CY156" s="4">
        <v>1</v>
      </c>
      <c r="CZ156" s="8">
        <v>43.14</v>
      </c>
      <c r="DA156" s="4"/>
      <c r="DB156" s="8"/>
      <c r="DC156" s="7"/>
      <c r="DD156" s="7"/>
      <c r="DE156" s="2" t="s">
        <v>230</v>
      </c>
      <c r="DF156" s="2" t="s">
        <v>217</v>
      </c>
      <c r="DG156" s="2" t="s">
        <v>589</v>
      </c>
      <c r="DH156" s="2" t="s">
        <v>2005</v>
      </c>
      <c r="DI156" s="2" t="s">
        <v>232</v>
      </c>
      <c r="DJ156" s="2" t="s">
        <v>220</v>
      </c>
      <c r="DK156" s="4"/>
      <c r="DL156" s="8"/>
      <c r="DM156" s="4"/>
      <c r="DN156" s="8"/>
      <c r="DO156" s="7"/>
      <c r="DP156" s="7"/>
      <c r="DQ156" s="2" t="s">
        <v>230</v>
      </c>
      <c r="DR156" s="2" t="s">
        <v>217</v>
      </c>
      <c r="DS156" s="2" t="s">
        <v>591</v>
      </c>
      <c r="DT156" s="2" t="s">
        <v>2006</v>
      </c>
      <c r="DU156" s="2" t="s">
        <v>232</v>
      </c>
      <c r="DV156" s="2" t="s">
        <v>220</v>
      </c>
      <c r="DW156" s="4"/>
      <c r="DX156" s="8"/>
      <c r="DY156" s="4">
        <v>1</v>
      </c>
      <c r="DZ156" s="8">
        <v>47.81</v>
      </c>
      <c r="EA156" s="7">
        <v>-1</v>
      </c>
      <c r="EB156" s="7">
        <v>-1</v>
      </c>
      <c r="EC156" s="2" t="s">
        <v>230</v>
      </c>
      <c r="ED156" s="2" t="s">
        <v>217</v>
      </c>
      <c r="EE156" s="2" t="s">
        <v>593</v>
      </c>
      <c r="EF156" s="2" t="s">
        <v>618</v>
      </c>
      <c r="EG156" s="2" t="s">
        <v>232</v>
      </c>
      <c r="EH156" s="2" t="s">
        <v>220</v>
      </c>
      <c r="EI156" s="4">
        <v>1</v>
      </c>
      <c r="EJ156" s="8">
        <v>53.33</v>
      </c>
      <c r="EK156" s="4">
        <v>1</v>
      </c>
      <c r="EL156" s="8">
        <v>53.33</v>
      </c>
      <c r="EM156" s="7"/>
      <c r="EN156" s="7"/>
      <c r="EO156" s="2" t="s">
        <v>230</v>
      </c>
      <c r="EP156" s="2" t="s">
        <v>217</v>
      </c>
      <c r="EQ156" s="2" t="s">
        <v>455</v>
      </c>
      <c r="ER156" s="2" t="s">
        <v>1521</v>
      </c>
      <c r="ES156" s="2" t="s">
        <v>232</v>
      </c>
      <c r="ET156" s="2" t="s">
        <v>220</v>
      </c>
      <c r="EU156" s="4"/>
      <c r="EV156" s="8"/>
      <c r="EW156" s="4"/>
      <c r="EX156" s="8"/>
      <c r="EY156" s="7"/>
      <c r="EZ156" s="7"/>
      <c r="FA156" s="2" t="s">
        <v>230</v>
      </c>
      <c r="FB156" s="2" t="s">
        <v>217</v>
      </c>
      <c r="FC156" s="2" t="s">
        <v>594</v>
      </c>
      <c r="FD156" s="2" t="s">
        <v>2007</v>
      </c>
      <c r="FE156" s="2" t="s">
        <v>232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230</v>
      </c>
      <c r="FN156" s="2" t="s">
        <v>217</v>
      </c>
      <c r="FO156" s="2" t="s">
        <v>246</v>
      </c>
      <c r="FP156" s="2" t="s">
        <v>454</v>
      </c>
      <c r="FQ156" s="2" t="s">
        <v>232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230</v>
      </c>
      <c r="FZ156" s="2" t="s">
        <v>217</v>
      </c>
      <c r="GA156" s="2" t="s">
        <v>460</v>
      </c>
      <c r="GB156" s="2" t="s">
        <v>768</v>
      </c>
      <c r="GC156" s="2" t="s">
        <v>232</v>
      </c>
      <c r="GD156" s="2" t="s">
        <v>220</v>
      </c>
      <c r="GE156" s="4"/>
      <c r="GF156" s="8"/>
      <c r="GG156" s="4"/>
      <c r="GH156" s="8"/>
      <c r="GI156" s="7"/>
      <c r="GJ156" s="7"/>
      <c r="GK156" s="2" t="s">
        <v>230</v>
      </c>
      <c r="GL156" s="2" t="s">
        <v>217</v>
      </c>
      <c r="GM156" s="2" t="s">
        <v>250</v>
      </c>
      <c r="GN156" s="2" t="s">
        <v>220</v>
      </c>
      <c r="GO156" s="2" t="s">
        <v>232</v>
      </c>
      <c r="GP156" s="2" t="s">
        <v>220</v>
      </c>
      <c r="GQ156" s="4"/>
      <c r="GR156" s="8"/>
      <c r="GS156" s="4"/>
      <c r="GT156" s="8"/>
      <c r="GU156" s="7"/>
      <c r="GV156" s="7"/>
      <c r="GW156" s="2" t="s">
        <v>416</v>
      </c>
      <c r="GX156" s="2" t="s">
        <v>217</v>
      </c>
      <c r="GY156" s="2" t="s">
        <v>220</v>
      </c>
      <c r="GZ156" s="2" t="s">
        <v>220</v>
      </c>
      <c r="HA156" s="2" t="s">
        <v>232</v>
      </c>
      <c r="HB156" s="2" t="s">
        <v>220</v>
      </c>
      <c r="HC156" s="4"/>
      <c r="HD156" s="8"/>
      <c r="HE156" s="4"/>
      <c r="HF156" s="8"/>
      <c r="HG156" s="7"/>
      <c r="HH156" s="7"/>
      <c r="HI156" s="2" t="s">
        <v>254</v>
      </c>
      <c r="HJ156" s="2" t="s">
        <v>217</v>
      </c>
      <c r="HK156" s="2" t="s">
        <v>220</v>
      </c>
      <c r="HL156" s="2" t="s">
        <v>220</v>
      </c>
      <c r="HM156" s="2" t="s">
        <v>232</v>
      </c>
      <c r="HN156" s="2" t="s">
        <v>220</v>
      </c>
      <c r="HO156" s="4"/>
      <c r="HP156" s="8"/>
      <c r="HQ156" s="4"/>
      <c r="HR156" s="8"/>
      <c r="HS156" s="7"/>
      <c r="HT156" s="7"/>
      <c r="HU156" s="2" t="s">
        <v>230</v>
      </c>
      <c r="HV156" s="2" t="s">
        <v>217</v>
      </c>
      <c r="HW156" s="2" t="s">
        <v>599</v>
      </c>
      <c r="HX156" s="2" t="s">
        <v>220</v>
      </c>
      <c r="HY156" s="2" t="s">
        <v>232</v>
      </c>
      <c r="HZ156" s="2" t="s">
        <v>220</v>
      </c>
      <c r="IA156" s="4"/>
      <c r="IB156" s="8"/>
      <c r="IC156" s="4"/>
      <c r="ID156" s="8"/>
      <c r="IE156" s="7"/>
      <c r="IF156" s="7"/>
      <c r="IG156" s="2" t="s">
        <v>230</v>
      </c>
      <c r="IH156" s="2" t="s">
        <v>217</v>
      </c>
      <c r="II156" s="2" t="s">
        <v>591</v>
      </c>
      <c r="IJ156" s="2" t="s">
        <v>586</v>
      </c>
      <c r="IK156" s="2" t="s">
        <v>232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277</v>
      </c>
      <c r="IT156" s="2" t="s">
        <v>217</v>
      </c>
      <c r="IU156" s="2" t="s">
        <v>220</v>
      </c>
      <c r="IV156" s="2" t="s">
        <v>220</v>
      </c>
      <c r="IW156" s="2" t="s">
        <v>232</v>
      </c>
      <c r="IX156" s="2" t="s">
        <v>220</v>
      </c>
      <c r="IY156" s="4"/>
      <c r="IZ156" s="8"/>
      <c r="JA156" s="4"/>
      <c r="JB156" s="8"/>
      <c r="JC156" s="7"/>
      <c r="JD156" s="7"/>
      <c r="JE156" s="2" t="s">
        <v>254</v>
      </c>
      <c r="JF156" s="2" t="s">
        <v>217</v>
      </c>
      <c r="JG156" s="2" t="s">
        <v>602</v>
      </c>
      <c r="JH156" s="2" t="s">
        <v>220</v>
      </c>
      <c r="JI156" s="2" t="s">
        <v>232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230</v>
      </c>
      <c r="JR156" s="2" t="s">
        <v>217</v>
      </c>
      <c r="JS156" s="2" t="s">
        <v>603</v>
      </c>
      <c r="JT156" s="2" t="s">
        <v>1025</v>
      </c>
      <c r="JU156" s="2" t="s">
        <v>232</v>
      </c>
      <c r="JV156" s="2" t="s">
        <v>220</v>
      </c>
      <c r="JW156" s="4"/>
      <c r="JX156" s="8"/>
      <c r="JY156" s="4"/>
      <c r="JZ156" s="8"/>
      <c r="KA156" s="7"/>
      <c r="KB156" s="7"/>
      <c r="KC156" s="2" t="s">
        <v>277</v>
      </c>
      <c r="KD156" s="2" t="s">
        <v>217</v>
      </c>
      <c r="KE156" s="2" t="s">
        <v>220</v>
      </c>
      <c r="KF156" s="2" t="s">
        <v>220</v>
      </c>
      <c r="KG156" s="2" t="s">
        <v>232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254</v>
      </c>
      <c r="KP156" s="2" t="s">
        <v>217</v>
      </c>
      <c r="KQ156" s="2" t="s">
        <v>220</v>
      </c>
      <c r="KR156" s="2" t="s">
        <v>220</v>
      </c>
      <c r="KS156" s="2" t="s">
        <v>232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277</v>
      </c>
      <c r="LB156" s="2" t="s">
        <v>217</v>
      </c>
      <c r="LC156" s="2" t="s">
        <v>220</v>
      </c>
      <c r="LD156" s="2" t="s">
        <v>220</v>
      </c>
      <c r="LE156" s="2" t="s">
        <v>232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268</v>
      </c>
      <c r="LN156" s="2" t="s">
        <v>217</v>
      </c>
      <c r="LO156" s="2" t="s">
        <v>220</v>
      </c>
      <c r="LP156" s="2" t="s">
        <v>220</v>
      </c>
      <c r="LQ156" s="2" t="s">
        <v>232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230</v>
      </c>
      <c r="LZ156" s="2" t="s">
        <v>270</v>
      </c>
      <c r="MA156" s="2" t="s">
        <v>2008</v>
      </c>
      <c r="MB156" s="2" t="s">
        <v>261</v>
      </c>
      <c r="MC156" s="2" t="s">
        <v>232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277</v>
      </c>
      <c r="ML156" s="2" t="s">
        <v>217</v>
      </c>
      <c r="MM156" s="2" t="s">
        <v>220</v>
      </c>
      <c r="MN156" s="2" t="s">
        <v>220</v>
      </c>
      <c r="MO156" s="2" t="s">
        <v>232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230</v>
      </c>
      <c r="MX156" s="2" t="s">
        <v>274</v>
      </c>
      <c r="MY156" s="2" t="s">
        <v>1993</v>
      </c>
      <c r="MZ156" s="2" t="s">
        <v>1991</v>
      </c>
      <c r="NA156" s="2" t="s">
        <v>232</v>
      </c>
      <c r="NB156" s="2" t="s">
        <v>220</v>
      </c>
      <c r="NC156" s="4"/>
      <c r="ND156" s="8"/>
      <c r="NE156" s="4"/>
      <c r="NF156" s="8"/>
      <c r="NG156" s="7"/>
      <c r="NH156" s="7"/>
      <c r="NI156" s="2" t="s">
        <v>220</v>
      </c>
      <c r="NJ156" s="2" t="s">
        <v>220</v>
      </c>
      <c r="NK156" s="2" t="s">
        <v>220</v>
      </c>
      <c r="NL156" s="2" t="s">
        <v>220</v>
      </c>
      <c r="NM156" s="2" t="s">
        <v>220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277</v>
      </c>
      <c r="NV156" s="2" t="s">
        <v>217</v>
      </c>
      <c r="NW156" s="2" t="s">
        <v>220</v>
      </c>
      <c r="NX156" s="2" t="s">
        <v>220</v>
      </c>
      <c r="NY156" s="2" t="s">
        <v>232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220</v>
      </c>
      <c r="OI156" s="2" t="s">
        <v>220</v>
      </c>
      <c r="OJ156" s="2" t="s">
        <v>220</v>
      </c>
      <c r="OK156" s="2" t="s">
        <v>220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230</v>
      </c>
      <c r="OT156" s="2" t="s">
        <v>270</v>
      </c>
      <c r="OU156" s="2" t="s">
        <v>1995</v>
      </c>
      <c r="OV156" s="2" t="s">
        <v>2009</v>
      </c>
      <c r="OW156" s="2" t="s">
        <v>232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220</v>
      </c>
      <c r="PF156" s="2" t="s">
        <v>220</v>
      </c>
      <c r="PG156" s="2" t="s">
        <v>220</v>
      </c>
      <c r="PH156" s="2" t="s">
        <v>220</v>
      </c>
      <c r="PI156" s="2" t="s">
        <v>220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230</v>
      </c>
      <c r="PR156" s="2" t="s">
        <v>270</v>
      </c>
      <c r="PS156" s="2" t="s">
        <v>1731</v>
      </c>
      <c r="PT156" s="2" t="s">
        <v>1947</v>
      </c>
      <c r="PU156" s="2" t="s">
        <v>232</v>
      </c>
      <c r="PV156" s="2" t="s">
        <v>220</v>
      </c>
      <c r="PW156" s="4">
        <v>94</v>
      </c>
      <c r="PX156" s="4">
        <v>17</v>
      </c>
      <c r="PY156" s="4"/>
      <c r="PZ156" s="4"/>
      <c r="QA156" s="4">
        <v>30</v>
      </c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>
        <v>70</v>
      </c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</row>
    <row r="157">
      <c r="A157" s="2" t="s">
        <v>2010</v>
      </c>
      <c r="B157" s="2" t="s">
        <v>209</v>
      </c>
      <c r="C157" s="2" t="s">
        <v>210</v>
      </c>
      <c r="D157" s="2" t="s">
        <v>1713</v>
      </c>
      <c r="E157" s="2" t="s">
        <v>1714</v>
      </c>
      <c r="F157" s="2" t="s">
        <v>576</v>
      </c>
      <c r="G157" s="2" t="s">
        <v>576</v>
      </c>
      <c r="H157" s="2" t="s">
        <v>576</v>
      </c>
      <c r="I157" s="2" t="s">
        <v>1985</v>
      </c>
      <c r="J157" s="2" t="s">
        <v>282</v>
      </c>
      <c r="K157" s="2" t="s">
        <v>578</v>
      </c>
      <c r="L157" s="3">
        <v>58.5</v>
      </c>
      <c r="M157" s="3">
        <v>61.42</v>
      </c>
      <c r="N157" s="3">
        <v>119.99</v>
      </c>
      <c r="O157" s="2" t="s">
        <v>217</v>
      </c>
      <c r="P157" s="2" t="s">
        <v>405</v>
      </c>
      <c r="Q157" s="2" t="s">
        <v>219</v>
      </c>
      <c r="R157" s="2" t="s">
        <v>220</v>
      </c>
      <c r="S157" s="2" t="s">
        <v>579</v>
      </c>
      <c r="T157" s="2" t="s">
        <v>222</v>
      </c>
      <c r="U157" s="2" t="s">
        <v>223</v>
      </c>
      <c r="V157" s="2" t="s">
        <v>580</v>
      </c>
      <c r="W157" s="2" t="s">
        <v>442</v>
      </c>
      <c r="X157" s="2" t="s">
        <v>581</v>
      </c>
      <c r="Y157" s="2" t="s">
        <v>582</v>
      </c>
      <c r="Z157" s="4">
        <v>105</v>
      </c>
      <c r="AA157" s="4">
        <f>=ROUNDDOWN(21,0)</f>
      </c>
      <c r="AB157" s="5">
        <v>5</v>
      </c>
      <c r="AC157" s="2" t="s">
        <v>583</v>
      </c>
      <c r="AD157" s="4">
        <v>60</v>
      </c>
      <c r="AE157" s="4">
        <v>60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5</v>
      </c>
      <c r="AQ157" s="8">
        <v>338.27</v>
      </c>
      <c r="AR157" s="4">
        <v>8</v>
      </c>
      <c r="AS157" s="8">
        <v>552.2</v>
      </c>
      <c r="AT157" s="7">
        <v>-0.375</v>
      </c>
      <c r="AU157" s="7">
        <v>-0.3874</v>
      </c>
      <c r="AV157" s="4" t="s">
        <v>220</v>
      </c>
      <c r="AW157" s="8" t="s">
        <v>220</v>
      </c>
      <c r="AX157" s="4" t="s">
        <v>220</v>
      </c>
      <c r="AY157" s="8" t="s">
        <v>220</v>
      </c>
      <c r="AZ157" s="7" t="s">
        <v>220</v>
      </c>
      <c r="BA157" s="7" t="s">
        <v>220</v>
      </c>
      <c r="BB157" s="7">
        <v>0.5279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>
        <v>5</v>
      </c>
      <c r="BK157" s="8">
        <v>338.27</v>
      </c>
      <c r="BL157" s="2" t="s">
        <v>2011</v>
      </c>
      <c r="BM157" s="7">
        <v>1</v>
      </c>
      <c r="BN157" s="7">
        <v>1</v>
      </c>
      <c r="BO157" s="4">
        <v>4</v>
      </c>
      <c r="BP157" s="8">
        <v>282.48</v>
      </c>
      <c r="BQ157" s="4">
        <v>3</v>
      </c>
      <c r="BR157" s="8">
        <v>211.86</v>
      </c>
      <c r="BS157" s="7">
        <v>0.3333</v>
      </c>
      <c r="BT157" s="7">
        <v>0.3333</v>
      </c>
      <c r="BU157" s="2" t="s">
        <v>230</v>
      </c>
      <c r="BV157" s="2" t="s">
        <v>217</v>
      </c>
      <c r="BW157" s="2" t="s">
        <v>220</v>
      </c>
      <c r="BX157" s="2" t="s">
        <v>1987</v>
      </c>
      <c r="BY157" s="2" t="s">
        <v>232</v>
      </c>
      <c r="BZ157" s="2" t="s">
        <v>220</v>
      </c>
      <c r="CA157" s="4"/>
      <c r="CB157" s="8"/>
      <c r="CC157" s="4">
        <v>1</v>
      </c>
      <c r="CD157" s="8">
        <v>67.73</v>
      </c>
      <c r="CE157" s="7">
        <v>-1</v>
      </c>
      <c r="CF157" s="7">
        <v>-1</v>
      </c>
      <c r="CG157" s="2" t="s">
        <v>230</v>
      </c>
      <c r="CH157" s="2" t="s">
        <v>217</v>
      </c>
      <c r="CI157" s="2" t="s">
        <v>585</v>
      </c>
      <c r="CJ157" s="2" t="s">
        <v>1706</v>
      </c>
      <c r="CK157" s="2" t="s">
        <v>232</v>
      </c>
      <c r="CL157" s="2" t="s">
        <v>220</v>
      </c>
      <c r="CM157" s="4"/>
      <c r="CN157" s="8"/>
      <c r="CO157" s="4"/>
      <c r="CP157" s="8"/>
      <c r="CQ157" s="7"/>
      <c r="CR157" s="7"/>
      <c r="CS157" s="2" t="s">
        <v>230</v>
      </c>
      <c r="CT157" s="2" t="s">
        <v>217</v>
      </c>
      <c r="CU157" s="2" t="s">
        <v>587</v>
      </c>
      <c r="CV157" s="2" t="s">
        <v>588</v>
      </c>
      <c r="CW157" s="2" t="s">
        <v>232</v>
      </c>
      <c r="CX157" s="2" t="s">
        <v>220</v>
      </c>
      <c r="CY157" s="4">
        <v>1</v>
      </c>
      <c r="CZ157" s="8">
        <v>55.79</v>
      </c>
      <c r="DA157" s="4">
        <v>2</v>
      </c>
      <c r="DB157" s="8">
        <v>127.8</v>
      </c>
      <c r="DC157" s="7">
        <v>-0.5</v>
      </c>
      <c r="DD157" s="7">
        <v>-0.5635</v>
      </c>
      <c r="DE157" s="2" t="s">
        <v>230</v>
      </c>
      <c r="DF157" s="2" t="s">
        <v>217</v>
      </c>
      <c r="DG157" s="2" t="s">
        <v>589</v>
      </c>
      <c r="DH157" s="2" t="s">
        <v>678</v>
      </c>
      <c r="DI157" s="2" t="s">
        <v>232</v>
      </c>
      <c r="DJ157" s="2" t="s">
        <v>220</v>
      </c>
      <c r="DK157" s="4"/>
      <c r="DL157" s="8"/>
      <c r="DM157" s="4"/>
      <c r="DN157" s="8"/>
      <c r="DO157" s="7"/>
      <c r="DP157" s="7"/>
      <c r="DQ157" s="2" t="s">
        <v>230</v>
      </c>
      <c r="DR157" s="2" t="s">
        <v>217</v>
      </c>
      <c r="DS157" s="2" t="s">
        <v>591</v>
      </c>
      <c r="DT157" s="2" t="s">
        <v>1397</v>
      </c>
      <c r="DU157" s="2" t="s">
        <v>232</v>
      </c>
      <c r="DV157" s="2" t="s">
        <v>220</v>
      </c>
      <c r="DW157" s="4"/>
      <c r="DX157" s="8"/>
      <c r="DY157" s="4"/>
      <c r="DZ157" s="8"/>
      <c r="EA157" s="7"/>
      <c r="EB157" s="7"/>
      <c r="EC157" s="2" t="s">
        <v>230</v>
      </c>
      <c r="ED157" s="2" t="s">
        <v>217</v>
      </c>
      <c r="EE157" s="2" t="s">
        <v>593</v>
      </c>
      <c r="EF157" s="2" t="s">
        <v>586</v>
      </c>
      <c r="EG157" s="2" t="s">
        <v>232</v>
      </c>
      <c r="EH157" s="2" t="s">
        <v>220</v>
      </c>
      <c r="EI157" s="4"/>
      <c r="EJ157" s="8"/>
      <c r="EK157" s="4">
        <v>1</v>
      </c>
      <c r="EL157" s="8">
        <v>71.11</v>
      </c>
      <c r="EM157" s="7">
        <v>-1</v>
      </c>
      <c r="EN157" s="7">
        <v>-1</v>
      </c>
      <c r="EO157" s="2" t="s">
        <v>230</v>
      </c>
      <c r="EP157" s="2" t="s">
        <v>217</v>
      </c>
      <c r="EQ157" s="2" t="s">
        <v>455</v>
      </c>
      <c r="ER157" s="2" t="s">
        <v>480</v>
      </c>
      <c r="ES157" s="2" t="s">
        <v>232</v>
      </c>
      <c r="ET157" s="2" t="s">
        <v>220</v>
      </c>
      <c r="EU157" s="4"/>
      <c r="EV157" s="8"/>
      <c r="EW157" s="4"/>
      <c r="EX157" s="8"/>
      <c r="EY157" s="7"/>
      <c r="EZ157" s="7"/>
      <c r="FA157" s="2" t="s">
        <v>230</v>
      </c>
      <c r="FB157" s="2" t="s">
        <v>217</v>
      </c>
      <c r="FC157" s="2" t="s">
        <v>594</v>
      </c>
      <c r="FD157" s="2" t="s">
        <v>2012</v>
      </c>
      <c r="FE157" s="2" t="s">
        <v>232</v>
      </c>
      <c r="FF157" s="2" t="s">
        <v>220</v>
      </c>
      <c r="FG157" s="4"/>
      <c r="FH157" s="8"/>
      <c r="FI157" s="4"/>
      <c r="FJ157" s="8"/>
      <c r="FK157" s="7"/>
      <c r="FL157" s="7"/>
      <c r="FM157" s="2" t="s">
        <v>230</v>
      </c>
      <c r="FN157" s="2" t="s">
        <v>217</v>
      </c>
      <c r="FO157" s="2" t="s">
        <v>246</v>
      </c>
      <c r="FP157" s="2" t="s">
        <v>454</v>
      </c>
      <c r="FQ157" s="2" t="s">
        <v>232</v>
      </c>
      <c r="FR157" s="2" t="s">
        <v>220</v>
      </c>
      <c r="FS157" s="4"/>
      <c r="FT157" s="8"/>
      <c r="FU157" s="4">
        <v>1</v>
      </c>
      <c r="FV157" s="8">
        <v>73.7</v>
      </c>
      <c r="FW157" s="7">
        <v>-1</v>
      </c>
      <c r="FX157" s="7">
        <v>-1</v>
      </c>
      <c r="FY157" s="2" t="s">
        <v>230</v>
      </c>
      <c r="FZ157" s="2" t="s">
        <v>217</v>
      </c>
      <c r="GA157" s="2" t="s">
        <v>597</v>
      </c>
      <c r="GB157" s="2" t="s">
        <v>917</v>
      </c>
      <c r="GC157" s="2" t="s">
        <v>232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230</v>
      </c>
      <c r="GL157" s="2" t="s">
        <v>217</v>
      </c>
      <c r="GM157" s="2" t="s">
        <v>250</v>
      </c>
      <c r="GN157" s="2" t="s">
        <v>220</v>
      </c>
      <c r="GO157" s="2" t="s">
        <v>232</v>
      </c>
      <c r="GP157" s="2" t="s">
        <v>220</v>
      </c>
      <c r="GQ157" s="4"/>
      <c r="GR157" s="8"/>
      <c r="GS157" s="4"/>
      <c r="GT157" s="8"/>
      <c r="GU157" s="7"/>
      <c r="GV157" s="7"/>
      <c r="GW157" s="2" t="s">
        <v>416</v>
      </c>
      <c r="GX157" s="2" t="s">
        <v>217</v>
      </c>
      <c r="GY157" s="2" t="s">
        <v>220</v>
      </c>
      <c r="GZ157" s="2" t="s">
        <v>220</v>
      </c>
      <c r="HA157" s="2" t="s">
        <v>232</v>
      </c>
      <c r="HB157" s="2" t="s">
        <v>220</v>
      </c>
      <c r="HC157" s="4"/>
      <c r="HD157" s="8"/>
      <c r="HE157" s="4"/>
      <c r="HF157" s="8"/>
      <c r="HG157" s="7"/>
      <c r="HH157" s="7"/>
      <c r="HI157" s="2" t="s">
        <v>254</v>
      </c>
      <c r="HJ157" s="2" t="s">
        <v>217</v>
      </c>
      <c r="HK157" s="2" t="s">
        <v>220</v>
      </c>
      <c r="HL157" s="2" t="s">
        <v>220</v>
      </c>
      <c r="HM157" s="2" t="s">
        <v>232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230</v>
      </c>
      <c r="HV157" s="2" t="s">
        <v>217</v>
      </c>
      <c r="HW157" s="2" t="s">
        <v>382</v>
      </c>
      <c r="HX157" s="2" t="s">
        <v>220</v>
      </c>
      <c r="HY157" s="2" t="s">
        <v>232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230</v>
      </c>
      <c r="IH157" s="2" t="s">
        <v>217</v>
      </c>
      <c r="II157" s="2" t="s">
        <v>591</v>
      </c>
      <c r="IJ157" s="2" t="s">
        <v>600</v>
      </c>
      <c r="IK157" s="2" t="s">
        <v>232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277</v>
      </c>
      <c r="IT157" s="2" t="s">
        <v>217</v>
      </c>
      <c r="IU157" s="2" t="s">
        <v>220</v>
      </c>
      <c r="IV157" s="2" t="s">
        <v>220</v>
      </c>
      <c r="IW157" s="2" t="s">
        <v>232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254</v>
      </c>
      <c r="JF157" s="2" t="s">
        <v>217</v>
      </c>
      <c r="JG157" s="2" t="s">
        <v>602</v>
      </c>
      <c r="JH157" s="2" t="s">
        <v>220</v>
      </c>
      <c r="JI157" s="2" t="s">
        <v>232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230</v>
      </c>
      <c r="JR157" s="2" t="s">
        <v>217</v>
      </c>
      <c r="JS157" s="2" t="s">
        <v>603</v>
      </c>
      <c r="JT157" s="2" t="s">
        <v>1112</v>
      </c>
      <c r="JU157" s="2" t="s">
        <v>232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277</v>
      </c>
      <c r="KD157" s="2" t="s">
        <v>217</v>
      </c>
      <c r="KE157" s="2" t="s">
        <v>220</v>
      </c>
      <c r="KF157" s="2" t="s">
        <v>220</v>
      </c>
      <c r="KG157" s="2" t="s">
        <v>232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254</v>
      </c>
      <c r="KP157" s="2" t="s">
        <v>217</v>
      </c>
      <c r="KQ157" s="2" t="s">
        <v>220</v>
      </c>
      <c r="KR157" s="2" t="s">
        <v>220</v>
      </c>
      <c r="KS157" s="2" t="s">
        <v>232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277</v>
      </c>
      <c r="LB157" s="2" t="s">
        <v>217</v>
      </c>
      <c r="LC157" s="2" t="s">
        <v>220</v>
      </c>
      <c r="LD157" s="2" t="s">
        <v>220</v>
      </c>
      <c r="LE157" s="2" t="s">
        <v>232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268</v>
      </c>
      <c r="LN157" s="2" t="s">
        <v>217</v>
      </c>
      <c r="LO157" s="2" t="s">
        <v>220</v>
      </c>
      <c r="LP157" s="2" t="s">
        <v>220</v>
      </c>
      <c r="LQ157" s="2" t="s">
        <v>232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230</v>
      </c>
      <c r="LZ157" s="2" t="s">
        <v>270</v>
      </c>
      <c r="MA157" s="2" t="s">
        <v>2008</v>
      </c>
      <c r="MB157" s="2" t="s">
        <v>261</v>
      </c>
      <c r="MC157" s="2" t="s">
        <v>232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277</v>
      </c>
      <c r="ML157" s="2" t="s">
        <v>217</v>
      </c>
      <c r="MM157" s="2" t="s">
        <v>220</v>
      </c>
      <c r="MN157" s="2" t="s">
        <v>220</v>
      </c>
      <c r="MO157" s="2" t="s">
        <v>232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230</v>
      </c>
      <c r="MX157" s="2" t="s">
        <v>274</v>
      </c>
      <c r="MY157" s="2" t="s">
        <v>1993</v>
      </c>
      <c r="MZ157" s="2" t="s">
        <v>1451</v>
      </c>
      <c r="NA157" s="2" t="s">
        <v>232</v>
      </c>
      <c r="NB157" s="2" t="s">
        <v>220</v>
      </c>
      <c r="NC157" s="4"/>
      <c r="ND157" s="8"/>
      <c r="NE157" s="4"/>
      <c r="NF157" s="8"/>
      <c r="NG157" s="7"/>
      <c r="NH157" s="7"/>
      <c r="NI157" s="2" t="s">
        <v>220</v>
      </c>
      <c r="NJ157" s="2" t="s">
        <v>220</v>
      </c>
      <c r="NK157" s="2" t="s">
        <v>220</v>
      </c>
      <c r="NL157" s="2" t="s">
        <v>220</v>
      </c>
      <c r="NM157" s="2" t="s">
        <v>220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277</v>
      </c>
      <c r="NV157" s="2" t="s">
        <v>217</v>
      </c>
      <c r="NW157" s="2" t="s">
        <v>220</v>
      </c>
      <c r="NX157" s="2" t="s">
        <v>220</v>
      </c>
      <c r="NY157" s="2" t="s">
        <v>232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220</v>
      </c>
      <c r="OH157" s="2" t="s">
        <v>220</v>
      </c>
      <c r="OI157" s="2" t="s">
        <v>220</v>
      </c>
      <c r="OJ157" s="2" t="s">
        <v>220</v>
      </c>
      <c r="OK157" s="2" t="s">
        <v>220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230</v>
      </c>
      <c r="OT157" s="2" t="s">
        <v>270</v>
      </c>
      <c r="OU157" s="2" t="s">
        <v>1995</v>
      </c>
      <c r="OV157" s="2" t="s">
        <v>2013</v>
      </c>
      <c r="OW157" s="2" t="s">
        <v>232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220</v>
      </c>
      <c r="PG157" s="2" t="s">
        <v>220</v>
      </c>
      <c r="PH157" s="2" t="s">
        <v>220</v>
      </c>
      <c r="PI157" s="2" t="s">
        <v>220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230</v>
      </c>
      <c r="PR157" s="2" t="s">
        <v>270</v>
      </c>
      <c r="PS157" s="2" t="s">
        <v>1731</v>
      </c>
      <c r="PT157" s="2" t="s">
        <v>1169</v>
      </c>
      <c r="PU157" s="2" t="s">
        <v>232</v>
      </c>
      <c r="PV157" s="2" t="s">
        <v>220</v>
      </c>
      <c r="PW157" s="4">
        <v>30</v>
      </c>
      <c r="PX157" s="4">
        <v>42</v>
      </c>
      <c r="PY157" s="4"/>
      <c r="PZ157" s="4"/>
      <c r="QA157" s="4">
        <v>33</v>
      </c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>
        <v>60</v>
      </c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</row>
    <row r="158">
      <c r="A158" s="2" t="s">
        <v>2014</v>
      </c>
      <c r="B158" s="2" t="s">
        <v>209</v>
      </c>
      <c r="C158" s="2" t="s">
        <v>210</v>
      </c>
      <c r="D158" s="2" t="s">
        <v>1713</v>
      </c>
      <c r="E158" s="2" t="s">
        <v>1714</v>
      </c>
      <c r="F158" s="2" t="s">
        <v>576</v>
      </c>
      <c r="G158" s="2" t="s">
        <v>576</v>
      </c>
      <c r="H158" s="2" t="s">
        <v>576</v>
      </c>
      <c r="I158" s="2" t="s">
        <v>1985</v>
      </c>
      <c r="J158" s="2" t="s">
        <v>215</v>
      </c>
      <c r="K158" s="2" t="s">
        <v>626</v>
      </c>
      <c r="L158" s="3">
        <v>44.1</v>
      </c>
      <c r="M158" s="3">
        <v>46.3</v>
      </c>
      <c r="N158" s="3">
        <v>89.99</v>
      </c>
      <c r="O158" s="2" t="s">
        <v>217</v>
      </c>
      <c r="P158" s="2" t="s">
        <v>405</v>
      </c>
      <c r="Q158" s="2" t="s">
        <v>219</v>
      </c>
      <c r="R158" s="2" t="s">
        <v>220</v>
      </c>
      <c r="S158" s="2" t="s">
        <v>627</v>
      </c>
      <c r="T158" s="2" t="s">
        <v>222</v>
      </c>
      <c r="U158" s="2" t="s">
        <v>223</v>
      </c>
      <c r="V158" s="2" t="s">
        <v>580</v>
      </c>
      <c r="W158" s="2" t="s">
        <v>442</v>
      </c>
      <c r="X158" s="2" t="s">
        <v>581</v>
      </c>
      <c r="Y158" s="2" t="s">
        <v>582</v>
      </c>
      <c r="Z158" s="4">
        <v>145</v>
      </c>
      <c r="AA158" s="4">
        <f>=ROUNDDOWN(20.7142857142857,0)</f>
      </c>
      <c r="AB158" s="5">
        <v>7</v>
      </c>
      <c r="AC158" s="2" t="s">
        <v>628</v>
      </c>
      <c r="AD158" s="4">
        <v>40</v>
      </c>
      <c r="AE158" s="4">
        <v>40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8</v>
      </c>
      <c r="AQ158" s="8">
        <v>376.23</v>
      </c>
      <c r="AR158" s="4">
        <v>7</v>
      </c>
      <c r="AS158" s="8">
        <v>371.68</v>
      </c>
      <c r="AT158" s="7">
        <v>0.1429</v>
      </c>
      <c r="AU158" s="7">
        <v>0.0122</v>
      </c>
      <c r="AV158" s="4">
        <v>11</v>
      </c>
      <c r="AW158" s="8">
        <v>554.12</v>
      </c>
      <c r="AX158" s="4">
        <v>19</v>
      </c>
      <c r="AY158" s="8">
        <v>1207.03</v>
      </c>
      <c r="AZ158" s="7">
        <v>-0.4211</v>
      </c>
      <c r="BA158" s="7">
        <v>-0.5409</v>
      </c>
      <c r="BB158" s="7">
        <v>0.679</v>
      </c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>
        <v>0.2993</v>
      </c>
      <c r="BJ158" s="4">
        <v>8</v>
      </c>
      <c r="BK158" s="8">
        <v>376.23</v>
      </c>
      <c r="BL158" s="2" t="s">
        <v>1773</v>
      </c>
      <c r="BM158" s="7">
        <v>1</v>
      </c>
      <c r="BN158" s="7">
        <v>1</v>
      </c>
      <c r="BO158" s="4"/>
      <c r="BP158" s="8"/>
      <c r="BQ158" s="4">
        <v>4</v>
      </c>
      <c r="BR158" s="8">
        <v>211</v>
      </c>
      <c r="BS158" s="7">
        <v>-1</v>
      </c>
      <c r="BT158" s="7">
        <v>-1</v>
      </c>
      <c r="BU158" s="2" t="s">
        <v>230</v>
      </c>
      <c r="BV158" s="2" t="s">
        <v>217</v>
      </c>
      <c r="BW158" s="2" t="s">
        <v>220</v>
      </c>
      <c r="BX158" s="2" t="s">
        <v>630</v>
      </c>
      <c r="BY158" s="2" t="s">
        <v>232</v>
      </c>
      <c r="BZ158" s="2" t="s">
        <v>220</v>
      </c>
      <c r="CA158" s="4"/>
      <c r="CB158" s="8"/>
      <c r="CC158" s="4"/>
      <c r="CD158" s="8"/>
      <c r="CE158" s="7"/>
      <c r="CF158" s="7"/>
      <c r="CG158" s="2" t="s">
        <v>230</v>
      </c>
      <c r="CH158" s="2" t="s">
        <v>217</v>
      </c>
      <c r="CI158" s="2" t="s">
        <v>591</v>
      </c>
      <c r="CJ158" s="2" t="s">
        <v>661</v>
      </c>
      <c r="CK158" s="2" t="s">
        <v>232</v>
      </c>
      <c r="CL158" s="2" t="s">
        <v>220</v>
      </c>
      <c r="CM158" s="4">
        <v>3</v>
      </c>
      <c r="CN158" s="8">
        <v>140.37</v>
      </c>
      <c r="CO158" s="4"/>
      <c r="CP158" s="8"/>
      <c r="CQ158" s="7"/>
      <c r="CR158" s="7"/>
      <c r="CS158" s="2" t="s">
        <v>230</v>
      </c>
      <c r="CT158" s="2" t="s">
        <v>217</v>
      </c>
      <c r="CU158" s="2" t="s">
        <v>587</v>
      </c>
      <c r="CV158" s="2" t="s">
        <v>654</v>
      </c>
      <c r="CW158" s="2" t="s">
        <v>232</v>
      </c>
      <c r="CX158" s="2" t="s">
        <v>220</v>
      </c>
      <c r="CY158" s="4">
        <v>1</v>
      </c>
      <c r="CZ158" s="8">
        <v>43.14</v>
      </c>
      <c r="DA158" s="4"/>
      <c r="DB158" s="8"/>
      <c r="DC158" s="7"/>
      <c r="DD158" s="7"/>
      <c r="DE158" s="2" t="s">
        <v>230</v>
      </c>
      <c r="DF158" s="2" t="s">
        <v>217</v>
      </c>
      <c r="DG158" s="2" t="s">
        <v>591</v>
      </c>
      <c r="DH158" s="2" t="s">
        <v>2015</v>
      </c>
      <c r="DI158" s="2" t="s">
        <v>232</v>
      </c>
      <c r="DJ158" s="2" t="s">
        <v>220</v>
      </c>
      <c r="DK158" s="4"/>
      <c r="DL158" s="8"/>
      <c r="DM158" s="4">
        <v>1</v>
      </c>
      <c r="DN158" s="8">
        <v>54.02</v>
      </c>
      <c r="DO158" s="7">
        <v>-1</v>
      </c>
      <c r="DP158" s="7">
        <v>-1</v>
      </c>
      <c r="DQ158" s="2" t="s">
        <v>230</v>
      </c>
      <c r="DR158" s="2" t="s">
        <v>217</v>
      </c>
      <c r="DS158" s="2" t="s">
        <v>591</v>
      </c>
      <c r="DT158" s="2" t="s">
        <v>2016</v>
      </c>
      <c r="DU158" s="2" t="s">
        <v>232</v>
      </c>
      <c r="DV158" s="2" t="s">
        <v>220</v>
      </c>
      <c r="DW158" s="4">
        <v>2</v>
      </c>
      <c r="DX158" s="8">
        <v>86.06</v>
      </c>
      <c r="DY158" s="4"/>
      <c r="DZ158" s="8"/>
      <c r="EA158" s="7"/>
      <c r="EB158" s="7"/>
      <c r="EC158" s="2" t="s">
        <v>230</v>
      </c>
      <c r="ED158" s="2" t="s">
        <v>217</v>
      </c>
      <c r="EE158" s="2" t="s">
        <v>591</v>
      </c>
      <c r="EF158" s="2" t="s">
        <v>658</v>
      </c>
      <c r="EG158" s="2" t="s">
        <v>232</v>
      </c>
      <c r="EH158" s="2" t="s">
        <v>220</v>
      </c>
      <c r="EI158" s="4">
        <v>2</v>
      </c>
      <c r="EJ158" s="8">
        <v>106.66</v>
      </c>
      <c r="EK158" s="4">
        <v>2</v>
      </c>
      <c r="EL158" s="8">
        <v>106.66</v>
      </c>
      <c r="EM158" s="7"/>
      <c r="EN158" s="7"/>
      <c r="EO158" s="2" t="s">
        <v>230</v>
      </c>
      <c r="EP158" s="2" t="s">
        <v>217</v>
      </c>
      <c r="EQ158" s="2" t="s">
        <v>455</v>
      </c>
      <c r="ER158" s="2" t="s">
        <v>246</v>
      </c>
      <c r="ES158" s="2" t="s">
        <v>232</v>
      </c>
      <c r="ET158" s="2" t="s">
        <v>220</v>
      </c>
      <c r="EU158" s="4"/>
      <c r="EV158" s="8"/>
      <c r="EW158" s="4"/>
      <c r="EX158" s="8"/>
      <c r="EY158" s="7"/>
      <c r="EZ158" s="7"/>
      <c r="FA158" s="2" t="s">
        <v>230</v>
      </c>
      <c r="FB158" s="2" t="s">
        <v>217</v>
      </c>
      <c r="FC158" s="2" t="s">
        <v>591</v>
      </c>
      <c r="FD158" s="2" t="s">
        <v>2017</v>
      </c>
      <c r="FE158" s="2" t="s">
        <v>232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230</v>
      </c>
      <c r="FN158" s="2" t="s">
        <v>217</v>
      </c>
      <c r="FO158" s="2" t="s">
        <v>659</v>
      </c>
      <c r="FP158" s="2" t="s">
        <v>1914</v>
      </c>
      <c r="FQ158" s="2" t="s">
        <v>232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230</v>
      </c>
      <c r="FZ158" s="2" t="s">
        <v>270</v>
      </c>
      <c r="GA158" s="2" t="s">
        <v>639</v>
      </c>
      <c r="GB158" s="2" t="s">
        <v>220</v>
      </c>
      <c r="GC158" s="2" t="s">
        <v>232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230</v>
      </c>
      <c r="GL158" s="2" t="s">
        <v>217</v>
      </c>
      <c r="GM158" s="2" t="s">
        <v>250</v>
      </c>
      <c r="GN158" s="2" t="s">
        <v>220</v>
      </c>
      <c r="GO158" s="2" t="s">
        <v>232</v>
      </c>
      <c r="GP158" s="2" t="s">
        <v>220</v>
      </c>
      <c r="GQ158" s="4"/>
      <c r="GR158" s="8"/>
      <c r="GS158" s="4"/>
      <c r="GT158" s="8"/>
      <c r="GU158" s="7"/>
      <c r="GV158" s="7"/>
      <c r="GW158" s="2" t="s">
        <v>416</v>
      </c>
      <c r="GX158" s="2" t="s">
        <v>217</v>
      </c>
      <c r="GY158" s="2" t="s">
        <v>220</v>
      </c>
      <c r="GZ158" s="2" t="s">
        <v>220</v>
      </c>
      <c r="HA158" s="2" t="s">
        <v>232</v>
      </c>
      <c r="HB158" s="2" t="s">
        <v>220</v>
      </c>
      <c r="HC158" s="4"/>
      <c r="HD158" s="8"/>
      <c r="HE158" s="4"/>
      <c r="HF158" s="8"/>
      <c r="HG158" s="7"/>
      <c r="HH158" s="7"/>
      <c r="HI158" s="2" t="s">
        <v>254</v>
      </c>
      <c r="HJ158" s="2" t="s">
        <v>217</v>
      </c>
      <c r="HK158" s="2" t="s">
        <v>220</v>
      </c>
      <c r="HL158" s="2" t="s">
        <v>220</v>
      </c>
      <c r="HM158" s="2" t="s">
        <v>232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230</v>
      </c>
      <c r="HV158" s="2" t="s">
        <v>217</v>
      </c>
      <c r="HW158" s="2" t="s">
        <v>496</v>
      </c>
      <c r="HX158" s="2" t="s">
        <v>2018</v>
      </c>
      <c r="HY158" s="2" t="s">
        <v>232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230</v>
      </c>
      <c r="IH158" s="2" t="s">
        <v>217</v>
      </c>
      <c r="II158" s="2" t="s">
        <v>591</v>
      </c>
      <c r="IJ158" s="2" t="s">
        <v>2019</v>
      </c>
      <c r="IK158" s="2" t="s">
        <v>232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277</v>
      </c>
      <c r="IT158" s="2" t="s">
        <v>217</v>
      </c>
      <c r="IU158" s="2" t="s">
        <v>220</v>
      </c>
      <c r="IV158" s="2" t="s">
        <v>220</v>
      </c>
      <c r="IW158" s="2" t="s">
        <v>232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254</v>
      </c>
      <c r="JF158" s="2" t="s">
        <v>217</v>
      </c>
      <c r="JG158" s="2" t="s">
        <v>602</v>
      </c>
      <c r="JH158" s="2" t="s">
        <v>220</v>
      </c>
      <c r="JI158" s="2" t="s">
        <v>232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230</v>
      </c>
      <c r="JR158" s="2" t="s">
        <v>217</v>
      </c>
      <c r="JS158" s="2" t="s">
        <v>642</v>
      </c>
      <c r="JT158" s="2" t="s">
        <v>2020</v>
      </c>
      <c r="JU158" s="2" t="s">
        <v>232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277</v>
      </c>
      <c r="KD158" s="2" t="s">
        <v>217</v>
      </c>
      <c r="KE158" s="2" t="s">
        <v>220</v>
      </c>
      <c r="KF158" s="2" t="s">
        <v>220</v>
      </c>
      <c r="KG158" s="2" t="s">
        <v>232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254</v>
      </c>
      <c r="KP158" s="2" t="s">
        <v>217</v>
      </c>
      <c r="KQ158" s="2" t="s">
        <v>220</v>
      </c>
      <c r="KR158" s="2" t="s">
        <v>220</v>
      </c>
      <c r="KS158" s="2" t="s">
        <v>232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277</v>
      </c>
      <c r="LB158" s="2" t="s">
        <v>217</v>
      </c>
      <c r="LC158" s="2" t="s">
        <v>220</v>
      </c>
      <c r="LD158" s="2" t="s">
        <v>220</v>
      </c>
      <c r="LE158" s="2" t="s">
        <v>232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268</v>
      </c>
      <c r="LN158" s="2" t="s">
        <v>217</v>
      </c>
      <c r="LO158" s="2" t="s">
        <v>220</v>
      </c>
      <c r="LP158" s="2" t="s">
        <v>220</v>
      </c>
      <c r="LQ158" s="2" t="s">
        <v>232</v>
      </c>
      <c r="LR158" s="2" t="s">
        <v>220</v>
      </c>
      <c r="LS158" s="4"/>
      <c r="LT158" s="8"/>
      <c r="LU158" s="4"/>
      <c r="LV158" s="8"/>
      <c r="LW158" s="7"/>
      <c r="LX158" s="7"/>
      <c r="LY158" s="2" t="s">
        <v>230</v>
      </c>
      <c r="LZ158" s="2" t="s">
        <v>270</v>
      </c>
      <c r="MA158" s="2" t="s">
        <v>279</v>
      </c>
      <c r="MB158" s="2" t="s">
        <v>984</v>
      </c>
      <c r="MC158" s="2" t="s">
        <v>232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230</v>
      </c>
      <c r="ML158" s="2" t="s">
        <v>270</v>
      </c>
      <c r="MM158" s="2" t="s">
        <v>520</v>
      </c>
      <c r="MN158" s="2" t="s">
        <v>783</v>
      </c>
      <c r="MO158" s="2" t="s">
        <v>232</v>
      </c>
      <c r="MP158" s="2" t="s">
        <v>220</v>
      </c>
      <c r="MQ158" s="4"/>
      <c r="MR158" s="8"/>
      <c r="MS158" s="4"/>
      <c r="MT158" s="8"/>
      <c r="MU158" s="7"/>
      <c r="MV158" s="7"/>
      <c r="MW158" s="2" t="s">
        <v>230</v>
      </c>
      <c r="MX158" s="2" t="s">
        <v>274</v>
      </c>
      <c r="MY158" s="2" t="s">
        <v>648</v>
      </c>
      <c r="MZ158" s="2" t="s">
        <v>2021</v>
      </c>
      <c r="NA158" s="2" t="s">
        <v>232</v>
      </c>
      <c r="NB158" s="2" t="s">
        <v>220</v>
      </c>
      <c r="NC158" s="4"/>
      <c r="ND158" s="8"/>
      <c r="NE158" s="4"/>
      <c r="NF158" s="8"/>
      <c r="NG158" s="7"/>
      <c r="NH158" s="7"/>
      <c r="NI158" s="2" t="s">
        <v>220</v>
      </c>
      <c r="NJ158" s="2" t="s">
        <v>220</v>
      </c>
      <c r="NK158" s="2" t="s">
        <v>220</v>
      </c>
      <c r="NL158" s="2" t="s">
        <v>220</v>
      </c>
      <c r="NM158" s="2" t="s">
        <v>220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254</v>
      </c>
      <c r="NV158" s="2" t="s">
        <v>217</v>
      </c>
      <c r="NW158" s="2" t="s">
        <v>220</v>
      </c>
      <c r="NX158" s="2" t="s">
        <v>220</v>
      </c>
      <c r="NY158" s="2" t="s">
        <v>232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220</v>
      </c>
      <c r="OH158" s="2" t="s">
        <v>220</v>
      </c>
      <c r="OI158" s="2" t="s">
        <v>220</v>
      </c>
      <c r="OJ158" s="2" t="s">
        <v>220</v>
      </c>
      <c r="OK158" s="2" t="s">
        <v>220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230</v>
      </c>
      <c r="OT158" s="2" t="s">
        <v>270</v>
      </c>
      <c r="OU158" s="2" t="s">
        <v>2022</v>
      </c>
      <c r="OV158" s="2" t="s">
        <v>1638</v>
      </c>
      <c r="OW158" s="2" t="s">
        <v>232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220</v>
      </c>
      <c r="PF158" s="2" t="s">
        <v>220</v>
      </c>
      <c r="PG158" s="2" t="s">
        <v>220</v>
      </c>
      <c r="PH158" s="2" t="s">
        <v>220</v>
      </c>
      <c r="PI158" s="2" t="s">
        <v>220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230</v>
      </c>
      <c r="PR158" s="2" t="s">
        <v>270</v>
      </c>
      <c r="PS158" s="2" t="s">
        <v>1390</v>
      </c>
      <c r="PT158" s="2" t="s">
        <v>280</v>
      </c>
      <c r="PU158" s="2" t="s">
        <v>232</v>
      </c>
      <c r="PV158" s="2" t="s">
        <v>220</v>
      </c>
      <c r="PW158" s="4">
        <v>144</v>
      </c>
      <c r="PX158" s="4">
        <v>1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>
        <v>40</v>
      </c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</row>
    <row r="159">
      <c r="A159" s="2" t="s">
        <v>2023</v>
      </c>
      <c r="B159" s="2" t="s">
        <v>209</v>
      </c>
      <c r="C159" s="2" t="s">
        <v>210</v>
      </c>
      <c r="D159" s="2" t="s">
        <v>1713</v>
      </c>
      <c r="E159" s="2" t="s">
        <v>1714</v>
      </c>
      <c r="F159" s="2" t="s">
        <v>576</v>
      </c>
      <c r="G159" s="2" t="s">
        <v>576</v>
      </c>
      <c r="H159" s="2" t="s">
        <v>576</v>
      </c>
      <c r="I159" s="2" t="s">
        <v>1985</v>
      </c>
      <c r="J159" s="2" t="s">
        <v>282</v>
      </c>
      <c r="K159" s="2" t="s">
        <v>626</v>
      </c>
      <c r="L159" s="3">
        <v>58.5</v>
      </c>
      <c r="M159" s="3">
        <v>61.42</v>
      </c>
      <c r="N159" s="3">
        <v>119.99</v>
      </c>
      <c r="O159" s="2" t="s">
        <v>217</v>
      </c>
      <c r="P159" s="2" t="s">
        <v>405</v>
      </c>
      <c r="Q159" s="2" t="s">
        <v>219</v>
      </c>
      <c r="R159" s="2" t="s">
        <v>220</v>
      </c>
      <c r="S159" s="2" t="s">
        <v>627</v>
      </c>
      <c r="T159" s="2" t="s">
        <v>222</v>
      </c>
      <c r="U159" s="2" t="s">
        <v>223</v>
      </c>
      <c r="V159" s="2" t="s">
        <v>580</v>
      </c>
      <c r="W159" s="2" t="s">
        <v>442</v>
      </c>
      <c r="X159" s="2" t="s">
        <v>581</v>
      </c>
      <c r="Y159" s="2" t="s">
        <v>582</v>
      </c>
      <c r="Z159" s="4">
        <v>149</v>
      </c>
      <c r="AA159" s="4">
        <f>=ROUNDDOWN(29.8,0)</f>
      </c>
      <c r="AB159" s="5">
        <v>5</v>
      </c>
      <c r="AC159" s="2" t="s">
        <v>628</v>
      </c>
      <c r="AD159" s="4">
        <v>50</v>
      </c>
      <c r="AE159" s="4">
        <v>50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3</v>
      </c>
      <c r="AQ159" s="8">
        <v>177.89</v>
      </c>
      <c r="AR159" s="4">
        <v>12</v>
      </c>
      <c r="AS159" s="8">
        <v>835.35</v>
      </c>
      <c r="AT159" s="7">
        <v>-0.75</v>
      </c>
      <c r="AU159" s="7">
        <v>-0.787</v>
      </c>
      <c r="AV159" s="4" t="s">
        <v>220</v>
      </c>
      <c r="AW159" s="8" t="s">
        <v>220</v>
      </c>
      <c r="AX159" s="4" t="s">
        <v>220</v>
      </c>
      <c r="AY159" s="8" t="s">
        <v>220</v>
      </c>
      <c r="AZ159" s="7" t="s">
        <v>220</v>
      </c>
      <c r="BA159" s="7" t="s">
        <v>220</v>
      </c>
      <c r="BB159" s="7">
        <v>0.321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 t="s">
        <v>220</v>
      </c>
      <c r="BJ159" s="4">
        <v>3</v>
      </c>
      <c r="BK159" s="8">
        <v>177.89</v>
      </c>
      <c r="BL159" s="2" t="s">
        <v>2024</v>
      </c>
      <c r="BM159" s="7">
        <v>1</v>
      </c>
      <c r="BN159" s="7">
        <v>1</v>
      </c>
      <c r="BO159" s="4"/>
      <c r="BP159" s="8"/>
      <c r="BQ159" s="4">
        <v>8</v>
      </c>
      <c r="BR159" s="8">
        <v>562.72</v>
      </c>
      <c r="BS159" s="7">
        <v>-1</v>
      </c>
      <c r="BT159" s="7">
        <v>-1</v>
      </c>
      <c r="BU159" s="2" t="s">
        <v>230</v>
      </c>
      <c r="BV159" s="2" t="s">
        <v>217</v>
      </c>
      <c r="BW159" s="2" t="s">
        <v>220</v>
      </c>
      <c r="BX159" s="2" t="s">
        <v>630</v>
      </c>
      <c r="BY159" s="2" t="s">
        <v>232</v>
      </c>
      <c r="BZ159" s="2" t="s">
        <v>220</v>
      </c>
      <c r="CA159" s="4"/>
      <c r="CB159" s="8"/>
      <c r="CC159" s="4"/>
      <c r="CD159" s="8"/>
      <c r="CE159" s="7"/>
      <c r="CF159" s="7"/>
      <c r="CG159" s="2" t="s">
        <v>230</v>
      </c>
      <c r="CH159" s="2" t="s">
        <v>217</v>
      </c>
      <c r="CI159" s="2" t="s">
        <v>591</v>
      </c>
      <c r="CJ159" s="2" t="s">
        <v>2025</v>
      </c>
      <c r="CK159" s="2" t="s">
        <v>232</v>
      </c>
      <c r="CL159" s="2" t="s">
        <v>220</v>
      </c>
      <c r="CM159" s="4"/>
      <c r="CN159" s="8"/>
      <c r="CO159" s="4">
        <v>2</v>
      </c>
      <c r="CP159" s="8">
        <v>137.78</v>
      </c>
      <c r="CQ159" s="7">
        <v>-1</v>
      </c>
      <c r="CR159" s="7">
        <v>-1</v>
      </c>
      <c r="CS159" s="2" t="s">
        <v>230</v>
      </c>
      <c r="CT159" s="2" t="s">
        <v>217</v>
      </c>
      <c r="CU159" s="2" t="s">
        <v>587</v>
      </c>
      <c r="CV159" s="2" t="s">
        <v>588</v>
      </c>
      <c r="CW159" s="2" t="s">
        <v>232</v>
      </c>
      <c r="CX159" s="2" t="s">
        <v>220</v>
      </c>
      <c r="CY159" s="4">
        <v>1</v>
      </c>
      <c r="CZ159" s="8">
        <v>55.79</v>
      </c>
      <c r="DA159" s="4"/>
      <c r="DB159" s="8"/>
      <c r="DC159" s="7"/>
      <c r="DD159" s="7"/>
      <c r="DE159" s="2" t="s">
        <v>230</v>
      </c>
      <c r="DF159" s="2" t="s">
        <v>217</v>
      </c>
      <c r="DG159" s="2" t="s">
        <v>591</v>
      </c>
      <c r="DH159" s="2" t="s">
        <v>2026</v>
      </c>
      <c r="DI159" s="2" t="s">
        <v>232</v>
      </c>
      <c r="DJ159" s="2" t="s">
        <v>220</v>
      </c>
      <c r="DK159" s="4"/>
      <c r="DL159" s="8"/>
      <c r="DM159" s="4"/>
      <c r="DN159" s="8"/>
      <c r="DO159" s="7"/>
      <c r="DP159" s="7"/>
      <c r="DQ159" s="2" t="s">
        <v>230</v>
      </c>
      <c r="DR159" s="2" t="s">
        <v>217</v>
      </c>
      <c r="DS159" s="2" t="s">
        <v>591</v>
      </c>
      <c r="DT159" s="2" t="s">
        <v>2027</v>
      </c>
      <c r="DU159" s="2" t="s">
        <v>232</v>
      </c>
      <c r="DV159" s="2" t="s">
        <v>220</v>
      </c>
      <c r="DW159" s="4">
        <v>1</v>
      </c>
      <c r="DX159" s="8">
        <v>50.99</v>
      </c>
      <c r="DY159" s="4">
        <v>1</v>
      </c>
      <c r="DZ159" s="8">
        <v>63.74</v>
      </c>
      <c r="EA159" s="7"/>
      <c r="EB159" s="7">
        <v>-0.2</v>
      </c>
      <c r="EC159" s="2" t="s">
        <v>230</v>
      </c>
      <c r="ED159" s="2" t="s">
        <v>217</v>
      </c>
      <c r="EE159" s="2" t="s">
        <v>591</v>
      </c>
      <c r="EF159" s="2" t="s">
        <v>2028</v>
      </c>
      <c r="EG159" s="2" t="s">
        <v>232</v>
      </c>
      <c r="EH159" s="2" t="s">
        <v>220</v>
      </c>
      <c r="EI159" s="4">
        <v>1</v>
      </c>
      <c r="EJ159" s="8">
        <v>71.11</v>
      </c>
      <c r="EK159" s="4">
        <v>1</v>
      </c>
      <c r="EL159" s="8">
        <v>71.11</v>
      </c>
      <c r="EM159" s="7"/>
      <c r="EN159" s="7"/>
      <c r="EO159" s="2" t="s">
        <v>230</v>
      </c>
      <c r="EP159" s="2" t="s">
        <v>217</v>
      </c>
      <c r="EQ159" s="2" t="s">
        <v>455</v>
      </c>
      <c r="ER159" s="2" t="s">
        <v>247</v>
      </c>
      <c r="ES159" s="2" t="s">
        <v>232</v>
      </c>
      <c r="ET159" s="2" t="s">
        <v>220</v>
      </c>
      <c r="EU159" s="4"/>
      <c r="EV159" s="8"/>
      <c r="EW159" s="4"/>
      <c r="EX159" s="8"/>
      <c r="EY159" s="7"/>
      <c r="EZ159" s="7"/>
      <c r="FA159" s="2" t="s">
        <v>230</v>
      </c>
      <c r="FB159" s="2" t="s">
        <v>217</v>
      </c>
      <c r="FC159" s="2" t="s">
        <v>591</v>
      </c>
      <c r="FD159" s="2" t="s">
        <v>2029</v>
      </c>
      <c r="FE159" s="2" t="s">
        <v>232</v>
      </c>
      <c r="FF159" s="2" t="s">
        <v>220</v>
      </c>
      <c r="FG159" s="4"/>
      <c r="FH159" s="8"/>
      <c r="FI159" s="4"/>
      <c r="FJ159" s="8"/>
      <c r="FK159" s="7"/>
      <c r="FL159" s="7"/>
      <c r="FM159" s="2" t="s">
        <v>230</v>
      </c>
      <c r="FN159" s="2" t="s">
        <v>217</v>
      </c>
      <c r="FO159" s="2" t="s">
        <v>659</v>
      </c>
      <c r="FP159" s="2" t="s">
        <v>2030</v>
      </c>
      <c r="FQ159" s="2" t="s">
        <v>232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230</v>
      </c>
      <c r="FZ159" s="2" t="s">
        <v>270</v>
      </c>
      <c r="GA159" s="2" t="s">
        <v>1198</v>
      </c>
      <c r="GB159" s="2" t="s">
        <v>220</v>
      </c>
      <c r="GC159" s="2" t="s">
        <v>232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230</v>
      </c>
      <c r="GL159" s="2" t="s">
        <v>217</v>
      </c>
      <c r="GM159" s="2" t="s">
        <v>250</v>
      </c>
      <c r="GN159" s="2" t="s">
        <v>220</v>
      </c>
      <c r="GO159" s="2" t="s">
        <v>232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416</v>
      </c>
      <c r="GX159" s="2" t="s">
        <v>217</v>
      </c>
      <c r="GY159" s="2" t="s">
        <v>220</v>
      </c>
      <c r="GZ159" s="2" t="s">
        <v>220</v>
      </c>
      <c r="HA159" s="2" t="s">
        <v>232</v>
      </c>
      <c r="HB159" s="2" t="s">
        <v>220</v>
      </c>
      <c r="HC159" s="4"/>
      <c r="HD159" s="8"/>
      <c r="HE159" s="4"/>
      <c r="HF159" s="8"/>
      <c r="HG159" s="7"/>
      <c r="HH159" s="7"/>
      <c r="HI159" s="2" t="s">
        <v>254</v>
      </c>
      <c r="HJ159" s="2" t="s">
        <v>217</v>
      </c>
      <c r="HK159" s="2" t="s">
        <v>220</v>
      </c>
      <c r="HL159" s="2" t="s">
        <v>220</v>
      </c>
      <c r="HM159" s="2" t="s">
        <v>232</v>
      </c>
      <c r="HN159" s="2" t="s">
        <v>220</v>
      </c>
      <c r="HO159" s="4"/>
      <c r="HP159" s="8"/>
      <c r="HQ159" s="4"/>
      <c r="HR159" s="8"/>
      <c r="HS159" s="7"/>
      <c r="HT159" s="7"/>
      <c r="HU159" s="2" t="s">
        <v>230</v>
      </c>
      <c r="HV159" s="2" t="s">
        <v>217</v>
      </c>
      <c r="HW159" s="2" t="s">
        <v>496</v>
      </c>
      <c r="HX159" s="2" t="s">
        <v>2031</v>
      </c>
      <c r="HY159" s="2" t="s">
        <v>232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230</v>
      </c>
      <c r="IH159" s="2" t="s">
        <v>217</v>
      </c>
      <c r="II159" s="2" t="s">
        <v>591</v>
      </c>
      <c r="IJ159" s="2" t="s">
        <v>2032</v>
      </c>
      <c r="IK159" s="2" t="s">
        <v>232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277</v>
      </c>
      <c r="IT159" s="2" t="s">
        <v>217</v>
      </c>
      <c r="IU159" s="2" t="s">
        <v>220</v>
      </c>
      <c r="IV159" s="2" t="s">
        <v>220</v>
      </c>
      <c r="IW159" s="2" t="s">
        <v>232</v>
      </c>
      <c r="IX159" s="2" t="s">
        <v>220</v>
      </c>
      <c r="IY159" s="4"/>
      <c r="IZ159" s="8"/>
      <c r="JA159" s="4"/>
      <c r="JB159" s="8"/>
      <c r="JC159" s="7"/>
      <c r="JD159" s="7"/>
      <c r="JE159" s="2" t="s">
        <v>254</v>
      </c>
      <c r="JF159" s="2" t="s">
        <v>217</v>
      </c>
      <c r="JG159" s="2" t="s">
        <v>602</v>
      </c>
      <c r="JH159" s="2" t="s">
        <v>220</v>
      </c>
      <c r="JI159" s="2" t="s">
        <v>232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230</v>
      </c>
      <c r="JR159" s="2" t="s">
        <v>217</v>
      </c>
      <c r="JS159" s="2" t="s">
        <v>642</v>
      </c>
      <c r="JT159" s="2" t="s">
        <v>1016</v>
      </c>
      <c r="JU159" s="2" t="s">
        <v>232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277</v>
      </c>
      <c r="KD159" s="2" t="s">
        <v>217</v>
      </c>
      <c r="KE159" s="2" t="s">
        <v>220</v>
      </c>
      <c r="KF159" s="2" t="s">
        <v>220</v>
      </c>
      <c r="KG159" s="2" t="s">
        <v>232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254</v>
      </c>
      <c r="KP159" s="2" t="s">
        <v>217</v>
      </c>
      <c r="KQ159" s="2" t="s">
        <v>220</v>
      </c>
      <c r="KR159" s="2" t="s">
        <v>220</v>
      </c>
      <c r="KS159" s="2" t="s">
        <v>232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277</v>
      </c>
      <c r="LB159" s="2" t="s">
        <v>217</v>
      </c>
      <c r="LC159" s="2" t="s">
        <v>220</v>
      </c>
      <c r="LD159" s="2" t="s">
        <v>220</v>
      </c>
      <c r="LE159" s="2" t="s">
        <v>232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268</v>
      </c>
      <c r="LN159" s="2" t="s">
        <v>217</v>
      </c>
      <c r="LO159" s="2" t="s">
        <v>220</v>
      </c>
      <c r="LP159" s="2" t="s">
        <v>220</v>
      </c>
      <c r="LQ159" s="2" t="s">
        <v>232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230</v>
      </c>
      <c r="LZ159" s="2" t="s">
        <v>270</v>
      </c>
      <c r="MA159" s="2" t="s">
        <v>279</v>
      </c>
      <c r="MB159" s="2" t="s">
        <v>867</v>
      </c>
      <c r="MC159" s="2" t="s">
        <v>232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230</v>
      </c>
      <c r="ML159" s="2" t="s">
        <v>270</v>
      </c>
      <c r="MM159" s="2" t="s">
        <v>520</v>
      </c>
      <c r="MN159" s="2" t="s">
        <v>769</v>
      </c>
      <c r="MO159" s="2" t="s">
        <v>232</v>
      </c>
      <c r="MP159" s="2" t="s">
        <v>220</v>
      </c>
      <c r="MQ159" s="4"/>
      <c r="MR159" s="8"/>
      <c r="MS159" s="4"/>
      <c r="MT159" s="8"/>
      <c r="MU159" s="7"/>
      <c r="MV159" s="7"/>
      <c r="MW159" s="2" t="s">
        <v>230</v>
      </c>
      <c r="MX159" s="2" t="s">
        <v>274</v>
      </c>
      <c r="MY159" s="2" t="s">
        <v>648</v>
      </c>
      <c r="MZ159" s="2" t="s">
        <v>2033</v>
      </c>
      <c r="NA159" s="2" t="s">
        <v>232</v>
      </c>
      <c r="NB159" s="2" t="s">
        <v>220</v>
      </c>
      <c r="NC159" s="4"/>
      <c r="ND159" s="8"/>
      <c r="NE159" s="4"/>
      <c r="NF159" s="8"/>
      <c r="NG159" s="7"/>
      <c r="NH159" s="7"/>
      <c r="NI159" s="2" t="s">
        <v>220</v>
      </c>
      <c r="NJ159" s="2" t="s">
        <v>220</v>
      </c>
      <c r="NK159" s="2" t="s">
        <v>220</v>
      </c>
      <c r="NL159" s="2" t="s">
        <v>220</v>
      </c>
      <c r="NM159" s="2" t="s">
        <v>220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254</v>
      </c>
      <c r="NV159" s="2" t="s">
        <v>217</v>
      </c>
      <c r="NW159" s="2" t="s">
        <v>220</v>
      </c>
      <c r="NX159" s="2" t="s">
        <v>220</v>
      </c>
      <c r="NY159" s="2" t="s">
        <v>232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220</v>
      </c>
      <c r="OI159" s="2" t="s">
        <v>220</v>
      </c>
      <c r="OJ159" s="2" t="s">
        <v>220</v>
      </c>
      <c r="OK159" s="2" t="s">
        <v>220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230</v>
      </c>
      <c r="OT159" s="2" t="s">
        <v>270</v>
      </c>
      <c r="OU159" s="2" t="s">
        <v>2022</v>
      </c>
      <c r="OV159" s="2" t="s">
        <v>2034</v>
      </c>
      <c r="OW159" s="2" t="s">
        <v>232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220</v>
      </c>
      <c r="PF159" s="2" t="s">
        <v>220</v>
      </c>
      <c r="PG159" s="2" t="s">
        <v>220</v>
      </c>
      <c r="PH159" s="2" t="s">
        <v>220</v>
      </c>
      <c r="PI159" s="2" t="s">
        <v>220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230</v>
      </c>
      <c r="PR159" s="2" t="s">
        <v>270</v>
      </c>
      <c r="PS159" s="2" t="s">
        <v>488</v>
      </c>
      <c r="PT159" s="2" t="s">
        <v>483</v>
      </c>
      <c r="PU159" s="2" t="s">
        <v>232</v>
      </c>
      <c r="PV159" s="2" t="s">
        <v>220</v>
      </c>
      <c r="PW159" s="4">
        <v>68</v>
      </c>
      <c r="PX159" s="4">
        <v>66</v>
      </c>
      <c r="PY159" s="4"/>
      <c r="PZ159" s="4"/>
      <c r="QA159" s="4">
        <v>15</v>
      </c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>
        <v>50</v>
      </c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</row>
    <row r="160">
      <c r="A160" s="2" t="s">
        <v>2035</v>
      </c>
      <c r="B160" s="2" t="s">
        <v>209</v>
      </c>
      <c r="C160" s="2" t="s">
        <v>210</v>
      </c>
      <c r="D160" s="2" t="s">
        <v>1713</v>
      </c>
      <c r="E160" s="2" t="s">
        <v>1714</v>
      </c>
      <c r="F160" s="2" t="s">
        <v>1136</v>
      </c>
      <c r="G160" s="2" t="s">
        <v>1136</v>
      </c>
      <c r="H160" s="2" t="s">
        <v>1136</v>
      </c>
      <c r="I160" s="2" t="s">
        <v>1965</v>
      </c>
      <c r="J160" s="2" t="s">
        <v>215</v>
      </c>
      <c r="K160" s="2" t="s">
        <v>672</v>
      </c>
      <c r="L160" s="3">
        <v>64.79</v>
      </c>
      <c r="M160" s="3">
        <v>68.03</v>
      </c>
      <c r="N160" s="3">
        <v>131.99</v>
      </c>
      <c r="O160" s="2" t="s">
        <v>217</v>
      </c>
      <c r="P160" s="2" t="s">
        <v>673</v>
      </c>
      <c r="Q160" s="2" t="s">
        <v>219</v>
      </c>
      <c r="R160" s="2" t="s">
        <v>220</v>
      </c>
      <c r="S160" s="2" t="s">
        <v>1137</v>
      </c>
      <c r="T160" s="2" t="s">
        <v>222</v>
      </c>
      <c r="U160" s="2" t="s">
        <v>223</v>
      </c>
      <c r="V160" s="2" t="s">
        <v>441</v>
      </c>
      <c r="W160" s="2" t="s">
        <v>953</v>
      </c>
      <c r="X160" s="2" t="s">
        <v>225</v>
      </c>
      <c r="Y160" s="2" t="s">
        <v>266</v>
      </c>
      <c r="Z160" s="4">
        <v>182</v>
      </c>
      <c r="AA160" s="4">
        <f>=ROUNDDOWN(30.3333333333333,0)</f>
      </c>
      <c r="AB160" s="5">
        <v>6</v>
      </c>
      <c r="AC160" s="2" t="s">
        <v>846</v>
      </c>
      <c r="AD160" s="4">
        <v>100</v>
      </c>
      <c r="AE160" s="4">
        <v>150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12</v>
      </c>
      <c r="AQ160" s="8">
        <v>889.88</v>
      </c>
      <c r="AR160" s="4">
        <v>14</v>
      </c>
      <c r="AS160" s="8">
        <v>972.8</v>
      </c>
      <c r="AT160" s="7">
        <v>-0.1429</v>
      </c>
      <c r="AU160" s="7">
        <v>-0.0852</v>
      </c>
      <c r="AV160" s="4">
        <v>21</v>
      </c>
      <c r="AW160" s="8">
        <v>1707.58</v>
      </c>
      <c r="AX160" s="4">
        <v>26</v>
      </c>
      <c r="AY160" s="8">
        <v>2013.85</v>
      </c>
      <c r="AZ160" s="7">
        <v>-0.1923</v>
      </c>
      <c r="BA160" s="7">
        <v>-0.1521</v>
      </c>
      <c r="BB160" s="7">
        <v>0.5211</v>
      </c>
      <c r="BC160" s="4">
        <v>21</v>
      </c>
      <c r="BD160" s="8">
        <v>1707.58</v>
      </c>
      <c r="BE160" s="4">
        <v>26</v>
      </c>
      <c r="BF160" s="8">
        <v>2013.85</v>
      </c>
      <c r="BG160" s="7">
        <v>-0.1923</v>
      </c>
      <c r="BH160" s="7">
        <v>-0.1521</v>
      </c>
      <c r="BI160" s="7">
        <v>1</v>
      </c>
      <c r="BJ160" s="4">
        <v>12</v>
      </c>
      <c r="BK160" s="8">
        <v>889.88</v>
      </c>
      <c r="BL160" s="2" t="s">
        <v>1903</v>
      </c>
      <c r="BM160" s="7">
        <v>1</v>
      </c>
      <c r="BN160" s="7">
        <v>1</v>
      </c>
      <c r="BO160" s="4">
        <v>4</v>
      </c>
      <c r="BP160" s="8">
        <v>298.04</v>
      </c>
      <c r="BQ160" s="4"/>
      <c r="BR160" s="8"/>
      <c r="BS160" s="7"/>
      <c r="BT160" s="7"/>
      <c r="BU160" s="2" t="s">
        <v>230</v>
      </c>
      <c r="BV160" s="2" t="s">
        <v>217</v>
      </c>
      <c r="BW160" s="2" t="s">
        <v>220</v>
      </c>
      <c r="BX160" s="2" t="s">
        <v>2036</v>
      </c>
      <c r="BY160" s="2" t="s">
        <v>232</v>
      </c>
      <c r="BZ160" s="2" t="s">
        <v>220</v>
      </c>
      <c r="CA160" s="4">
        <v>4</v>
      </c>
      <c r="CB160" s="8">
        <v>293.88</v>
      </c>
      <c r="CC160" s="4">
        <v>2</v>
      </c>
      <c r="CD160" s="8">
        <v>146.94</v>
      </c>
      <c r="CE160" s="7">
        <v>1</v>
      </c>
      <c r="CF160" s="7">
        <v>1</v>
      </c>
      <c r="CG160" s="2" t="s">
        <v>230</v>
      </c>
      <c r="CH160" s="2" t="s">
        <v>217</v>
      </c>
      <c r="CI160" s="2" t="s">
        <v>767</v>
      </c>
      <c r="CJ160" s="2" t="s">
        <v>1089</v>
      </c>
      <c r="CK160" s="2" t="s">
        <v>232</v>
      </c>
      <c r="CL160" s="2" t="s">
        <v>220</v>
      </c>
      <c r="CM160" s="4">
        <v>3</v>
      </c>
      <c r="CN160" s="8">
        <v>224.49</v>
      </c>
      <c r="CO160" s="4"/>
      <c r="CP160" s="8"/>
      <c r="CQ160" s="7"/>
      <c r="CR160" s="7"/>
      <c r="CS160" s="2" t="s">
        <v>230</v>
      </c>
      <c r="CT160" s="2" t="s">
        <v>217</v>
      </c>
      <c r="CU160" s="2" t="s">
        <v>528</v>
      </c>
      <c r="CV160" s="2" t="s">
        <v>2037</v>
      </c>
      <c r="CW160" s="2" t="s">
        <v>232</v>
      </c>
      <c r="CX160" s="2" t="s">
        <v>220</v>
      </c>
      <c r="CY160" s="4">
        <v>1</v>
      </c>
      <c r="CZ160" s="8">
        <v>73.47</v>
      </c>
      <c r="DA160" s="4">
        <v>1</v>
      </c>
      <c r="DB160" s="8">
        <v>73.47</v>
      </c>
      <c r="DC160" s="7"/>
      <c r="DD160" s="7"/>
      <c r="DE160" s="2" t="s">
        <v>230</v>
      </c>
      <c r="DF160" s="2" t="s">
        <v>217</v>
      </c>
      <c r="DG160" s="2" t="s">
        <v>769</v>
      </c>
      <c r="DH160" s="2" t="s">
        <v>1046</v>
      </c>
      <c r="DI160" s="2" t="s">
        <v>232</v>
      </c>
      <c r="DJ160" s="2" t="s">
        <v>220</v>
      </c>
      <c r="DK160" s="4"/>
      <c r="DL160" s="8"/>
      <c r="DM160" s="4"/>
      <c r="DN160" s="8"/>
      <c r="DO160" s="7"/>
      <c r="DP160" s="7"/>
      <c r="DQ160" s="2" t="s">
        <v>230</v>
      </c>
      <c r="DR160" s="2" t="s">
        <v>217</v>
      </c>
      <c r="DS160" s="2" t="s">
        <v>860</v>
      </c>
      <c r="DT160" s="2" t="s">
        <v>2038</v>
      </c>
      <c r="DU160" s="2" t="s">
        <v>232</v>
      </c>
      <c r="DV160" s="2" t="s">
        <v>220</v>
      </c>
      <c r="DW160" s="4"/>
      <c r="DX160" s="8"/>
      <c r="DY160" s="4">
        <v>4</v>
      </c>
      <c r="DZ160" s="8">
        <v>238.1</v>
      </c>
      <c r="EA160" s="7">
        <v>-1</v>
      </c>
      <c r="EB160" s="7">
        <v>-1</v>
      </c>
      <c r="EC160" s="2" t="s">
        <v>230</v>
      </c>
      <c r="ED160" s="2" t="s">
        <v>217</v>
      </c>
      <c r="EE160" s="2" t="s">
        <v>776</v>
      </c>
      <c r="EF160" s="2" t="s">
        <v>2039</v>
      </c>
      <c r="EG160" s="2" t="s">
        <v>232</v>
      </c>
      <c r="EH160" s="2" t="s">
        <v>220</v>
      </c>
      <c r="EI160" s="4"/>
      <c r="EJ160" s="8"/>
      <c r="EK160" s="4">
        <v>7</v>
      </c>
      <c r="EL160" s="8">
        <v>514.29</v>
      </c>
      <c r="EM160" s="7">
        <v>-1</v>
      </c>
      <c r="EN160" s="7">
        <v>-1</v>
      </c>
      <c r="EO160" s="2" t="s">
        <v>230</v>
      </c>
      <c r="EP160" s="2" t="s">
        <v>217</v>
      </c>
      <c r="EQ160" s="2" t="s">
        <v>1010</v>
      </c>
      <c r="ER160" s="2" t="s">
        <v>1142</v>
      </c>
      <c r="ES160" s="2" t="s">
        <v>232</v>
      </c>
      <c r="ET160" s="2" t="s">
        <v>220</v>
      </c>
      <c r="EU160" s="4"/>
      <c r="EV160" s="8"/>
      <c r="EW160" s="4"/>
      <c r="EX160" s="8"/>
      <c r="EY160" s="7"/>
      <c r="EZ160" s="7"/>
      <c r="FA160" s="2" t="s">
        <v>230</v>
      </c>
      <c r="FB160" s="2" t="s">
        <v>217</v>
      </c>
      <c r="FC160" s="2" t="s">
        <v>645</v>
      </c>
      <c r="FD160" s="2" t="s">
        <v>2040</v>
      </c>
      <c r="FE160" s="2" t="s">
        <v>232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230</v>
      </c>
      <c r="FN160" s="2" t="s">
        <v>217</v>
      </c>
      <c r="FO160" s="2" t="s">
        <v>1802</v>
      </c>
      <c r="FP160" s="2" t="s">
        <v>2041</v>
      </c>
      <c r="FQ160" s="2" t="s">
        <v>232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416</v>
      </c>
      <c r="FZ160" s="2" t="s">
        <v>217</v>
      </c>
      <c r="GA160" s="2" t="s">
        <v>220</v>
      </c>
      <c r="GB160" s="2" t="s">
        <v>220</v>
      </c>
      <c r="GC160" s="2" t="s">
        <v>232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230</v>
      </c>
      <c r="GL160" s="2" t="s">
        <v>217</v>
      </c>
      <c r="GM160" s="2" t="s">
        <v>380</v>
      </c>
      <c r="GN160" s="2" t="s">
        <v>220</v>
      </c>
      <c r="GO160" s="2" t="s">
        <v>232</v>
      </c>
      <c r="GP160" s="2" t="s">
        <v>220</v>
      </c>
      <c r="GQ160" s="4"/>
      <c r="GR160" s="8"/>
      <c r="GS160" s="4"/>
      <c r="GT160" s="8"/>
      <c r="GU160" s="7"/>
      <c r="GV160" s="7"/>
      <c r="GW160" s="2" t="s">
        <v>416</v>
      </c>
      <c r="GX160" s="2" t="s">
        <v>217</v>
      </c>
      <c r="GY160" s="2" t="s">
        <v>220</v>
      </c>
      <c r="GZ160" s="2" t="s">
        <v>220</v>
      </c>
      <c r="HA160" s="2" t="s">
        <v>232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254</v>
      </c>
      <c r="HJ160" s="2" t="s">
        <v>217</v>
      </c>
      <c r="HK160" s="2" t="s">
        <v>220</v>
      </c>
      <c r="HL160" s="2" t="s">
        <v>220</v>
      </c>
      <c r="HM160" s="2" t="s">
        <v>232</v>
      </c>
      <c r="HN160" s="2" t="s">
        <v>220</v>
      </c>
      <c r="HO160" s="4"/>
      <c r="HP160" s="8"/>
      <c r="HQ160" s="4"/>
      <c r="HR160" s="8"/>
      <c r="HS160" s="7"/>
      <c r="HT160" s="7"/>
      <c r="HU160" s="2" t="s">
        <v>230</v>
      </c>
      <c r="HV160" s="2" t="s">
        <v>217</v>
      </c>
      <c r="HW160" s="2" t="s">
        <v>885</v>
      </c>
      <c r="HX160" s="2" t="s">
        <v>220</v>
      </c>
      <c r="HY160" s="2" t="s">
        <v>232</v>
      </c>
      <c r="HZ160" s="2" t="s">
        <v>220</v>
      </c>
      <c r="IA160" s="4"/>
      <c r="IB160" s="8"/>
      <c r="IC160" s="4"/>
      <c r="ID160" s="8"/>
      <c r="IE160" s="7"/>
      <c r="IF160" s="7"/>
      <c r="IG160" s="2" t="s">
        <v>230</v>
      </c>
      <c r="IH160" s="2" t="s">
        <v>217</v>
      </c>
      <c r="II160" s="2" t="s">
        <v>767</v>
      </c>
      <c r="IJ160" s="2" t="s">
        <v>2042</v>
      </c>
      <c r="IK160" s="2" t="s">
        <v>232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277</v>
      </c>
      <c r="IT160" s="2" t="s">
        <v>217</v>
      </c>
      <c r="IU160" s="2" t="s">
        <v>220</v>
      </c>
      <c r="IV160" s="2" t="s">
        <v>220</v>
      </c>
      <c r="IW160" s="2" t="s">
        <v>232</v>
      </c>
      <c r="IX160" s="2" t="s">
        <v>220</v>
      </c>
      <c r="IY160" s="4"/>
      <c r="IZ160" s="8"/>
      <c r="JA160" s="4"/>
      <c r="JB160" s="8"/>
      <c r="JC160" s="7"/>
      <c r="JD160" s="7"/>
      <c r="JE160" s="2" t="s">
        <v>254</v>
      </c>
      <c r="JF160" s="2" t="s">
        <v>217</v>
      </c>
      <c r="JG160" s="2" t="s">
        <v>220</v>
      </c>
      <c r="JH160" s="2" t="s">
        <v>220</v>
      </c>
      <c r="JI160" s="2" t="s">
        <v>232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277</v>
      </c>
      <c r="JR160" s="2" t="s">
        <v>217</v>
      </c>
      <c r="JS160" s="2" t="s">
        <v>220</v>
      </c>
      <c r="JT160" s="2" t="s">
        <v>220</v>
      </c>
      <c r="JU160" s="2" t="s">
        <v>232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277</v>
      </c>
      <c r="KD160" s="2" t="s">
        <v>217</v>
      </c>
      <c r="KE160" s="2" t="s">
        <v>220</v>
      </c>
      <c r="KF160" s="2" t="s">
        <v>220</v>
      </c>
      <c r="KG160" s="2" t="s">
        <v>232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277</v>
      </c>
      <c r="KP160" s="2" t="s">
        <v>217</v>
      </c>
      <c r="KQ160" s="2" t="s">
        <v>220</v>
      </c>
      <c r="KR160" s="2" t="s">
        <v>220</v>
      </c>
      <c r="KS160" s="2" t="s">
        <v>232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277</v>
      </c>
      <c r="LB160" s="2" t="s">
        <v>217</v>
      </c>
      <c r="LC160" s="2" t="s">
        <v>220</v>
      </c>
      <c r="LD160" s="2" t="s">
        <v>220</v>
      </c>
      <c r="LE160" s="2" t="s">
        <v>232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277</v>
      </c>
      <c r="LN160" s="2" t="s">
        <v>217</v>
      </c>
      <c r="LO160" s="2" t="s">
        <v>220</v>
      </c>
      <c r="LP160" s="2" t="s">
        <v>220</v>
      </c>
      <c r="LQ160" s="2" t="s">
        <v>232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230</v>
      </c>
      <c r="LZ160" s="2" t="s">
        <v>270</v>
      </c>
      <c r="MA160" s="2" t="s">
        <v>914</v>
      </c>
      <c r="MB160" s="2" t="s">
        <v>2043</v>
      </c>
      <c r="MC160" s="2" t="s">
        <v>232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230</v>
      </c>
      <c r="ML160" s="2" t="s">
        <v>270</v>
      </c>
      <c r="MM160" s="2" t="s">
        <v>421</v>
      </c>
      <c r="MN160" s="2" t="s">
        <v>220</v>
      </c>
      <c r="MO160" s="2" t="s">
        <v>232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230</v>
      </c>
      <c r="MX160" s="2" t="s">
        <v>274</v>
      </c>
      <c r="MY160" s="2" t="s">
        <v>767</v>
      </c>
      <c r="MZ160" s="2" t="s">
        <v>334</v>
      </c>
      <c r="NA160" s="2" t="s">
        <v>232</v>
      </c>
      <c r="NB160" s="2" t="s">
        <v>220</v>
      </c>
      <c r="NC160" s="4"/>
      <c r="ND160" s="8"/>
      <c r="NE160" s="4"/>
      <c r="NF160" s="8"/>
      <c r="NG160" s="7"/>
      <c r="NH160" s="7"/>
      <c r="NI160" s="2" t="s">
        <v>220</v>
      </c>
      <c r="NJ160" s="2" t="s">
        <v>220</v>
      </c>
      <c r="NK160" s="2" t="s">
        <v>220</v>
      </c>
      <c r="NL160" s="2" t="s">
        <v>220</v>
      </c>
      <c r="NM160" s="2" t="s">
        <v>220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277</v>
      </c>
      <c r="NV160" s="2" t="s">
        <v>217</v>
      </c>
      <c r="NW160" s="2" t="s">
        <v>220</v>
      </c>
      <c r="NX160" s="2" t="s">
        <v>220</v>
      </c>
      <c r="NY160" s="2" t="s">
        <v>232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268</v>
      </c>
      <c r="OH160" s="2" t="s">
        <v>217</v>
      </c>
      <c r="OI160" s="2" t="s">
        <v>220</v>
      </c>
      <c r="OJ160" s="2" t="s">
        <v>220</v>
      </c>
      <c r="OK160" s="2" t="s">
        <v>232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277</v>
      </c>
      <c r="OT160" s="2" t="s">
        <v>270</v>
      </c>
      <c r="OU160" s="2" t="s">
        <v>220</v>
      </c>
      <c r="OV160" s="2" t="s">
        <v>220</v>
      </c>
      <c r="OW160" s="2" t="s">
        <v>232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220</v>
      </c>
      <c r="PF160" s="2" t="s">
        <v>220</v>
      </c>
      <c r="PG160" s="2" t="s">
        <v>220</v>
      </c>
      <c r="PH160" s="2" t="s">
        <v>220</v>
      </c>
      <c r="PI160" s="2" t="s">
        <v>220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277</v>
      </c>
      <c r="PR160" s="2" t="s">
        <v>270</v>
      </c>
      <c r="PS160" s="2" t="s">
        <v>220</v>
      </c>
      <c r="PT160" s="2" t="s">
        <v>220</v>
      </c>
      <c r="PU160" s="2" t="s">
        <v>232</v>
      </c>
      <c r="PV160" s="2" t="s">
        <v>220</v>
      </c>
      <c r="PW160" s="4">
        <v>182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>
        <v>100</v>
      </c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50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</row>
    <row r="161">
      <c r="A161" s="2" t="s">
        <v>2044</v>
      </c>
      <c r="B161" s="2" t="s">
        <v>209</v>
      </c>
      <c r="C161" s="2" t="s">
        <v>210</v>
      </c>
      <c r="D161" s="2" t="s">
        <v>1713</v>
      </c>
      <c r="E161" s="2" t="s">
        <v>1714</v>
      </c>
      <c r="F161" s="2" t="s">
        <v>1136</v>
      </c>
      <c r="G161" s="2" t="s">
        <v>1136</v>
      </c>
      <c r="H161" s="2" t="s">
        <v>1136</v>
      </c>
      <c r="I161" s="2" t="s">
        <v>1965</v>
      </c>
      <c r="J161" s="2" t="s">
        <v>282</v>
      </c>
      <c r="K161" s="2" t="s">
        <v>672</v>
      </c>
      <c r="L161" s="3">
        <v>79.38</v>
      </c>
      <c r="M161" s="3">
        <v>83.35</v>
      </c>
      <c r="N161" s="3">
        <v>161.99</v>
      </c>
      <c r="O161" s="2" t="s">
        <v>217</v>
      </c>
      <c r="P161" s="2" t="s">
        <v>405</v>
      </c>
      <c r="Q161" s="2" t="s">
        <v>219</v>
      </c>
      <c r="R161" s="2" t="s">
        <v>220</v>
      </c>
      <c r="S161" s="2" t="s">
        <v>1137</v>
      </c>
      <c r="T161" s="2" t="s">
        <v>222</v>
      </c>
      <c r="U161" s="2" t="s">
        <v>223</v>
      </c>
      <c r="V161" s="2" t="s">
        <v>441</v>
      </c>
      <c r="W161" s="2" t="s">
        <v>953</v>
      </c>
      <c r="X161" s="2" t="s">
        <v>225</v>
      </c>
      <c r="Y161" s="2" t="s">
        <v>266</v>
      </c>
      <c r="Z161" s="4">
        <v>130</v>
      </c>
      <c r="AA161" s="4">
        <f>=ROUNDDOWN(18.5714285714286,0)</f>
      </c>
      <c r="AB161" s="5">
        <v>7</v>
      </c>
      <c r="AC161" s="2" t="s">
        <v>846</v>
      </c>
      <c r="AD161" s="4">
        <v>60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9</v>
      </c>
      <c r="AQ161" s="8">
        <v>817.7</v>
      </c>
      <c r="AR161" s="4">
        <v>12</v>
      </c>
      <c r="AS161" s="8">
        <v>1041.05</v>
      </c>
      <c r="AT161" s="7">
        <v>-0.25</v>
      </c>
      <c r="AU161" s="7">
        <v>-0.2145</v>
      </c>
      <c r="AV161" s="4" t="s">
        <v>220</v>
      </c>
      <c r="AW161" s="8" t="s">
        <v>220</v>
      </c>
      <c r="AX161" s="4" t="s">
        <v>220</v>
      </c>
      <c r="AY161" s="8" t="s">
        <v>220</v>
      </c>
      <c r="AZ161" s="7" t="s">
        <v>220</v>
      </c>
      <c r="BA161" s="7" t="s">
        <v>220</v>
      </c>
      <c r="BB161" s="7">
        <v>0.4789</v>
      </c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 t="s">
        <v>220</v>
      </c>
      <c r="BJ161" s="4">
        <v>9</v>
      </c>
      <c r="BK161" s="8">
        <v>817.7</v>
      </c>
      <c r="BL161" s="2" t="s">
        <v>1903</v>
      </c>
      <c r="BM161" s="7">
        <v>1</v>
      </c>
      <c r="BN161" s="7">
        <v>1</v>
      </c>
      <c r="BO161" s="4">
        <v>2</v>
      </c>
      <c r="BP161" s="8">
        <v>182.58</v>
      </c>
      <c r="BQ161" s="4"/>
      <c r="BR161" s="8"/>
      <c r="BS161" s="7"/>
      <c r="BT161" s="7"/>
      <c r="BU161" s="2" t="s">
        <v>230</v>
      </c>
      <c r="BV161" s="2" t="s">
        <v>217</v>
      </c>
      <c r="BW161" s="2" t="s">
        <v>220</v>
      </c>
      <c r="BX161" s="2" t="s">
        <v>2045</v>
      </c>
      <c r="BY161" s="2" t="s">
        <v>232</v>
      </c>
      <c r="BZ161" s="2" t="s">
        <v>220</v>
      </c>
      <c r="CA161" s="4">
        <v>2</v>
      </c>
      <c r="CB161" s="8">
        <v>180.04</v>
      </c>
      <c r="CC161" s="4">
        <v>4</v>
      </c>
      <c r="CD161" s="8">
        <v>360.08</v>
      </c>
      <c r="CE161" s="7">
        <v>-0.5</v>
      </c>
      <c r="CF161" s="7">
        <v>-0.5</v>
      </c>
      <c r="CG161" s="2" t="s">
        <v>230</v>
      </c>
      <c r="CH161" s="2" t="s">
        <v>217</v>
      </c>
      <c r="CI161" s="2" t="s">
        <v>767</v>
      </c>
      <c r="CJ161" s="2" t="s">
        <v>1764</v>
      </c>
      <c r="CK161" s="2" t="s">
        <v>232</v>
      </c>
      <c r="CL161" s="2" t="s">
        <v>220</v>
      </c>
      <c r="CM161" s="4">
        <v>3</v>
      </c>
      <c r="CN161" s="8">
        <v>275.04</v>
      </c>
      <c r="CO161" s="4">
        <v>1</v>
      </c>
      <c r="CP161" s="8">
        <v>91.68</v>
      </c>
      <c r="CQ161" s="7">
        <v>2</v>
      </c>
      <c r="CR161" s="7">
        <v>2</v>
      </c>
      <c r="CS161" s="2" t="s">
        <v>230</v>
      </c>
      <c r="CT161" s="2" t="s">
        <v>217</v>
      </c>
      <c r="CU161" s="2" t="s">
        <v>861</v>
      </c>
      <c r="CV161" s="2" t="s">
        <v>1042</v>
      </c>
      <c r="CW161" s="2" t="s">
        <v>232</v>
      </c>
      <c r="CX161" s="2" t="s">
        <v>220</v>
      </c>
      <c r="CY161" s="4">
        <v>1</v>
      </c>
      <c r="CZ161" s="8">
        <v>90.02</v>
      </c>
      <c r="DA161" s="4">
        <v>2</v>
      </c>
      <c r="DB161" s="8">
        <v>180.04</v>
      </c>
      <c r="DC161" s="7">
        <v>-0.5</v>
      </c>
      <c r="DD161" s="7">
        <v>-0.5</v>
      </c>
      <c r="DE161" s="2" t="s">
        <v>230</v>
      </c>
      <c r="DF161" s="2" t="s">
        <v>217</v>
      </c>
      <c r="DG161" s="2" t="s">
        <v>769</v>
      </c>
      <c r="DH161" s="2" t="s">
        <v>2039</v>
      </c>
      <c r="DI161" s="2" t="s">
        <v>232</v>
      </c>
      <c r="DJ161" s="2" t="s">
        <v>220</v>
      </c>
      <c r="DK161" s="4"/>
      <c r="DL161" s="8"/>
      <c r="DM161" s="4"/>
      <c r="DN161" s="8"/>
      <c r="DO161" s="7"/>
      <c r="DP161" s="7"/>
      <c r="DQ161" s="2" t="s">
        <v>230</v>
      </c>
      <c r="DR161" s="2" t="s">
        <v>217</v>
      </c>
      <c r="DS161" s="2" t="s">
        <v>860</v>
      </c>
      <c r="DT161" s="2" t="s">
        <v>1569</v>
      </c>
      <c r="DU161" s="2" t="s">
        <v>232</v>
      </c>
      <c r="DV161" s="2" t="s">
        <v>220</v>
      </c>
      <c r="DW161" s="4"/>
      <c r="DX161" s="8"/>
      <c r="DY161" s="4">
        <v>3</v>
      </c>
      <c r="DZ161" s="8">
        <v>229.21</v>
      </c>
      <c r="EA161" s="7">
        <v>-1</v>
      </c>
      <c r="EB161" s="7">
        <v>-1</v>
      </c>
      <c r="EC161" s="2" t="s">
        <v>230</v>
      </c>
      <c r="ED161" s="2" t="s">
        <v>217</v>
      </c>
      <c r="EE161" s="2" t="s">
        <v>776</v>
      </c>
      <c r="EF161" s="2" t="s">
        <v>334</v>
      </c>
      <c r="EG161" s="2" t="s">
        <v>232</v>
      </c>
      <c r="EH161" s="2" t="s">
        <v>220</v>
      </c>
      <c r="EI161" s="4">
        <v>1</v>
      </c>
      <c r="EJ161" s="8">
        <v>90.02</v>
      </c>
      <c r="EK161" s="4">
        <v>2</v>
      </c>
      <c r="EL161" s="8">
        <v>180.04</v>
      </c>
      <c r="EM161" s="7">
        <v>-0.5</v>
      </c>
      <c r="EN161" s="7">
        <v>-0.5</v>
      </c>
      <c r="EO161" s="2" t="s">
        <v>230</v>
      </c>
      <c r="EP161" s="2" t="s">
        <v>217</v>
      </c>
      <c r="EQ161" s="2" t="s">
        <v>1010</v>
      </c>
      <c r="ER161" s="2" t="s">
        <v>1142</v>
      </c>
      <c r="ES161" s="2" t="s">
        <v>232</v>
      </c>
      <c r="ET161" s="2" t="s">
        <v>220</v>
      </c>
      <c r="EU161" s="4"/>
      <c r="EV161" s="8"/>
      <c r="EW161" s="4"/>
      <c r="EX161" s="8"/>
      <c r="EY161" s="7"/>
      <c r="EZ161" s="7"/>
      <c r="FA161" s="2" t="s">
        <v>230</v>
      </c>
      <c r="FB161" s="2" t="s">
        <v>217</v>
      </c>
      <c r="FC161" s="2" t="s">
        <v>645</v>
      </c>
      <c r="FD161" s="2" t="s">
        <v>1418</v>
      </c>
      <c r="FE161" s="2" t="s">
        <v>232</v>
      </c>
      <c r="FF161" s="2" t="s">
        <v>220</v>
      </c>
      <c r="FG161" s="4"/>
      <c r="FH161" s="8"/>
      <c r="FI161" s="4"/>
      <c r="FJ161" s="8"/>
      <c r="FK161" s="7"/>
      <c r="FL161" s="7"/>
      <c r="FM161" s="2" t="s">
        <v>230</v>
      </c>
      <c r="FN161" s="2" t="s">
        <v>217</v>
      </c>
      <c r="FO161" s="2" t="s">
        <v>1802</v>
      </c>
      <c r="FP161" s="2" t="s">
        <v>2046</v>
      </c>
      <c r="FQ161" s="2" t="s">
        <v>232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416</v>
      </c>
      <c r="FZ161" s="2" t="s">
        <v>217</v>
      </c>
      <c r="GA161" s="2" t="s">
        <v>220</v>
      </c>
      <c r="GB161" s="2" t="s">
        <v>220</v>
      </c>
      <c r="GC161" s="2" t="s">
        <v>232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230</v>
      </c>
      <c r="GL161" s="2" t="s">
        <v>217</v>
      </c>
      <c r="GM161" s="2" t="s">
        <v>380</v>
      </c>
      <c r="GN161" s="2" t="s">
        <v>220</v>
      </c>
      <c r="GO161" s="2" t="s">
        <v>232</v>
      </c>
      <c r="GP161" s="2" t="s">
        <v>220</v>
      </c>
      <c r="GQ161" s="4"/>
      <c r="GR161" s="8"/>
      <c r="GS161" s="4"/>
      <c r="GT161" s="8"/>
      <c r="GU161" s="7"/>
      <c r="GV161" s="7"/>
      <c r="GW161" s="2" t="s">
        <v>416</v>
      </c>
      <c r="GX161" s="2" t="s">
        <v>217</v>
      </c>
      <c r="GY161" s="2" t="s">
        <v>220</v>
      </c>
      <c r="GZ161" s="2" t="s">
        <v>220</v>
      </c>
      <c r="HA161" s="2" t="s">
        <v>232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254</v>
      </c>
      <c r="HJ161" s="2" t="s">
        <v>217</v>
      </c>
      <c r="HK161" s="2" t="s">
        <v>220</v>
      </c>
      <c r="HL161" s="2" t="s">
        <v>220</v>
      </c>
      <c r="HM161" s="2" t="s">
        <v>232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230</v>
      </c>
      <c r="HV161" s="2" t="s">
        <v>217</v>
      </c>
      <c r="HW161" s="2" t="s">
        <v>885</v>
      </c>
      <c r="HX161" s="2" t="s">
        <v>2047</v>
      </c>
      <c r="HY161" s="2" t="s">
        <v>232</v>
      </c>
      <c r="HZ161" s="2" t="s">
        <v>220</v>
      </c>
      <c r="IA161" s="4"/>
      <c r="IB161" s="8"/>
      <c r="IC161" s="4"/>
      <c r="ID161" s="8"/>
      <c r="IE161" s="7"/>
      <c r="IF161" s="7"/>
      <c r="IG161" s="2" t="s">
        <v>230</v>
      </c>
      <c r="IH161" s="2" t="s">
        <v>217</v>
      </c>
      <c r="II161" s="2" t="s">
        <v>767</v>
      </c>
      <c r="IJ161" s="2" t="s">
        <v>770</v>
      </c>
      <c r="IK161" s="2" t="s">
        <v>232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277</v>
      </c>
      <c r="IT161" s="2" t="s">
        <v>217</v>
      </c>
      <c r="IU161" s="2" t="s">
        <v>220</v>
      </c>
      <c r="IV161" s="2" t="s">
        <v>220</v>
      </c>
      <c r="IW161" s="2" t="s">
        <v>232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254</v>
      </c>
      <c r="JF161" s="2" t="s">
        <v>217</v>
      </c>
      <c r="JG161" s="2" t="s">
        <v>220</v>
      </c>
      <c r="JH161" s="2" t="s">
        <v>220</v>
      </c>
      <c r="JI161" s="2" t="s">
        <v>232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277</v>
      </c>
      <c r="JR161" s="2" t="s">
        <v>217</v>
      </c>
      <c r="JS161" s="2" t="s">
        <v>220</v>
      </c>
      <c r="JT161" s="2" t="s">
        <v>220</v>
      </c>
      <c r="JU161" s="2" t="s">
        <v>232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277</v>
      </c>
      <c r="KD161" s="2" t="s">
        <v>217</v>
      </c>
      <c r="KE161" s="2" t="s">
        <v>220</v>
      </c>
      <c r="KF161" s="2" t="s">
        <v>220</v>
      </c>
      <c r="KG161" s="2" t="s">
        <v>232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277</v>
      </c>
      <c r="KP161" s="2" t="s">
        <v>217</v>
      </c>
      <c r="KQ161" s="2" t="s">
        <v>220</v>
      </c>
      <c r="KR161" s="2" t="s">
        <v>220</v>
      </c>
      <c r="KS161" s="2" t="s">
        <v>232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277</v>
      </c>
      <c r="LB161" s="2" t="s">
        <v>217</v>
      </c>
      <c r="LC161" s="2" t="s">
        <v>220</v>
      </c>
      <c r="LD161" s="2" t="s">
        <v>220</v>
      </c>
      <c r="LE161" s="2" t="s">
        <v>232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268</v>
      </c>
      <c r="LN161" s="2" t="s">
        <v>217</v>
      </c>
      <c r="LO161" s="2" t="s">
        <v>220</v>
      </c>
      <c r="LP161" s="2" t="s">
        <v>220</v>
      </c>
      <c r="LQ161" s="2" t="s">
        <v>232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230</v>
      </c>
      <c r="LZ161" s="2" t="s">
        <v>270</v>
      </c>
      <c r="MA161" s="2" t="s">
        <v>914</v>
      </c>
      <c r="MB161" s="2" t="s">
        <v>1251</v>
      </c>
      <c r="MC161" s="2" t="s">
        <v>232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230</v>
      </c>
      <c r="ML161" s="2" t="s">
        <v>270</v>
      </c>
      <c r="MM161" s="2" t="s">
        <v>421</v>
      </c>
      <c r="MN161" s="2" t="s">
        <v>220</v>
      </c>
      <c r="MO161" s="2" t="s">
        <v>232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230</v>
      </c>
      <c r="MX161" s="2" t="s">
        <v>274</v>
      </c>
      <c r="MY161" s="2" t="s">
        <v>767</v>
      </c>
      <c r="MZ161" s="2" t="s">
        <v>854</v>
      </c>
      <c r="NA161" s="2" t="s">
        <v>232</v>
      </c>
      <c r="NB161" s="2" t="s">
        <v>220</v>
      </c>
      <c r="NC161" s="4"/>
      <c r="ND161" s="8"/>
      <c r="NE161" s="4"/>
      <c r="NF161" s="8"/>
      <c r="NG161" s="7"/>
      <c r="NH161" s="7"/>
      <c r="NI161" s="2" t="s">
        <v>220</v>
      </c>
      <c r="NJ161" s="2" t="s">
        <v>220</v>
      </c>
      <c r="NK161" s="2" t="s">
        <v>220</v>
      </c>
      <c r="NL161" s="2" t="s">
        <v>220</v>
      </c>
      <c r="NM161" s="2" t="s">
        <v>220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277</v>
      </c>
      <c r="NV161" s="2" t="s">
        <v>217</v>
      </c>
      <c r="NW161" s="2" t="s">
        <v>220</v>
      </c>
      <c r="NX161" s="2" t="s">
        <v>220</v>
      </c>
      <c r="NY161" s="2" t="s">
        <v>232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268</v>
      </c>
      <c r="OH161" s="2" t="s">
        <v>217</v>
      </c>
      <c r="OI161" s="2" t="s">
        <v>220</v>
      </c>
      <c r="OJ161" s="2" t="s">
        <v>220</v>
      </c>
      <c r="OK161" s="2" t="s">
        <v>232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277</v>
      </c>
      <c r="OT161" s="2" t="s">
        <v>270</v>
      </c>
      <c r="OU161" s="2" t="s">
        <v>220</v>
      </c>
      <c r="OV161" s="2" t="s">
        <v>220</v>
      </c>
      <c r="OW161" s="2" t="s">
        <v>232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220</v>
      </c>
      <c r="PF161" s="2" t="s">
        <v>220</v>
      </c>
      <c r="PG161" s="2" t="s">
        <v>220</v>
      </c>
      <c r="PH161" s="2" t="s">
        <v>220</v>
      </c>
      <c r="PI161" s="2" t="s">
        <v>220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277</v>
      </c>
      <c r="PR161" s="2" t="s">
        <v>270</v>
      </c>
      <c r="PS161" s="2" t="s">
        <v>220</v>
      </c>
      <c r="PT161" s="2" t="s">
        <v>220</v>
      </c>
      <c r="PU161" s="2" t="s">
        <v>232</v>
      </c>
      <c r="PV161" s="2" t="s">
        <v>220</v>
      </c>
      <c r="PW161" s="4">
        <v>130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>
        <v>60</v>
      </c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>
        <v>30</v>
      </c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</row>
    <row r="162">
      <c r="A162" s="2" t="s">
        <v>2048</v>
      </c>
      <c r="B162" s="2" t="s">
        <v>209</v>
      </c>
      <c r="C162" s="2" t="s">
        <v>210</v>
      </c>
      <c r="D162" s="2" t="s">
        <v>1713</v>
      </c>
      <c r="E162" s="2" t="s">
        <v>1714</v>
      </c>
      <c r="F162" s="2" t="s">
        <v>1072</v>
      </c>
      <c r="G162" s="2" t="s">
        <v>1072</v>
      </c>
      <c r="H162" s="2" t="s">
        <v>1072</v>
      </c>
      <c r="I162" s="2" t="s">
        <v>2049</v>
      </c>
      <c r="J162" s="2" t="s">
        <v>215</v>
      </c>
      <c r="K162" s="2" t="s">
        <v>1074</v>
      </c>
      <c r="L162" s="3">
        <v>64.79</v>
      </c>
      <c r="M162" s="3">
        <v>68.03</v>
      </c>
      <c r="N162" s="3">
        <v>131.99</v>
      </c>
      <c r="O162" s="2" t="s">
        <v>217</v>
      </c>
      <c r="P162" s="2" t="s">
        <v>673</v>
      </c>
      <c r="Q162" s="2" t="s">
        <v>219</v>
      </c>
      <c r="R162" s="2" t="s">
        <v>220</v>
      </c>
      <c r="S162" s="2" t="s">
        <v>1075</v>
      </c>
      <c r="T162" s="2" t="s">
        <v>222</v>
      </c>
      <c r="U162" s="2" t="s">
        <v>223</v>
      </c>
      <c r="V162" s="2" t="s">
        <v>224</v>
      </c>
      <c r="W162" s="2" t="s">
        <v>225</v>
      </c>
      <c r="X162" s="2" t="s">
        <v>953</v>
      </c>
      <c r="Y162" s="2" t="s">
        <v>312</v>
      </c>
      <c r="Z162" s="4">
        <v>129</v>
      </c>
      <c r="AA162" s="4">
        <f>=ROUNDDOWN(21.5,0)</f>
      </c>
      <c r="AB162" s="5">
        <v>6</v>
      </c>
      <c r="AC162" s="2" t="s">
        <v>1076</v>
      </c>
      <c r="AD162" s="4">
        <v>30</v>
      </c>
      <c r="AE162" s="4">
        <v>90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10</v>
      </c>
      <c r="AQ162" s="8">
        <v>736.14</v>
      </c>
      <c r="AR162" s="4">
        <v>17</v>
      </c>
      <c r="AS162" s="8">
        <v>1252.47</v>
      </c>
      <c r="AT162" s="7">
        <v>-0.4118</v>
      </c>
      <c r="AU162" s="7">
        <v>-0.4122</v>
      </c>
      <c r="AV162" s="4">
        <v>16</v>
      </c>
      <c r="AW162" s="8">
        <v>1273.79</v>
      </c>
      <c r="AX162" s="4">
        <v>30</v>
      </c>
      <c r="AY162" s="8">
        <v>2426.54</v>
      </c>
      <c r="AZ162" s="7">
        <v>-0.4667</v>
      </c>
      <c r="BA162" s="7">
        <v>-0.4751</v>
      </c>
      <c r="BB162" s="7">
        <v>0.5779</v>
      </c>
      <c r="BC162" s="4">
        <v>16</v>
      </c>
      <c r="BD162" s="8">
        <v>1273.79</v>
      </c>
      <c r="BE162" s="4">
        <v>38</v>
      </c>
      <c r="BF162" s="8">
        <v>3126.6</v>
      </c>
      <c r="BG162" s="7">
        <v>-0.5789</v>
      </c>
      <c r="BH162" s="7">
        <v>-0.5926</v>
      </c>
      <c r="BI162" s="7">
        <v>1</v>
      </c>
      <c r="BJ162" s="4">
        <v>10</v>
      </c>
      <c r="BK162" s="8">
        <v>736.14</v>
      </c>
      <c r="BL162" s="2" t="s">
        <v>2050</v>
      </c>
      <c r="BM162" s="7">
        <v>1</v>
      </c>
      <c r="BN162" s="7">
        <v>1</v>
      </c>
      <c r="BO162" s="4">
        <v>4</v>
      </c>
      <c r="BP162" s="8">
        <v>298.04</v>
      </c>
      <c r="BQ162" s="4">
        <v>4</v>
      </c>
      <c r="BR162" s="8">
        <v>298.04</v>
      </c>
      <c r="BS162" s="7"/>
      <c r="BT162" s="7"/>
      <c r="BU162" s="2" t="s">
        <v>230</v>
      </c>
      <c r="BV162" s="2" t="s">
        <v>217</v>
      </c>
      <c r="BW162" s="2" t="s">
        <v>220</v>
      </c>
      <c r="BX162" s="2" t="s">
        <v>220</v>
      </c>
      <c r="BY162" s="2" t="s">
        <v>232</v>
      </c>
      <c r="BZ162" s="2" t="s">
        <v>220</v>
      </c>
      <c r="CA162" s="4">
        <v>1</v>
      </c>
      <c r="CB162" s="8">
        <v>73.47</v>
      </c>
      <c r="CC162" s="4">
        <v>1</v>
      </c>
      <c r="CD162" s="8">
        <v>73.47</v>
      </c>
      <c r="CE162" s="7"/>
      <c r="CF162" s="7"/>
      <c r="CG162" s="2" t="s">
        <v>230</v>
      </c>
      <c r="CH162" s="2" t="s">
        <v>217</v>
      </c>
      <c r="CI162" s="2" t="s">
        <v>312</v>
      </c>
      <c r="CJ162" s="2" t="s">
        <v>1090</v>
      </c>
      <c r="CK162" s="2" t="s">
        <v>232</v>
      </c>
      <c r="CL162" s="2" t="s">
        <v>220</v>
      </c>
      <c r="CM162" s="4">
        <v>1</v>
      </c>
      <c r="CN162" s="8">
        <v>74.83</v>
      </c>
      <c r="CO162" s="4">
        <v>1</v>
      </c>
      <c r="CP162" s="8">
        <v>74.83</v>
      </c>
      <c r="CQ162" s="7"/>
      <c r="CR162" s="7"/>
      <c r="CS162" s="2" t="s">
        <v>230</v>
      </c>
      <c r="CT162" s="2" t="s">
        <v>217</v>
      </c>
      <c r="CU162" s="2" t="s">
        <v>767</v>
      </c>
      <c r="CV162" s="2" t="s">
        <v>768</v>
      </c>
      <c r="CW162" s="2" t="s">
        <v>232</v>
      </c>
      <c r="CX162" s="2" t="s">
        <v>220</v>
      </c>
      <c r="CY162" s="4"/>
      <c r="CZ162" s="8"/>
      <c r="DA162" s="4"/>
      <c r="DB162" s="8"/>
      <c r="DC162" s="7"/>
      <c r="DD162" s="7"/>
      <c r="DE162" s="2" t="s">
        <v>230</v>
      </c>
      <c r="DF162" s="2" t="s">
        <v>217</v>
      </c>
      <c r="DG162" s="2" t="s">
        <v>312</v>
      </c>
      <c r="DH162" s="2" t="s">
        <v>1080</v>
      </c>
      <c r="DI162" s="2" t="s">
        <v>232</v>
      </c>
      <c r="DJ162" s="2" t="s">
        <v>220</v>
      </c>
      <c r="DK162" s="4"/>
      <c r="DL162" s="8"/>
      <c r="DM162" s="4"/>
      <c r="DN162" s="8"/>
      <c r="DO162" s="7"/>
      <c r="DP162" s="7"/>
      <c r="DQ162" s="2" t="s">
        <v>230</v>
      </c>
      <c r="DR162" s="2" t="s">
        <v>217</v>
      </c>
      <c r="DS162" s="2" t="s">
        <v>297</v>
      </c>
      <c r="DT162" s="2" t="s">
        <v>337</v>
      </c>
      <c r="DU162" s="2" t="s">
        <v>232</v>
      </c>
      <c r="DV162" s="2" t="s">
        <v>220</v>
      </c>
      <c r="DW162" s="4"/>
      <c r="DX162" s="8"/>
      <c r="DY162" s="4"/>
      <c r="DZ162" s="8"/>
      <c r="EA162" s="7"/>
      <c r="EB162" s="7"/>
      <c r="EC162" s="2" t="s">
        <v>230</v>
      </c>
      <c r="ED162" s="2" t="s">
        <v>217</v>
      </c>
      <c r="EE162" s="2" t="s">
        <v>312</v>
      </c>
      <c r="EF162" s="2" t="s">
        <v>2051</v>
      </c>
      <c r="EG162" s="2" t="s">
        <v>232</v>
      </c>
      <c r="EH162" s="2" t="s">
        <v>220</v>
      </c>
      <c r="EI162" s="4">
        <v>2</v>
      </c>
      <c r="EJ162" s="8">
        <v>146.94</v>
      </c>
      <c r="EK162" s="4">
        <v>10</v>
      </c>
      <c r="EL162" s="8">
        <v>734.7</v>
      </c>
      <c r="EM162" s="7">
        <v>-0.8</v>
      </c>
      <c r="EN162" s="7">
        <v>-0.8</v>
      </c>
      <c r="EO162" s="2" t="s">
        <v>230</v>
      </c>
      <c r="EP162" s="2" t="s">
        <v>217</v>
      </c>
      <c r="EQ162" s="2" t="s">
        <v>312</v>
      </c>
      <c r="ER162" s="2" t="s">
        <v>1090</v>
      </c>
      <c r="ES162" s="2" t="s">
        <v>232</v>
      </c>
      <c r="ET162" s="2" t="s">
        <v>220</v>
      </c>
      <c r="EU162" s="4">
        <v>2</v>
      </c>
      <c r="EV162" s="8">
        <v>142.86</v>
      </c>
      <c r="EW162" s="4">
        <v>1</v>
      </c>
      <c r="EX162" s="8">
        <v>71.43</v>
      </c>
      <c r="EY162" s="7">
        <v>1</v>
      </c>
      <c r="EZ162" s="7">
        <v>1</v>
      </c>
      <c r="FA162" s="2" t="s">
        <v>230</v>
      </c>
      <c r="FB162" s="2" t="s">
        <v>217</v>
      </c>
      <c r="FC162" s="2" t="s">
        <v>645</v>
      </c>
      <c r="FD162" s="2" t="s">
        <v>922</v>
      </c>
      <c r="FE162" s="2" t="s">
        <v>232</v>
      </c>
      <c r="FF162" s="2" t="s">
        <v>220</v>
      </c>
      <c r="FG162" s="4"/>
      <c r="FH162" s="8"/>
      <c r="FI162" s="4"/>
      <c r="FJ162" s="8"/>
      <c r="FK162" s="7"/>
      <c r="FL162" s="7"/>
      <c r="FM162" s="2" t="s">
        <v>230</v>
      </c>
      <c r="FN162" s="2" t="s">
        <v>217</v>
      </c>
      <c r="FO162" s="2" t="s">
        <v>1802</v>
      </c>
      <c r="FP162" s="2" t="s">
        <v>1133</v>
      </c>
      <c r="FQ162" s="2" t="s">
        <v>232</v>
      </c>
      <c r="FR162" s="2" t="s">
        <v>220</v>
      </c>
      <c r="FS162" s="4"/>
      <c r="FT162" s="8"/>
      <c r="FU162" s="4"/>
      <c r="FV162" s="8"/>
      <c r="FW162" s="7"/>
      <c r="FX162" s="7"/>
      <c r="FY162" s="2" t="s">
        <v>230</v>
      </c>
      <c r="FZ162" s="2" t="s">
        <v>217</v>
      </c>
      <c r="GA162" s="2" t="s">
        <v>1081</v>
      </c>
      <c r="GB162" s="2" t="s">
        <v>1238</v>
      </c>
      <c r="GC162" s="2" t="s">
        <v>232</v>
      </c>
      <c r="GD162" s="2" t="s">
        <v>220</v>
      </c>
      <c r="GE162" s="4"/>
      <c r="GF162" s="8"/>
      <c r="GG162" s="4"/>
      <c r="GH162" s="8"/>
      <c r="GI162" s="7"/>
      <c r="GJ162" s="7"/>
      <c r="GK162" s="2" t="s">
        <v>230</v>
      </c>
      <c r="GL162" s="2" t="s">
        <v>270</v>
      </c>
      <c r="GM162" s="2" t="s">
        <v>250</v>
      </c>
      <c r="GN162" s="2" t="s">
        <v>2052</v>
      </c>
      <c r="GO162" s="2" t="s">
        <v>232</v>
      </c>
      <c r="GP162" s="2" t="s">
        <v>220</v>
      </c>
      <c r="GQ162" s="4"/>
      <c r="GR162" s="8"/>
      <c r="GS162" s="4"/>
      <c r="GT162" s="8"/>
      <c r="GU162" s="7"/>
      <c r="GV162" s="7"/>
      <c r="GW162" s="2" t="s">
        <v>230</v>
      </c>
      <c r="GX162" s="2" t="s">
        <v>270</v>
      </c>
      <c r="GY162" s="2" t="s">
        <v>325</v>
      </c>
      <c r="GZ162" s="2" t="s">
        <v>349</v>
      </c>
      <c r="HA162" s="2" t="s">
        <v>232</v>
      </c>
      <c r="HB162" s="2" t="s">
        <v>220</v>
      </c>
      <c r="HC162" s="4"/>
      <c r="HD162" s="8"/>
      <c r="HE162" s="4"/>
      <c r="HF162" s="8"/>
      <c r="HG162" s="7"/>
      <c r="HH162" s="7"/>
      <c r="HI162" s="2" t="s">
        <v>254</v>
      </c>
      <c r="HJ162" s="2" t="s">
        <v>217</v>
      </c>
      <c r="HK162" s="2" t="s">
        <v>220</v>
      </c>
      <c r="HL162" s="2" t="s">
        <v>220</v>
      </c>
      <c r="HM162" s="2" t="s">
        <v>232</v>
      </c>
      <c r="HN162" s="2" t="s">
        <v>220</v>
      </c>
      <c r="HO162" s="4"/>
      <c r="HP162" s="8"/>
      <c r="HQ162" s="4"/>
      <c r="HR162" s="8"/>
      <c r="HS162" s="7"/>
      <c r="HT162" s="7"/>
      <c r="HU162" s="2" t="s">
        <v>230</v>
      </c>
      <c r="HV162" s="2" t="s">
        <v>217</v>
      </c>
      <c r="HW162" s="2" t="s">
        <v>885</v>
      </c>
      <c r="HX162" s="2" t="s">
        <v>220</v>
      </c>
      <c r="HY162" s="2" t="s">
        <v>232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230</v>
      </c>
      <c r="IH162" s="2" t="s">
        <v>217</v>
      </c>
      <c r="II162" s="2" t="s">
        <v>312</v>
      </c>
      <c r="IJ162" s="2" t="s">
        <v>861</v>
      </c>
      <c r="IK162" s="2" t="s">
        <v>232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277</v>
      </c>
      <c r="IT162" s="2" t="s">
        <v>217</v>
      </c>
      <c r="IU162" s="2" t="s">
        <v>220</v>
      </c>
      <c r="IV162" s="2" t="s">
        <v>220</v>
      </c>
      <c r="IW162" s="2" t="s">
        <v>232</v>
      </c>
      <c r="IX162" s="2" t="s">
        <v>220</v>
      </c>
      <c r="IY162" s="4"/>
      <c r="IZ162" s="8"/>
      <c r="JA162" s="4"/>
      <c r="JB162" s="8"/>
      <c r="JC162" s="7"/>
      <c r="JD162" s="7"/>
      <c r="JE162" s="2" t="s">
        <v>254</v>
      </c>
      <c r="JF162" s="2" t="s">
        <v>217</v>
      </c>
      <c r="JG162" s="2" t="s">
        <v>220</v>
      </c>
      <c r="JH162" s="2" t="s">
        <v>220</v>
      </c>
      <c r="JI162" s="2" t="s">
        <v>232</v>
      </c>
      <c r="JJ162" s="2" t="s">
        <v>220</v>
      </c>
      <c r="JK162" s="4"/>
      <c r="JL162" s="8"/>
      <c r="JM162" s="4"/>
      <c r="JN162" s="8"/>
      <c r="JO162" s="7"/>
      <c r="JP162" s="7"/>
      <c r="JQ162" s="2" t="s">
        <v>277</v>
      </c>
      <c r="JR162" s="2" t="s">
        <v>217</v>
      </c>
      <c r="JS162" s="2" t="s">
        <v>220</v>
      </c>
      <c r="JT162" s="2" t="s">
        <v>220</v>
      </c>
      <c r="JU162" s="2" t="s">
        <v>232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277</v>
      </c>
      <c r="KD162" s="2" t="s">
        <v>217</v>
      </c>
      <c r="KE162" s="2" t="s">
        <v>220</v>
      </c>
      <c r="KF162" s="2" t="s">
        <v>220</v>
      </c>
      <c r="KG162" s="2" t="s">
        <v>232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277</v>
      </c>
      <c r="KP162" s="2" t="s">
        <v>217</v>
      </c>
      <c r="KQ162" s="2" t="s">
        <v>220</v>
      </c>
      <c r="KR162" s="2" t="s">
        <v>220</v>
      </c>
      <c r="KS162" s="2" t="s">
        <v>232</v>
      </c>
      <c r="KT162" s="2" t="s">
        <v>220</v>
      </c>
      <c r="KU162" s="4"/>
      <c r="KV162" s="8"/>
      <c r="KW162" s="4"/>
      <c r="KX162" s="8"/>
      <c r="KY162" s="7"/>
      <c r="KZ162" s="7"/>
      <c r="LA162" s="2" t="s">
        <v>277</v>
      </c>
      <c r="LB162" s="2" t="s">
        <v>217</v>
      </c>
      <c r="LC162" s="2" t="s">
        <v>220</v>
      </c>
      <c r="LD162" s="2" t="s">
        <v>220</v>
      </c>
      <c r="LE162" s="2" t="s">
        <v>232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277</v>
      </c>
      <c r="LN162" s="2" t="s">
        <v>217</v>
      </c>
      <c r="LO162" s="2" t="s">
        <v>220</v>
      </c>
      <c r="LP162" s="2" t="s">
        <v>220</v>
      </c>
      <c r="LQ162" s="2" t="s">
        <v>232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230</v>
      </c>
      <c r="LZ162" s="2" t="s">
        <v>270</v>
      </c>
      <c r="MA162" s="2" t="s">
        <v>1007</v>
      </c>
      <c r="MB162" s="2" t="s">
        <v>2053</v>
      </c>
      <c r="MC162" s="2" t="s">
        <v>232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230</v>
      </c>
      <c r="ML162" s="2" t="s">
        <v>270</v>
      </c>
      <c r="MM162" s="2" t="s">
        <v>421</v>
      </c>
      <c r="MN162" s="2" t="s">
        <v>220</v>
      </c>
      <c r="MO162" s="2" t="s">
        <v>232</v>
      </c>
      <c r="MP162" s="2" t="s">
        <v>220</v>
      </c>
      <c r="MQ162" s="4"/>
      <c r="MR162" s="8"/>
      <c r="MS162" s="4"/>
      <c r="MT162" s="8"/>
      <c r="MU162" s="7"/>
      <c r="MV162" s="7"/>
      <c r="MW162" s="2" t="s">
        <v>230</v>
      </c>
      <c r="MX162" s="2" t="s">
        <v>274</v>
      </c>
      <c r="MY162" s="2" t="s">
        <v>312</v>
      </c>
      <c r="MZ162" s="2" t="s">
        <v>868</v>
      </c>
      <c r="NA162" s="2" t="s">
        <v>232</v>
      </c>
      <c r="NB162" s="2" t="s">
        <v>220</v>
      </c>
      <c r="NC162" s="4"/>
      <c r="ND162" s="8"/>
      <c r="NE162" s="4"/>
      <c r="NF162" s="8"/>
      <c r="NG162" s="7"/>
      <c r="NH162" s="7"/>
      <c r="NI162" s="2" t="s">
        <v>220</v>
      </c>
      <c r="NJ162" s="2" t="s">
        <v>220</v>
      </c>
      <c r="NK162" s="2" t="s">
        <v>220</v>
      </c>
      <c r="NL162" s="2" t="s">
        <v>220</v>
      </c>
      <c r="NM162" s="2" t="s">
        <v>220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277</v>
      </c>
      <c r="NV162" s="2" t="s">
        <v>217</v>
      </c>
      <c r="NW162" s="2" t="s">
        <v>220</v>
      </c>
      <c r="NX162" s="2" t="s">
        <v>220</v>
      </c>
      <c r="NY162" s="2" t="s">
        <v>232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217</v>
      </c>
      <c r="OI162" s="2" t="s">
        <v>220</v>
      </c>
      <c r="OJ162" s="2" t="s">
        <v>220</v>
      </c>
      <c r="OK162" s="2" t="s">
        <v>232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254</v>
      </c>
      <c r="OT162" s="2" t="s">
        <v>270</v>
      </c>
      <c r="OU162" s="2" t="s">
        <v>220</v>
      </c>
      <c r="OV162" s="2" t="s">
        <v>220</v>
      </c>
      <c r="OW162" s="2" t="s">
        <v>232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277</v>
      </c>
      <c r="PF162" s="2" t="s">
        <v>217</v>
      </c>
      <c r="PG162" s="2" t="s">
        <v>220</v>
      </c>
      <c r="PH162" s="2" t="s">
        <v>220</v>
      </c>
      <c r="PI162" s="2" t="s">
        <v>232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277</v>
      </c>
      <c r="PR162" s="2" t="s">
        <v>270</v>
      </c>
      <c r="PS162" s="2" t="s">
        <v>220</v>
      </c>
      <c r="PT162" s="2" t="s">
        <v>220</v>
      </c>
      <c r="PU162" s="2" t="s">
        <v>232</v>
      </c>
      <c r="PV162" s="2" t="s">
        <v>220</v>
      </c>
      <c r="PW162" s="4">
        <v>129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>
        <v>30</v>
      </c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>
        <v>60</v>
      </c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</row>
    <row r="163">
      <c r="A163" s="2" t="s">
        <v>2054</v>
      </c>
      <c r="B163" s="2" t="s">
        <v>209</v>
      </c>
      <c r="C163" s="2" t="s">
        <v>210</v>
      </c>
      <c r="D163" s="2" t="s">
        <v>1713</v>
      </c>
      <c r="E163" s="2" t="s">
        <v>1714</v>
      </c>
      <c r="F163" s="2" t="s">
        <v>1072</v>
      </c>
      <c r="G163" s="2" t="s">
        <v>1072</v>
      </c>
      <c r="H163" s="2" t="s">
        <v>1072</v>
      </c>
      <c r="I163" s="2" t="s">
        <v>2049</v>
      </c>
      <c r="J163" s="2" t="s">
        <v>282</v>
      </c>
      <c r="K163" s="2" t="s">
        <v>1074</v>
      </c>
      <c r="L163" s="3">
        <v>79.38</v>
      </c>
      <c r="M163" s="3">
        <v>83.35</v>
      </c>
      <c r="N163" s="3">
        <v>161.99</v>
      </c>
      <c r="O163" s="2" t="s">
        <v>217</v>
      </c>
      <c r="P163" s="2" t="s">
        <v>673</v>
      </c>
      <c r="Q163" s="2" t="s">
        <v>219</v>
      </c>
      <c r="R163" s="2" t="s">
        <v>220</v>
      </c>
      <c r="S163" s="2" t="s">
        <v>1075</v>
      </c>
      <c r="T163" s="2" t="s">
        <v>222</v>
      </c>
      <c r="U163" s="2" t="s">
        <v>223</v>
      </c>
      <c r="V163" s="2" t="s">
        <v>224</v>
      </c>
      <c r="W163" s="2" t="s">
        <v>225</v>
      </c>
      <c r="X163" s="2" t="s">
        <v>953</v>
      </c>
      <c r="Y163" s="2" t="s">
        <v>312</v>
      </c>
      <c r="Z163" s="4">
        <v>148</v>
      </c>
      <c r="AA163" s="4">
        <f>=ROUNDDOWN(21.1428571428571,0)</f>
      </c>
      <c r="AB163" s="5">
        <v>7</v>
      </c>
      <c r="AC163" s="2" t="s">
        <v>1076</v>
      </c>
      <c r="AD163" s="4">
        <v>50</v>
      </c>
      <c r="AE163" s="4">
        <v>120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>
        <v>6</v>
      </c>
      <c r="AQ163" s="8">
        <v>537.65</v>
      </c>
      <c r="AR163" s="4">
        <v>13</v>
      </c>
      <c r="AS163" s="8">
        <v>1174.07</v>
      </c>
      <c r="AT163" s="7">
        <v>-0.5385</v>
      </c>
      <c r="AU163" s="7">
        <v>-0.5421</v>
      </c>
      <c r="AV163" s="4" t="s">
        <v>220</v>
      </c>
      <c r="AW163" s="8" t="s">
        <v>220</v>
      </c>
      <c r="AX163" s="4" t="s">
        <v>220</v>
      </c>
      <c r="AY163" s="8" t="s">
        <v>220</v>
      </c>
      <c r="AZ163" s="7" t="s">
        <v>220</v>
      </c>
      <c r="BA163" s="7" t="s">
        <v>220</v>
      </c>
      <c r="BB163" s="7">
        <v>0.4221</v>
      </c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 t="s">
        <v>220</v>
      </c>
      <c r="BJ163" s="4">
        <v>7</v>
      </c>
      <c r="BK163" s="8">
        <v>626.94</v>
      </c>
      <c r="BL163" s="2" t="s">
        <v>2055</v>
      </c>
      <c r="BM163" s="7">
        <v>0.8571</v>
      </c>
      <c r="BN163" s="7">
        <v>0.8576</v>
      </c>
      <c r="BO163" s="4">
        <v>2</v>
      </c>
      <c r="BP163" s="8">
        <v>182.58</v>
      </c>
      <c r="BQ163" s="4">
        <v>3</v>
      </c>
      <c r="BR163" s="8">
        <v>273.87</v>
      </c>
      <c r="BS163" s="7">
        <v>-0.3333</v>
      </c>
      <c r="BT163" s="7">
        <v>-0.3333</v>
      </c>
      <c r="BU163" s="2" t="s">
        <v>230</v>
      </c>
      <c r="BV163" s="2" t="s">
        <v>217</v>
      </c>
      <c r="BW163" s="2" t="s">
        <v>220</v>
      </c>
      <c r="BX163" s="2" t="s">
        <v>220</v>
      </c>
      <c r="BY163" s="2" t="s">
        <v>232</v>
      </c>
      <c r="BZ163" s="2" t="s">
        <v>220</v>
      </c>
      <c r="CA163" s="4">
        <v>2</v>
      </c>
      <c r="CB163" s="8">
        <v>180.04</v>
      </c>
      <c r="CC163" s="4">
        <v>1</v>
      </c>
      <c r="CD163" s="8">
        <v>90.02</v>
      </c>
      <c r="CE163" s="7">
        <v>1</v>
      </c>
      <c r="CF163" s="7">
        <v>1</v>
      </c>
      <c r="CG163" s="2" t="s">
        <v>230</v>
      </c>
      <c r="CH163" s="2" t="s">
        <v>217</v>
      </c>
      <c r="CI163" s="2" t="s">
        <v>312</v>
      </c>
      <c r="CJ163" s="2" t="s">
        <v>1906</v>
      </c>
      <c r="CK163" s="2" t="s">
        <v>232</v>
      </c>
      <c r="CL163" s="2" t="s">
        <v>220</v>
      </c>
      <c r="CM163" s="4">
        <v>1</v>
      </c>
      <c r="CN163" s="8">
        <v>91.68</v>
      </c>
      <c r="CO163" s="4"/>
      <c r="CP163" s="8"/>
      <c r="CQ163" s="7"/>
      <c r="CR163" s="7"/>
      <c r="CS163" s="2" t="s">
        <v>230</v>
      </c>
      <c r="CT163" s="2" t="s">
        <v>217</v>
      </c>
      <c r="CU163" s="2" t="s">
        <v>767</v>
      </c>
      <c r="CV163" s="2" t="s">
        <v>2056</v>
      </c>
      <c r="CW163" s="2" t="s">
        <v>232</v>
      </c>
      <c r="CX163" s="2" t="s">
        <v>220</v>
      </c>
      <c r="CY163" s="4"/>
      <c r="CZ163" s="8"/>
      <c r="DA163" s="4"/>
      <c r="DB163" s="8"/>
      <c r="DC163" s="7"/>
      <c r="DD163" s="7"/>
      <c r="DE163" s="2" t="s">
        <v>230</v>
      </c>
      <c r="DF163" s="2" t="s">
        <v>217</v>
      </c>
      <c r="DG163" s="2" t="s">
        <v>312</v>
      </c>
      <c r="DH163" s="2" t="s">
        <v>426</v>
      </c>
      <c r="DI163" s="2" t="s">
        <v>232</v>
      </c>
      <c r="DJ163" s="2" t="s">
        <v>220</v>
      </c>
      <c r="DK163" s="4"/>
      <c r="DL163" s="8"/>
      <c r="DM163" s="4"/>
      <c r="DN163" s="8"/>
      <c r="DO163" s="7"/>
      <c r="DP163" s="7"/>
      <c r="DQ163" s="2" t="s">
        <v>230</v>
      </c>
      <c r="DR163" s="2" t="s">
        <v>217</v>
      </c>
      <c r="DS163" s="2" t="s">
        <v>297</v>
      </c>
      <c r="DT163" s="2" t="s">
        <v>771</v>
      </c>
      <c r="DU163" s="2" t="s">
        <v>232</v>
      </c>
      <c r="DV163" s="2" t="s">
        <v>220</v>
      </c>
      <c r="DW163" s="4">
        <v>1</v>
      </c>
      <c r="DX163" s="8">
        <v>83.35</v>
      </c>
      <c r="DY163" s="4"/>
      <c r="DZ163" s="8"/>
      <c r="EA163" s="7"/>
      <c r="EB163" s="7"/>
      <c r="EC163" s="2" t="s">
        <v>230</v>
      </c>
      <c r="ED163" s="2" t="s">
        <v>217</v>
      </c>
      <c r="EE163" s="2" t="s">
        <v>312</v>
      </c>
      <c r="EF163" s="2" t="s">
        <v>1090</v>
      </c>
      <c r="EG163" s="2" t="s">
        <v>232</v>
      </c>
      <c r="EH163" s="2" t="s">
        <v>220</v>
      </c>
      <c r="EI163" s="4"/>
      <c r="EJ163" s="8"/>
      <c r="EK163" s="4">
        <v>9</v>
      </c>
      <c r="EL163" s="8">
        <v>810.18</v>
      </c>
      <c r="EM163" s="7">
        <v>-1</v>
      </c>
      <c r="EN163" s="7">
        <v>-1</v>
      </c>
      <c r="EO163" s="2" t="s">
        <v>230</v>
      </c>
      <c r="EP163" s="2" t="s">
        <v>217</v>
      </c>
      <c r="EQ163" s="2" t="s">
        <v>312</v>
      </c>
      <c r="ER163" s="2" t="s">
        <v>1906</v>
      </c>
      <c r="ES163" s="2" t="s">
        <v>232</v>
      </c>
      <c r="ET163" s="2" t="s">
        <v>220</v>
      </c>
      <c r="EU163" s="4"/>
      <c r="EV163" s="8"/>
      <c r="EW163" s="4"/>
      <c r="EX163" s="8"/>
      <c r="EY163" s="7"/>
      <c r="EZ163" s="7"/>
      <c r="FA163" s="2" t="s">
        <v>230</v>
      </c>
      <c r="FB163" s="2" t="s">
        <v>217</v>
      </c>
      <c r="FC163" s="2" t="s">
        <v>645</v>
      </c>
      <c r="FD163" s="2" t="s">
        <v>1305</v>
      </c>
      <c r="FE163" s="2" t="s">
        <v>232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230</v>
      </c>
      <c r="FN163" s="2" t="s">
        <v>217</v>
      </c>
      <c r="FO163" s="2" t="s">
        <v>1802</v>
      </c>
      <c r="FP163" s="2" t="s">
        <v>2057</v>
      </c>
      <c r="FQ163" s="2" t="s">
        <v>232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230</v>
      </c>
      <c r="FZ163" s="2" t="s">
        <v>217</v>
      </c>
      <c r="GA163" s="2" t="s">
        <v>1081</v>
      </c>
      <c r="GB163" s="2" t="s">
        <v>220</v>
      </c>
      <c r="GC163" s="2" t="s">
        <v>232</v>
      </c>
      <c r="GD163" s="2" t="s">
        <v>220</v>
      </c>
      <c r="GE163" s="4"/>
      <c r="GF163" s="8"/>
      <c r="GG163" s="4"/>
      <c r="GH163" s="8"/>
      <c r="GI163" s="7"/>
      <c r="GJ163" s="7"/>
      <c r="GK163" s="2" t="s">
        <v>230</v>
      </c>
      <c r="GL163" s="2" t="s">
        <v>217</v>
      </c>
      <c r="GM163" s="2" t="s">
        <v>250</v>
      </c>
      <c r="GN163" s="2" t="s">
        <v>220</v>
      </c>
      <c r="GO163" s="2" t="s">
        <v>232</v>
      </c>
      <c r="GP163" s="2" t="s">
        <v>220</v>
      </c>
      <c r="GQ163" s="4"/>
      <c r="GR163" s="8"/>
      <c r="GS163" s="4"/>
      <c r="GT163" s="8"/>
      <c r="GU163" s="7"/>
      <c r="GV163" s="7"/>
      <c r="GW163" s="2" t="s">
        <v>230</v>
      </c>
      <c r="GX163" s="2" t="s">
        <v>270</v>
      </c>
      <c r="GY163" s="2" t="s">
        <v>325</v>
      </c>
      <c r="GZ163" s="2" t="s">
        <v>782</v>
      </c>
      <c r="HA163" s="2" t="s">
        <v>232</v>
      </c>
      <c r="HB163" s="2" t="s">
        <v>220</v>
      </c>
      <c r="HC163" s="4"/>
      <c r="HD163" s="8"/>
      <c r="HE163" s="4"/>
      <c r="HF163" s="8"/>
      <c r="HG163" s="7"/>
      <c r="HH163" s="7"/>
      <c r="HI163" s="2" t="s">
        <v>254</v>
      </c>
      <c r="HJ163" s="2" t="s">
        <v>217</v>
      </c>
      <c r="HK163" s="2" t="s">
        <v>220</v>
      </c>
      <c r="HL163" s="2" t="s">
        <v>220</v>
      </c>
      <c r="HM163" s="2" t="s">
        <v>232</v>
      </c>
      <c r="HN163" s="2" t="s">
        <v>220</v>
      </c>
      <c r="HO163" s="4"/>
      <c r="HP163" s="8"/>
      <c r="HQ163" s="4"/>
      <c r="HR163" s="8"/>
      <c r="HS163" s="7"/>
      <c r="HT163" s="7"/>
      <c r="HU163" s="2" t="s">
        <v>230</v>
      </c>
      <c r="HV163" s="2" t="s">
        <v>217</v>
      </c>
      <c r="HW163" s="2" t="s">
        <v>885</v>
      </c>
      <c r="HX163" s="2" t="s">
        <v>220</v>
      </c>
      <c r="HY163" s="2" t="s">
        <v>232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230</v>
      </c>
      <c r="IH163" s="2" t="s">
        <v>217</v>
      </c>
      <c r="II163" s="2" t="s">
        <v>312</v>
      </c>
      <c r="IJ163" s="2" t="s">
        <v>1106</v>
      </c>
      <c r="IK163" s="2" t="s">
        <v>232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277</v>
      </c>
      <c r="IT163" s="2" t="s">
        <v>217</v>
      </c>
      <c r="IU163" s="2" t="s">
        <v>220</v>
      </c>
      <c r="IV163" s="2" t="s">
        <v>220</v>
      </c>
      <c r="IW163" s="2" t="s">
        <v>232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254</v>
      </c>
      <c r="JF163" s="2" t="s">
        <v>217</v>
      </c>
      <c r="JG163" s="2" t="s">
        <v>220</v>
      </c>
      <c r="JH163" s="2" t="s">
        <v>220</v>
      </c>
      <c r="JI163" s="2" t="s">
        <v>232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277</v>
      </c>
      <c r="JR163" s="2" t="s">
        <v>217</v>
      </c>
      <c r="JS163" s="2" t="s">
        <v>220</v>
      </c>
      <c r="JT163" s="2" t="s">
        <v>220</v>
      </c>
      <c r="JU163" s="2" t="s">
        <v>232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277</v>
      </c>
      <c r="KD163" s="2" t="s">
        <v>217</v>
      </c>
      <c r="KE163" s="2" t="s">
        <v>220</v>
      </c>
      <c r="KF163" s="2" t="s">
        <v>220</v>
      </c>
      <c r="KG163" s="2" t="s">
        <v>232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277</v>
      </c>
      <c r="KP163" s="2" t="s">
        <v>217</v>
      </c>
      <c r="KQ163" s="2" t="s">
        <v>220</v>
      </c>
      <c r="KR163" s="2" t="s">
        <v>220</v>
      </c>
      <c r="KS163" s="2" t="s">
        <v>232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277</v>
      </c>
      <c r="LB163" s="2" t="s">
        <v>217</v>
      </c>
      <c r="LC163" s="2" t="s">
        <v>220</v>
      </c>
      <c r="LD163" s="2" t="s">
        <v>220</v>
      </c>
      <c r="LE163" s="2" t="s">
        <v>232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277</v>
      </c>
      <c r="LN163" s="2" t="s">
        <v>217</v>
      </c>
      <c r="LO163" s="2" t="s">
        <v>220</v>
      </c>
      <c r="LP163" s="2" t="s">
        <v>220</v>
      </c>
      <c r="LQ163" s="2" t="s">
        <v>232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230</v>
      </c>
      <c r="LZ163" s="2" t="s">
        <v>270</v>
      </c>
      <c r="MA163" s="2" t="s">
        <v>1007</v>
      </c>
      <c r="MB163" s="2" t="s">
        <v>468</v>
      </c>
      <c r="MC163" s="2" t="s">
        <v>232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230</v>
      </c>
      <c r="ML163" s="2" t="s">
        <v>270</v>
      </c>
      <c r="MM163" s="2" t="s">
        <v>384</v>
      </c>
      <c r="MN163" s="2" t="s">
        <v>220</v>
      </c>
      <c r="MO163" s="2" t="s">
        <v>232</v>
      </c>
      <c r="MP163" s="2" t="s">
        <v>220</v>
      </c>
      <c r="MQ163" s="4"/>
      <c r="MR163" s="8"/>
      <c r="MS163" s="4"/>
      <c r="MT163" s="8"/>
      <c r="MU163" s="7"/>
      <c r="MV163" s="7"/>
      <c r="MW163" s="2" t="s">
        <v>230</v>
      </c>
      <c r="MX163" s="2" t="s">
        <v>274</v>
      </c>
      <c r="MY163" s="2" t="s">
        <v>312</v>
      </c>
      <c r="MZ163" s="2" t="s">
        <v>1778</v>
      </c>
      <c r="NA163" s="2" t="s">
        <v>232</v>
      </c>
      <c r="NB163" s="2" t="s">
        <v>220</v>
      </c>
      <c r="NC163" s="4"/>
      <c r="ND163" s="8"/>
      <c r="NE163" s="4"/>
      <c r="NF163" s="8"/>
      <c r="NG163" s="7"/>
      <c r="NH163" s="7"/>
      <c r="NI163" s="2" t="s">
        <v>220</v>
      </c>
      <c r="NJ163" s="2" t="s">
        <v>220</v>
      </c>
      <c r="NK163" s="2" t="s">
        <v>220</v>
      </c>
      <c r="NL163" s="2" t="s">
        <v>220</v>
      </c>
      <c r="NM163" s="2" t="s">
        <v>220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277</v>
      </c>
      <c r="NV163" s="2" t="s">
        <v>217</v>
      </c>
      <c r="NW163" s="2" t="s">
        <v>220</v>
      </c>
      <c r="NX163" s="2" t="s">
        <v>220</v>
      </c>
      <c r="NY163" s="2" t="s">
        <v>232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217</v>
      </c>
      <c r="OI163" s="2" t="s">
        <v>220</v>
      </c>
      <c r="OJ163" s="2" t="s">
        <v>220</v>
      </c>
      <c r="OK163" s="2" t="s">
        <v>232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254</v>
      </c>
      <c r="OT163" s="2" t="s">
        <v>270</v>
      </c>
      <c r="OU163" s="2" t="s">
        <v>220</v>
      </c>
      <c r="OV163" s="2" t="s">
        <v>220</v>
      </c>
      <c r="OW163" s="2" t="s">
        <v>232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277</v>
      </c>
      <c r="PF163" s="2" t="s">
        <v>217</v>
      </c>
      <c r="PG163" s="2" t="s">
        <v>220</v>
      </c>
      <c r="PH163" s="2" t="s">
        <v>220</v>
      </c>
      <c r="PI163" s="2" t="s">
        <v>232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277</v>
      </c>
      <c r="PR163" s="2" t="s">
        <v>270</v>
      </c>
      <c r="PS163" s="2" t="s">
        <v>220</v>
      </c>
      <c r="PT163" s="2" t="s">
        <v>220</v>
      </c>
      <c r="PU163" s="2" t="s">
        <v>232</v>
      </c>
      <c r="PV163" s="2" t="s">
        <v>220</v>
      </c>
      <c r="PW163" s="4">
        <v>148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>
        <v>50</v>
      </c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>
        <v>70</v>
      </c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</row>
    <row r="164">
      <c r="A164" s="2" t="s">
        <v>2058</v>
      </c>
      <c r="B164" s="2" t="s">
        <v>209</v>
      </c>
      <c r="C164" s="2" t="s">
        <v>210</v>
      </c>
      <c r="D164" s="2" t="s">
        <v>1713</v>
      </c>
      <c r="E164" s="2" t="s">
        <v>1714</v>
      </c>
      <c r="F164" s="2" t="s">
        <v>1072</v>
      </c>
      <c r="G164" s="2" t="s">
        <v>1072</v>
      </c>
      <c r="H164" s="2" t="s">
        <v>1072</v>
      </c>
      <c r="I164" s="2" t="s">
        <v>2049</v>
      </c>
      <c r="J164" s="2" t="s">
        <v>282</v>
      </c>
      <c r="K164" s="2" t="s">
        <v>404</v>
      </c>
      <c r="L164" s="3">
        <v>73.5</v>
      </c>
      <c r="M164" s="3">
        <v>77.17</v>
      </c>
      <c r="N164" s="3">
        <v>149.99</v>
      </c>
      <c r="O164" s="2" t="s">
        <v>1099</v>
      </c>
      <c r="P164" s="2" t="s">
        <v>538</v>
      </c>
      <c r="Q164" s="2" t="s">
        <v>219</v>
      </c>
      <c r="R164" s="2" t="s">
        <v>220</v>
      </c>
      <c r="S164" s="2" t="s">
        <v>1100</v>
      </c>
      <c r="T164" s="2" t="s">
        <v>222</v>
      </c>
      <c r="U164" s="2" t="s">
        <v>223</v>
      </c>
      <c r="V164" s="2" t="s">
        <v>224</v>
      </c>
      <c r="W164" s="2" t="s">
        <v>225</v>
      </c>
      <c r="X164" s="2" t="s">
        <v>845</v>
      </c>
      <c r="Y164" s="2" t="s">
        <v>1101</v>
      </c>
      <c r="Z164" s="4"/>
      <c r="AA164" s="4">
        <f>=ROUNDDOWN({0},0)</f>
      </c>
      <c r="AB164" s="5"/>
      <c r="AC164" s="2" t="s">
        <v>220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/>
      <c r="AQ164" s="8"/>
      <c r="AR164" s="4">
        <v>3</v>
      </c>
      <c r="AS164" s="8">
        <v>245.76</v>
      </c>
      <c r="AT164" s="7">
        <v>-1</v>
      </c>
      <c r="AU164" s="7">
        <v>-1</v>
      </c>
      <c r="AV164" s="4"/>
      <c r="AW164" s="8"/>
      <c r="AX164" s="4">
        <v>3</v>
      </c>
      <c r="AY164" s="8">
        <v>245.76</v>
      </c>
      <c r="AZ164" s="7">
        <v>-1</v>
      </c>
      <c r="BA164" s="7">
        <v>-1</v>
      </c>
      <c r="BB164" s="7"/>
      <c r="BC164" s="4" t="s">
        <v>220</v>
      </c>
      <c r="BD164" s="8" t="s">
        <v>220</v>
      </c>
      <c r="BE164" s="4" t="s">
        <v>220</v>
      </c>
      <c r="BF164" s="8" t="s">
        <v>220</v>
      </c>
      <c r="BG164" s="7" t="s">
        <v>220</v>
      </c>
      <c r="BH164" s="7" t="s">
        <v>220</v>
      </c>
      <c r="BI164" s="7"/>
      <c r="BJ164" s="4"/>
      <c r="BK164" s="8"/>
      <c r="BL164" s="2" t="s">
        <v>22</v>
      </c>
      <c r="BM164" s="7"/>
      <c r="BN164" s="7"/>
      <c r="BO164" s="4"/>
      <c r="BP164" s="8"/>
      <c r="BQ164" s="4"/>
      <c r="BR164" s="8"/>
      <c r="BS164" s="7"/>
      <c r="BT164" s="7"/>
      <c r="BU164" s="2" t="s">
        <v>254</v>
      </c>
      <c r="BV164" s="2" t="s">
        <v>270</v>
      </c>
      <c r="BW164" s="2" t="s">
        <v>220</v>
      </c>
      <c r="BX164" s="2" t="s">
        <v>220</v>
      </c>
      <c r="BY164" s="2" t="s">
        <v>232</v>
      </c>
      <c r="BZ164" s="2" t="s">
        <v>220</v>
      </c>
      <c r="CA164" s="4"/>
      <c r="CB164" s="8"/>
      <c r="CC164" s="4"/>
      <c r="CD164" s="8"/>
      <c r="CE164" s="7"/>
      <c r="CF164" s="7"/>
      <c r="CG164" s="2" t="s">
        <v>230</v>
      </c>
      <c r="CH164" s="2" t="s">
        <v>270</v>
      </c>
      <c r="CI164" s="2" t="s">
        <v>1103</v>
      </c>
      <c r="CJ164" s="2" t="s">
        <v>2059</v>
      </c>
      <c r="CK164" s="2" t="s">
        <v>232</v>
      </c>
      <c r="CL164" s="2" t="s">
        <v>220</v>
      </c>
      <c r="CM164" s="4"/>
      <c r="CN164" s="8"/>
      <c r="CO164" s="4"/>
      <c r="CP164" s="8"/>
      <c r="CQ164" s="7"/>
      <c r="CR164" s="7"/>
      <c r="CS164" s="2" t="s">
        <v>230</v>
      </c>
      <c r="CT164" s="2" t="s">
        <v>270</v>
      </c>
      <c r="CU164" s="2" t="s">
        <v>545</v>
      </c>
      <c r="CV164" s="2" t="s">
        <v>517</v>
      </c>
      <c r="CW164" s="2" t="s">
        <v>269</v>
      </c>
      <c r="CX164" s="2" t="s">
        <v>220</v>
      </c>
      <c r="CY164" s="4"/>
      <c r="CZ164" s="8"/>
      <c r="DA164" s="4"/>
      <c r="DB164" s="8"/>
      <c r="DC164" s="7"/>
      <c r="DD164" s="7"/>
      <c r="DE164" s="2" t="s">
        <v>230</v>
      </c>
      <c r="DF164" s="2" t="s">
        <v>270</v>
      </c>
      <c r="DG164" s="2" t="s">
        <v>354</v>
      </c>
      <c r="DH164" s="2" t="s">
        <v>2060</v>
      </c>
      <c r="DI164" s="2" t="s">
        <v>232</v>
      </c>
      <c r="DJ164" s="2" t="s">
        <v>220</v>
      </c>
      <c r="DK164" s="4"/>
      <c r="DL164" s="8"/>
      <c r="DM164" s="4"/>
      <c r="DN164" s="8"/>
      <c r="DO164" s="7"/>
      <c r="DP164" s="7"/>
      <c r="DQ164" s="2" t="s">
        <v>230</v>
      </c>
      <c r="DR164" s="2" t="s">
        <v>270</v>
      </c>
      <c r="DS164" s="2" t="s">
        <v>1104</v>
      </c>
      <c r="DT164" s="2" t="s">
        <v>2061</v>
      </c>
      <c r="DU164" s="2" t="s">
        <v>232</v>
      </c>
      <c r="DV164" s="2" t="s">
        <v>220</v>
      </c>
      <c r="DW164" s="4"/>
      <c r="DX164" s="8"/>
      <c r="DY164" s="4"/>
      <c r="DZ164" s="8"/>
      <c r="EA164" s="7"/>
      <c r="EB164" s="7"/>
      <c r="EC164" s="2" t="s">
        <v>230</v>
      </c>
      <c r="ED164" s="2" t="s">
        <v>270</v>
      </c>
      <c r="EE164" s="2" t="s">
        <v>244</v>
      </c>
      <c r="EF164" s="2" t="s">
        <v>2062</v>
      </c>
      <c r="EG164" s="2" t="s">
        <v>269</v>
      </c>
      <c r="EH164" s="2" t="s">
        <v>220</v>
      </c>
      <c r="EI164" s="4"/>
      <c r="EJ164" s="8"/>
      <c r="EK164" s="4">
        <v>3</v>
      </c>
      <c r="EL164" s="8">
        <v>245.76</v>
      </c>
      <c r="EM164" s="7">
        <v>-1</v>
      </c>
      <c r="EN164" s="7">
        <v>-1</v>
      </c>
      <c r="EO164" s="2" t="s">
        <v>230</v>
      </c>
      <c r="EP164" s="2" t="s">
        <v>270</v>
      </c>
      <c r="EQ164" s="2" t="s">
        <v>1107</v>
      </c>
      <c r="ER164" s="2" t="s">
        <v>1023</v>
      </c>
      <c r="ES164" s="2" t="s">
        <v>232</v>
      </c>
      <c r="ET164" s="2" t="s">
        <v>220</v>
      </c>
      <c r="EU164" s="4"/>
      <c r="EV164" s="8"/>
      <c r="EW164" s="4"/>
      <c r="EX164" s="8"/>
      <c r="EY164" s="7"/>
      <c r="EZ164" s="7"/>
      <c r="FA164" s="2" t="s">
        <v>230</v>
      </c>
      <c r="FB164" s="2" t="s">
        <v>270</v>
      </c>
      <c r="FC164" s="2" t="s">
        <v>645</v>
      </c>
      <c r="FD164" s="2" t="s">
        <v>555</v>
      </c>
      <c r="FE164" s="2" t="s">
        <v>232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254</v>
      </c>
      <c r="FN164" s="2" t="s">
        <v>270</v>
      </c>
      <c r="FO164" s="2" t="s">
        <v>220</v>
      </c>
      <c r="FP164" s="2" t="s">
        <v>220</v>
      </c>
      <c r="FQ164" s="2" t="s">
        <v>232</v>
      </c>
      <c r="FR164" s="2" t="s">
        <v>220</v>
      </c>
      <c r="FS164" s="4"/>
      <c r="FT164" s="8"/>
      <c r="FU164" s="4"/>
      <c r="FV164" s="8"/>
      <c r="FW164" s="7"/>
      <c r="FX164" s="7"/>
      <c r="FY164" s="2" t="s">
        <v>277</v>
      </c>
      <c r="FZ164" s="2" t="s">
        <v>270</v>
      </c>
      <c r="GA164" s="2" t="s">
        <v>220</v>
      </c>
      <c r="GB164" s="2" t="s">
        <v>220</v>
      </c>
      <c r="GC164" s="2" t="s">
        <v>232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277</v>
      </c>
      <c r="GL164" s="2" t="s">
        <v>270</v>
      </c>
      <c r="GM164" s="2" t="s">
        <v>220</v>
      </c>
      <c r="GN164" s="2" t="s">
        <v>220</v>
      </c>
      <c r="GO164" s="2" t="s">
        <v>232</v>
      </c>
      <c r="GP164" s="2" t="s">
        <v>220</v>
      </c>
      <c r="GQ164" s="4"/>
      <c r="GR164" s="8"/>
      <c r="GS164" s="4"/>
      <c r="GT164" s="8"/>
      <c r="GU164" s="7"/>
      <c r="GV164" s="7"/>
      <c r="GW164" s="2" t="s">
        <v>277</v>
      </c>
      <c r="GX164" s="2" t="s">
        <v>270</v>
      </c>
      <c r="GY164" s="2" t="s">
        <v>220</v>
      </c>
      <c r="GZ164" s="2" t="s">
        <v>220</v>
      </c>
      <c r="HA164" s="2" t="s">
        <v>232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277</v>
      </c>
      <c r="HJ164" s="2" t="s">
        <v>270</v>
      </c>
      <c r="HK164" s="2" t="s">
        <v>220</v>
      </c>
      <c r="HL164" s="2" t="s">
        <v>220</v>
      </c>
      <c r="HM164" s="2" t="s">
        <v>232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230</v>
      </c>
      <c r="HV164" s="2" t="s">
        <v>270</v>
      </c>
      <c r="HW164" s="2" t="s">
        <v>465</v>
      </c>
      <c r="HX164" s="2" t="s">
        <v>220</v>
      </c>
      <c r="HY164" s="2" t="s">
        <v>232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230</v>
      </c>
      <c r="IH164" s="2" t="s">
        <v>270</v>
      </c>
      <c r="II164" s="2" t="s">
        <v>1101</v>
      </c>
      <c r="IJ164" s="2" t="s">
        <v>2063</v>
      </c>
      <c r="IK164" s="2" t="s">
        <v>232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277</v>
      </c>
      <c r="IT164" s="2" t="s">
        <v>270</v>
      </c>
      <c r="IU164" s="2" t="s">
        <v>220</v>
      </c>
      <c r="IV164" s="2" t="s">
        <v>220</v>
      </c>
      <c r="IW164" s="2" t="s">
        <v>232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254</v>
      </c>
      <c r="JF164" s="2" t="s">
        <v>270</v>
      </c>
      <c r="JG164" s="2" t="s">
        <v>220</v>
      </c>
      <c r="JH164" s="2" t="s">
        <v>220</v>
      </c>
      <c r="JI164" s="2" t="s">
        <v>232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277</v>
      </c>
      <c r="JR164" s="2" t="s">
        <v>270</v>
      </c>
      <c r="JS164" s="2" t="s">
        <v>220</v>
      </c>
      <c r="JT164" s="2" t="s">
        <v>220</v>
      </c>
      <c r="JU164" s="2" t="s">
        <v>232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277</v>
      </c>
      <c r="KD164" s="2" t="s">
        <v>270</v>
      </c>
      <c r="KE164" s="2" t="s">
        <v>220</v>
      </c>
      <c r="KF164" s="2" t="s">
        <v>220</v>
      </c>
      <c r="KG164" s="2" t="s">
        <v>232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277</v>
      </c>
      <c r="KP164" s="2" t="s">
        <v>270</v>
      </c>
      <c r="KQ164" s="2" t="s">
        <v>220</v>
      </c>
      <c r="KR164" s="2" t="s">
        <v>220</v>
      </c>
      <c r="KS164" s="2" t="s">
        <v>232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277</v>
      </c>
      <c r="LB164" s="2" t="s">
        <v>270</v>
      </c>
      <c r="LC164" s="2" t="s">
        <v>220</v>
      </c>
      <c r="LD164" s="2" t="s">
        <v>220</v>
      </c>
      <c r="LE164" s="2" t="s">
        <v>232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268</v>
      </c>
      <c r="LN164" s="2" t="s">
        <v>270</v>
      </c>
      <c r="LO164" s="2" t="s">
        <v>220</v>
      </c>
      <c r="LP164" s="2" t="s">
        <v>220</v>
      </c>
      <c r="LQ164" s="2" t="s">
        <v>232</v>
      </c>
      <c r="LR164" s="2" t="s">
        <v>220</v>
      </c>
      <c r="LS164" s="4"/>
      <c r="LT164" s="8"/>
      <c r="LU164" s="4"/>
      <c r="LV164" s="8"/>
      <c r="LW164" s="7"/>
      <c r="LX164" s="7"/>
      <c r="LY164" s="2" t="s">
        <v>230</v>
      </c>
      <c r="LZ164" s="2" t="s">
        <v>270</v>
      </c>
      <c r="MA164" s="2" t="s">
        <v>1042</v>
      </c>
      <c r="MB164" s="2" t="s">
        <v>2064</v>
      </c>
      <c r="MC164" s="2" t="s">
        <v>232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277</v>
      </c>
      <c r="ML164" s="2" t="s">
        <v>270</v>
      </c>
      <c r="MM164" s="2" t="s">
        <v>220</v>
      </c>
      <c r="MN164" s="2" t="s">
        <v>220</v>
      </c>
      <c r="MO164" s="2" t="s">
        <v>232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230</v>
      </c>
      <c r="MX164" s="2" t="s">
        <v>270</v>
      </c>
      <c r="MY164" s="2" t="s">
        <v>1139</v>
      </c>
      <c r="MZ164" s="2" t="s">
        <v>2065</v>
      </c>
      <c r="NA164" s="2" t="s">
        <v>232</v>
      </c>
      <c r="NB164" s="2" t="s">
        <v>220</v>
      </c>
      <c r="NC164" s="4"/>
      <c r="ND164" s="8"/>
      <c r="NE164" s="4"/>
      <c r="NF164" s="8"/>
      <c r="NG164" s="7"/>
      <c r="NH164" s="7"/>
      <c r="NI164" s="2" t="s">
        <v>277</v>
      </c>
      <c r="NJ164" s="2" t="s">
        <v>270</v>
      </c>
      <c r="NK164" s="2" t="s">
        <v>220</v>
      </c>
      <c r="NL164" s="2" t="s">
        <v>220</v>
      </c>
      <c r="NM164" s="2" t="s">
        <v>232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277</v>
      </c>
      <c r="NV164" s="2" t="s">
        <v>270</v>
      </c>
      <c r="NW164" s="2" t="s">
        <v>220</v>
      </c>
      <c r="NX164" s="2" t="s">
        <v>220</v>
      </c>
      <c r="NY164" s="2" t="s">
        <v>232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270</v>
      </c>
      <c r="OI164" s="2" t="s">
        <v>220</v>
      </c>
      <c r="OJ164" s="2" t="s">
        <v>220</v>
      </c>
      <c r="OK164" s="2" t="s">
        <v>232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277</v>
      </c>
      <c r="OT164" s="2" t="s">
        <v>270</v>
      </c>
      <c r="OU164" s="2" t="s">
        <v>220</v>
      </c>
      <c r="OV164" s="2" t="s">
        <v>220</v>
      </c>
      <c r="OW164" s="2" t="s">
        <v>232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220</v>
      </c>
      <c r="PG164" s="2" t="s">
        <v>220</v>
      </c>
      <c r="PH164" s="2" t="s">
        <v>220</v>
      </c>
      <c r="PI164" s="2" t="s">
        <v>220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277</v>
      </c>
      <c r="PR164" s="2" t="s">
        <v>270</v>
      </c>
      <c r="PS164" s="2" t="s">
        <v>220</v>
      </c>
      <c r="PT164" s="2" t="s">
        <v>220</v>
      </c>
      <c r="PU164" s="2" t="s">
        <v>232</v>
      </c>
      <c r="PV164" s="2" t="s">
        <v>220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</row>
    <row r="165">
      <c r="A165" s="2" t="s">
        <v>2066</v>
      </c>
      <c r="B165" s="2" t="s">
        <v>209</v>
      </c>
      <c r="C165" s="2" t="s">
        <v>210</v>
      </c>
      <c r="D165" s="2" t="s">
        <v>1713</v>
      </c>
      <c r="E165" s="2" t="s">
        <v>1714</v>
      </c>
      <c r="F165" s="2" t="s">
        <v>1072</v>
      </c>
      <c r="G165" s="2" t="s">
        <v>1072</v>
      </c>
      <c r="H165" s="2" t="s">
        <v>1072</v>
      </c>
      <c r="I165" s="2" t="s">
        <v>2049</v>
      </c>
      <c r="J165" s="2" t="s">
        <v>282</v>
      </c>
      <c r="K165" s="2" t="s">
        <v>304</v>
      </c>
      <c r="L165" s="3">
        <v>79.38</v>
      </c>
      <c r="M165" s="3">
        <v>83.35</v>
      </c>
      <c r="N165" s="3">
        <v>161.99</v>
      </c>
      <c r="O165" s="2" t="s">
        <v>1099</v>
      </c>
      <c r="P165" s="2" t="s">
        <v>1115</v>
      </c>
      <c r="Q165" s="2" t="s">
        <v>219</v>
      </c>
      <c r="R165" s="2" t="s">
        <v>220</v>
      </c>
      <c r="S165" s="2" t="s">
        <v>1116</v>
      </c>
      <c r="T165" s="2" t="s">
        <v>222</v>
      </c>
      <c r="U165" s="2" t="s">
        <v>223</v>
      </c>
      <c r="V165" s="2" t="s">
        <v>224</v>
      </c>
      <c r="W165" s="2" t="s">
        <v>225</v>
      </c>
      <c r="X165" s="2" t="s">
        <v>953</v>
      </c>
      <c r="Y165" s="2" t="s">
        <v>1117</v>
      </c>
      <c r="Z165" s="4"/>
      <c r="AA165" s="4">
        <f>=ROUNDDOWN({0},0)</f>
      </c>
      <c r="AB165" s="5">
        <v>4</v>
      </c>
      <c r="AC165" s="2" t="s">
        <v>220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/>
      <c r="AQ165" s="8"/>
      <c r="AR165" s="4">
        <v>5</v>
      </c>
      <c r="AS165" s="8">
        <v>454.3</v>
      </c>
      <c r="AT165" s="7">
        <v>-1</v>
      </c>
      <c r="AU165" s="7">
        <v>-1</v>
      </c>
      <c r="AV165" s="4"/>
      <c r="AW165" s="8"/>
      <c r="AX165" s="4">
        <v>5</v>
      </c>
      <c r="AY165" s="8">
        <v>454.3</v>
      </c>
      <c r="AZ165" s="7">
        <v>-1</v>
      </c>
      <c r="BA165" s="7">
        <v>-1</v>
      </c>
      <c r="BB165" s="7"/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/>
      <c r="BJ165" s="4"/>
      <c r="BK165" s="8"/>
      <c r="BL165" s="2" t="s">
        <v>2067</v>
      </c>
      <c r="BM165" s="7"/>
      <c r="BN165" s="7"/>
      <c r="BO165" s="4"/>
      <c r="BP165" s="8"/>
      <c r="BQ165" s="4">
        <v>2</v>
      </c>
      <c r="BR165" s="8">
        <v>182.58</v>
      </c>
      <c r="BS165" s="7">
        <v>-1</v>
      </c>
      <c r="BT165" s="7">
        <v>-1</v>
      </c>
      <c r="BU165" s="2" t="s">
        <v>230</v>
      </c>
      <c r="BV165" s="2" t="s">
        <v>270</v>
      </c>
      <c r="BW165" s="2" t="s">
        <v>220</v>
      </c>
      <c r="BX165" s="2" t="s">
        <v>220</v>
      </c>
      <c r="BY165" s="2" t="s">
        <v>232</v>
      </c>
      <c r="BZ165" s="2" t="s">
        <v>220</v>
      </c>
      <c r="CA165" s="4"/>
      <c r="CB165" s="8"/>
      <c r="CC165" s="4"/>
      <c r="CD165" s="8"/>
      <c r="CE165" s="7"/>
      <c r="CF165" s="7"/>
      <c r="CG165" s="2" t="s">
        <v>230</v>
      </c>
      <c r="CH165" s="2" t="s">
        <v>270</v>
      </c>
      <c r="CI165" s="2" t="s">
        <v>1103</v>
      </c>
      <c r="CJ165" s="2" t="s">
        <v>1107</v>
      </c>
      <c r="CK165" s="2" t="s">
        <v>232</v>
      </c>
      <c r="CL165" s="2" t="s">
        <v>220</v>
      </c>
      <c r="CM165" s="4"/>
      <c r="CN165" s="8"/>
      <c r="CO165" s="4">
        <v>1</v>
      </c>
      <c r="CP165" s="8">
        <v>91.68</v>
      </c>
      <c r="CQ165" s="7">
        <v>-1</v>
      </c>
      <c r="CR165" s="7">
        <v>-1</v>
      </c>
      <c r="CS165" s="2" t="s">
        <v>230</v>
      </c>
      <c r="CT165" s="2" t="s">
        <v>270</v>
      </c>
      <c r="CU165" s="2" t="s">
        <v>545</v>
      </c>
      <c r="CV165" s="2" t="s">
        <v>2068</v>
      </c>
      <c r="CW165" s="2" t="s">
        <v>232</v>
      </c>
      <c r="CX165" s="2" t="s">
        <v>220</v>
      </c>
      <c r="CY165" s="4"/>
      <c r="CZ165" s="8"/>
      <c r="DA165" s="4"/>
      <c r="DB165" s="8"/>
      <c r="DC165" s="7"/>
      <c r="DD165" s="7"/>
      <c r="DE165" s="2" t="s">
        <v>230</v>
      </c>
      <c r="DF165" s="2" t="s">
        <v>270</v>
      </c>
      <c r="DG165" s="2" t="s">
        <v>354</v>
      </c>
      <c r="DH165" s="2" t="s">
        <v>2069</v>
      </c>
      <c r="DI165" s="2" t="s">
        <v>232</v>
      </c>
      <c r="DJ165" s="2" t="s">
        <v>220</v>
      </c>
      <c r="DK165" s="4"/>
      <c r="DL165" s="8"/>
      <c r="DM165" s="4"/>
      <c r="DN165" s="8"/>
      <c r="DO165" s="7"/>
      <c r="DP165" s="7"/>
      <c r="DQ165" s="2" t="s">
        <v>230</v>
      </c>
      <c r="DR165" s="2" t="s">
        <v>270</v>
      </c>
      <c r="DS165" s="2" t="s">
        <v>1120</v>
      </c>
      <c r="DT165" s="2" t="s">
        <v>2070</v>
      </c>
      <c r="DU165" s="2" t="s">
        <v>232</v>
      </c>
      <c r="DV165" s="2" t="s">
        <v>220</v>
      </c>
      <c r="DW165" s="4"/>
      <c r="DX165" s="8"/>
      <c r="DY165" s="4"/>
      <c r="DZ165" s="8"/>
      <c r="EA165" s="7"/>
      <c r="EB165" s="7"/>
      <c r="EC165" s="2" t="s">
        <v>230</v>
      </c>
      <c r="ED165" s="2" t="s">
        <v>270</v>
      </c>
      <c r="EE165" s="2" t="s">
        <v>244</v>
      </c>
      <c r="EF165" s="2" t="s">
        <v>1023</v>
      </c>
      <c r="EG165" s="2" t="s">
        <v>232</v>
      </c>
      <c r="EH165" s="2" t="s">
        <v>220</v>
      </c>
      <c r="EI165" s="4"/>
      <c r="EJ165" s="8"/>
      <c r="EK165" s="4">
        <v>2</v>
      </c>
      <c r="EL165" s="8">
        <v>180.04</v>
      </c>
      <c r="EM165" s="7">
        <v>-1</v>
      </c>
      <c r="EN165" s="7">
        <v>-1</v>
      </c>
      <c r="EO165" s="2" t="s">
        <v>230</v>
      </c>
      <c r="EP165" s="2" t="s">
        <v>270</v>
      </c>
      <c r="EQ165" s="2" t="s">
        <v>1107</v>
      </c>
      <c r="ER165" s="2" t="s">
        <v>1121</v>
      </c>
      <c r="ES165" s="2" t="s">
        <v>232</v>
      </c>
      <c r="ET165" s="2" t="s">
        <v>220</v>
      </c>
      <c r="EU165" s="4"/>
      <c r="EV165" s="8"/>
      <c r="EW165" s="4"/>
      <c r="EX165" s="8"/>
      <c r="EY165" s="7"/>
      <c r="EZ165" s="7"/>
      <c r="FA165" s="2" t="s">
        <v>230</v>
      </c>
      <c r="FB165" s="2" t="s">
        <v>270</v>
      </c>
      <c r="FC165" s="2" t="s">
        <v>645</v>
      </c>
      <c r="FD165" s="2" t="s">
        <v>1122</v>
      </c>
      <c r="FE165" s="2" t="s">
        <v>232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254</v>
      </c>
      <c r="FN165" s="2" t="s">
        <v>270</v>
      </c>
      <c r="FO165" s="2" t="s">
        <v>220</v>
      </c>
      <c r="FP165" s="2" t="s">
        <v>220</v>
      </c>
      <c r="FQ165" s="2" t="s">
        <v>232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277</v>
      </c>
      <c r="FZ165" s="2" t="s">
        <v>270</v>
      </c>
      <c r="GA165" s="2" t="s">
        <v>220</v>
      </c>
      <c r="GB165" s="2" t="s">
        <v>220</v>
      </c>
      <c r="GC165" s="2" t="s">
        <v>232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277</v>
      </c>
      <c r="GL165" s="2" t="s">
        <v>270</v>
      </c>
      <c r="GM165" s="2" t="s">
        <v>220</v>
      </c>
      <c r="GN165" s="2" t="s">
        <v>220</v>
      </c>
      <c r="GO165" s="2" t="s">
        <v>232</v>
      </c>
      <c r="GP165" s="2" t="s">
        <v>220</v>
      </c>
      <c r="GQ165" s="4"/>
      <c r="GR165" s="8"/>
      <c r="GS165" s="4"/>
      <c r="GT165" s="8"/>
      <c r="GU165" s="7"/>
      <c r="GV165" s="7"/>
      <c r="GW165" s="2" t="s">
        <v>277</v>
      </c>
      <c r="GX165" s="2" t="s">
        <v>270</v>
      </c>
      <c r="GY165" s="2" t="s">
        <v>220</v>
      </c>
      <c r="GZ165" s="2" t="s">
        <v>220</v>
      </c>
      <c r="HA165" s="2" t="s">
        <v>232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277</v>
      </c>
      <c r="HJ165" s="2" t="s">
        <v>270</v>
      </c>
      <c r="HK165" s="2" t="s">
        <v>220</v>
      </c>
      <c r="HL165" s="2" t="s">
        <v>220</v>
      </c>
      <c r="HM165" s="2" t="s">
        <v>232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230</v>
      </c>
      <c r="HV165" s="2" t="s">
        <v>270</v>
      </c>
      <c r="HW165" s="2" t="s">
        <v>885</v>
      </c>
      <c r="HX165" s="2" t="s">
        <v>220</v>
      </c>
      <c r="HY165" s="2" t="s">
        <v>232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230</v>
      </c>
      <c r="IH165" s="2" t="s">
        <v>270</v>
      </c>
      <c r="II165" s="2" t="s">
        <v>1117</v>
      </c>
      <c r="IJ165" s="2" t="s">
        <v>2071</v>
      </c>
      <c r="IK165" s="2" t="s">
        <v>232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277</v>
      </c>
      <c r="IT165" s="2" t="s">
        <v>270</v>
      </c>
      <c r="IU165" s="2" t="s">
        <v>220</v>
      </c>
      <c r="IV165" s="2" t="s">
        <v>220</v>
      </c>
      <c r="IW165" s="2" t="s">
        <v>232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254</v>
      </c>
      <c r="JF165" s="2" t="s">
        <v>270</v>
      </c>
      <c r="JG165" s="2" t="s">
        <v>220</v>
      </c>
      <c r="JH165" s="2" t="s">
        <v>220</v>
      </c>
      <c r="JI165" s="2" t="s">
        <v>232</v>
      </c>
      <c r="JJ165" s="2" t="s">
        <v>220</v>
      </c>
      <c r="JK165" s="4"/>
      <c r="JL165" s="8"/>
      <c r="JM165" s="4"/>
      <c r="JN165" s="8"/>
      <c r="JO165" s="7"/>
      <c r="JP165" s="7"/>
      <c r="JQ165" s="2" t="s">
        <v>277</v>
      </c>
      <c r="JR165" s="2" t="s">
        <v>270</v>
      </c>
      <c r="JS165" s="2" t="s">
        <v>220</v>
      </c>
      <c r="JT165" s="2" t="s">
        <v>220</v>
      </c>
      <c r="JU165" s="2" t="s">
        <v>232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277</v>
      </c>
      <c r="KD165" s="2" t="s">
        <v>270</v>
      </c>
      <c r="KE165" s="2" t="s">
        <v>220</v>
      </c>
      <c r="KF165" s="2" t="s">
        <v>220</v>
      </c>
      <c r="KG165" s="2" t="s">
        <v>232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277</v>
      </c>
      <c r="KP165" s="2" t="s">
        <v>270</v>
      </c>
      <c r="KQ165" s="2" t="s">
        <v>220</v>
      </c>
      <c r="KR165" s="2" t="s">
        <v>220</v>
      </c>
      <c r="KS165" s="2" t="s">
        <v>232</v>
      </c>
      <c r="KT165" s="2" t="s">
        <v>220</v>
      </c>
      <c r="KU165" s="4"/>
      <c r="KV165" s="8"/>
      <c r="KW165" s="4"/>
      <c r="KX165" s="8"/>
      <c r="KY165" s="7"/>
      <c r="KZ165" s="7"/>
      <c r="LA165" s="2" t="s">
        <v>277</v>
      </c>
      <c r="LB165" s="2" t="s">
        <v>270</v>
      </c>
      <c r="LC165" s="2" t="s">
        <v>220</v>
      </c>
      <c r="LD165" s="2" t="s">
        <v>220</v>
      </c>
      <c r="LE165" s="2" t="s">
        <v>232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268</v>
      </c>
      <c r="LN165" s="2" t="s">
        <v>270</v>
      </c>
      <c r="LO165" s="2" t="s">
        <v>220</v>
      </c>
      <c r="LP165" s="2" t="s">
        <v>220</v>
      </c>
      <c r="LQ165" s="2" t="s">
        <v>232</v>
      </c>
      <c r="LR165" s="2" t="s">
        <v>220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270</v>
      </c>
      <c r="MA165" s="2" t="s">
        <v>1042</v>
      </c>
      <c r="MB165" s="2" t="s">
        <v>1251</v>
      </c>
      <c r="MC165" s="2" t="s">
        <v>232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277</v>
      </c>
      <c r="ML165" s="2" t="s">
        <v>270</v>
      </c>
      <c r="MM165" s="2" t="s">
        <v>220</v>
      </c>
      <c r="MN165" s="2" t="s">
        <v>220</v>
      </c>
      <c r="MO165" s="2" t="s">
        <v>232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230</v>
      </c>
      <c r="MX165" s="2" t="s">
        <v>270</v>
      </c>
      <c r="MY165" s="2" t="s">
        <v>267</v>
      </c>
      <c r="MZ165" s="2" t="s">
        <v>1039</v>
      </c>
      <c r="NA165" s="2" t="s">
        <v>232</v>
      </c>
      <c r="NB165" s="2" t="s">
        <v>220</v>
      </c>
      <c r="NC165" s="4"/>
      <c r="ND165" s="8"/>
      <c r="NE165" s="4"/>
      <c r="NF165" s="8"/>
      <c r="NG165" s="7"/>
      <c r="NH165" s="7"/>
      <c r="NI165" s="2" t="s">
        <v>277</v>
      </c>
      <c r="NJ165" s="2" t="s">
        <v>270</v>
      </c>
      <c r="NK165" s="2" t="s">
        <v>220</v>
      </c>
      <c r="NL165" s="2" t="s">
        <v>220</v>
      </c>
      <c r="NM165" s="2" t="s">
        <v>232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277</v>
      </c>
      <c r="NV165" s="2" t="s">
        <v>270</v>
      </c>
      <c r="NW165" s="2" t="s">
        <v>220</v>
      </c>
      <c r="NX165" s="2" t="s">
        <v>220</v>
      </c>
      <c r="NY165" s="2" t="s">
        <v>232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270</v>
      </c>
      <c r="OI165" s="2" t="s">
        <v>220</v>
      </c>
      <c r="OJ165" s="2" t="s">
        <v>220</v>
      </c>
      <c r="OK165" s="2" t="s">
        <v>232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277</v>
      </c>
      <c r="OT165" s="2" t="s">
        <v>270</v>
      </c>
      <c r="OU165" s="2" t="s">
        <v>220</v>
      </c>
      <c r="OV165" s="2" t="s">
        <v>220</v>
      </c>
      <c r="OW165" s="2" t="s">
        <v>232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277</v>
      </c>
      <c r="PF165" s="2" t="s">
        <v>270</v>
      </c>
      <c r="PG165" s="2" t="s">
        <v>220</v>
      </c>
      <c r="PH165" s="2" t="s">
        <v>220</v>
      </c>
      <c r="PI165" s="2" t="s">
        <v>232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277</v>
      </c>
      <c r="PR165" s="2" t="s">
        <v>270</v>
      </c>
      <c r="PS165" s="2" t="s">
        <v>220</v>
      </c>
      <c r="PT165" s="2" t="s">
        <v>220</v>
      </c>
      <c r="PU165" s="2" t="s">
        <v>232</v>
      </c>
      <c r="PV165" s="2" t="s">
        <v>220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</row>
    <row r="166">
      <c r="A166" s="2" t="s">
        <v>2072</v>
      </c>
      <c r="B166" s="2" t="s">
        <v>209</v>
      </c>
      <c r="C166" s="2" t="s">
        <v>210</v>
      </c>
      <c r="D166" s="2" t="s">
        <v>1713</v>
      </c>
      <c r="E166" s="2" t="s">
        <v>1714</v>
      </c>
      <c r="F166" s="2" t="s">
        <v>1213</v>
      </c>
      <c r="G166" s="2" t="s">
        <v>1213</v>
      </c>
      <c r="H166" s="2" t="s">
        <v>1213</v>
      </c>
      <c r="I166" s="2" t="s">
        <v>2073</v>
      </c>
      <c r="J166" s="2" t="s">
        <v>215</v>
      </c>
      <c r="K166" s="2" t="s">
        <v>1215</v>
      </c>
      <c r="L166" s="3">
        <v>53.9</v>
      </c>
      <c r="M166" s="3">
        <v>56.6</v>
      </c>
      <c r="N166" s="3">
        <v>109.99</v>
      </c>
      <c r="O166" s="2" t="s">
        <v>217</v>
      </c>
      <c r="P166" s="2" t="s">
        <v>405</v>
      </c>
      <c r="Q166" s="2" t="s">
        <v>219</v>
      </c>
      <c r="R166" s="2" t="s">
        <v>220</v>
      </c>
      <c r="S166" s="2" t="s">
        <v>1216</v>
      </c>
      <c r="T166" s="2" t="s">
        <v>222</v>
      </c>
      <c r="U166" s="2" t="s">
        <v>223</v>
      </c>
      <c r="V166" s="2" t="s">
        <v>1217</v>
      </c>
      <c r="W166" s="2" t="s">
        <v>763</v>
      </c>
      <c r="X166" s="2" t="s">
        <v>845</v>
      </c>
      <c r="Y166" s="2" t="s">
        <v>1218</v>
      </c>
      <c r="Z166" s="4">
        <v>38</v>
      </c>
      <c r="AA166" s="4">
        <f>=ROUNDDOWN(9.5,0)</f>
      </c>
      <c r="AB166" s="5">
        <v>4</v>
      </c>
      <c r="AC166" s="2" t="s">
        <v>928</v>
      </c>
      <c r="AD166" s="4">
        <v>65</v>
      </c>
      <c r="AE166" s="4">
        <v>155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6</v>
      </c>
      <c r="AQ166" s="8">
        <v>357.7</v>
      </c>
      <c r="AR166" s="4"/>
      <c r="AS166" s="8"/>
      <c r="AT166" s="7"/>
      <c r="AU166" s="7"/>
      <c r="AV166" s="4">
        <v>8</v>
      </c>
      <c r="AW166" s="8">
        <v>504.46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>
        <v>0.7091</v>
      </c>
      <c r="BC166" s="4">
        <v>8</v>
      </c>
      <c r="BD166" s="8">
        <v>504.46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>
        <v>1</v>
      </c>
      <c r="BJ166" s="4">
        <v>6</v>
      </c>
      <c r="BK166" s="8">
        <v>357.7</v>
      </c>
      <c r="BL166" s="2" t="s">
        <v>2074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254</v>
      </c>
      <c r="BV166" s="2" t="s">
        <v>217</v>
      </c>
      <c r="BW166" s="2" t="s">
        <v>220</v>
      </c>
      <c r="BX166" s="2" t="s">
        <v>220</v>
      </c>
      <c r="BY166" s="2" t="s">
        <v>232</v>
      </c>
      <c r="BZ166" s="2" t="s">
        <v>220</v>
      </c>
      <c r="CA166" s="4">
        <v>1</v>
      </c>
      <c r="CB166" s="8">
        <v>61.12</v>
      </c>
      <c r="CC166" s="4"/>
      <c r="CD166" s="8"/>
      <c r="CE166" s="7"/>
      <c r="CF166" s="7"/>
      <c r="CG166" s="2" t="s">
        <v>230</v>
      </c>
      <c r="CH166" s="2" t="s">
        <v>217</v>
      </c>
      <c r="CI166" s="2" t="s">
        <v>829</v>
      </c>
      <c r="CJ166" s="2" t="s">
        <v>1220</v>
      </c>
      <c r="CK166" s="2" t="s">
        <v>232</v>
      </c>
      <c r="CL166" s="2" t="s">
        <v>220</v>
      </c>
      <c r="CM166" s="4"/>
      <c r="CN166" s="8"/>
      <c r="CO166" s="4"/>
      <c r="CP166" s="8"/>
      <c r="CQ166" s="7"/>
      <c r="CR166" s="7"/>
      <c r="CS166" s="2" t="s">
        <v>825</v>
      </c>
      <c r="CT166" s="2" t="s">
        <v>217</v>
      </c>
      <c r="CU166" s="2" t="s">
        <v>220</v>
      </c>
      <c r="CV166" s="2" t="s">
        <v>220</v>
      </c>
      <c r="CW166" s="2" t="s">
        <v>232</v>
      </c>
      <c r="CX166" s="2" t="s">
        <v>220</v>
      </c>
      <c r="CY166" s="4">
        <v>1</v>
      </c>
      <c r="CZ166" s="8">
        <v>61.12</v>
      </c>
      <c r="DA166" s="4"/>
      <c r="DB166" s="8"/>
      <c r="DC166" s="7"/>
      <c r="DD166" s="7"/>
      <c r="DE166" s="2" t="s">
        <v>230</v>
      </c>
      <c r="DF166" s="2" t="s">
        <v>217</v>
      </c>
      <c r="DG166" s="2" t="s">
        <v>1221</v>
      </c>
      <c r="DH166" s="2" t="s">
        <v>385</v>
      </c>
      <c r="DI166" s="2" t="s">
        <v>232</v>
      </c>
      <c r="DJ166" s="2" t="s">
        <v>220</v>
      </c>
      <c r="DK166" s="4">
        <v>3</v>
      </c>
      <c r="DL166" s="8">
        <v>178.86</v>
      </c>
      <c r="DM166" s="4"/>
      <c r="DN166" s="8"/>
      <c r="DO166" s="7"/>
      <c r="DP166" s="7"/>
      <c r="DQ166" s="2" t="s">
        <v>230</v>
      </c>
      <c r="DR166" s="2" t="s">
        <v>217</v>
      </c>
      <c r="DS166" s="2" t="s">
        <v>1221</v>
      </c>
      <c r="DT166" s="2" t="s">
        <v>1218</v>
      </c>
      <c r="DU166" s="2" t="s">
        <v>232</v>
      </c>
      <c r="DV166" s="2" t="s">
        <v>220</v>
      </c>
      <c r="DW166" s="4">
        <v>1</v>
      </c>
      <c r="DX166" s="8">
        <v>56.6</v>
      </c>
      <c r="DY166" s="4"/>
      <c r="DZ166" s="8"/>
      <c r="EA166" s="7"/>
      <c r="EB166" s="7"/>
      <c r="EC166" s="2" t="s">
        <v>230</v>
      </c>
      <c r="ED166" s="2" t="s">
        <v>217</v>
      </c>
      <c r="EE166" s="2" t="s">
        <v>829</v>
      </c>
      <c r="EF166" s="2" t="s">
        <v>2075</v>
      </c>
      <c r="EG166" s="2" t="s">
        <v>232</v>
      </c>
      <c r="EH166" s="2" t="s">
        <v>220</v>
      </c>
      <c r="EI166" s="4"/>
      <c r="EJ166" s="8"/>
      <c r="EK166" s="4"/>
      <c r="EL166" s="8"/>
      <c r="EM166" s="7"/>
      <c r="EN166" s="7"/>
      <c r="EO166" s="2" t="s">
        <v>230</v>
      </c>
      <c r="EP166" s="2" t="s">
        <v>217</v>
      </c>
      <c r="EQ166" s="2" t="s">
        <v>830</v>
      </c>
      <c r="ER166" s="2" t="s">
        <v>2076</v>
      </c>
      <c r="ES166" s="2" t="s">
        <v>232</v>
      </c>
      <c r="ET166" s="2" t="s">
        <v>220</v>
      </c>
      <c r="EU166" s="4"/>
      <c r="EV166" s="8"/>
      <c r="EW166" s="4"/>
      <c r="EX166" s="8"/>
      <c r="EY166" s="7"/>
      <c r="EZ166" s="7"/>
      <c r="FA166" s="2" t="s">
        <v>230</v>
      </c>
      <c r="FB166" s="2" t="s">
        <v>217</v>
      </c>
      <c r="FC166" s="2" t="s">
        <v>1221</v>
      </c>
      <c r="FD166" s="2" t="s">
        <v>1220</v>
      </c>
      <c r="FE166" s="2" t="s">
        <v>232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254</v>
      </c>
      <c r="FN166" s="2" t="s">
        <v>217</v>
      </c>
      <c r="FO166" s="2" t="s">
        <v>220</v>
      </c>
      <c r="FP166" s="2" t="s">
        <v>220</v>
      </c>
      <c r="FQ166" s="2" t="s">
        <v>232</v>
      </c>
      <c r="FR166" s="2" t="s">
        <v>220</v>
      </c>
      <c r="FS166" s="4"/>
      <c r="FT166" s="8"/>
      <c r="FU166" s="4"/>
      <c r="FV166" s="8"/>
      <c r="FW166" s="7"/>
      <c r="FX166" s="7"/>
      <c r="FY166" s="2" t="s">
        <v>230</v>
      </c>
      <c r="FZ166" s="2" t="s">
        <v>217</v>
      </c>
      <c r="GA166" s="2" t="s">
        <v>1221</v>
      </c>
      <c r="GB166" s="2" t="s">
        <v>1760</v>
      </c>
      <c r="GC166" s="2" t="s">
        <v>232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277</v>
      </c>
      <c r="GL166" s="2" t="s">
        <v>217</v>
      </c>
      <c r="GM166" s="2" t="s">
        <v>220</v>
      </c>
      <c r="GN166" s="2" t="s">
        <v>220</v>
      </c>
      <c r="GO166" s="2" t="s">
        <v>232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277</v>
      </c>
      <c r="GX166" s="2" t="s">
        <v>217</v>
      </c>
      <c r="GY166" s="2" t="s">
        <v>220</v>
      </c>
      <c r="GZ166" s="2" t="s">
        <v>220</v>
      </c>
      <c r="HA166" s="2" t="s">
        <v>232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254</v>
      </c>
      <c r="HJ166" s="2" t="s">
        <v>217</v>
      </c>
      <c r="HK166" s="2" t="s">
        <v>220</v>
      </c>
      <c r="HL166" s="2" t="s">
        <v>220</v>
      </c>
      <c r="HM166" s="2" t="s">
        <v>232</v>
      </c>
      <c r="HN166" s="2" t="s">
        <v>220</v>
      </c>
      <c r="HO166" s="4"/>
      <c r="HP166" s="8"/>
      <c r="HQ166" s="4"/>
      <c r="HR166" s="8"/>
      <c r="HS166" s="7"/>
      <c r="HT166" s="7"/>
      <c r="HU166" s="2" t="s">
        <v>254</v>
      </c>
      <c r="HV166" s="2" t="s">
        <v>217</v>
      </c>
      <c r="HW166" s="2" t="s">
        <v>220</v>
      </c>
      <c r="HX166" s="2" t="s">
        <v>220</v>
      </c>
      <c r="HY166" s="2" t="s">
        <v>232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230</v>
      </c>
      <c r="IH166" s="2" t="s">
        <v>217</v>
      </c>
      <c r="II166" s="2" t="s">
        <v>1221</v>
      </c>
      <c r="IJ166" s="2" t="s">
        <v>220</v>
      </c>
      <c r="IK166" s="2" t="s">
        <v>232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277</v>
      </c>
      <c r="IT166" s="2" t="s">
        <v>217</v>
      </c>
      <c r="IU166" s="2" t="s">
        <v>220</v>
      </c>
      <c r="IV166" s="2" t="s">
        <v>220</v>
      </c>
      <c r="IW166" s="2" t="s">
        <v>232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254</v>
      </c>
      <c r="JF166" s="2" t="s">
        <v>217</v>
      </c>
      <c r="JG166" s="2" t="s">
        <v>220</v>
      </c>
      <c r="JH166" s="2" t="s">
        <v>220</v>
      </c>
      <c r="JI166" s="2" t="s">
        <v>232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277</v>
      </c>
      <c r="JR166" s="2" t="s">
        <v>217</v>
      </c>
      <c r="JS166" s="2" t="s">
        <v>220</v>
      </c>
      <c r="JT166" s="2" t="s">
        <v>220</v>
      </c>
      <c r="JU166" s="2" t="s">
        <v>232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832</v>
      </c>
      <c r="KD166" s="2" t="s">
        <v>217</v>
      </c>
      <c r="KE166" s="2" t="s">
        <v>220</v>
      </c>
      <c r="KF166" s="2" t="s">
        <v>220</v>
      </c>
      <c r="KG166" s="2" t="s">
        <v>232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277</v>
      </c>
      <c r="KP166" s="2" t="s">
        <v>217</v>
      </c>
      <c r="KQ166" s="2" t="s">
        <v>220</v>
      </c>
      <c r="KR166" s="2" t="s">
        <v>220</v>
      </c>
      <c r="KS166" s="2" t="s">
        <v>232</v>
      </c>
      <c r="KT166" s="2" t="s">
        <v>220</v>
      </c>
      <c r="KU166" s="4"/>
      <c r="KV166" s="8"/>
      <c r="KW166" s="4"/>
      <c r="KX166" s="8"/>
      <c r="KY166" s="7"/>
      <c r="KZ166" s="7"/>
      <c r="LA166" s="2" t="s">
        <v>277</v>
      </c>
      <c r="LB166" s="2" t="s">
        <v>217</v>
      </c>
      <c r="LC166" s="2" t="s">
        <v>220</v>
      </c>
      <c r="LD166" s="2" t="s">
        <v>220</v>
      </c>
      <c r="LE166" s="2" t="s">
        <v>232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268</v>
      </c>
      <c r="LN166" s="2" t="s">
        <v>217</v>
      </c>
      <c r="LO166" s="2" t="s">
        <v>220</v>
      </c>
      <c r="LP166" s="2" t="s">
        <v>220</v>
      </c>
      <c r="LQ166" s="2" t="s">
        <v>232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277</v>
      </c>
      <c r="LZ166" s="2" t="s">
        <v>217</v>
      </c>
      <c r="MA166" s="2" t="s">
        <v>220</v>
      </c>
      <c r="MB166" s="2" t="s">
        <v>220</v>
      </c>
      <c r="MC166" s="2" t="s">
        <v>232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277</v>
      </c>
      <c r="ML166" s="2" t="s">
        <v>217</v>
      </c>
      <c r="MM166" s="2" t="s">
        <v>220</v>
      </c>
      <c r="MN166" s="2" t="s">
        <v>220</v>
      </c>
      <c r="MO166" s="2" t="s">
        <v>232</v>
      </c>
      <c r="MP166" s="2" t="s">
        <v>220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220</v>
      </c>
      <c r="MY166" s="2" t="s">
        <v>220</v>
      </c>
      <c r="MZ166" s="2" t="s">
        <v>220</v>
      </c>
      <c r="NA166" s="2" t="s">
        <v>220</v>
      </c>
      <c r="NB166" s="2" t="s">
        <v>220</v>
      </c>
      <c r="NC166" s="4"/>
      <c r="ND166" s="8"/>
      <c r="NE166" s="4"/>
      <c r="NF166" s="8"/>
      <c r="NG166" s="7"/>
      <c r="NH166" s="7"/>
      <c r="NI166" s="2" t="s">
        <v>277</v>
      </c>
      <c r="NJ166" s="2" t="s">
        <v>217</v>
      </c>
      <c r="NK166" s="2" t="s">
        <v>220</v>
      </c>
      <c r="NL166" s="2" t="s">
        <v>220</v>
      </c>
      <c r="NM166" s="2" t="s">
        <v>232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277</v>
      </c>
      <c r="NV166" s="2" t="s">
        <v>217</v>
      </c>
      <c r="NW166" s="2" t="s">
        <v>220</v>
      </c>
      <c r="NX166" s="2" t="s">
        <v>220</v>
      </c>
      <c r="NY166" s="2" t="s">
        <v>232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220</v>
      </c>
      <c r="OH166" s="2" t="s">
        <v>220</v>
      </c>
      <c r="OI166" s="2" t="s">
        <v>220</v>
      </c>
      <c r="OJ166" s="2" t="s">
        <v>220</v>
      </c>
      <c r="OK166" s="2" t="s">
        <v>220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220</v>
      </c>
      <c r="OT166" s="2" t="s">
        <v>220</v>
      </c>
      <c r="OU166" s="2" t="s">
        <v>220</v>
      </c>
      <c r="OV166" s="2" t="s">
        <v>220</v>
      </c>
      <c r="OW166" s="2" t="s">
        <v>220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277</v>
      </c>
      <c r="PF166" s="2" t="s">
        <v>217</v>
      </c>
      <c r="PG166" s="2" t="s">
        <v>220</v>
      </c>
      <c r="PH166" s="2" t="s">
        <v>220</v>
      </c>
      <c r="PI166" s="2" t="s">
        <v>232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220</v>
      </c>
      <c r="PR166" s="2" t="s">
        <v>220</v>
      </c>
      <c r="PS166" s="2" t="s">
        <v>220</v>
      </c>
      <c r="PT166" s="2" t="s">
        <v>220</v>
      </c>
      <c r="PU166" s="2" t="s">
        <v>220</v>
      </c>
      <c r="PV166" s="2" t="s">
        <v>220</v>
      </c>
      <c r="PW166" s="4">
        <v>38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>
        <v>65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>
        <v>90</v>
      </c>
      <c r="TC166" s="4"/>
      <c r="TD166" s="4"/>
      <c r="TE166" s="4"/>
      <c r="TF166" s="4"/>
      <c r="TG166" s="4"/>
      <c r="TH166" s="4"/>
    </row>
    <row r="167">
      <c r="A167" s="2" t="s">
        <v>2077</v>
      </c>
      <c r="B167" s="2" t="s">
        <v>209</v>
      </c>
      <c r="C167" s="2" t="s">
        <v>210</v>
      </c>
      <c r="D167" s="2" t="s">
        <v>1713</v>
      </c>
      <c r="E167" s="2" t="s">
        <v>1714</v>
      </c>
      <c r="F167" s="2" t="s">
        <v>1213</v>
      </c>
      <c r="G167" s="2" t="s">
        <v>1213</v>
      </c>
      <c r="H167" s="2" t="s">
        <v>1213</v>
      </c>
      <c r="I167" s="2" t="s">
        <v>2073</v>
      </c>
      <c r="J167" s="2" t="s">
        <v>282</v>
      </c>
      <c r="K167" s="2" t="s">
        <v>1215</v>
      </c>
      <c r="L167" s="3">
        <v>67.2</v>
      </c>
      <c r="M167" s="3">
        <v>70.56</v>
      </c>
      <c r="N167" s="3">
        <v>139.99</v>
      </c>
      <c r="O167" s="2" t="s">
        <v>217</v>
      </c>
      <c r="P167" s="2" t="s">
        <v>405</v>
      </c>
      <c r="Q167" s="2" t="s">
        <v>219</v>
      </c>
      <c r="R167" s="2" t="s">
        <v>220</v>
      </c>
      <c r="S167" s="2" t="s">
        <v>1216</v>
      </c>
      <c r="T167" s="2" t="s">
        <v>222</v>
      </c>
      <c r="U167" s="2" t="s">
        <v>223</v>
      </c>
      <c r="V167" s="2" t="s">
        <v>1217</v>
      </c>
      <c r="W167" s="2" t="s">
        <v>763</v>
      </c>
      <c r="X167" s="2" t="s">
        <v>845</v>
      </c>
      <c r="Y167" s="2" t="s">
        <v>1218</v>
      </c>
      <c r="Z167" s="4">
        <v>60</v>
      </c>
      <c r="AA167" s="4">
        <f>=ROUNDDOWN(15,0)</f>
      </c>
      <c r="AB167" s="5">
        <v>4</v>
      </c>
      <c r="AC167" s="2" t="s">
        <v>928</v>
      </c>
      <c r="AD167" s="4">
        <v>45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2</v>
      </c>
      <c r="AQ167" s="8">
        <v>146.76</v>
      </c>
      <c r="AR167" s="4"/>
      <c r="AS167" s="8"/>
      <c r="AT167" s="7"/>
      <c r="AU167" s="7"/>
      <c r="AV167" s="4" t="s">
        <v>220</v>
      </c>
      <c r="AW167" s="8" t="s">
        <v>220</v>
      </c>
      <c r="AX167" s="4" t="s">
        <v>220</v>
      </c>
      <c r="AY167" s="8" t="s">
        <v>220</v>
      </c>
      <c r="AZ167" s="7" t="s">
        <v>220</v>
      </c>
      <c r="BA167" s="7" t="s">
        <v>220</v>
      </c>
      <c r="BB167" s="7">
        <v>0.2909</v>
      </c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 t="s">
        <v>220</v>
      </c>
      <c r="BJ167" s="4">
        <v>2</v>
      </c>
      <c r="BK167" s="8">
        <v>146.76</v>
      </c>
      <c r="BL167" s="2" t="s">
        <v>2078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254</v>
      </c>
      <c r="BV167" s="2" t="s">
        <v>217</v>
      </c>
      <c r="BW167" s="2" t="s">
        <v>220</v>
      </c>
      <c r="BX167" s="2" t="s">
        <v>220</v>
      </c>
      <c r="BY167" s="2" t="s">
        <v>232</v>
      </c>
      <c r="BZ167" s="2" t="s">
        <v>220</v>
      </c>
      <c r="CA167" s="4"/>
      <c r="CB167" s="8"/>
      <c r="CC167" s="4"/>
      <c r="CD167" s="8"/>
      <c r="CE167" s="7"/>
      <c r="CF167" s="7"/>
      <c r="CG167" s="2" t="s">
        <v>230</v>
      </c>
      <c r="CH167" s="2" t="s">
        <v>217</v>
      </c>
      <c r="CI167" s="2" t="s">
        <v>829</v>
      </c>
      <c r="CJ167" s="2" t="s">
        <v>2079</v>
      </c>
      <c r="CK167" s="2" t="s">
        <v>232</v>
      </c>
      <c r="CL167" s="2" t="s">
        <v>220</v>
      </c>
      <c r="CM167" s="4"/>
      <c r="CN167" s="8"/>
      <c r="CO167" s="4"/>
      <c r="CP167" s="8"/>
      <c r="CQ167" s="7"/>
      <c r="CR167" s="7"/>
      <c r="CS167" s="2" t="s">
        <v>825</v>
      </c>
      <c r="CT167" s="2" t="s">
        <v>217</v>
      </c>
      <c r="CU167" s="2" t="s">
        <v>220</v>
      </c>
      <c r="CV167" s="2" t="s">
        <v>220</v>
      </c>
      <c r="CW167" s="2" t="s">
        <v>232</v>
      </c>
      <c r="CX167" s="2" t="s">
        <v>220</v>
      </c>
      <c r="CY167" s="4">
        <v>1</v>
      </c>
      <c r="CZ167" s="8">
        <v>76.2</v>
      </c>
      <c r="DA167" s="4"/>
      <c r="DB167" s="8"/>
      <c r="DC167" s="7"/>
      <c r="DD167" s="7"/>
      <c r="DE167" s="2" t="s">
        <v>230</v>
      </c>
      <c r="DF167" s="2" t="s">
        <v>217</v>
      </c>
      <c r="DG167" s="2" t="s">
        <v>1221</v>
      </c>
      <c r="DH167" s="2" t="s">
        <v>826</v>
      </c>
      <c r="DI167" s="2" t="s">
        <v>232</v>
      </c>
      <c r="DJ167" s="2" t="s">
        <v>220</v>
      </c>
      <c r="DK167" s="4"/>
      <c r="DL167" s="8"/>
      <c r="DM167" s="4"/>
      <c r="DN167" s="8"/>
      <c r="DO167" s="7"/>
      <c r="DP167" s="7"/>
      <c r="DQ167" s="2" t="s">
        <v>230</v>
      </c>
      <c r="DR167" s="2" t="s">
        <v>217</v>
      </c>
      <c r="DS167" s="2" t="s">
        <v>1221</v>
      </c>
      <c r="DT167" s="2" t="s">
        <v>1223</v>
      </c>
      <c r="DU167" s="2" t="s">
        <v>232</v>
      </c>
      <c r="DV167" s="2" t="s">
        <v>220</v>
      </c>
      <c r="DW167" s="4">
        <v>1</v>
      </c>
      <c r="DX167" s="8">
        <v>70.56</v>
      </c>
      <c r="DY167" s="4"/>
      <c r="DZ167" s="8"/>
      <c r="EA167" s="7"/>
      <c r="EB167" s="7"/>
      <c r="EC167" s="2" t="s">
        <v>230</v>
      </c>
      <c r="ED167" s="2" t="s">
        <v>217</v>
      </c>
      <c r="EE167" s="2" t="s">
        <v>829</v>
      </c>
      <c r="EF167" s="2" t="s">
        <v>2080</v>
      </c>
      <c r="EG167" s="2" t="s">
        <v>232</v>
      </c>
      <c r="EH167" s="2" t="s">
        <v>220</v>
      </c>
      <c r="EI167" s="4"/>
      <c r="EJ167" s="8"/>
      <c r="EK167" s="4"/>
      <c r="EL167" s="8"/>
      <c r="EM167" s="7"/>
      <c r="EN167" s="7"/>
      <c r="EO167" s="2" t="s">
        <v>230</v>
      </c>
      <c r="EP167" s="2" t="s">
        <v>217</v>
      </c>
      <c r="EQ167" s="2" t="s">
        <v>830</v>
      </c>
      <c r="ER167" s="2" t="s">
        <v>1819</v>
      </c>
      <c r="ES167" s="2" t="s">
        <v>232</v>
      </c>
      <c r="ET167" s="2" t="s">
        <v>220</v>
      </c>
      <c r="EU167" s="4"/>
      <c r="EV167" s="8"/>
      <c r="EW167" s="4"/>
      <c r="EX167" s="8"/>
      <c r="EY167" s="7"/>
      <c r="EZ167" s="7"/>
      <c r="FA167" s="2" t="s">
        <v>230</v>
      </c>
      <c r="FB167" s="2" t="s">
        <v>217</v>
      </c>
      <c r="FC167" s="2" t="s">
        <v>1221</v>
      </c>
      <c r="FD167" s="2" t="s">
        <v>1760</v>
      </c>
      <c r="FE167" s="2" t="s">
        <v>232</v>
      </c>
      <c r="FF167" s="2" t="s">
        <v>220</v>
      </c>
      <c r="FG167" s="4"/>
      <c r="FH167" s="8"/>
      <c r="FI167" s="4"/>
      <c r="FJ167" s="8"/>
      <c r="FK167" s="7"/>
      <c r="FL167" s="7"/>
      <c r="FM167" s="2" t="s">
        <v>254</v>
      </c>
      <c r="FN167" s="2" t="s">
        <v>217</v>
      </c>
      <c r="FO167" s="2" t="s">
        <v>220</v>
      </c>
      <c r="FP167" s="2" t="s">
        <v>220</v>
      </c>
      <c r="FQ167" s="2" t="s">
        <v>232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230</v>
      </c>
      <c r="FZ167" s="2" t="s">
        <v>217</v>
      </c>
      <c r="GA167" s="2" t="s">
        <v>1221</v>
      </c>
      <c r="GB167" s="2" t="s">
        <v>2081</v>
      </c>
      <c r="GC167" s="2" t="s">
        <v>232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277</v>
      </c>
      <c r="GL167" s="2" t="s">
        <v>217</v>
      </c>
      <c r="GM167" s="2" t="s">
        <v>220</v>
      </c>
      <c r="GN167" s="2" t="s">
        <v>220</v>
      </c>
      <c r="GO167" s="2" t="s">
        <v>232</v>
      </c>
      <c r="GP167" s="2" t="s">
        <v>220</v>
      </c>
      <c r="GQ167" s="4"/>
      <c r="GR167" s="8"/>
      <c r="GS167" s="4"/>
      <c r="GT167" s="8"/>
      <c r="GU167" s="7"/>
      <c r="GV167" s="7"/>
      <c r="GW167" s="2" t="s">
        <v>277</v>
      </c>
      <c r="GX167" s="2" t="s">
        <v>217</v>
      </c>
      <c r="GY167" s="2" t="s">
        <v>220</v>
      </c>
      <c r="GZ167" s="2" t="s">
        <v>220</v>
      </c>
      <c r="HA167" s="2" t="s">
        <v>232</v>
      </c>
      <c r="HB167" s="2" t="s">
        <v>220</v>
      </c>
      <c r="HC167" s="4"/>
      <c r="HD167" s="8"/>
      <c r="HE167" s="4"/>
      <c r="HF167" s="8"/>
      <c r="HG167" s="7"/>
      <c r="HH167" s="7"/>
      <c r="HI167" s="2" t="s">
        <v>254</v>
      </c>
      <c r="HJ167" s="2" t="s">
        <v>217</v>
      </c>
      <c r="HK167" s="2" t="s">
        <v>220</v>
      </c>
      <c r="HL167" s="2" t="s">
        <v>220</v>
      </c>
      <c r="HM167" s="2" t="s">
        <v>232</v>
      </c>
      <c r="HN167" s="2" t="s">
        <v>220</v>
      </c>
      <c r="HO167" s="4"/>
      <c r="HP167" s="8"/>
      <c r="HQ167" s="4"/>
      <c r="HR167" s="8"/>
      <c r="HS167" s="7"/>
      <c r="HT167" s="7"/>
      <c r="HU167" s="2" t="s">
        <v>254</v>
      </c>
      <c r="HV167" s="2" t="s">
        <v>217</v>
      </c>
      <c r="HW167" s="2" t="s">
        <v>220</v>
      </c>
      <c r="HX167" s="2" t="s">
        <v>220</v>
      </c>
      <c r="HY167" s="2" t="s">
        <v>232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230</v>
      </c>
      <c r="IH167" s="2" t="s">
        <v>217</v>
      </c>
      <c r="II167" s="2" t="s">
        <v>1221</v>
      </c>
      <c r="IJ167" s="2" t="s">
        <v>220</v>
      </c>
      <c r="IK167" s="2" t="s">
        <v>232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277</v>
      </c>
      <c r="IT167" s="2" t="s">
        <v>217</v>
      </c>
      <c r="IU167" s="2" t="s">
        <v>220</v>
      </c>
      <c r="IV167" s="2" t="s">
        <v>220</v>
      </c>
      <c r="IW167" s="2" t="s">
        <v>232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254</v>
      </c>
      <c r="JF167" s="2" t="s">
        <v>217</v>
      </c>
      <c r="JG167" s="2" t="s">
        <v>220</v>
      </c>
      <c r="JH167" s="2" t="s">
        <v>220</v>
      </c>
      <c r="JI167" s="2" t="s">
        <v>232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277</v>
      </c>
      <c r="JR167" s="2" t="s">
        <v>217</v>
      </c>
      <c r="JS167" s="2" t="s">
        <v>220</v>
      </c>
      <c r="JT167" s="2" t="s">
        <v>220</v>
      </c>
      <c r="JU167" s="2" t="s">
        <v>232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832</v>
      </c>
      <c r="KD167" s="2" t="s">
        <v>217</v>
      </c>
      <c r="KE167" s="2" t="s">
        <v>220</v>
      </c>
      <c r="KF167" s="2" t="s">
        <v>220</v>
      </c>
      <c r="KG167" s="2" t="s">
        <v>232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277</v>
      </c>
      <c r="KP167" s="2" t="s">
        <v>217</v>
      </c>
      <c r="KQ167" s="2" t="s">
        <v>220</v>
      </c>
      <c r="KR167" s="2" t="s">
        <v>220</v>
      </c>
      <c r="KS167" s="2" t="s">
        <v>232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277</v>
      </c>
      <c r="LB167" s="2" t="s">
        <v>217</v>
      </c>
      <c r="LC167" s="2" t="s">
        <v>220</v>
      </c>
      <c r="LD167" s="2" t="s">
        <v>220</v>
      </c>
      <c r="LE167" s="2" t="s">
        <v>232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217</v>
      </c>
      <c r="LO167" s="2" t="s">
        <v>220</v>
      </c>
      <c r="LP167" s="2" t="s">
        <v>220</v>
      </c>
      <c r="LQ167" s="2" t="s">
        <v>232</v>
      </c>
      <c r="LR167" s="2" t="s">
        <v>220</v>
      </c>
      <c r="LS167" s="4"/>
      <c r="LT167" s="8"/>
      <c r="LU167" s="4"/>
      <c r="LV167" s="8"/>
      <c r="LW167" s="7"/>
      <c r="LX167" s="7"/>
      <c r="LY167" s="2" t="s">
        <v>277</v>
      </c>
      <c r="LZ167" s="2" t="s">
        <v>217</v>
      </c>
      <c r="MA167" s="2" t="s">
        <v>220</v>
      </c>
      <c r="MB167" s="2" t="s">
        <v>220</v>
      </c>
      <c r="MC167" s="2" t="s">
        <v>232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277</v>
      </c>
      <c r="ML167" s="2" t="s">
        <v>217</v>
      </c>
      <c r="MM167" s="2" t="s">
        <v>220</v>
      </c>
      <c r="MN167" s="2" t="s">
        <v>220</v>
      </c>
      <c r="MO167" s="2" t="s">
        <v>232</v>
      </c>
      <c r="MP167" s="2" t="s">
        <v>220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220</v>
      </c>
      <c r="MY167" s="2" t="s">
        <v>220</v>
      </c>
      <c r="MZ167" s="2" t="s">
        <v>220</v>
      </c>
      <c r="NA167" s="2" t="s">
        <v>220</v>
      </c>
      <c r="NB167" s="2" t="s">
        <v>220</v>
      </c>
      <c r="NC167" s="4"/>
      <c r="ND167" s="8"/>
      <c r="NE167" s="4"/>
      <c r="NF167" s="8"/>
      <c r="NG167" s="7"/>
      <c r="NH167" s="7"/>
      <c r="NI167" s="2" t="s">
        <v>277</v>
      </c>
      <c r="NJ167" s="2" t="s">
        <v>217</v>
      </c>
      <c r="NK167" s="2" t="s">
        <v>220</v>
      </c>
      <c r="NL167" s="2" t="s">
        <v>220</v>
      </c>
      <c r="NM167" s="2" t="s">
        <v>232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277</v>
      </c>
      <c r="NV167" s="2" t="s">
        <v>217</v>
      </c>
      <c r="NW167" s="2" t="s">
        <v>220</v>
      </c>
      <c r="NX167" s="2" t="s">
        <v>220</v>
      </c>
      <c r="NY167" s="2" t="s">
        <v>232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220</v>
      </c>
      <c r="OI167" s="2" t="s">
        <v>220</v>
      </c>
      <c r="OJ167" s="2" t="s">
        <v>220</v>
      </c>
      <c r="OK167" s="2" t="s">
        <v>220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220</v>
      </c>
      <c r="OT167" s="2" t="s">
        <v>220</v>
      </c>
      <c r="OU167" s="2" t="s">
        <v>220</v>
      </c>
      <c r="OV167" s="2" t="s">
        <v>220</v>
      </c>
      <c r="OW167" s="2" t="s">
        <v>220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277</v>
      </c>
      <c r="PF167" s="2" t="s">
        <v>217</v>
      </c>
      <c r="PG167" s="2" t="s">
        <v>220</v>
      </c>
      <c r="PH167" s="2" t="s">
        <v>220</v>
      </c>
      <c r="PI167" s="2" t="s">
        <v>232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220</v>
      </c>
      <c r="PR167" s="2" t="s">
        <v>220</v>
      </c>
      <c r="PS167" s="2" t="s">
        <v>220</v>
      </c>
      <c r="PT167" s="2" t="s">
        <v>220</v>
      </c>
      <c r="PU167" s="2" t="s">
        <v>220</v>
      </c>
      <c r="PV167" s="2" t="s">
        <v>220</v>
      </c>
      <c r="PW167" s="4">
        <v>60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>
        <v>45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>
        <v>95</v>
      </c>
      <c r="TC167" s="4"/>
      <c r="TD167" s="4"/>
      <c r="TE167" s="4"/>
      <c r="TF167" s="4"/>
      <c r="TG167" s="4"/>
      <c r="TH167" s="4"/>
    </row>
    <row r="168">
      <c r="A168" s="2" t="s">
        <v>2082</v>
      </c>
      <c r="B168" s="2" t="s">
        <v>209</v>
      </c>
      <c r="C168" s="2" t="s">
        <v>210</v>
      </c>
      <c r="D168" s="2" t="s">
        <v>1713</v>
      </c>
      <c r="E168" s="2" t="s">
        <v>1714</v>
      </c>
      <c r="F168" s="2" t="s">
        <v>1231</v>
      </c>
      <c r="G168" s="2" t="s">
        <v>1231</v>
      </c>
      <c r="H168" s="2" t="s">
        <v>1231</v>
      </c>
      <c r="I168" s="2" t="s">
        <v>2083</v>
      </c>
      <c r="J168" s="2" t="s">
        <v>215</v>
      </c>
      <c r="K168" s="2" t="s">
        <v>304</v>
      </c>
      <c r="L168" s="3">
        <v>58.57</v>
      </c>
      <c r="M168" s="3">
        <v>61.5</v>
      </c>
      <c r="N168" s="3">
        <v>129.99</v>
      </c>
      <c r="O168" s="2" t="s">
        <v>537</v>
      </c>
      <c r="P168" s="2" t="s">
        <v>538</v>
      </c>
      <c r="Q168" s="2" t="s">
        <v>219</v>
      </c>
      <c r="R168" s="2" t="s">
        <v>220</v>
      </c>
      <c r="S168" s="2" t="s">
        <v>1233</v>
      </c>
      <c r="T168" s="2" t="s">
        <v>222</v>
      </c>
      <c r="U168" s="2" t="s">
        <v>223</v>
      </c>
      <c r="V168" s="2" t="s">
        <v>953</v>
      </c>
      <c r="W168" s="2" t="s">
        <v>225</v>
      </c>
      <c r="X168" s="2" t="s">
        <v>1234</v>
      </c>
      <c r="Y168" s="2" t="s">
        <v>1235</v>
      </c>
      <c r="Z168" s="4">
        <v>87</v>
      </c>
      <c r="AA168" s="4">
        <f>=ROUNDDOWN(72.5,0)</f>
      </c>
      <c r="AB168" s="5">
        <v>1.2</v>
      </c>
      <c r="AC168" s="2" t="s">
        <v>220</v>
      </c>
      <c r="AD168" s="4"/>
      <c r="AE168" s="4"/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>
        <v>4</v>
      </c>
      <c r="AQ168" s="8">
        <v>139.11</v>
      </c>
      <c r="AR168" s="4">
        <v>1</v>
      </c>
      <c r="AS168" s="8">
        <v>82.01</v>
      </c>
      <c r="AT168" s="7">
        <v>3</v>
      </c>
      <c r="AU168" s="7">
        <v>0.6963</v>
      </c>
      <c r="AV168" s="4">
        <v>7</v>
      </c>
      <c r="AW168" s="8">
        <v>292.82</v>
      </c>
      <c r="AX168" s="4">
        <v>5</v>
      </c>
      <c r="AY168" s="8">
        <v>396.89</v>
      </c>
      <c r="AZ168" s="7">
        <v>0.4</v>
      </c>
      <c r="BA168" s="7">
        <v>-0.2622</v>
      </c>
      <c r="BB168" s="7">
        <v>0.4751</v>
      </c>
      <c r="BC168" s="4">
        <v>7</v>
      </c>
      <c r="BD168" s="8">
        <v>292.82</v>
      </c>
      <c r="BE168" s="4">
        <v>5</v>
      </c>
      <c r="BF168" s="8">
        <v>396.89</v>
      </c>
      <c r="BG168" s="7">
        <v>0.4</v>
      </c>
      <c r="BH168" s="7">
        <v>-0.2622</v>
      </c>
      <c r="BI168" s="7">
        <v>1</v>
      </c>
      <c r="BJ168" s="4">
        <v>4</v>
      </c>
      <c r="BK168" s="8">
        <v>139.11</v>
      </c>
      <c r="BL168" s="2" t="s">
        <v>2084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1237</v>
      </c>
      <c r="BV168" s="2" t="s">
        <v>217</v>
      </c>
      <c r="BW168" s="2" t="s">
        <v>220</v>
      </c>
      <c r="BX168" s="2" t="s">
        <v>220</v>
      </c>
      <c r="BY168" s="2" t="s">
        <v>232</v>
      </c>
      <c r="BZ168" s="2" t="s">
        <v>220</v>
      </c>
      <c r="CA168" s="4">
        <v>1</v>
      </c>
      <c r="CB168" s="8">
        <v>42.24</v>
      </c>
      <c r="CC168" s="4"/>
      <c r="CD168" s="8"/>
      <c r="CE168" s="7"/>
      <c r="CF168" s="7"/>
      <c r="CG168" s="2" t="s">
        <v>230</v>
      </c>
      <c r="CH168" s="2" t="s">
        <v>217</v>
      </c>
      <c r="CI168" s="2" t="s">
        <v>1235</v>
      </c>
      <c r="CJ168" s="2" t="s">
        <v>1107</v>
      </c>
      <c r="CK168" s="2" t="s">
        <v>232</v>
      </c>
      <c r="CL168" s="2" t="s">
        <v>220</v>
      </c>
      <c r="CM168" s="4"/>
      <c r="CN168" s="8"/>
      <c r="CO168" s="4"/>
      <c r="CP168" s="8"/>
      <c r="CQ168" s="7"/>
      <c r="CR168" s="7"/>
      <c r="CS168" s="2" t="s">
        <v>230</v>
      </c>
      <c r="CT168" s="2" t="s">
        <v>217</v>
      </c>
      <c r="CU168" s="2" t="s">
        <v>545</v>
      </c>
      <c r="CV168" s="2" t="s">
        <v>328</v>
      </c>
      <c r="CW168" s="2" t="s">
        <v>232</v>
      </c>
      <c r="CX168" s="2" t="s">
        <v>220</v>
      </c>
      <c r="CY168" s="4"/>
      <c r="CZ168" s="8"/>
      <c r="DA168" s="4"/>
      <c r="DB168" s="8"/>
      <c r="DC168" s="7"/>
      <c r="DD168" s="7"/>
      <c r="DE168" s="2" t="s">
        <v>230</v>
      </c>
      <c r="DF168" s="2" t="s">
        <v>217</v>
      </c>
      <c r="DG168" s="2" t="s">
        <v>1239</v>
      </c>
      <c r="DH168" s="2" t="s">
        <v>2085</v>
      </c>
      <c r="DI168" s="2" t="s">
        <v>232</v>
      </c>
      <c r="DJ168" s="2" t="s">
        <v>220</v>
      </c>
      <c r="DK168" s="4"/>
      <c r="DL168" s="8"/>
      <c r="DM168" s="4">
        <v>1</v>
      </c>
      <c r="DN168" s="8">
        <v>82.01</v>
      </c>
      <c r="DO168" s="7">
        <v>-1</v>
      </c>
      <c r="DP168" s="7">
        <v>-1</v>
      </c>
      <c r="DQ168" s="2" t="s">
        <v>230</v>
      </c>
      <c r="DR168" s="2" t="s">
        <v>217</v>
      </c>
      <c r="DS168" s="2" t="s">
        <v>540</v>
      </c>
      <c r="DT168" s="2" t="s">
        <v>2086</v>
      </c>
      <c r="DU168" s="2" t="s">
        <v>232</v>
      </c>
      <c r="DV168" s="2" t="s">
        <v>220</v>
      </c>
      <c r="DW168" s="4"/>
      <c r="DX168" s="8"/>
      <c r="DY168" s="4"/>
      <c r="DZ168" s="8"/>
      <c r="EA168" s="7"/>
      <c r="EB168" s="7"/>
      <c r="EC168" s="2" t="s">
        <v>230</v>
      </c>
      <c r="ED168" s="2" t="s">
        <v>217</v>
      </c>
      <c r="EE168" s="2" t="s">
        <v>912</v>
      </c>
      <c r="EF168" s="2" t="s">
        <v>1211</v>
      </c>
      <c r="EG168" s="2" t="s">
        <v>269</v>
      </c>
      <c r="EH168" s="2" t="s">
        <v>220</v>
      </c>
      <c r="EI168" s="4"/>
      <c r="EJ168" s="8"/>
      <c r="EK168" s="4"/>
      <c r="EL168" s="8"/>
      <c r="EM168" s="7"/>
      <c r="EN168" s="7"/>
      <c r="EO168" s="2" t="s">
        <v>230</v>
      </c>
      <c r="EP168" s="2" t="s">
        <v>217</v>
      </c>
      <c r="EQ168" s="2" t="s">
        <v>1107</v>
      </c>
      <c r="ER168" s="2" t="s">
        <v>2069</v>
      </c>
      <c r="ES168" s="2" t="s">
        <v>232</v>
      </c>
      <c r="ET168" s="2" t="s">
        <v>220</v>
      </c>
      <c r="EU168" s="4">
        <v>3</v>
      </c>
      <c r="EV168" s="8">
        <v>96.87</v>
      </c>
      <c r="EW168" s="4"/>
      <c r="EX168" s="8"/>
      <c r="EY168" s="7"/>
      <c r="EZ168" s="7"/>
      <c r="FA168" s="2" t="s">
        <v>230</v>
      </c>
      <c r="FB168" s="2" t="s">
        <v>217</v>
      </c>
      <c r="FC168" s="2" t="s">
        <v>645</v>
      </c>
      <c r="FD168" s="2" t="s">
        <v>1776</v>
      </c>
      <c r="FE168" s="2" t="s">
        <v>232</v>
      </c>
      <c r="FF168" s="2" t="s">
        <v>220</v>
      </c>
      <c r="FG168" s="4"/>
      <c r="FH168" s="8"/>
      <c r="FI168" s="4"/>
      <c r="FJ168" s="8"/>
      <c r="FK168" s="7"/>
      <c r="FL168" s="7"/>
      <c r="FM168" s="2" t="s">
        <v>254</v>
      </c>
      <c r="FN168" s="2" t="s">
        <v>217</v>
      </c>
      <c r="FO168" s="2" t="s">
        <v>220</v>
      </c>
      <c r="FP168" s="2" t="s">
        <v>220</v>
      </c>
      <c r="FQ168" s="2" t="s">
        <v>232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230</v>
      </c>
      <c r="FZ168" s="2" t="s">
        <v>217</v>
      </c>
      <c r="GA168" s="2" t="s">
        <v>1014</v>
      </c>
      <c r="GB168" s="2" t="s">
        <v>796</v>
      </c>
      <c r="GC168" s="2" t="s">
        <v>232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230</v>
      </c>
      <c r="GL168" s="2" t="s">
        <v>217</v>
      </c>
      <c r="GM168" s="2" t="s">
        <v>380</v>
      </c>
      <c r="GN168" s="2" t="s">
        <v>220</v>
      </c>
      <c r="GO168" s="2" t="s">
        <v>232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277</v>
      </c>
      <c r="GX168" s="2" t="s">
        <v>217</v>
      </c>
      <c r="GY168" s="2" t="s">
        <v>220</v>
      </c>
      <c r="GZ168" s="2" t="s">
        <v>220</v>
      </c>
      <c r="HA168" s="2" t="s">
        <v>232</v>
      </c>
      <c r="HB168" s="2" t="s">
        <v>220</v>
      </c>
      <c r="HC168" s="4"/>
      <c r="HD168" s="8"/>
      <c r="HE168" s="4"/>
      <c r="HF168" s="8"/>
      <c r="HG168" s="7"/>
      <c r="HH168" s="7"/>
      <c r="HI168" s="2" t="s">
        <v>230</v>
      </c>
      <c r="HJ168" s="2" t="s">
        <v>217</v>
      </c>
      <c r="HK168" s="2" t="s">
        <v>1244</v>
      </c>
      <c r="HL168" s="2" t="s">
        <v>2087</v>
      </c>
      <c r="HM168" s="2" t="s">
        <v>232</v>
      </c>
      <c r="HN168" s="2" t="s">
        <v>220</v>
      </c>
      <c r="HO168" s="4"/>
      <c r="HP168" s="8"/>
      <c r="HQ168" s="4"/>
      <c r="HR168" s="8"/>
      <c r="HS168" s="7"/>
      <c r="HT168" s="7"/>
      <c r="HU168" s="2" t="s">
        <v>230</v>
      </c>
      <c r="HV168" s="2" t="s">
        <v>217</v>
      </c>
      <c r="HW168" s="2" t="s">
        <v>465</v>
      </c>
      <c r="HX168" s="2" t="s">
        <v>220</v>
      </c>
      <c r="HY168" s="2" t="s">
        <v>232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230</v>
      </c>
      <c r="IH168" s="2" t="s">
        <v>217</v>
      </c>
      <c r="II168" s="2" t="s">
        <v>1235</v>
      </c>
      <c r="IJ168" s="2" t="s">
        <v>572</v>
      </c>
      <c r="IK168" s="2" t="s">
        <v>232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277</v>
      </c>
      <c r="IT168" s="2" t="s">
        <v>217</v>
      </c>
      <c r="IU168" s="2" t="s">
        <v>220</v>
      </c>
      <c r="IV168" s="2" t="s">
        <v>220</v>
      </c>
      <c r="IW168" s="2" t="s">
        <v>232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254</v>
      </c>
      <c r="JF168" s="2" t="s">
        <v>217</v>
      </c>
      <c r="JG168" s="2" t="s">
        <v>220</v>
      </c>
      <c r="JH168" s="2" t="s">
        <v>220</v>
      </c>
      <c r="JI168" s="2" t="s">
        <v>232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277</v>
      </c>
      <c r="JR168" s="2" t="s">
        <v>217</v>
      </c>
      <c r="JS168" s="2" t="s">
        <v>220</v>
      </c>
      <c r="JT168" s="2" t="s">
        <v>220</v>
      </c>
      <c r="JU168" s="2" t="s">
        <v>232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277</v>
      </c>
      <c r="KD168" s="2" t="s">
        <v>217</v>
      </c>
      <c r="KE168" s="2" t="s">
        <v>220</v>
      </c>
      <c r="KF168" s="2" t="s">
        <v>220</v>
      </c>
      <c r="KG168" s="2" t="s">
        <v>232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277</v>
      </c>
      <c r="KP168" s="2" t="s">
        <v>217</v>
      </c>
      <c r="KQ168" s="2" t="s">
        <v>220</v>
      </c>
      <c r="KR168" s="2" t="s">
        <v>220</v>
      </c>
      <c r="KS168" s="2" t="s">
        <v>232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277</v>
      </c>
      <c r="LB168" s="2" t="s">
        <v>217</v>
      </c>
      <c r="LC168" s="2" t="s">
        <v>220</v>
      </c>
      <c r="LD168" s="2" t="s">
        <v>220</v>
      </c>
      <c r="LE168" s="2" t="s">
        <v>232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268</v>
      </c>
      <c r="LN168" s="2" t="s">
        <v>217</v>
      </c>
      <c r="LO168" s="2" t="s">
        <v>220</v>
      </c>
      <c r="LP168" s="2" t="s">
        <v>220</v>
      </c>
      <c r="LQ168" s="2" t="s">
        <v>232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230</v>
      </c>
      <c r="LZ168" s="2" t="s">
        <v>270</v>
      </c>
      <c r="MA168" s="2" t="s">
        <v>1245</v>
      </c>
      <c r="MB168" s="2" t="s">
        <v>1070</v>
      </c>
      <c r="MC168" s="2" t="s">
        <v>232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277</v>
      </c>
      <c r="ML168" s="2" t="s">
        <v>217</v>
      </c>
      <c r="MM168" s="2" t="s">
        <v>220</v>
      </c>
      <c r="MN168" s="2" t="s">
        <v>220</v>
      </c>
      <c r="MO168" s="2" t="s">
        <v>232</v>
      </c>
      <c r="MP168" s="2" t="s">
        <v>220</v>
      </c>
      <c r="MQ168" s="4"/>
      <c r="MR168" s="8"/>
      <c r="MS168" s="4"/>
      <c r="MT168" s="8"/>
      <c r="MU168" s="7"/>
      <c r="MV168" s="7"/>
      <c r="MW168" s="2" t="s">
        <v>230</v>
      </c>
      <c r="MX168" s="2" t="s">
        <v>274</v>
      </c>
      <c r="MY168" s="2" t="s">
        <v>1963</v>
      </c>
      <c r="MZ168" s="2" t="s">
        <v>2088</v>
      </c>
      <c r="NA168" s="2" t="s">
        <v>232</v>
      </c>
      <c r="NB168" s="2" t="s">
        <v>220</v>
      </c>
      <c r="NC168" s="4"/>
      <c r="ND168" s="8"/>
      <c r="NE168" s="4"/>
      <c r="NF168" s="8"/>
      <c r="NG168" s="7"/>
      <c r="NH168" s="7"/>
      <c r="NI168" s="2" t="s">
        <v>277</v>
      </c>
      <c r="NJ168" s="2" t="s">
        <v>217</v>
      </c>
      <c r="NK168" s="2" t="s">
        <v>220</v>
      </c>
      <c r="NL168" s="2" t="s">
        <v>220</v>
      </c>
      <c r="NM168" s="2" t="s">
        <v>232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277</v>
      </c>
      <c r="NV168" s="2" t="s">
        <v>217</v>
      </c>
      <c r="NW168" s="2" t="s">
        <v>220</v>
      </c>
      <c r="NX168" s="2" t="s">
        <v>220</v>
      </c>
      <c r="NY168" s="2" t="s">
        <v>232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217</v>
      </c>
      <c r="OI168" s="2" t="s">
        <v>220</v>
      </c>
      <c r="OJ168" s="2" t="s">
        <v>220</v>
      </c>
      <c r="OK168" s="2" t="s">
        <v>232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277</v>
      </c>
      <c r="OT168" s="2" t="s">
        <v>270</v>
      </c>
      <c r="OU168" s="2" t="s">
        <v>220</v>
      </c>
      <c r="OV168" s="2" t="s">
        <v>220</v>
      </c>
      <c r="OW168" s="2" t="s">
        <v>232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277</v>
      </c>
      <c r="PF168" s="2" t="s">
        <v>217</v>
      </c>
      <c r="PG168" s="2" t="s">
        <v>220</v>
      </c>
      <c r="PH168" s="2" t="s">
        <v>220</v>
      </c>
      <c r="PI168" s="2" t="s">
        <v>232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277</v>
      </c>
      <c r="PR168" s="2" t="s">
        <v>270</v>
      </c>
      <c r="PS168" s="2" t="s">
        <v>220</v>
      </c>
      <c r="PT168" s="2" t="s">
        <v>220</v>
      </c>
      <c r="PU168" s="2" t="s">
        <v>232</v>
      </c>
      <c r="PV168" s="2" t="s">
        <v>220</v>
      </c>
      <c r="PW168" s="4">
        <v>87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</row>
    <row r="169">
      <c r="A169" s="2" t="s">
        <v>2089</v>
      </c>
      <c r="B169" s="2" t="s">
        <v>209</v>
      </c>
      <c r="C169" s="2" t="s">
        <v>210</v>
      </c>
      <c r="D169" s="2" t="s">
        <v>1713</v>
      </c>
      <c r="E169" s="2" t="s">
        <v>1714</v>
      </c>
      <c r="F169" s="2" t="s">
        <v>1231</v>
      </c>
      <c r="G169" s="2" t="s">
        <v>1231</v>
      </c>
      <c r="H169" s="2" t="s">
        <v>1231</v>
      </c>
      <c r="I169" s="2" t="s">
        <v>2083</v>
      </c>
      <c r="J169" s="2" t="s">
        <v>282</v>
      </c>
      <c r="K169" s="2" t="s">
        <v>304</v>
      </c>
      <c r="L169" s="3">
        <v>71.57</v>
      </c>
      <c r="M169" s="3">
        <v>75.15</v>
      </c>
      <c r="N169" s="3">
        <v>159.99</v>
      </c>
      <c r="O169" s="2" t="s">
        <v>537</v>
      </c>
      <c r="P169" s="2" t="s">
        <v>538</v>
      </c>
      <c r="Q169" s="2" t="s">
        <v>219</v>
      </c>
      <c r="R169" s="2" t="s">
        <v>220</v>
      </c>
      <c r="S169" s="2" t="s">
        <v>1233</v>
      </c>
      <c r="T169" s="2" t="s">
        <v>222</v>
      </c>
      <c r="U169" s="2" t="s">
        <v>223</v>
      </c>
      <c r="V169" s="2" t="s">
        <v>953</v>
      </c>
      <c r="W169" s="2" t="s">
        <v>225</v>
      </c>
      <c r="X169" s="2" t="s">
        <v>1234</v>
      </c>
      <c r="Y169" s="2" t="s">
        <v>1235</v>
      </c>
      <c r="Z169" s="4">
        <v>115</v>
      </c>
      <c r="AA169" s="4">
        <f>=ROUNDDOWN(67.6470588235294,0)</f>
      </c>
      <c r="AB169" s="5">
        <v>1.7</v>
      </c>
      <c r="AC169" s="2" t="s">
        <v>220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3</v>
      </c>
      <c r="AQ169" s="8">
        <v>153.71</v>
      </c>
      <c r="AR169" s="4">
        <v>4</v>
      </c>
      <c r="AS169" s="8">
        <v>314.88</v>
      </c>
      <c r="AT169" s="7">
        <v>-0.25</v>
      </c>
      <c r="AU169" s="7">
        <v>-0.5118</v>
      </c>
      <c r="AV169" s="4" t="s">
        <v>220</v>
      </c>
      <c r="AW169" s="8" t="s">
        <v>220</v>
      </c>
      <c r="AX169" s="4" t="s">
        <v>220</v>
      </c>
      <c r="AY169" s="8" t="s">
        <v>220</v>
      </c>
      <c r="AZ169" s="7" t="s">
        <v>220</v>
      </c>
      <c r="BA169" s="7" t="s">
        <v>220</v>
      </c>
      <c r="BB169" s="7">
        <v>0.5249</v>
      </c>
      <c r="BC169" s="4" t="s">
        <v>220</v>
      </c>
      <c r="BD169" s="8" t="s">
        <v>220</v>
      </c>
      <c r="BE169" s="4" t="s">
        <v>220</v>
      </c>
      <c r="BF169" s="8" t="s">
        <v>220</v>
      </c>
      <c r="BG169" s="7" t="s">
        <v>220</v>
      </c>
      <c r="BH169" s="7" t="s">
        <v>220</v>
      </c>
      <c r="BI169" s="7" t="s">
        <v>220</v>
      </c>
      <c r="BJ169" s="4">
        <v>3</v>
      </c>
      <c r="BK169" s="8">
        <v>153.71</v>
      </c>
      <c r="BL169" s="2" t="s">
        <v>2090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1237</v>
      </c>
      <c r="BV169" s="2" t="s">
        <v>217</v>
      </c>
      <c r="BW169" s="2" t="s">
        <v>220</v>
      </c>
      <c r="BX169" s="2" t="s">
        <v>220</v>
      </c>
      <c r="BY169" s="2" t="s">
        <v>232</v>
      </c>
      <c r="BZ169" s="2" t="s">
        <v>220</v>
      </c>
      <c r="CA169" s="4"/>
      <c r="CB169" s="8"/>
      <c r="CC169" s="4"/>
      <c r="CD169" s="8"/>
      <c r="CE169" s="7"/>
      <c r="CF169" s="7"/>
      <c r="CG169" s="2" t="s">
        <v>230</v>
      </c>
      <c r="CH169" s="2" t="s">
        <v>217</v>
      </c>
      <c r="CI169" s="2" t="s">
        <v>1235</v>
      </c>
      <c r="CJ169" s="2" t="s">
        <v>2091</v>
      </c>
      <c r="CK169" s="2" t="s">
        <v>232</v>
      </c>
      <c r="CL169" s="2" t="s">
        <v>220</v>
      </c>
      <c r="CM169" s="4"/>
      <c r="CN169" s="8"/>
      <c r="CO169" s="4"/>
      <c r="CP169" s="8"/>
      <c r="CQ169" s="7"/>
      <c r="CR169" s="7"/>
      <c r="CS169" s="2" t="s">
        <v>230</v>
      </c>
      <c r="CT169" s="2" t="s">
        <v>217</v>
      </c>
      <c r="CU169" s="2" t="s">
        <v>545</v>
      </c>
      <c r="CV169" s="2" t="s">
        <v>2092</v>
      </c>
      <c r="CW169" s="2" t="s">
        <v>232</v>
      </c>
      <c r="CX169" s="2" t="s">
        <v>220</v>
      </c>
      <c r="CY169" s="4">
        <v>1</v>
      </c>
      <c r="CZ169" s="8">
        <v>74.79</v>
      </c>
      <c r="DA169" s="4">
        <v>1</v>
      </c>
      <c r="DB169" s="8">
        <v>74.79</v>
      </c>
      <c r="DC169" s="7"/>
      <c r="DD169" s="7"/>
      <c r="DE169" s="2" t="s">
        <v>230</v>
      </c>
      <c r="DF169" s="2" t="s">
        <v>217</v>
      </c>
      <c r="DG169" s="2" t="s">
        <v>1239</v>
      </c>
      <c r="DH169" s="2" t="s">
        <v>1872</v>
      </c>
      <c r="DI169" s="2" t="s">
        <v>232</v>
      </c>
      <c r="DJ169" s="2" t="s">
        <v>220</v>
      </c>
      <c r="DK169" s="4"/>
      <c r="DL169" s="8"/>
      <c r="DM169" s="4"/>
      <c r="DN169" s="8"/>
      <c r="DO169" s="7"/>
      <c r="DP169" s="7"/>
      <c r="DQ169" s="2" t="s">
        <v>230</v>
      </c>
      <c r="DR169" s="2" t="s">
        <v>217</v>
      </c>
      <c r="DS169" s="2" t="s">
        <v>540</v>
      </c>
      <c r="DT169" s="2" t="s">
        <v>1111</v>
      </c>
      <c r="DU169" s="2" t="s">
        <v>232</v>
      </c>
      <c r="DV169" s="2" t="s">
        <v>220</v>
      </c>
      <c r="DW169" s="4">
        <v>1</v>
      </c>
      <c r="DX169" s="8">
        <v>39.46</v>
      </c>
      <c r="DY169" s="4"/>
      <c r="DZ169" s="8"/>
      <c r="EA169" s="7"/>
      <c r="EB169" s="7"/>
      <c r="EC169" s="2" t="s">
        <v>230</v>
      </c>
      <c r="ED169" s="2" t="s">
        <v>217</v>
      </c>
      <c r="EE169" s="2" t="s">
        <v>912</v>
      </c>
      <c r="EF169" s="2" t="s">
        <v>1211</v>
      </c>
      <c r="EG169" s="2" t="s">
        <v>269</v>
      </c>
      <c r="EH169" s="2" t="s">
        <v>220</v>
      </c>
      <c r="EI169" s="4"/>
      <c r="EJ169" s="8"/>
      <c r="EK169" s="4">
        <v>1</v>
      </c>
      <c r="EL169" s="8">
        <v>80.02</v>
      </c>
      <c r="EM169" s="7">
        <v>-1</v>
      </c>
      <c r="EN169" s="7">
        <v>-1</v>
      </c>
      <c r="EO169" s="2" t="s">
        <v>230</v>
      </c>
      <c r="EP169" s="2" t="s">
        <v>217</v>
      </c>
      <c r="EQ169" s="2" t="s">
        <v>1107</v>
      </c>
      <c r="ER169" s="2" t="s">
        <v>1247</v>
      </c>
      <c r="ES169" s="2" t="s">
        <v>232</v>
      </c>
      <c r="ET169" s="2" t="s">
        <v>220</v>
      </c>
      <c r="EU169" s="4">
        <v>1</v>
      </c>
      <c r="EV169" s="8">
        <v>39.46</v>
      </c>
      <c r="EW169" s="4">
        <v>1</v>
      </c>
      <c r="EX169" s="8">
        <v>78.91</v>
      </c>
      <c r="EY169" s="7"/>
      <c r="EZ169" s="7">
        <v>-0.4999</v>
      </c>
      <c r="FA169" s="2" t="s">
        <v>230</v>
      </c>
      <c r="FB169" s="2" t="s">
        <v>217</v>
      </c>
      <c r="FC169" s="2" t="s">
        <v>645</v>
      </c>
      <c r="FD169" s="2" t="s">
        <v>922</v>
      </c>
      <c r="FE169" s="2" t="s">
        <v>232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254</v>
      </c>
      <c r="FN169" s="2" t="s">
        <v>217</v>
      </c>
      <c r="FO169" s="2" t="s">
        <v>220</v>
      </c>
      <c r="FP169" s="2" t="s">
        <v>220</v>
      </c>
      <c r="FQ169" s="2" t="s">
        <v>232</v>
      </c>
      <c r="FR169" s="2" t="s">
        <v>220</v>
      </c>
      <c r="FS169" s="4"/>
      <c r="FT169" s="8"/>
      <c r="FU169" s="4">
        <v>1</v>
      </c>
      <c r="FV169" s="8">
        <v>81.16</v>
      </c>
      <c r="FW169" s="7">
        <v>-1</v>
      </c>
      <c r="FX169" s="7">
        <v>-1</v>
      </c>
      <c r="FY169" s="2" t="s">
        <v>230</v>
      </c>
      <c r="FZ169" s="2" t="s">
        <v>217</v>
      </c>
      <c r="GA169" s="2" t="s">
        <v>1014</v>
      </c>
      <c r="GB169" s="2" t="s">
        <v>2093</v>
      </c>
      <c r="GC169" s="2" t="s">
        <v>232</v>
      </c>
      <c r="GD169" s="2" t="s">
        <v>220</v>
      </c>
      <c r="GE169" s="4"/>
      <c r="GF169" s="8"/>
      <c r="GG169" s="4"/>
      <c r="GH169" s="8"/>
      <c r="GI169" s="7"/>
      <c r="GJ169" s="7"/>
      <c r="GK169" s="2" t="s">
        <v>230</v>
      </c>
      <c r="GL169" s="2" t="s">
        <v>217</v>
      </c>
      <c r="GM169" s="2" t="s">
        <v>380</v>
      </c>
      <c r="GN169" s="2" t="s">
        <v>220</v>
      </c>
      <c r="GO169" s="2" t="s">
        <v>232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277</v>
      </c>
      <c r="GX169" s="2" t="s">
        <v>217</v>
      </c>
      <c r="GY169" s="2" t="s">
        <v>220</v>
      </c>
      <c r="GZ169" s="2" t="s">
        <v>220</v>
      </c>
      <c r="HA169" s="2" t="s">
        <v>232</v>
      </c>
      <c r="HB169" s="2" t="s">
        <v>220</v>
      </c>
      <c r="HC169" s="4"/>
      <c r="HD169" s="8"/>
      <c r="HE169" s="4"/>
      <c r="HF169" s="8"/>
      <c r="HG169" s="7"/>
      <c r="HH169" s="7"/>
      <c r="HI169" s="2" t="s">
        <v>230</v>
      </c>
      <c r="HJ169" s="2" t="s">
        <v>217</v>
      </c>
      <c r="HK169" s="2" t="s">
        <v>1244</v>
      </c>
      <c r="HL169" s="2" t="s">
        <v>220</v>
      </c>
      <c r="HM169" s="2" t="s">
        <v>232</v>
      </c>
      <c r="HN169" s="2" t="s">
        <v>220</v>
      </c>
      <c r="HO169" s="4"/>
      <c r="HP169" s="8"/>
      <c r="HQ169" s="4"/>
      <c r="HR169" s="8"/>
      <c r="HS169" s="7"/>
      <c r="HT169" s="7"/>
      <c r="HU169" s="2" t="s">
        <v>230</v>
      </c>
      <c r="HV169" s="2" t="s">
        <v>217</v>
      </c>
      <c r="HW169" s="2" t="s">
        <v>465</v>
      </c>
      <c r="HX169" s="2" t="s">
        <v>220</v>
      </c>
      <c r="HY169" s="2" t="s">
        <v>232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230</v>
      </c>
      <c r="IH169" s="2" t="s">
        <v>217</v>
      </c>
      <c r="II169" s="2" t="s">
        <v>1235</v>
      </c>
      <c r="IJ169" s="2" t="s">
        <v>880</v>
      </c>
      <c r="IK169" s="2" t="s">
        <v>232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277</v>
      </c>
      <c r="IT169" s="2" t="s">
        <v>217</v>
      </c>
      <c r="IU169" s="2" t="s">
        <v>220</v>
      </c>
      <c r="IV169" s="2" t="s">
        <v>220</v>
      </c>
      <c r="IW169" s="2" t="s">
        <v>232</v>
      </c>
      <c r="IX169" s="2" t="s">
        <v>220</v>
      </c>
      <c r="IY169" s="4"/>
      <c r="IZ169" s="8"/>
      <c r="JA169" s="4"/>
      <c r="JB169" s="8"/>
      <c r="JC169" s="7"/>
      <c r="JD169" s="7"/>
      <c r="JE169" s="2" t="s">
        <v>254</v>
      </c>
      <c r="JF169" s="2" t="s">
        <v>217</v>
      </c>
      <c r="JG169" s="2" t="s">
        <v>220</v>
      </c>
      <c r="JH169" s="2" t="s">
        <v>220</v>
      </c>
      <c r="JI169" s="2" t="s">
        <v>232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277</v>
      </c>
      <c r="JR169" s="2" t="s">
        <v>217</v>
      </c>
      <c r="JS169" s="2" t="s">
        <v>220</v>
      </c>
      <c r="JT169" s="2" t="s">
        <v>220</v>
      </c>
      <c r="JU169" s="2" t="s">
        <v>232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277</v>
      </c>
      <c r="KD169" s="2" t="s">
        <v>217</v>
      </c>
      <c r="KE169" s="2" t="s">
        <v>220</v>
      </c>
      <c r="KF169" s="2" t="s">
        <v>220</v>
      </c>
      <c r="KG169" s="2" t="s">
        <v>232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277</v>
      </c>
      <c r="KP169" s="2" t="s">
        <v>217</v>
      </c>
      <c r="KQ169" s="2" t="s">
        <v>220</v>
      </c>
      <c r="KR169" s="2" t="s">
        <v>220</v>
      </c>
      <c r="KS169" s="2" t="s">
        <v>232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277</v>
      </c>
      <c r="LB169" s="2" t="s">
        <v>217</v>
      </c>
      <c r="LC169" s="2" t="s">
        <v>220</v>
      </c>
      <c r="LD169" s="2" t="s">
        <v>220</v>
      </c>
      <c r="LE169" s="2" t="s">
        <v>232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268</v>
      </c>
      <c r="LN169" s="2" t="s">
        <v>217</v>
      </c>
      <c r="LO169" s="2" t="s">
        <v>220</v>
      </c>
      <c r="LP169" s="2" t="s">
        <v>220</v>
      </c>
      <c r="LQ169" s="2" t="s">
        <v>232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230</v>
      </c>
      <c r="LZ169" s="2" t="s">
        <v>270</v>
      </c>
      <c r="MA169" s="2" t="s">
        <v>1245</v>
      </c>
      <c r="MB169" s="2" t="s">
        <v>2094</v>
      </c>
      <c r="MC169" s="2" t="s">
        <v>232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277</v>
      </c>
      <c r="ML169" s="2" t="s">
        <v>217</v>
      </c>
      <c r="MM169" s="2" t="s">
        <v>220</v>
      </c>
      <c r="MN169" s="2" t="s">
        <v>220</v>
      </c>
      <c r="MO169" s="2" t="s">
        <v>232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230</v>
      </c>
      <c r="MX169" s="2" t="s">
        <v>274</v>
      </c>
      <c r="MY169" s="2" t="s">
        <v>1963</v>
      </c>
      <c r="MZ169" s="2" t="s">
        <v>2095</v>
      </c>
      <c r="NA169" s="2" t="s">
        <v>232</v>
      </c>
      <c r="NB169" s="2" t="s">
        <v>220</v>
      </c>
      <c r="NC169" s="4"/>
      <c r="ND169" s="8"/>
      <c r="NE169" s="4"/>
      <c r="NF169" s="8"/>
      <c r="NG169" s="7"/>
      <c r="NH169" s="7"/>
      <c r="NI169" s="2" t="s">
        <v>277</v>
      </c>
      <c r="NJ169" s="2" t="s">
        <v>217</v>
      </c>
      <c r="NK169" s="2" t="s">
        <v>220</v>
      </c>
      <c r="NL169" s="2" t="s">
        <v>220</v>
      </c>
      <c r="NM169" s="2" t="s">
        <v>232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277</v>
      </c>
      <c r="NV169" s="2" t="s">
        <v>217</v>
      </c>
      <c r="NW169" s="2" t="s">
        <v>220</v>
      </c>
      <c r="NX169" s="2" t="s">
        <v>220</v>
      </c>
      <c r="NY169" s="2" t="s">
        <v>232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217</v>
      </c>
      <c r="OI169" s="2" t="s">
        <v>220</v>
      </c>
      <c r="OJ169" s="2" t="s">
        <v>220</v>
      </c>
      <c r="OK169" s="2" t="s">
        <v>232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277</v>
      </c>
      <c r="OT169" s="2" t="s">
        <v>270</v>
      </c>
      <c r="OU169" s="2" t="s">
        <v>220</v>
      </c>
      <c r="OV169" s="2" t="s">
        <v>220</v>
      </c>
      <c r="OW169" s="2" t="s">
        <v>232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277</v>
      </c>
      <c r="PF169" s="2" t="s">
        <v>217</v>
      </c>
      <c r="PG169" s="2" t="s">
        <v>220</v>
      </c>
      <c r="PH169" s="2" t="s">
        <v>220</v>
      </c>
      <c r="PI169" s="2" t="s">
        <v>232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277</v>
      </c>
      <c r="PR169" s="2" t="s">
        <v>270</v>
      </c>
      <c r="PS169" s="2" t="s">
        <v>220</v>
      </c>
      <c r="PT169" s="2" t="s">
        <v>220</v>
      </c>
      <c r="PU169" s="2" t="s">
        <v>232</v>
      </c>
      <c r="PV169" s="2" t="s">
        <v>220</v>
      </c>
      <c r="PW169" s="4">
        <v>115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</row>
    <row r="170">
      <c r="A170" s="2" t="s">
        <v>2096</v>
      </c>
      <c r="B170" s="2" t="s">
        <v>209</v>
      </c>
      <c r="C170" s="2" t="s">
        <v>210</v>
      </c>
      <c r="D170" s="2" t="s">
        <v>1713</v>
      </c>
      <c r="E170" s="2" t="s">
        <v>1714</v>
      </c>
      <c r="F170" s="2" t="s">
        <v>1292</v>
      </c>
      <c r="G170" s="2" t="s">
        <v>1292</v>
      </c>
      <c r="H170" s="2" t="s">
        <v>1292</v>
      </c>
      <c r="I170" s="2" t="s">
        <v>2097</v>
      </c>
      <c r="J170" s="2" t="s">
        <v>215</v>
      </c>
      <c r="K170" s="2" t="s">
        <v>1294</v>
      </c>
      <c r="L170" s="3">
        <v>58.8</v>
      </c>
      <c r="M170" s="3">
        <v>61.73</v>
      </c>
      <c r="N170" s="3">
        <v>119.99</v>
      </c>
      <c r="O170" s="2" t="s">
        <v>1099</v>
      </c>
      <c r="P170" s="2" t="s">
        <v>538</v>
      </c>
      <c r="Q170" s="2" t="s">
        <v>219</v>
      </c>
      <c r="R170" s="2" t="s">
        <v>220</v>
      </c>
      <c r="S170" s="2" t="s">
        <v>1295</v>
      </c>
      <c r="T170" s="2" t="s">
        <v>222</v>
      </c>
      <c r="U170" s="2" t="s">
        <v>223</v>
      </c>
      <c r="V170" s="2" t="s">
        <v>1033</v>
      </c>
      <c r="W170" s="2" t="s">
        <v>844</v>
      </c>
      <c r="X170" s="2" t="s">
        <v>845</v>
      </c>
      <c r="Y170" s="2" t="s">
        <v>1296</v>
      </c>
      <c r="Z170" s="4">
        <v>53</v>
      </c>
      <c r="AA170" s="4">
        <f>=ROUNDDOWN(17.6666666666667,0)</f>
      </c>
      <c r="AB170" s="5">
        <v>3</v>
      </c>
      <c r="AC170" s="2" t="s">
        <v>220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>
        <v>3</v>
      </c>
      <c r="AQ170" s="8">
        <v>193.92</v>
      </c>
      <c r="AR170" s="4"/>
      <c r="AS170" s="8"/>
      <c r="AT170" s="7"/>
      <c r="AU170" s="7"/>
      <c r="AV170" s="4">
        <v>3</v>
      </c>
      <c r="AW170" s="8">
        <v>193.92</v>
      </c>
      <c r="AX170" s="4"/>
      <c r="AY170" s="8"/>
      <c r="AZ170" s="7"/>
      <c r="BA170" s="7"/>
      <c r="BB170" s="7">
        <v>1</v>
      </c>
      <c r="BC170" s="4">
        <v>3</v>
      </c>
      <c r="BD170" s="8">
        <v>193.92</v>
      </c>
      <c r="BE170" s="4">
        <v>33</v>
      </c>
      <c r="BF170" s="8">
        <v>2261.83</v>
      </c>
      <c r="BG170" s="7">
        <v>-0.9091</v>
      </c>
      <c r="BH170" s="7">
        <v>-0.9143</v>
      </c>
      <c r="BI170" s="7">
        <v>1</v>
      </c>
      <c r="BJ170" s="4">
        <v>3</v>
      </c>
      <c r="BK170" s="8">
        <v>193.92</v>
      </c>
      <c r="BL170" s="2" t="s">
        <v>2098</v>
      </c>
      <c r="BM170" s="7">
        <v>1</v>
      </c>
      <c r="BN170" s="7">
        <v>1</v>
      </c>
      <c r="BO170" s="4">
        <v>1</v>
      </c>
      <c r="BP170" s="8">
        <v>54.1</v>
      </c>
      <c r="BQ170" s="4"/>
      <c r="BR170" s="8"/>
      <c r="BS170" s="7"/>
      <c r="BT170" s="7"/>
      <c r="BU170" s="2" t="s">
        <v>230</v>
      </c>
      <c r="BV170" s="2" t="s">
        <v>217</v>
      </c>
      <c r="BW170" s="2" t="s">
        <v>220</v>
      </c>
      <c r="BX170" s="2" t="s">
        <v>902</v>
      </c>
      <c r="BY170" s="2" t="s">
        <v>232</v>
      </c>
      <c r="BZ170" s="2" t="s">
        <v>220</v>
      </c>
      <c r="CA170" s="4">
        <v>1</v>
      </c>
      <c r="CB170" s="8">
        <v>64.37</v>
      </c>
      <c r="CC170" s="4"/>
      <c r="CD170" s="8"/>
      <c r="CE170" s="7"/>
      <c r="CF170" s="7"/>
      <c r="CG170" s="2" t="s">
        <v>230</v>
      </c>
      <c r="CH170" s="2" t="s">
        <v>217</v>
      </c>
      <c r="CI170" s="2" t="s">
        <v>1296</v>
      </c>
      <c r="CJ170" s="2" t="s">
        <v>354</v>
      </c>
      <c r="CK170" s="2" t="s">
        <v>232</v>
      </c>
      <c r="CL170" s="2" t="s">
        <v>220</v>
      </c>
      <c r="CM170" s="4"/>
      <c r="CN170" s="8"/>
      <c r="CO170" s="4"/>
      <c r="CP170" s="8"/>
      <c r="CQ170" s="7"/>
      <c r="CR170" s="7"/>
      <c r="CS170" s="2" t="s">
        <v>230</v>
      </c>
      <c r="CT170" s="2" t="s">
        <v>217</v>
      </c>
      <c r="CU170" s="2" t="s">
        <v>545</v>
      </c>
      <c r="CV170" s="2" t="s">
        <v>220</v>
      </c>
      <c r="CW170" s="2" t="s">
        <v>232</v>
      </c>
      <c r="CX170" s="2" t="s">
        <v>220</v>
      </c>
      <c r="CY170" s="4"/>
      <c r="CZ170" s="8"/>
      <c r="DA170" s="4"/>
      <c r="DB170" s="8"/>
      <c r="DC170" s="7"/>
      <c r="DD170" s="7"/>
      <c r="DE170" s="2" t="s">
        <v>230</v>
      </c>
      <c r="DF170" s="2" t="s">
        <v>217</v>
      </c>
      <c r="DG170" s="2" t="s">
        <v>468</v>
      </c>
      <c r="DH170" s="2" t="s">
        <v>265</v>
      </c>
      <c r="DI170" s="2" t="s">
        <v>232</v>
      </c>
      <c r="DJ170" s="2" t="s">
        <v>220</v>
      </c>
      <c r="DK170" s="4"/>
      <c r="DL170" s="8"/>
      <c r="DM170" s="4"/>
      <c r="DN170" s="8"/>
      <c r="DO170" s="7"/>
      <c r="DP170" s="7"/>
      <c r="DQ170" s="2" t="s">
        <v>230</v>
      </c>
      <c r="DR170" s="2" t="s">
        <v>217</v>
      </c>
      <c r="DS170" s="2" t="s">
        <v>1134</v>
      </c>
      <c r="DT170" s="2" t="s">
        <v>348</v>
      </c>
      <c r="DU170" s="2" t="s">
        <v>232</v>
      </c>
      <c r="DV170" s="2" t="s">
        <v>220</v>
      </c>
      <c r="DW170" s="4"/>
      <c r="DX170" s="8"/>
      <c r="DY170" s="4"/>
      <c r="DZ170" s="8"/>
      <c r="EA170" s="7"/>
      <c r="EB170" s="7"/>
      <c r="EC170" s="2" t="s">
        <v>230</v>
      </c>
      <c r="ED170" s="2" t="s">
        <v>217</v>
      </c>
      <c r="EE170" s="2" t="s">
        <v>1247</v>
      </c>
      <c r="EF170" s="2" t="s">
        <v>534</v>
      </c>
      <c r="EG170" s="2" t="s">
        <v>269</v>
      </c>
      <c r="EH170" s="2" t="s">
        <v>220</v>
      </c>
      <c r="EI170" s="4">
        <v>1</v>
      </c>
      <c r="EJ170" s="8">
        <v>75.45</v>
      </c>
      <c r="EK170" s="4"/>
      <c r="EL170" s="8"/>
      <c r="EM170" s="7"/>
      <c r="EN170" s="7"/>
      <c r="EO170" s="2" t="s">
        <v>230</v>
      </c>
      <c r="EP170" s="2" t="s">
        <v>217</v>
      </c>
      <c r="EQ170" s="2" t="s">
        <v>1107</v>
      </c>
      <c r="ER170" s="2" t="s">
        <v>2099</v>
      </c>
      <c r="ES170" s="2" t="s">
        <v>232</v>
      </c>
      <c r="ET170" s="2" t="s">
        <v>220</v>
      </c>
      <c r="EU170" s="4"/>
      <c r="EV170" s="8"/>
      <c r="EW170" s="4"/>
      <c r="EX170" s="8"/>
      <c r="EY170" s="7"/>
      <c r="EZ170" s="7"/>
      <c r="FA170" s="2" t="s">
        <v>230</v>
      </c>
      <c r="FB170" s="2" t="s">
        <v>217</v>
      </c>
      <c r="FC170" s="2" t="s">
        <v>645</v>
      </c>
      <c r="FD170" s="2" t="s">
        <v>1944</v>
      </c>
      <c r="FE170" s="2" t="s">
        <v>232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254</v>
      </c>
      <c r="FN170" s="2" t="s">
        <v>217</v>
      </c>
      <c r="FO170" s="2" t="s">
        <v>220</v>
      </c>
      <c r="FP170" s="2" t="s">
        <v>220</v>
      </c>
      <c r="FQ170" s="2" t="s">
        <v>232</v>
      </c>
      <c r="FR170" s="2" t="s">
        <v>220</v>
      </c>
      <c r="FS170" s="4"/>
      <c r="FT170" s="8"/>
      <c r="FU170" s="4"/>
      <c r="FV170" s="8"/>
      <c r="FW170" s="7"/>
      <c r="FX170" s="7"/>
      <c r="FY170" s="2" t="s">
        <v>277</v>
      </c>
      <c r="FZ170" s="2" t="s">
        <v>217</v>
      </c>
      <c r="GA170" s="2" t="s">
        <v>220</v>
      </c>
      <c r="GB170" s="2" t="s">
        <v>220</v>
      </c>
      <c r="GC170" s="2" t="s">
        <v>232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277</v>
      </c>
      <c r="GL170" s="2" t="s">
        <v>217</v>
      </c>
      <c r="GM170" s="2" t="s">
        <v>220</v>
      </c>
      <c r="GN170" s="2" t="s">
        <v>220</v>
      </c>
      <c r="GO170" s="2" t="s">
        <v>232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277</v>
      </c>
      <c r="GX170" s="2" t="s">
        <v>217</v>
      </c>
      <c r="GY170" s="2" t="s">
        <v>220</v>
      </c>
      <c r="GZ170" s="2" t="s">
        <v>220</v>
      </c>
      <c r="HA170" s="2" t="s">
        <v>232</v>
      </c>
      <c r="HB170" s="2" t="s">
        <v>220</v>
      </c>
      <c r="HC170" s="4"/>
      <c r="HD170" s="8"/>
      <c r="HE170" s="4"/>
      <c r="HF170" s="8"/>
      <c r="HG170" s="7"/>
      <c r="HH170" s="7"/>
      <c r="HI170" s="2" t="s">
        <v>277</v>
      </c>
      <c r="HJ170" s="2" t="s">
        <v>217</v>
      </c>
      <c r="HK170" s="2" t="s">
        <v>220</v>
      </c>
      <c r="HL170" s="2" t="s">
        <v>220</v>
      </c>
      <c r="HM170" s="2" t="s">
        <v>232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386</v>
      </c>
      <c r="HV170" s="2" t="s">
        <v>217</v>
      </c>
      <c r="HW170" s="2" t="s">
        <v>220</v>
      </c>
      <c r="HX170" s="2" t="s">
        <v>220</v>
      </c>
      <c r="HY170" s="2" t="s">
        <v>232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230</v>
      </c>
      <c r="IH170" s="2" t="s">
        <v>217</v>
      </c>
      <c r="II170" s="2" t="s">
        <v>245</v>
      </c>
      <c r="IJ170" s="2" t="s">
        <v>2100</v>
      </c>
      <c r="IK170" s="2" t="s">
        <v>232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277</v>
      </c>
      <c r="IT170" s="2" t="s">
        <v>217</v>
      </c>
      <c r="IU170" s="2" t="s">
        <v>220</v>
      </c>
      <c r="IV170" s="2" t="s">
        <v>220</v>
      </c>
      <c r="IW170" s="2" t="s">
        <v>232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254</v>
      </c>
      <c r="JF170" s="2" t="s">
        <v>217</v>
      </c>
      <c r="JG170" s="2" t="s">
        <v>220</v>
      </c>
      <c r="JH170" s="2" t="s">
        <v>220</v>
      </c>
      <c r="JI170" s="2" t="s">
        <v>232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277</v>
      </c>
      <c r="JR170" s="2" t="s">
        <v>217</v>
      </c>
      <c r="JS170" s="2" t="s">
        <v>220</v>
      </c>
      <c r="JT170" s="2" t="s">
        <v>220</v>
      </c>
      <c r="JU170" s="2" t="s">
        <v>232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277</v>
      </c>
      <c r="KD170" s="2" t="s">
        <v>217</v>
      </c>
      <c r="KE170" s="2" t="s">
        <v>220</v>
      </c>
      <c r="KF170" s="2" t="s">
        <v>220</v>
      </c>
      <c r="KG170" s="2" t="s">
        <v>232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277</v>
      </c>
      <c r="KP170" s="2" t="s">
        <v>217</v>
      </c>
      <c r="KQ170" s="2" t="s">
        <v>220</v>
      </c>
      <c r="KR170" s="2" t="s">
        <v>220</v>
      </c>
      <c r="KS170" s="2" t="s">
        <v>232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277</v>
      </c>
      <c r="LB170" s="2" t="s">
        <v>217</v>
      </c>
      <c r="LC170" s="2" t="s">
        <v>220</v>
      </c>
      <c r="LD170" s="2" t="s">
        <v>220</v>
      </c>
      <c r="LE170" s="2" t="s">
        <v>232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268</v>
      </c>
      <c r="LN170" s="2" t="s">
        <v>217</v>
      </c>
      <c r="LO170" s="2" t="s">
        <v>220</v>
      </c>
      <c r="LP170" s="2" t="s">
        <v>220</v>
      </c>
      <c r="LQ170" s="2" t="s">
        <v>232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270</v>
      </c>
      <c r="MA170" s="2" t="s">
        <v>1245</v>
      </c>
      <c r="MB170" s="2" t="s">
        <v>220</v>
      </c>
      <c r="MC170" s="2" t="s">
        <v>232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277</v>
      </c>
      <c r="ML170" s="2" t="s">
        <v>217</v>
      </c>
      <c r="MM170" s="2" t="s">
        <v>220</v>
      </c>
      <c r="MN170" s="2" t="s">
        <v>220</v>
      </c>
      <c r="MO170" s="2" t="s">
        <v>232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230</v>
      </c>
      <c r="MX170" s="2" t="s">
        <v>274</v>
      </c>
      <c r="MY170" s="2" t="s">
        <v>267</v>
      </c>
      <c r="MZ170" s="2" t="s">
        <v>2101</v>
      </c>
      <c r="NA170" s="2" t="s">
        <v>232</v>
      </c>
      <c r="NB170" s="2" t="s">
        <v>220</v>
      </c>
      <c r="NC170" s="4"/>
      <c r="ND170" s="8"/>
      <c r="NE170" s="4"/>
      <c r="NF170" s="8"/>
      <c r="NG170" s="7"/>
      <c r="NH170" s="7"/>
      <c r="NI170" s="2" t="s">
        <v>277</v>
      </c>
      <c r="NJ170" s="2" t="s">
        <v>217</v>
      </c>
      <c r="NK170" s="2" t="s">
        <v>220</v>
      </c>
      <c r="NL170" s="2" t="s">
        <v>220</v>
      </c>
      <c r="NM170" s="2" t="s">
        <v>232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277</v>
      </c>
      <c r="NV170" s="2" t="s">
        <v>217</v>
      </c>
      <c r="NW170" s="2" t="s">
        <v>220</v>
      </c>
      <c r="NX170" s="2" t="s">
        <v>220</v>
      </c>
      <c r="NY170" s="2" t="s">
        <v>232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217</v>
      </c>
      <c r="OI170" s="2" t="s">
        <v>220</v>
      </c>
      <c r="OJ170" s="2" t="s">
        <v>220</v>
      </c>
      <c r="OK170" s="2" t="s">
        <v>232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277</v>
      </c>
      <c r="OT170" s="2" t="s">
        <v>270</v>
      </c>
      <c r="OU170" s="2" t="s">
        <v>220</v>
      </c>
      <c r="OV170" s="2" t="s">
        <v>220</v>
      </c>
      <c r="OW170" s="2" t="s">
        <v>232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220</v>
      </c>
      <c r="PF170" s="2" t="s">
        <v>220</v>
      </c>
      <c r="PG170" s="2" t="s">
        <v>220</v>
      </c>
      <c r="PH170" s="2" t="s">
        <v>220</v>
      </c>
      <c r="PI170" s="2" t="s">
        <v>220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277</v>
      </c>
      <c r="PR170" s="2" t="s">
        <v>270</v>
      </c>
      <c r="PS170" s="2" t="s">
        <v>220</v>
      </c>
      <c r="PT170" s="2" t="s">
        <v>220</v>
      </c>
      <c r="PU170" s="2" t="s">
        <v>232</v>
      </c>
      <c r="PV170" s="2" t="s">
        <v>220</v>
      </c>
      <c r="PW170" s="4">
        <v>53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</row>
    <row r="171">
      <c r="A171" s="2" t="s">
        <v>2102</v>
      </c>
      <c r="B171" s="2" t="s">
        <v>209</v>
      </c>
      <c r="C171" s="2" t="s">
        <v>210</v>
      </c>
      <c r="D171" s="2" t="s">
        <v>1713</v>
      </c>
      <c r="E171" s="2" t="s">
        <v>1714</v>
      </c>
      <c r="F171" s="2" t="s">
        <v>1292</v>
      </c>
      <c r="G171" s="2" t="s">
        <v>1292</v>
      </c>
      <c r="H171" s="2" t="s">
        <v>1292</v>
      </c>
      <c r="I171" s="2" t="s">
        <v>2097</v>
      </c>
      <c r="J171" s="2" t="s">
        <v>215</v>
      </c>
      <c r="K171" s="2" t="s">
        <v>761</v>
      </c>
      <c r="L171" s="3">
        <v>58.8</v>
      </c>
      <c r="M171" s="3">
        <v>61.73</v>
      </c>
      <c r="N171" s="3">
        <v>119.99</v>
      </c>
      <c r="O171" s="2" t="s">
        <v>1099</v>
      </c>
      <c r="P171" s="2" t="s">
        <v>538</v>
      </c>
      <c r="Q171" s="2" t="s">
        <v>219</v>
      </c>
      <c r="R171" s="2" t="s">
        <v>220</v>
      </c>
      <c r="S171" s="2" t="s">
        <v>2103</v>
      </c>
      <c r="T171" s="2" t="s">
        <v>222</v>
      </c>
      <c r="U171" s="2" t="s">
        <v>223</v>
      </c>
      <c r="V171" s="2" t="s">
        <v>1033</v>
      </c>
      <c r="W171" s="2" t="s">
        <v>844</v>
      </c>
      <c r="X171" s="2" t="s">
        <v>845</v>
      </c>
      <c r="Y171" s="2" t="s">
        <v>980</v>
      </c>
      <c r="Z171" s="4"/>
      <c r="AA171" s="4">
        <f>=ROUNDDOWN({0},0)</f>
      </c>
      <c r="AB171" s="5">
        <v>0.5</v>
      </c>
      <c r="AC171" s="2" t="s">
        <v>220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/>
      <c r="AQ171" s="8"/>
      <c r="AR171" s="4">
        <v>21</v>
      </c>
      <c r="AS171" s="8">
        <v>1269.88</v>
      </c>
      <c r="AT171" s="7">
        <v>-1</v>
      </c>
      <c r="AU171" s="7">
        <v>-1</v>
      </c>
      <c r="AV171" s="4" t="s">
        <v>220</v>
      </c>
      <c r="AW171" s="8" t="s">
        <v>220</v>
      </c>
      <c r="AX171" s="4">
        <v>33</v>
      </c>
      <c r="AY171" s="8">
        <v>2261.83</v>
      </c>
      <c r="AZ171" s="7" t="s">
        <v>220</v>
      </c>
      <c r="BA171" s="7" t="s">
        <v>220</v>
      </c>
      <c r="BB171" s="7"/>
      <c r="BC171" s="4" t="s">
        <v>220</v>
      </c>
      <c r="BD171" s="8" t="s">
        <v>220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 t="s">
        <v>220</v>
      </c>
      <c r="BJ171" s="4"/>
      <c r="BK171" s="8"/>
      <c r="BL171" s="2" t="s">
        <v>2104</v>
      </c>
      <c r="BM171" s="7"/>
      <c r="BN171" s="7"/>
      <c r="BO171" s="4"/>
      <c r="BP171" s="8"/>
      <c r="BQ171" s="4">
        <v>13</v>
      </c>
      <c r="BR171" s="8">
        <v>768.68</v>
      </c>
      <c r="BS171" s="7">
        <v>-1</v>
      </c>
      <c r="BT171" s="7">
        <v>-1</v>
      </c>
      <c r="BU171" s="2" t="s">
        <v>230</v>
      </c>
      <c r="BV171" s="2" t="s">
        <v>270</v>
      </c>
      <c r="BW171" s="2" t="s">
        <v>220</v>
      </c>
      <c r="BX171" s="2" t="s">
        <v>786</v>
      </c>
      <c r="BY171" s="2" t="s">
        <v>232</v>
      </c>
      <c r="BZ171" s="2" t="s">
        <v>220</v>
      </c>
      <c r="CA171" s="4"/>
      <c r="CB171" s="8"/>
      <c r="CC171" s="4">
        <v>3</v>
      </c>
      <c r="CD171" s="8">
        <v>160.02</v>
      </c>
      <c r="CE171" s="7">
        <v>-1</v>
      </c>
      <c r="CF171" s="7">
        <v>-1</v>
      </c>
      <c r="CG171" s="2" t="s">
        <v>230</v>
      </c>
      <c r="CH171" s="2" t="s">
        <v>270</v>
      </c>
      <c r="CI171" s="2" t="s">
        <v>980</v>
      </c>
      <c r="CJ171" s="2" t="s">
        <v>290</v>
      </c>
      <c r="CK171" s="2" t="s">
        <v>232</v>
      </c>
      <c r="CL171" s="2" t="s">
        <v>220</v>
      </c>
      <c r="CM171" s="4"/>
      <c r="CN171" s="8"/>
      <c r="CO171" s="4"/>
      <c r="CP171" s="8"/>
      <c r="CQ171" s="7"/>
      <c r="CR171" s="7"/>
      <c r="CS171" s="2" t="s">
        <v>230</v>
      </c>
      <c r="CT171" s="2" t="s">
        <v>270</v>
      </c>
      <c r="CU171" s="2" t="s">
        <v>410</v>
      </c>
      <c r="CV171" s="2" t="s">
        <v>350</v>
      </c>
      <c r="CW171" s="2" t="s">
        <v>269</v>
      </c>
      <c r="CX171" s="2" t="s">
        <v>220</v>
      </c>
      <c r="CY171" s="4"/>
      <c r="CZ171" s="8"/>
      <c r="DA171" s="4"/>
      <c r="DB171" s="8"/>
      <c r="DC171" s="7"/>
      <c r="DD171" s="7"/>
      <c r="DE171" s="2" t="s">
        <v>230</v>
      </c>
      <c r="DF171" s="2" t="s">
        <v>270</v>
      </c>
      <c r="DG171" s="2" t="s">
        <v>313</v>
      </c>
      <c r="DH171" s="2" t="s">
        <v>2105</v>
      </c>
      <c r="DI171" s="2" t="s">
        <v>232</v>
      </c>
      <c r="DJ171" s="2" t="s">
        <v>220</v>
      </c>
      <c r="DK171" s="4"/>
      <c r="DL171" s="8"/>
      <c r="DM171" s="4"/>
      <c r="DN171" s="8"/>
      <c r="DO171" s="7"/>
      <c r="DP171" s="7"/>
      <c r="DQ171" s="2" t="s">
        <v>230</v>
      </c>
      <c r="DR171" s="2" t="s">
        <v>270</v>
      </c>
      <c r="DS171" s="2" t="s">
        <v>1841</v>
      </c>
      <c r="DT171" s="2" t="s">
        <v>639</v>
      </c>
      <c r="DU171" s="2" t="s">
        <v>232</v>
      </c>
      <c r="DV171" s="2" t="s">
        <v>220</v>
      </c>
      <c r="DW171" s="4"/>
      <c r="DX171" s="8"/>
      <c r="DY171" s="4">
        <v>1</v>
      </c>
      <c r="DZ171" s="8">
        <v>39.38</v>
      </c>
      <c r="EA171" s="7">
        <v>-1</v>
      </c>
      <c r="EB171" s="7">
        <v>-1</v>
      </c>
      <c r="EC171" s="2" t="s">
        <v>230</v>
      </c>
      <c r="ED171" s="2" t="s">
        <v>270</v>
      </c>
      <c r="EE171" s="2" t="s">
        <v>1477</v>
      </c>
      <c r="EF171" s="2" t="s">
        <v>1861</v>
      </c>
      <c r="EG171" s="2" t="s">
        <v>269</v>
      </c>
      <c r="EH171" s="2" t="s">
        <v>220</v>
      </c>
      <c r="EI171" s="4"/>
      <c r="EJ171" s="8"/>
      <c r="EK171" s="4">
        <v>4</v>
      </c>
      <c r="EL171" s="8">
        <v>301.8</v>
      </c>
      <c r="EM171" s="7">
        <v>-1</v>
      </c>
      <c r="EN171" s="7">
        <v>-1</v>
      </c>
      <c r="EO171" s="2" t="s">
        <v>230</v>
      </c>
      <c r="EP171" s="2" t="s">
        <v>270</v>
      </c>
      <c r="EQ171" s="2" t="s">
        <v>318</v>
      </c>
      <c r="ER171" s="2" t="s">
        <v>319</v>
      </c>
      <c r="ES171" s="2" t="s">
        <v>232</v>
      </c>
      <c r="ET171" s="2" t="s">
        <v>220</v>
      </c>
      <c r="EU171" s="4"/>
      <c r="EV171" s="8"/>
      <c r="EW171" s="4"/>
      <c r="EX171" s="8"/>
      <c r="EY171" s="7"/>
      <c r="EZ171" s="7"/>
      <c r="FA171" s="2" t="s">
        <v>230</v>
      </c>
      <c r="FB171" s="2" t="s">
        <v>270</v>
      </c>
      <c r="FC171" s="2" t="s">
        <v>645</v>
      </c>
      <c r="FD171" s="2" t="s">
        <v>1305</v>
      </c>
      <c r="FE171" s="2" t="s">
        <v>232</v>
      </c>
      <c r="FF171" s="2" t="s">
        <v>220</v>
      </c>
      <c r="FG171" s="4"/>
      <c r="FH171" s="8"/>
      <c r="FI171" s="4"/>
      <c r="FJ171" s="8"/>
      <c r="FK171" s="7"/>
      <c r="FL171" s="7"/>
      <c r="FM171" s="2" t="s">
        <v>230</v>
      </c>
      <c r="FN171" s="2" t="s">
        <v>270</v>
      </c>
      <c r="FO171" s="2" t="s">
        <v>1802</v>
      </c>
      <c r="FP171" s="2" t="s">
        <v>1880</v>
      </c>
      <c r="FQ171" s="2" t="s">
        <v>232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230</v>
      </c>
      <c r="FZ171" s="2" t="s">
        <v>270</v>
      </c>
      <c r="GA171" s="2" t="s">
        <v>1290</v>
      </c>
      <c r="GB171" s="2" t="s">
        <v>2106</v>
      </c>
      <c r="GC171" s="2" t="s">
        <v>232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230</v>
      </c>
      <c r="GL171" s="2" t="s">
        <v>270</v>
      </c>
      <c r="GM171" s="2" t="s">
        <v>250</v>
      </c>
      <c r="GN171" s="2" t="s">
        <v>220</v>
      </c>
      <c r="GO171" s="2" t="s">
        <v>232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416</v>
      </c>
      <c r="GX171" s="2" t="s">
        <v>270</v>
      </c>
      <c r="GY171" s="2" t="s">
        <v>220</v>
      </c>
      <c r="GZ171" s="2" t="s">
        <v>220</v>
      </c>
      <c r="HA171" s="2" t="s">
        <v>232</v>
      </c>
      <c r="HB171" s="2" t="s">
        <v>220</v>
      </c>
      <c r="HC171" s="4"/>
      <c r="HD171" s="8"/>
      <c r="HE171" s="4"/>
      <c r="HF171" s="8"/>
      <c r="HG171" s="7"/>
      <c r="HH171" s="7"/>
      <c r="HI171" s="2" t="s">
        <v>230</v>
      </c>
      <c r="HJ171" s="2" t="s">
        <v>270</v>
      </c>
      <c r="HK171" s="2" t="s">
        <v>310</v>
      </c>
      <c r="HL171" s="2" t="s">
        <v>1287</v>
      </c>
      <c r="HM171" s="2" t="s">
        <v>232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386</v>
      </c>
      <c r="HV171" s="2" t="s">
        <v>270</v>
      </c>
      <c r="HW171" s="2" t="s">
        <v>220</v>
      </c>
      <c r="HX171" s="2" t="s">
        <v>220</v>
      </c>
      <c r="HY171" s="2" t="s">
        <v>232</v>
      </c>
      <c r="HZ171" s="2" t="s">
        <v>220</v>
      </c>
      <c r="IA171" s="4"/>
      <c r="IB171" s="8"/>
      <c r="IC171" s="4"/>
      <c r="ID171" s="8"/>
      <c r="IE171" s="7"/>
      <c r="IF171" s="7"/>
      <c r="IG171" s="2" t="s">
        <v>230</v>
      </c>
      <c r="IH171" s="2" t="s">
        <v>270</v>
      </c>
      <c r="II171" s="2" t="s">
        <v>980</v>
      </c>
      <c r="IJ171" s="2" t="s">
        <v>1210</v>
      </c>
      <c r="IK171" s="2" t="s">
        <v>232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277</v>
      </c>
      <c r="IT171" s="2" t="s">
        <v>270</v>
      </c>
      <c r="IU171" s="2" t="s">
        <v>220</v>
      </c>
      <c r="IV171" s="2" t="s">
        <v>220</v>
      </c>
      <c r="IW171" s="2" t="s">
        <v>232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254</v>
      </c>
      <c r="JF171" s="2" t="s">
        <v>270</v>
      </c>
      <c r="JG171" s="2" t="s">
        <v>220</v>
      </c>
      <c r="JH171" s="2" t="s">
        <v>220</v>
      </c>
      <c r="JI171" s="2" t="s">
        <v>232</v>
      </c>
      <c r="JJ171" s="2" t="s">
        <v>220</v>
      </c>
      <c r="JK171" s="4"/>
      <c r="JL171" s="8"/>
      <c r="JM171" s="4"/>
      <c r="JN171" s="8"/>
      <c r="JO171" s="7"/>
      <c r="JP171" s="7"/>
      <c r="JQ171" s="2" t="s">
        <v>230</v>
      </c>
      <c r="JR171" s="2" t="s">
        <v>270</v>
      </c>
      <c r="JS171" s="2" t="s">
        <v>330</v>
      </c>
      <c r="JT171" s="2" t="s">
        <v>220</v>
      </c>
      <c r="JU171" s="2" t="s">
        <v>232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277</v>
      </c>
      <c r="KD171" s="2" t="s">
        <v>270</v>
      </c>
      <c r="KE171" s="2" t="s">
        <v>220</v>
      </c>
      <c r="KF171" s="2" t="s">
        <v>220</v>
      </c>
      <c r="KG171" s="2" t="s">
        <v>232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277</v>
      </c>
      <c r="KP171" s="2" t="s">
        <v>270</v>
      </c>
      <c r="KQ171" s="2" t="s">
        <v>220</v>
      </c>
      <c r="KR171" s="2" t="s">
        <v>220</v>
      </c>
      <c r="KS171" s="2" t="s">
        <v>232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277</v>
      </c>
      <c r="LB171" s="2" t="s">
        <v>270</v>
      </c>
      <c r="LC171" s="2" t="s">
        <v>220</v>
      </c>
      <c r="LD171" s="2" t="s">
        <v>220</v>
      </c>
      <c r="LE171" s="2" t="s">
        <v>232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268</v>
      </c>
      <c r="LN171" s="2" t="s">
        <v>270</v>
      </c>
      <c r="LO171" s="2" t="s">
        <v>220</v>
      </c>
      <c r="LP171" s="2" t="s">
        <v>220</v>
      </c>
      <c r="LQ171" s="2" t="s">
        <v>232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270</v>
      </c>
      <c r="MA171" s="2" t="s">
        <v>1762</v>
      </c>
      <c r="MB171" s="2" t="s">
        <v>968</v>
      </c>
      <c r="MC171" s="2" t="s">
        <v>232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277</v>
      </c>
      <c r="ML171" s="2" t="s">
        <v>270</v>
      </c>
      <c r="MM171" s="2" t="s">
        <v>220</v>
      </c>
      <c r="MN171" s="2" t="s">
        <v>220</v>
      </c>
      <c r="MO171" s="2" t="s">
        <v>232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230</v>
      </c>
      <c r="MX171" s="2" t="s">
        <v>270</v>
      </c>
      <c r="MY171" s="2" t="s">
        <v>357</v>
      </c>
      <c r="MZ171" s="2" t="s">
        <v>769</v>
      </c>
      <c r="NA171" s="2" t="s">
        <v>232</v>
      </c>
      <c r="NB171" s="2" t="s">
        <v>220</v>
      </c>
      <c r="NC171" s="4"/>
      <c r="ND171" s="8"/>
      <c r="NE171" s="4"/>
      <c r="NF171" s="8"/>
      <c r="NG171" s="7"/>
      <c r="NH171" s="7"/>
      <c r="NI171" s="2" t="s">
        <v>220</v>
      </c>
      <c r="NJ171" s="2" t="s">
        <v>220</v>
      </c>
      <c r="NK171" s="2" t="s">
        <v>220</v>
      </c>
      <c r="NL171" s="2" t="s">
        <v>220</v>
      </c>
      <c r="NM171" s="2" t="s">
        <v>220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277</v>
      </c>
      <c r="NV171" s="2" t="s">
        <v>270</v>
      </c>
      <c r="NW171" s="2" t="s">
        <v>220</v>
      </c>
      <c r="NX171" s="2" t="s">
        <v>220</v>
      </c>
      <c r="NY171" s="2" t="s">
        <v>232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270</v>
      </c>
      <c r="OI171" s="2" t="s">
        <v>220</v>
      </c>
      <c r="OJ171" s="2" t="s">
        <v>220</v>
      </c>
      <c r="OK171" s="2" t="s">
        <v>232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254</v>
      </c>
      <c r="OT171" s="2" t="s">
        <v>270</v>
      </c>
      <c r="OU171" s="2" t="s">
        <v>220</v>
      </c>
      <c r="OV171" s="2" t="s">
        <v>220</v>
      </c>
      <c r="OW171" s="2" t="s">
        <v>232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220</v>
      </c>
      <c r="PF171" s="2" t="s">
        <v>220</v>
      </c>
      <c r="PG171" s="2" t="s">
        <v>220</v>
      </c>
      <c r="PH171" s="2" t="s">
        <v>220</v>
      </c>
      <c r="PI171" s="2" t="s">
        <v>220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254</v>
      </c>
      <c r="PR171" s="2" t="s">
        <v>270</v>
      </c>
      <c r="PS171" s="2" t="s">
        <v>220</v>
      </c>
      <c r="PT171" s="2" t="s">
        <v>220</v>
      </c>
      <c r="PU171" s="2" t="s">
        <v>232</v>
      </c>
      <c r="PV171" s="2" t="s">
        <v>220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</row>
    <row r="172">
      <c r="A172" s="2" t="s">
        <v>2107</v>
      </c>
      <c r="B172" s="2" t="s">
        <v>209</v>
      </c>
      <c r="C172" s="2" t="s">
        <v>210</v>
      </c>
      <c r="D172" s="2" t="s">
        <v>1713</v>
      </c>
      <c r="E172" s="2" t="s">
        <v>1714</v>
      </c>
      <c r="F172" s="2" t="s">
        <v>1292</v>
      </c>
      <c r="G172" s="2" t="s">
        <v>1292</v>
      </c>
      <c r="H172" s="2" t="s">
        <v>1292</v>
      </c>
      <c r="I172" s="2" t="s">
        <v>2097</v>
      </c>
      <c r="J172" s="2" t="s">
        <v>282</v>
      </c>
      <c r="K172" s="2" t="s">
        <v>761</v>
      </c>
      <c r="L172" s="3">
        <v>73.5</v>
      </c>
      <c r="M172" s="3">
        <v>77.17</v>
      </c>
      <c r="N172" s="3">
        <v>149.99</v>
      </c>
      <c r="O172" s="2" t="s">
        <v>1099</v>
      </c>
      <c r="P172" s="2" t="s">
        <v>538</v>
      </c>
      <c r="Q172" s="2" t="s">
        <v>219</v>
      </c>
      <c r="R172" s="2" t="s">
        <v>220</v>
      </c>
      <c r="S172" s="2" t="s">
        <v>2103</v>
      </c>
      <c r="T172" s="2" t="s">
        <v>222</v>
      </c>
      <c r="U172" s="2" t="s">
        <v>223</v>
      </c>
      <c r="V172" s="2" t="s">
        <v>1033</v>
      </c>
      <c r="W172" s="2" t="s">
        <v>844</v>
      </c>
      <c r="X172" s="2" t="s">
        <v>845</v>
      </c>
      <c r="Y172" s="2" t="s">
        <v>980</v>
      </c>
      <c r="Z172" s="4"/>
      <c r="AA172" s="4">
        <f>=ROUNDDOWN({0},0)</f>
      </c>
      <c r="AB172" s="5">
        <v>0.5</v>
      </c>
      <c r="AC172" s="2" t="s">
        <v>220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/>
      <c r="AQ172" s="8"/>
      <c r="AR172" s="4">
        <v>12</v>
      </c>
      <c r="AS172" s="8">
        <v>991.95</v>
      </c>
      <c r="AT172" s="7">
        <v>-1</v>
      </c>
      <c r="AU172" s="7">
        <v>-1</v>
      </c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/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/>
      <c r="BK172" s="8"/>
      <c r="BL172" s="2" t="s">
        <v>2024</v>
      </c>
      <c r="BM172" s="7"/>
      <c r="BN172" s="7"/>
      <c r="BO172" s="4"/>
      <c r="BP172" s="8"/>
      <c r="BQ172" s="4">
        <v>4</v>
      </c>
      <c r="BR172" s="8">
        <v>326.12</v>
      </c>
      <c r="BS172" s="7">
        <v>-1</v>
      </c>
      <c r="BT172" s="7">
        <v>-1</v>
      </c>
      <c r="BU172" s="2" t="s">
        <v>230</v>
      </c>
      <c r="BV172" s="2" t="s">
        <v>270</v>
      </c>
      <c r="BW172" s="2" t="s">
        <v>220</v>
      </c>
      <c r="BX172" s="2" t="s">
        <v>848</v>
      </c>
      <c r="BY172" s="2" t="s">
        <v>232</v>
      </c>
      <c r="BZ172" s="2" t="s">
        <v>220</v>
      </c>
      <c r="CA172" s="4"/>
      <c r="CB172" s="8"/>
      <c r="CC172" s="4"/>
      <c r="CD172" s="8"/>
      <c r="CE172" s="7"/>
      <c r="CF172" s="7"/>
      <c r="CG172" s="2" t="s">
        <v>230</v>
      </c>
      <c r="CH172" s="2" t="s">
        <v>270</v>
      </c>
      <c r="CI172" s="2" t="s">
        <v>980</v>
      </c>
      <c r="CJ172" s="2" t="s">
        <v>756</v>
      </c>
      <c r="CK172" s="2" t="s">
        <v>232</v>
      </c>
      <c r="CL172" s="2" t="s">
        <v>220</v>
      </c>
      <c r="CM172" s="4"/>
      <c r="CN172" s="8"/>
      <c r="CO172" s="4">
        <v>3</v>
      </c>
      <c r="CP172" s="8">
        <v>233.97</v>
      </c>
      <c r="CQ172" s="7">
        <v>-1</v>
      </c>
      <c r="CR172" s="7">
        <v>-1</v>
      </c>
      <c r="CS172" s="2" t="s">
        <v>230</v>
      </c>
      <c r="CT172" s="2" t="s">
        <v>270</v>
      </c>
      <c r="CU172" s="2" t="s">
        <v>410</v>
      </c>
      <c r="CV172" s="2" t="s">
        <v>2108</v>
      </c>
      <c r="CW172" s="2" t="s">
        <v>232</v>
      </c>
      <c r="CX172" s="2" t="s">
        <v>220</v>
      </c>
      <c r="CY172" s="4"/>
      <c r="CZ172" s="8"/>
      <c r="DA172" s="4">
        <v>2</v>
      </c>
      <c r="DB172" s="8">
        <v>157.42</v>
      </c>
      <c r="DC172" s="7">
        <v>-1</v>
      </c>
      <c r="DD172" s="7">
        <v>-1</v>
      </c>
      <c r="DE172" s="2" t="s">
        <v>230</v>
      </c>
      <c r="DF172" s="2" t="s">
        <v>270</v>
      </c>
      <c r="DG172" s="2" t="s">
        <v>313</v>
      </c>
      <c r="DH172" s="2" t="s">
        <v>316</v>
      </c>
      <c r="DI172" s="2" t="s">
        <v>232</v>
      </c>
      <c r="DJ172" s="2" t="s">
        <v>220</v>
      </c>
      <c r="DK172" s="4"/>
      <c r="DL172" s="8"/>
      <c r="DM172" s="4"/>
      <c r="DN172" s="8"/>
      <c r="DO172" s="7"/>
      <c r="DP172" s="7"/>
      <c r="DQ172" s="2" t="s">
        <v>230</v>
      </c>
      <c r="DR172" s="2" t="s">
        <v>270</v>
      </c>
      <c r="DS172" s="2" t="s">
        <v>1841</v>
      </c>
      <c r="DT172" s="2" t="s">
        <v>2109</v>
      </c>
      <c r="DU172" s="2" t="s">
        <v>232</v>
      </c>
      <c r="DV172" s="2" t="s">
        <v>220</v>
      </c>
      <c r="DW172" s="4"/>
      <c r="DX172" s="8"/>
      <c r="DY172" s="4">
        <v>1</v>
      </c>
      <c r="DZ172" s="8">
        <v>77.1</v>
      </c>
      <c r="EA172" s="7">
        <v>-1</v>
      </c>
      <c r="EB172" s="7">
        <v>-1</v>
      </c>
      <c r="EC172" s="2" t="s">
        <v>230</v>
      </c>
      <c r="ED172" s="2" t="s">
        <v>270</v>
      </c>
      <c r="EE172" s="2" t="s">
        <v>1477</v>
      </c>
      <c r="EF172" s="2" t="s">
        <v>319</v>
      </c>
      <c r="EG172" s="2" t="s">
        <v>269</v>
      </c>
      <c r="EH172" s="2" t="s">
        <v>220</v>
      </c>
      <c r="EI172" s="4"/>
      <c r="EJ172" s="8"/>
      <c r="EK172" s="4">
        <v>2</v>
      </c>
      <c r="EL172" s="8">
        <v>197.34</v>
      </c>
      <c r="EM172" s="7">
        <v>-1</v>
      </c>
      <c r="EN172" s="7">
        <v>-1</v>
      </c>
      <c r="EO172" s="2" t="s">
        <v>230</v>
      </c>
      <c r="EP172" s="2" t="s">
        <v>270</v>
      </c>
      <c r="EQ172" s="2" t="s">
        <v>318</v>
      </c>
      <c r="ER172" s="2" t="s">
        <v>852</v>
      </c>
      <c r="ES172" s="2" t="s">
        <v>232</v>
      </c>
      <c r="ET172" s="2" t="s">
        <v>220</v>
      </c>
      <c r="EU172" s="4"/>
      <c r="EV172" s="8"/>
      <c r="EW172" s="4"/>
      <c r="EX172" s="8"/>
      <c r="EY172" s="7"/>
      <c r="EZ172" s="7"/>
      <c r="FA172" s="2" t="s">
        <v>230</v>
      </c>
      <c r="FB172" s="2" t="s">
        <v>270</v>
      </c>
      <c r="FC172" s="2" t="s">
        <v>645</v>
      </c>
      <c r="FD172" s="2" t="s">
        <v>565</v>
      </c>
      <c r="FE172" s="2" t="s">
        <v>232</v>
      </c>
      <c r="FF172" s="2" t="s">
        <v>220</v>
      </c>
      <c r="FG172" s="4"/>
      <c r="FH172" s="8"/>
      <c r="FI172" s="4"/>
      <c r="FJ172" s="8"/>
      <c r="FK172" s="7"/>
      <c r="FL172" s="7"/>
      <c r="FM172" s="2" t="s">
        <v>230</v>
      </c>
      <c r="FN172" s="2" t="s">
        <v>270</v>
      </c>
      <c r="FO172" s="2" t="s">
        <v>1802</v>
      </c>
      <c r="FP172" s="2" t="s">
        <v>2110</v>
      </c>
      <c r="FQ172" s="2" t="s">
        <v>232</v>
      </c>
      <c r="FR172" s="2" t="s">
        <v>220</v>
      </c>
      <c r="FS172" s="4"/>
      <c r="FT172" s="8"/>
      <c r="FU172" s="4"/>
      <c r="FV172" s="8"/>
      <c r="FW172" s="7"/>
      <c r="FX172" s="7"/>
      <c r="FY172" s="2" t="s">
        <v>230</v>
      </c>
      <c r="FZ172" s="2" t="s">
        <v>270</v>
      </c>
      <c r="GA172" s="2" t="s">
        <v>1290</v>
      </c>
      <c r="GB172" s="2" t="s">
        <v>866</v>
      </c>
      <c r="GC172" s="2" t="s">
        <v>232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230</v>
      </c>
      <c r="GL172" s="2" t="s">
        <v>270</v>
      </c>
      <c r="GM172" s="2" t="s">
        <v>250</v>
      </c>
      <c r="GN172" s="2" t="s">
        <v>220</v>
      </c>
      <c r="GO172" s="2" t="s">
        <v>232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230</v>
      </c>
      <c r="GX172" s="2" t="s">
        <v>270</v>
      </c>
      <c r="GY172" s="2" t="s">
        <v>325</v>
      </c>
      <c r="GZ172" s="2" t="s">
        <v>1046</v>
      </c>
      <c r="HA172" s="2" t="s">
        <v>232</v>
      </c>
      <c r="HB172" s="2" t="s">
        <v>220</v>
      </c>
      <c r="HC172" s="4"/>
      <c r="HD172" s="8"/>
      <c r="HE172" s="4"/>
      <c r="HF172" s="8"/>
      <c r="HG172" s="7"/>
      <c r="HH172" s="7"/>
      <c r="HI172" s="2" t="s">
        <v>230</v>
      </c>
      <c r="HJ172" s="2" t="s">
        <v>270</v>
      </c>
      <c r="HK172" s="2" t="s">
        <v>310</v>
      </c>
      <c r="HL172" s="2" t="s">
        <v>1422</v>
      </c>
      <c r="HM172" s="2" t="s">
        <v>232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386</v>
      </c>
      <c r="HV172" s="2" t="s">
        <v>270</v>
      </c>
      <c r="HW172" s="2" t="s">
        <v>220</v>
      </c>
      <c r="HX172" s="2" t="s">
        <v>220</v>
      </c>
      <c r="HY172" s="2" t="s">
        <v>232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230</v>
      </c>
      <c r="IH172" s="2" t="s">
        <v>270</v>
      </c>
      <c r="II172" s="2" t="s">
        <v>980</v>
      </c>
      <c r="IJ172" s="2" t="s">
        <v>220</v>
      </c>
      <c r="IK172" s="2" t="s">
        <v>232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277</v>
      </c>
      <c r="IT172" s="2" t="s">
        <v>270</v>
      </c>
      <c r="IU172" s="2" t="s">
        <v>220</v>
      </c>
      <c r="IV172" s="2" t="s">
        <v>220</v>
      </c>
      <c r="IW172" s="2" t="s">
        <v>232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254</v>
      </c>
      <c r="JF172" s="2" t="s">
        <v>270</v>
      </c>
      <c r="JG172" s="2" t="s">
        <v>220</v>
      </c>
      <c r="JH172" s="2" t="s">
        <v>220</v>
      </c>
      <c r="JI172" s="2" t="s">
        <v>232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230</v>
      </c>
      <c r="JR172" s="2" t="s">
        <v>270</v>
      </c>
      <c r="JS172" s="2" t="s">
        <v>330</v>
      </c>
      <c r="JT172" s="2" t="s">
        <v>220</v>
      </c>
      <c r="JU172" s="2" t="s">
        <v>232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277</v>
      </c>
      <c r="KD172" s="2" t="s">
        <v>270</v>
      </c>
      <c r="KE172" s="2" t="s">
        <v>220</v>
      </c>
      <c r="KF172" s="2" t="s">
        <v>220</v>
      </c>
      <c r="KG172" s="2" t="s">
        <v>232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277</v>
      </c>
      <c r="KP172" s="2" t="s">
        <v>270</v>
      </c>
      <c r="KQ172" s="2" t="s">
        <v>220</v>
      </c>
      <c r="KR172" s="2" t="s">
        <v>220</v>
      </c>
      <c r="KS172" s="2" t="s">
        <v>232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277</v>
      </c>
      <c r="LB172" s="2" t="s">
        <v>270</v>
      </c>
      <c r="LC172" s="2" t="s">
        <v>220</v>
      </c>
      <c r="LD172" s="2" t="s">
        <v>220</v>
      </c>
      <c r="LE172" s="2" t="s">
        <v>232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268</v>
      </c>
      <c r="LN172" s="2" t="s">
        <v>270</v>
      </c>
      <c r="LO172" s="2" t="s">
        <v>220</v>
      </c>
      <c r="LP172" s="2" t="s">
        <v>220</v>
      </c>
      <c r="LQ172" s="2" t="s">
        <v>232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270</v>
      </c>
      <c r="MA172" s="2" t="s">
        <v>1762</v>
      </c>
      <c r="MB172" s="2" t="s">
        <v>286</v>
      </c>
      <c r="MC172" s="2" t="s">
        <v>232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277</v>
      </c>
      <c r="ML172" s="2" t="s">
        <v>270</v>
      </c>
      <c r="MM172" s="2" t="s">
        <v>220</v>
      </c>
      <c r="MN172" s="2" t="s">
        <v>220</v>
      </c>
      <c r="MO172" s="2" t="s">
        <v>232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230</v>
      </c>
      <c r="MX172" s="2" t="s">
        <v>274</v>
      </c>
      <c r="MY172" s="2" t="s">
        <v>357</v>
      </c>
      <c r="MZ172" s="2" t="s">
        <v>358</v>
      </c>
      <c r="NA172" s="2" t="s">
        <v>232</v>
      </c>
      <c r="NB172" s="2" t="s">
        <v>220</v>
      </c>
      <c r="NC172" s="4"/>
      <c r="ND172" s="8"/>
      <c r="NE172" s="4"/>
      <c r="NF172" s="8"/>
      <c r="NG172" s="7"/>
      <c r="NH172" s="7"/>
      <c r="NI172" s="2" t="s">
        <v>220</v>
      </c>
      <c r="NJ172" s="2" t="s">
        <v>220</v>
      </c>
      <c r="NK172" s="2" t="s">
        <v>220</v>
      </c>
      <c r="NL172" s="2" t="s">
        <v>220</v>
      </c>
      <c r="NM172" s="2" t="s">
        <v>220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277</v>
      </c>
      <c r="NV172" s="2" t="s">
        <v>270</v>
      </c>
      <c r="NW172" s="2" t="s">
        <v>220</v>
      </c>
      <c r="NX172" s="2" t="s">
        <v>220</v>
      </c>
      <c r="NY172" s="2" t="s">
        <v>232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270</v>
      </c>
      <c r="OI172" s="2" t="s">
        <v>220</v>
      </c>
      <c r="OJ172" s="2" t="s">
        <v>220</v>
      </c>
      <c r="OK172" s="2" t="s">
        <v>232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254</v>
      </c>
      <c r="OT172" s="2" t="s">
        <v>270</v>
      </c>
      <c r="OU172" s="2" t="s">
        <v>220</v>
      </c>
      <c r="OV172" s="2" t="s">
        <v>220</v>
      </c>
      <c r="OW172" s="2" t="s">
        <v>232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220</v>
      </c>
      <c r="PF172" s="2" t="s">
        <v>220</v>
      </c>
      <c r="PG172" s="2" t="s">
        <v>220</v>
      </c>
      <c r="PH172" s="2" t="s">
        <v>220</v>
      </c>
      <c r="PI172" s="2" t="s">
        <v>220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254</v>
      </c>
      <c r="PR172" s="2" t="s">
        <v>270</v>
      </c>
      <c r="PS172" s="2" t="s">
        <v>220</v>
      </c>
      <c r="PT172" s="2" t="s">
        <v>220</v>
      </c>
      <c r="PU172" s="2" t="s">
        <v>232</v>
      </c>
      <c r="PV172" s="2" t="s">
        <v>220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</row>
    <row r="173">
      <c r="A173" s="2" t="s">
        <v>2111</v>
      </c>
      <c r="B173" s="2" t="s">
        <v>209</v>
      </c>
      <c r="C173" s="2" t="s">
        <v>210</v>
      </c>
      <c r="D173" s="2" t="s">
        <v>1713</v>
      </c>
      <c r="E173" s="2" t="s">
        <v>1714</v>
      </c>
      <c r="F173" s="2" t="s">
        <v>1327</v>
      </c>
      <c r="G173" s="2" t="s">
        <v>1327</v>
      </c>
      <c r="H173" s="2" t="s">
        <v>1327</v>
      </c>
      <c r="I173" s="2" t="s">
        <v>2112</v>
      </c>
      <c r="J173" s="2" t="s">
        <v>215</v>
      </c>
      <c r="K173" s="2" t="s">
        <v>1329</v>
      </c>
      <c r="L173" s="3">
        <v>58.8</v>
      </c>
      <c r="M173" s="3">
        <v>61.74</v>
      </c>
      <c r="N173" s="3">
        <v>119.99</v>
      </c>
      <c r="O173" s="2" t="s">
        <v>537</v>
      </c>
      <c r="P173" s="2" t="s">
        <v>538</v>
      </c>
      <c r="Q173" s="2" t="s">
        <v>219</v>
      </c>
      <c r="R173" s="2" t="s">
        <v>220</v>
      </c>
      <c r="S173" s="2" t="s">
        <v>1330</v>
      </c>
      <c r="T173" s="2" t="s">
        <v>222</v>
      </c>
      <c r="U173" s="2" t="s">
        <v>223</v>
      </c>
      <c r="V173" s="2" t="s">
        <v>953</v>
      </c>
      <c r="W173" s="2" t="s">
        <v>225</v>
      </c>
      <c r="X173" s="2" t="s">
        <v>845</v>
      </c>
      <c r="Y173" s="2" t="s">
        <v>1331</v>
      </c>
      <c r="Z173" s="4"/>
      <c r="AA173" s="4">
        <f>=ROUNDDOWN({0},0)</f>
      </c>
      <c r="AB173" s="5">
        <v>0.8</v>
      </c>
      <c r="AC173" s="2" t="s">
        <v>220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/>
      <c r="AQ173" s="8"/>
      <c r="AR173" s="4">
        <v>1</v>
      </c>
      <c r="AS173" s="8">
        <v>72.61</v>
      </c>
      <c r="AT173" s="7">
        <v>-1</v>
      </c>
      <c r="AU173" s="7">
        <v>-1</v>
      </c>
      <c r="AV173" s="4">
        <v>2</v>
      </c>
      <c r="AW173" s="8">
        <v>169.04</v>
      </c>
      <c r="AX173" s="4">
        <v>2</v>
      </c>
      <c r="AY173" s="8">
        <v>155.96</v>
      </c>
      <c r="AZ173" s="7" t="s">
        <v>220</v>
      </c>
      <c r="BA173" s="7">
        <v>0.0839</v>
      </c>
      <c r="BB173" s="7"/>
      <c r="BC173" s="4">
        <v>2</v>
      </c>
      <c r="BD173" s="8">
        <v>169.04</v>
      </c>
      <c r="BE173" s="4">
        <v>2</v>
      </c>
      <c r="BF173" s="8">
        <v>155.96</v>
      </c>
      <c r="BG173" s="7" t="s">
        <v>220</v>
      </c>
      <c r="BH173" s="7">
        <v>0.0839</v>
      </c>
      <c r="BI173" s="7">
        <v>1</v>
      </c>
      <c r="BJ173" s="4"/>
      <c r="BK173" s="8"/>
      <c r="BL173" s="2" t="s">
        <v>18</v>
      </c>
      <c r="BM173" s="7"/>
      <c r="BN173" s="7"/>
      <c r="BO173" s="4"/>
      <c r="BP173" s="8"/>
      <c r="BQ173" s="4"/>
      <c r="BR173" s="8"/>
      <c r="BS173" s="7"/>
      <c r="BT173" s="7"/>
      <c r="BU173" s="2" t="s">
        <v>230</v>
      </c>
      <c r="BV173" s="2" t="s">
        <v>270</v>
      </c>
      <c r="BW173" s="2" t="s">
        <v>220</v>
      </c>
      <c r="BX173" s="2" t="s">
        <v>1814</v>
      </c>
      <c r="BY173" s="2" t="s">
        <v>232</v>
      </c>
      <c r="BZ173" s="2" t="s">
        <v>220</v>
      </c>
      <c r="CA173" s="4"/>
      <c r="CB173" s="8"/>
      <c r="CC173" s="4"/>
      <c r="CD173" s="8"/>
      <c r="CE173" s="7"/>
      <c r="CF173" s="7"/>
      <c r="CG173" s="2" t="s">
        <v>230</v>
      </c>
      <c r="CH173" s="2" t="s">
        <v>270</v>
      </c>
      <c r="CI173" s="2" t="s">
        <v>937</v>
      </c>
      <c r="CJ173" s="2" t="s">
        <v>2041</v>
      </c>
      <c r="CK173" s="2" t="s">
        <v>232</v>
      </c>
      <c r="CL173" s="2" t="s">
        <v>220</v>
      </c>
      <c r="CM173" s="4"/>
      <c r="CN173" s="8"/>
      <c r="CO173" s="4">
        <v>1</v>
      </c>
      <c r="CP173" s="8">
        <v>72.61</v>
      </c>
      <c r="CQ173" s="7">
        <v>-1</v>
      </c>
      <c r="CR173" s="7">
        <v>-1</v>
      </c>
      <c r="CS173" s="2" t="s">
        <v>230</v>
      </c>
      <c r="CT173" s="2" t="s">
        <v>270</v>
      </c>
      <c r="CU173" s="2" t="s">
        <v>367</v>
      </c>
      <c r="CV173" s="2" t="s">
        <v>1981</v>
      </c>
      <c r="CW173" s="2" t="s">
        <v>269</v>
      </c>
      <c r="CX173" s="2" t="s">
        <v>220</v>
      </c>
      <c r="CY173" s="4"/>
      <c r="CZ173" s="8"/>
      <c r="DA173" s="4"/>
      <c r="DB173" s="8"/>
      <c r="DC173" s="7"/>
      <c r="DD173" s="7"/>
      <c r="DE173" s="2" t="s">
        <v>230</v>
      </c>
      <c r="DF173" s="2" t="s">
        <v>270</v>
      </c>
      <c r="DG173" s="2" t="s">
        <v>937</v>
      </c>
      <c r="DH173" s="2" t="s">
        <v>934</v>
      </c>
      <c r="DI173" s="2" t="s">
        <v>232</v>
      </c>
      <c r="DJ173" s="2" t="s">
        <v>220</v>
      </c>
      <c r="DK173" s="4"/>
      <c r="DL173" s="8"/>
      <c r="DM173" s="4"/>
      <c r="DN173" s="8"/>
      <c r="DO173" s="7"/>
      <c r="DP173" s="7"/>
      <c r="DQ173" s="2" t="s">
        <v>230</v>
      </c>
      <c r="DR173" s="2" t="s">
        <v>270</v>
      </c>
      <c r="DS173" s="2" t="s">
        <v>1334</v>
      </c>
      <c r="DT173" s="2" t="s">
        <v>1977</v>
      </c>
      <c r="DU173" s="2" t="s">
        <v>232</v>
      </c>
      <c r="DV173" s="2" t="s">
        <v>220</v>
      </c>
      <c r="DW173" s="4"/>
      <c r="DX173" s="8"/>
      <c r="DY173" s="4"/>
      <c r="DZ173" s="8"/>
      <c r="EA173" s="7"/>
      <c r="EB173" s="7"/>
      <c r="EC173" s="2" t="s">
        <v>230</v>
      </c>
      <c r="ED173" s="2" t="s">
        <v>270</v>
      </c>
      <c r="EE173" s="2" t="s">
        <v>937</v>
      </c>
      <c r="EF173" s="2" t="s">
        <v>519</v>
      </c>
      <c r="EG173" s="2" t="s">
        <v>269</v>
      </c>
      <c r="EH173" s="2" t="s">
        <v>220</v>
      </c>
      <c r="EI173" s="4"/>
      <c r="EJ173" s="8"/>
      <c r="EK173" s="4"/>
      <c r="EL173" s="8"/>
      <c r="EM173" s="7"/>
      <c r="EN173" s="7"/>
      <c r="EO173" s="2" t="s">
        <v>230</v>
      </c>
      <c r="EP173" s="2" t="s">
        <v>270</v>
      </c>
      <c r="EQ173" s="2" t="s">
        <v>369</v>
      </c>
      <c r="ER173" s="2" t="s">
        <v>374</v>
      </c>
      <c r="ES173" s="2" t="s">
        <v>232</v>
      </c>
      <c r="ET173" s="2" t="s">
        <v>220</v>
      </c>
      <c r="EU173" s="4"/>
      <c r="EV173" s="8"/>
      <c r="EW173" s="4"/>
      <c r="EX173" s="8"/>
      <c r="EY173" s="7"/>
      <c r="EZ173" s="7"/>
      <c r="FA173" s="2" t="s">
        <v>230</v>
      </c>
      <c r="FB173" s="2" t="s">
        <v>270</v>
      </c>
      <c r="FC173" s="2" t="s">
        <v>1335</v>
      </c>
      <c r="FD173" s="2" t="s">
        <v>1750</v>
      </c>
      <c r="FE173" s="2" t="s">
        <v>232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254</v>
      </c>
      <c r="FN173" s="2" t="s">
        <v>270</v>
      </c>
      <c r="FO173" s="2" t="s">
        <v>220</v>
      </c>
      <c r="FP173" s="2" t="s">
        <v>220</v>
      </c>
      <c r="FQ173" s="2" t="s">
        <v>232</v>
      </c>
      <c r="FR173" s="2" t="s">
        <v>220</v>
      </c>
      <c r="FS173" s="4"/>
      <c r="FT173" s="8"/>
      <c r="FU173" s="4"/>
      <c r="FV173" s="8"/>
      <c r="FW173" s="7"/>
      <c r="FX173" s="7"/>
      <c r="FY173" s="2" t="s">
        <v>230</v>
      </c>
      <c r="FZ173" s="2" t="s">
        <v>270</v>
      </c>
      <c r="GA173" s="2" t="s">
        <v>1081</v>
      </c>
      <c r="GB173" s="2" t="s">
        <v>2063</v>
      </c>
      <c r="GC173" s="2" t="s">
        <v>232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277</v>
      </c>
      <c r="GL173" s="2" t="s">
        <v>270</v>
      </c>
      <c r="GM173" s="2" t="s">
        <v>220</v>
      </c>
      <c r="GN173" s="2" t="s">
        <v>220</v>
      </c>
      <c r="GO173" s="2" t="s">
        <v>232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277</v>
      </c>
      <c r="GX173" s="2" t="s">
        <v>270</v>
      </c>
      <c r="GY173" s="2" t="s">
        <v>220</v>
      </c>
      <c r="GZ173" s="2" t="s">
        <v>220</v>
      </c>
      <c r="HA173" s="2" t="s">
        <v>232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254</v>
      </c>
      <c r="HJ173" s="2" t="s">
        <v>270</v>
      </c>
      <c r="HK173" s="2" t="s">
        <v>220</v>
      </c>
      <c r="HL173" s="2" t="s">
        <v>220</v>
      </c>
      <c r="HM173" s="2" t="s">
        <v>232</v>
      </c>
      <c r="HN173" s="2" t="s">
        <v>220</v>
      </c>
      <c r="HO173" s="4"/>
      <c r="HP173" s="8"/>
      <c r="HQ173" s="4"/>
      <c r="HR173" s="8"/>
      <c r="HS173" s="7"/>
      <c r="HT173" s="7"/>
      <c r="HU173" s="2" t="s">
        <v>230</v>
      </c>
      <c r="HV173" s="2" t="s">
        <v>270</v>
      </c>
      <c r="HW173" s="2" t="s">
        <v>382</v>
      </c>
      <c r="HX173" s="2" t="s">
        <v>220</v>
      </c>
      <c r="HY173" s="2" t="s">
        <v>232</v>
      </c>
      <c r="HZ173" s="2" t="s">
        <v>220</v>
      </c>
      <c r="IA173" s="4"/>
      <c r="IB173" s="8"/>
      <c r="IC173" s="4"/>
      <c r="ID173" s="8"/>
      <c r="IE173" s="7"/>
      <c r="IF173" s="7"/>
      <c r="IG173" s="2" t="s">
        <v>230</v>
      </c>
      <c r="IH173" s="2" t="s">
        <v>270</v>
      </c>
      <c r="II173" s="2" t="s">
        <v>937</v>
      </c>
      <c r="IJ173" s="2" t="s">
        <v>220</v>
      </c>
      <c r="IK173" s="2" t="s">
        <v>232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277</v>
      </c>
      <c r="IT173" s="2" t="s">
        <v>270</v>
      </c>
      <c r="IU173" s="2" t="s">
        <v>220</v>
      </c>
      <c r="IV173" s="2" t="s">
        <v>220</v>
      </c>
      <c r="IW173" s="2" t="s">
        <v>232</v>
      </c>
      <c r="IX173" s="2" t="s">
        <v>220</v>
      </c>
      <c r="IY173" s="4"/>
      <c r="IZ173" s="8"/>
      <c r="JA173" s="4"/>
      <c r="JB173" s="8"/>
      <c r="JC173" s="7"/>
      <c r="JD173" s="7"/>
      <c r="JE173" s="2" t="s">
        <v>254</v>
      </c>
      <c r="JF173" s="2" t="s">
        <v>270</v>
      </c>
      <c r="JG173" s="2" t="s">
        <v>220</v>
      </c>
      <c r="JH173" s="2" t="s">
        <v>220</v>
      </c>
      <c r="JI173" s="2" t="s">
        <v>232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277</v>
      </c>
      <c r="JR173" s="2" t="s">
        <v>270</v>
      </c>
      <c r="JS173" s="2" t="s">
        <v>220</v>
      </c>
      <c r="JT173" s="2" t="s">
        <v>220</v>
      </c>
      <c r="JU173" s="2" t="s">
        <v>232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277</v>
      </c>
      <c r="KD173" s="2" t="s">
        <v>270</v>
      </c>
      <c r="KE173" s="2" t="s">
        <v>220</v>
      </c>
      <c r="KF173" s="2" t="s">
        <v>220</v>
      </c>
      <c r="KG173" s="2" t="s">
        <v>232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277</v>
      </c>
      <c r="KP173" s="2" t="s">
        <v>270</v>
      </c>
      <c r="KQ173" s="2" t="s">
        <v>220</v>
      </c>
      <c r="KR173" s="2" t="s">
        <v>220</v>
      </c>
      <c r="KS173" s="2" t="s">
        <v>232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277</v>
      </c>
      <c r="LB173" s="2" t="s">
        <v>270</v>
      </c>
      <c r="LC173" s="2" t="s">
        <v>220</v>
      </c>
      <c r="LD173" s="2" t="s">
        <v>220</v>
      </c>
      <c r="LE173" s="2" t="s">
        <v>232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268</v>
      </c>
      <c r="LN173" s="2" t="s">
        <v>270</v>
      </c>
      <c r="LO173" s="2" t="s">
        <v>220</v>
      </c>
      <c r="LP173" s="2" t="s">
        <v>220</v>
      </c>
      <c r="LQ173" s="2" t="s">
        <v>232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270</v>
      </c>
      <c r="MA173" s="2" t="s">
        <v>388</v>
      </c>
      <c r="MB173" s="2" t="s">
        <v>1886</v>
      </c>
      <c r="MC173" s="2" t="s">
        <v>232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230</v>
      </c>
      <c r="ML173" s="2" t="s">
        <v>270</v>
      </c>
      <c r="MM173" s="2" t="s">
        <v>421</v>
      </c>
      <c r="MN173" s="2" t="s">
        <v>220</v>
      </c>
      <c r="MO173" s="2" t="s">
        <v>232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230</v>
      </c>
      <c r="MX173" s="2" t="s">
        <v>270</v>
      </c>
      <c r="MY173" s="2" t="s">
        <v>263</v>
      </c>
      <c r="MZ173" s="2" t="s">
        <v>2113</v>
      </c>
      <c r="NA173" s="2" t="s">
        <v>232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277</v>
      </c>
      <c r="NJ173" s="2" t="s">
        <v>270</v>
      </c>
      <c r="NK173" s="2" t="s">
        <v>220</v>
      </c>
      <c r="NL173" s="2" t="s">
        <v>220</v>
      </c>
      <c r="NM173" s="2" t="s">
        <v>232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277</v>
      </c>
      <c r="NV173" s="2" t="s">
        <v>270</v>
      </c>
      <c r="NW173" s="2" t="s">
        <v>220</v>
      </c>
      <c r="NX173" s="2" t="s">
        <v>220</v>
      </c>
      <c r="NY173" s="2" t="s">
        <v>232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270</v>
      </c>
      <c r="OI173" s="2" t="s">
        <v>220</v>
      </c>
      <c r="OJ173" s="2" t="s">
        <v>220</v>
      </c>
      <c r="OK173" s="2" t="s">
        <v>232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220</v>
      </c>
      <c r="OT173" s="2" t="s">
        <v>220</v>
      </c>
      <c r="OU173" s="2" t="s">
        <v>220</v>
      </c>
      <c r="OV173" s="2" t="s">
        <v>220</v>
      </c>
      <c r="OW173" s="2" t="s">
        <v>220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277</v>
      </c>
      <c r="PF173" s="2" t="s">
        <v>270</v>
      </c>
      <c r="PG173" s="2" t="s">
        <v>220</v>
      </c>
      <c r="PH173" s="2" t="s">
        <v>220</v>
      </c>
      <c r="PI173" s="2" t="s">
        <v>232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220</v>
      </c>
      <c r="PR173" s="2" t="s">
        <v>220</v>
      </c>
      <c r="PS173" s="2" t="s">
        <v>220</v>
      </c>
      <c r="PT173" s="2" t="s">
        <v>220</v>
      </c>
      <c r="PU173" s="2" t="s">
        <v>220</v>
      </c>
      <c r="PV173" s="2" t="s">
        <v>220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</row>
    <row r="174">
      <c r="A174" s="2" t="s">
        <v>2114</v>
      </c>
      <c r="B174" s="2" t="s">
        <v>209</v>
      </c>
      <c r="C174" s="2" t="s">
        <v>210</v>
      </c>
      <c r="D174" s="2" t="s">
        <v>1713</v>
      </c>
      <c r="E174" s="2" t="s">
        <v>1714</v>
      </c>
      <c r="F174" s="2" t="s">
        <v>1327</v>
      </c>
      <c r="G174" s="2" t="s">
        <v>1327</v>
      </c>
      <c r="H174" s="2" t="s">
        <v>1327</v>
      </c>
      <c r="I174" s="2" t="s">
        <v>2112</v>
      </c>
      <c r="J174" s="2" t="s">
        <v>282</v>
      </c>
      <c r="K174" s="2" t="s">
        <v>1329</v>
      </c>
      <c r="L174" s="3">
        <v>73.5</v>
      </c>
      <c r="M174" s="3">
        <v>77.18</v>
      </c>
      <c r="N174" s="3">
        <v>149.99</v>
      </c>
      <c r="O174" s="2" t="s">
        <v>537</v>
      </c>
      <c r="P174" s="2" t="s">
        <v>538</v>
      </c>
      <c r="Q174" s="2" t="s">
        <v>219</v>
      </c>
      <c r="R174" s="2" t="s">
        <v>220</v>
      </c>
      <c r="S174" s="2" t="s">
        <v>1330</v>
      </c>
      <c r="T174" s="2" t="s">
        <v>222</v>
      </c>
      <c r="U174" s="2" t="s">
        <v>223</v>
      </c>
      <c r="V174" s="2" t="s">
        <v>953</v>
      </c>
      <c r="W174" s="2" t="s">
        <v>225</v>
      </c>
      <c r="X174" s="2" t="s">
        <v>845</v>
      </c>
      <c r="Y174" s="2" t="s">
        <v>1331</v>
      </c>
      <c r="Z174" s="4">
        <v>39</v>
      </c>
      <c r="AA174" s="4">
        <f>=ROUNDDOWN(16.9565217391304,0)</f>
      </c>
      <c r="AB174" s="5">
        <v>2.3</v>
      </c>
      <c r="AC174" s="2" t="s">
        <v>220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>
        <v>2</v>
      </c>
      <c r="AQ174" s="8">
        <v>169.04</v>
      </c>
      <c r="AR174" s="4">
        <v>1</v>
      </c>
      <c r="AS174" s="8">
        <v>83.35</v>
      </c>
      <c r="AT174" s="7">
        <v>1</v>
      </c>
      <c r="AU174" s="7">
        <v>1.0281</v>
      </c>
      <c r="AV174" s="4" t="s">
        <v>220</v>
      </c>
      <c r="AW174" s="8" t="s">
        <v>220</v>
      </c>
      <c r="AX174" s="4" t="s">
        <v>220</v>
      </c>
      <c r="AY174" s="8" t="s">
        <v>220</v>
      </c>
      <c r="AZ174" s="7" t="s">
        <v>220</v>
      </c>
      <c r="BA174" s="7" t="s">
        <v>220</v>
      </c>
      <c r="BB174" s="7">
        <v>1</v>
      </c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 t="s">
        <v>220</v>
      </c>
      <c r="BJ174" s="4">
        <v>2</v>
      </c>
      <c r="BK174" s="8">
        <v>169.04</v>
      </c>
      <c r="BL174" s="2" t="s">
        <v>2115</v>
      </c>
      <c r="BM174" s="7">
        <v>1</v>
      </c>
      <c r="BN174" s="7">
        <v>1</v>
      </c>
      <c r="BO174" s="4">
        <v>2</v>
      </c>
      <c r="BP174" s="8">
        <v>169.04</v>
      </c>
      <c r="BQ174" s="4"/>
      <c r="BR174" s="8"/>
      <c r="BS174" s="7"/>
      <c r="BT174" s="7"/>
      <c r="BU174" s="2" t="s">
        <v>230</v>
      </c>
      <c r="BV174" s="2" t="s">
        <v>217</v>
      </c>
      <c r="BW174" s="2" t="s">
        <v>220</v>
      </c>
      <c r="BX174" s="2" t="s">
        <v>1814</v>
      </c>
      <c r="BY174" s="2" t="s">
        <v>232</v>
      </c>
      <c r="BZ174" s="2" t="s">
        <v>220</v>
      </c>
      <c r="CA174" s="4"/>
      <c r="CB174" s="8"/>
      <c r="CC174" s="4">
        <v>1</v>
      </c>
      <c r="CD174" s="8">
        <v>83.35</v>
      </c>
      <c r="CE174" s="7">
        <v>-1</v>
      </c>
      <c r="CF174" s="7">
        <v>-1</v>
      </c>
      <c r="CG174" s="2" t="s">
        <v>230</v>
      </c>
      <c r="CH174" s="2" t="s">
        <v>217</v>
      </c>
      <c r="CI174" s="2" t="s">
        <v>937</v>
      </c>
      <c r="CJ174" s="2" t="s">
        <v>1742</v>
      </c>
      <c r="CK174" s="2" t="s">
        <v>232</v>
      </c>
      <c r="CL174" s="2" t="s">
        <v>220</v>
      </c>
      <c r="CM174" s="4"/>
      <c r="CN174" s="8"/>
      <c r="CO174" s="4"/>
      <c r="CP174" s="8"/>
      <c r="CQ174" s="7"/>
      <c r="CR174" s="7"/>
      <c r="CS174" s="2" t="s">
        <v>230</v>
      </c>
      <c r="CT174" s="2" t="s">
        <v>217</v>
      </c>
      <c r="CU174" s="2" t="s">
        <v>367</v>
      </c>
      <c r="CV174" s="2" t="s">
        <v>2116</v>
      </c>
      <c r="CW174" s="2" t="s">
        <v>232</v>
      </c>
      <c r="CX174" s="2" t="s">
        <v>220</v>
      </c>
      <c r="CY174" s="4"/>
      <c r="CZ174" s="8"/>
      <c r="DA174" s="4"/>
      <c r="DB174" s="8"/>
      <c r="DC174" s="7"/>
      <c r="DD174" s="7"/>
      <c r="DE174" s="2" t="s">
        <v>230</v>
      </c>
      <c r="DF174" s="2" t="s">
        <v>217</v>
      </c>
      <c r="DG174" s="2" t="s">
        <v>937</v>
      </c>
      <c r="DH174" s="2" t="s">
        <v>220</v>
      </c>
      <c r="DI174" s="2" t="s">
        <v>232</v>
      </c>
      <c r="DJ174" s="2" t="s">
        <v>220</v>
      </c>
      <c r="DK174" s="4"/>
      <c r="DL174" s="8"/>
      <c r="DM174" s="4"/>
      <c r="DN174" s="8"/>
      <c r="DO174" s="7"/>
      <c r="DP174" s="7"/>
      <c r="DQ174" s="2" t="s">
        <v>230</v>
      </c>
      <c r="DR174" s="2" t="s">
        <v>217</v>
      </c>
      <c r="DS174" s="2" t="s">
        <v>1334</v>
      </c>
      <c r="DT174" s="2" t="s">
        <v>2117</v>
      </c>
      <c r="DU174" s="2" t="s">
        <v>232</v>
      </c>
      <c r="DV174" s="2" t="s">
        <v>220</v>
      </c>
      <c r="DW174" s="4"/>
      <c r="DX174" s="8"/>
      <c r="DY174" s="4"/>
      <c r="DZ174" s="8"/>
      <c r="EA174" s="7"/>
      <c r="EB174" s="7"/>
      <c r="EC174" s="2" t="s">
        <v>230</v>
      </c>
      <c r="ED174" s="2" t="s">
        <v>217</v>
      </c>
      <c r="EE174" s="2" t="s">
        <v>937</v>
      </c>
      <c r="EF174" s="2" t="s">
        <v>2118</v>
      </c>
      <c r="EG174" s="2" t="s">
        <v>269</v>
      </c>
      <c r="EH174" s="2" t="s">
        <v>220</v>
      </c>
      <c r="EI174" s="4"/>
      <c r="EJ174" s="8"/>
      <c r="EK174" s="4"/>
      <c r="EL174" s="8"/>
      <c r="EM174" s="7"/>
      <c r="EN174" s="7"/>
      <c r="EO174" s="2" t="s">
        <v>230</v>
      </c>
      <c r="EP174" s="2" t="s">
        <v>217</v>
      </c>
      <c r="EQ174" s="2" t="s">
        <v>369</v>
      </c>
      <c r="ER174" s="2" t="s">
        <v>892</v>
      </c>
      <c r="ES174" s="2" t="s">
        <v>232</v>
      </c>
      <c r="ET174" s="2" t="s">
        <v>220</v>
      </c>
      <c r="EU174" s="4"/>
      <c r="EV174" s="8"/>
      <c r="EW174" s="4"/>
      <c r="EX174" s="8"/>
      <c r="EY174" s="7"/>
      <c r="EZ174" s="7"/>
      <c r="FA174" s="2" t="s">
        <v>230</v>
      </c>
      <c r="FB174" s="2" t="s">
        <v>217</v>
      </c>
      <c r="FC174" s="2" t="s">
        <v>1335</v>
      </c>
      <c r="FD174" s="2" t="s">
        <v>733</v>
      </c>
      <c r="FE174" s="2" t="s">
        <v>232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254</v>
      </c>
      <c r="FN174" s="2" t="s">
        <v>217</v>
      </c>
      <c r="FO174" s="2" t="s">
        <v>220</v>
      </c>
      <c r="FP174" s="2" t="s">
        <v>220</v>
      </c>
      <c r="FQ174" s="2" t="s">
        <v>232</v>
      </c>
      <c r="FR174" s="2" t="s">
        <v>220</v>
      </c>
      <c r="FS174" s="4"/>
      <c r="FT174" s="8"/>
      <c r="FU174" s="4"/>
      <c r="FV174" s="8"/>
      <c r="FW174" s="7"/>
      <c r="FX174" s="7"/>
      <c r="FY174" s="2" t="s">
        <v>230</v>
      </c>
      <c r="FZ174" s="2" t="s">
        <v>217</v>
      </c>
      <c r="GA174" s="2" t="s">
        <v>1081</v>
      </c>
      <c r="GB174" s="2" t="s">
        <v>2119</v>
      </c>
      <c r="GC174" s="2" t="s">
        <v>232</v>
      </c>
      <c r="GD174" s="2" t="s">
        <v>220</v>
      </c>
      <c r="GE174" s="4"/>
      <c r="GF174" s="8"/>
      <c r="GG174" s="4"/>
      <c r="GH174" s="8"/>
      <c r="GI174" s="7"/>
      <c r="GJ174" s="7"/>
      <c r="GK174" s="2" t="s">
        <v>277</v>
      </c>
      <c r="GL174" s="2" t="s">
        <v>217</v>
      </c>
      <c r="GM174" s="2" t="s">
        <v>220</v>
      </c>
      <c r="GN174" s="2" t="s">
        <v>220</v>
      </c>
      <c r="GO174" s="2" t="s">
        <v>232</v>
      </c>
      <c r="GP174" s="2" t="s">
        <v>220</v>
      </c>
      <c r="GQ174" s="4"/>
      <c r="GR174" s="8"/>
      <c r="GS174" s="4"/>
      <c r="GT174" s="8"/>
      <c r="GU174" s="7"/>
      <c r="GV174" s="7"/>
      <c r="GW174" s="2" t="s">
        <v>277</v>
      </c>
      <c r="GX174" s="2" t="s">
        <v>217</v>
      </c>
      <c r="GY174" s="2" t="s">
        <v>220</v>
      </c>
      <c r="GZ174" s="2" t="s">
        <v>220</v>
      </c>
      <c r="HA174" s="2" t="s">
        <v>232</v>
      </c>
      <c r="HB174" s="2" t="s">
        <v>220</v>
      </c>
      <c r="HC174" s="4"/>
      <c r="HD174" s="8"/>
      <c r="HE174" s="4"/>
      <c r="HF174" s="8"/>
      <c r="HG174" s="7"/>
      <c r="HH174" s="7"/>
      <c r="HI174" s="2" t="s">
        <v>254</v>
      </c>
      <c r="HJ174" s="2" t="s">
        <v>217</v>
      </c>
      <c r="HK174" s="2" t="s">
        <v>220</v>
      </c>
      <c r="HL174" s="2" t="s">
        <v>220</v>
      </c>
      <c r="HM174" s="2" t="s">
        <v>232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230</v>
      </c>
      <c r="HV174" s="2" t="s">
        <v>217</v>
      </c>
      <c r="HW174" s="2" t="s">
        <v>382</v>
      </c>
      <c r="HX174" s="2" t="s">
        <v>220</v>
      </c>
      <c r="HY174" s="2" t="s">
        <v>232</v>
      </c>
      <c r="HZ174" s="2" t="s">
        <v>220</v>
      </c>
      <c r="IA174" s="4"/>
      <c r="IB174" s="8"/>
      <c r="IC174" s="4"/>
      <c r="ID174" s="8"/>
      <c r="IE174" s="7"/>
      <c r="IF174" s="7"/>
      <c r="IG174" s="2" t="s">
        <v>230</v>
      </c>
      <c r="IH174" s="2" t="s">
        <v>217</v>
      </c>
      <c r="II174" s="2" t="s">
        <v>937</v>
      </c>
      <c r="IJ174" s="2" t="s">
        <v>1909</v>
      </c>
      <c r="IK174" s="2" t="s">
        <v>232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277</v>
      </c>
      <c r="IT174" s="2" t="s">
        <v>217</v>
      </c>
      <c r="IU174" s="2" t="s">
        <v>220</v>
      </c>
      <c r="IV174" s="2" t="s">
        <v>220</v>
      </c>
      <c r="IW174" s="2" t="s">
        <v>232</v>
      </c>
      <c r="IX174" s="2" t="s">
        <v>220</v>
      </c>
      <c r="IY174" s="4"/>
      <c r="IZ174" s="8"/>
      <c r="JA174" s="4"/>
      <c r="JB174" s="8"/>
      <c r="JC174" s="7"/>
      <c r="JD174" s="7"/>
      <c r="JE174" s="2" t="s">
        <v>254</v>
      </c>
      <c r="JF174" s="2" t="s">
        <v>217</v>
      </c>
      <c r="JG174" s="2" t="s">
        <v>220</v>
      </c>
      <c r="JH174" s="2" t="s">
        <v>220</v>
      </c>
      <c r="JI174" s="2" t="s">
        <v>232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277</v>
      </c>
      <c r="JR174" s="2" t="s">
        <v>217</v>
      </c>
      <c r="JS174" s="2" t="s">
        <v>220</v>
      </c>
      <c r="JT174" s="2" t="s">
        <v>220</v>
      </c>
      <c r="JU174" s="2" t="s">
        <v>232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277</v>
      </c>
      <c r="KD174" s="2" t="s">
        <v>217</v>
      </c>
      <c r="KE174" s="2" t="s">
        <v>220</v>
      </c>
      <c r="KF174" s="2" t="s">
        <v>220</v>
      </c>
      <c r="KG174" s="2" t="s">
        <v>232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277</v>
      </c>
      <c r="KP174" s="2" t="s">
        <v>217</v>
      </c>
      <c r="KQ174" s="2" t="s">
        <v>220</v>
      </c>
      <c r="KR174" s="2" t="s">
        <v>220</v>
      </c>
      <c r="KS174" s="2" t="s">
        <v>232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277</v>
      </c>
      <c r="LB174" s="2" t="s">
        <v>217</v>
      </c>
      <c r="LC174" s="2" t="s">
        <v>220</v>
      </c>
      <c r="LD174" s="2" t="s">
        <v>220</v>
      </c>
      <c r="LE174" s="2" t="s">
        <v>232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268</v>
      </c>
      <c r="LN174" s="2" t="s">
        <v>217</v>
      </c>
      <c r="LO174" s="2" t="s">
        <v>220</v>
      </c>
      <c r="LP174" s="2" t="s">
        <v>220</v>
      </c>
      <c r="LQ174" s="2" t="s">
        <v>232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270</v>
      </c>
      <c r="MA174" s="2" t="s">
        <v>388</v>
      </c>
      <c r="MB174" s="2" t="s">
        <v>2120</v>
      </c>
      <c r="MC174" s="2" t="s">
        <v>232</v>
      </c>
      <c r="MD174" s="2" t="s">
        <v>220</v>
      </c>
      <c r="ME174" s="4"/>
      <c r="MF174" s="8"/>
      <c r="MG174" s="4"/>
      <c r="MH174" s="8"/>
      <c r="MI174" s="7"/>
      <c r="MJ174" s="7"/>
      <c r="MK174" s="2" t="s">
        <v>230</v>
      </c>
      <c r="ML174" s="2" t="s">
        <v>270</v>
      </c>
      <c r="MM174" s="2" t="s">
        <v>421</v>
      </c>
      <c r="MN174" s="2" t="s">
        <v>220</v>
      </c>
      <c r="MO174" s="2" t="s">
        <v>232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230</v>
      </c>
      <c r="MX174" s="2" t="s">
        <v>274</v>
      </c>
      <c r="MY174" s="2" t="s">
        <v>263</v>
      </c>
      <c r="MZ174" s="2" t="s">
        <v>546</v>
      </c>
      <c r="NA174" s="2" t="s">
        <v>232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277</v>
      </c>
      <c r="NJ174" s="2" t="s">
        <v>217</v>
      </c>
      <c r="NK174" s="2" t="s">
        <v>220</v>
      </c>
      <c r="NL174" s="2" t="s">
        <v>220</v>
      </c>
      <c r="NM174" s="2" t="s">
        <v>232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277</v>
      </c>
      <c r="NV174" s="2" t="s">
        <v>217</v>
      </c>
      <c r="NW174" s="2" t="s">
        <v>220</v>
      </c>
      <c r="NX174" s="2" t="s">
        <v>220</v>
      </c>
      <c r="NY174" s="2" t="s">
        <v>232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217</v>
      </c>
      <c r="OI174" s="2" t="s">
        <v>220</v>
      </c>
      <c r="OJ174" s="2" t="s">
        <v>220</v>
      </c>
      <c r="OK174" s="2" t="s">
        <v>232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220</v>
      </c>
      <c r="OT174" s="2" t="s">
        <v>220</v>
      </c>
      <c r="OU174" s="2" t="s">
        <v>220</v>
      </c>
      <c r="OV174" s="2" t="s">
        <v>220</v>
      </c>
      <c r="OW174" s="2" t="s">
        <v>220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277</v>
      </c>
      <c r="PF174" s="2" t="s">
        <v>217</v>
      </c>
      <c r="PG174" s="2" t="s">
        <v>220</v>
      </c>
      <c r="PH174" s="2" t="s">
        <v>220</v>
      </c>
      <c r="PI174" s="2" t="s">
        <v>232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220</v>
      </c>
      <c r="PS174" s="2" t="s">
        <v>220</v>
      </c>
      <c r="PT174" s="2" t="s">
        <v>220</v>
      </c>
      <c r="PU174" s="2" t="s">
        <v>220</v>
      </c>
      <c r="PV174" s="2" t="s">
        <v>220</v>
      </c>
      <c r="PW174" s="4">
        <v>39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</row>
    <row r="175">
      <c r="A175" s="2" t="s">
        <v>2121</v>
      </c>
      <c r="B175" s="2" t="s">
        <v>209</v>
      </c>
      <c r="C175" s="2" t="s">
        <v>210</v>
      </c>
      <c r="D175" s="2" t="s">
        <v>1713</v>
      </c>
      <c r="E175" s="2" t="s">
        <v>1714</v>
      </c>
      <c r="F175" s="2" t="s">
        <v>1260</v>
      </c>
      <c r="G175" s="2" t="s">
        <v>1260</v>
      </c>
      <c r="H175" s="2" t="s">
        <v>1260</v>
      </c>
      <c r="I175" s="2" t="s">
        <v>2122</v>
      </c>
      <c r="J175" s="2" t="s">
        <v>215</v>
      </c>
      <c r="K175" s="2" t="s">
        <v>626</v>
      </c>
      <c r="L175" s="3">
        <v>52.8</v>
      </c>
      <c r="M175" s="3">
        <v>55.44</v>
      </c>
      <c r="N175" s="3">
        <v>109.99</v>
      </c>
      <c r="O175" s="2" t="s">
        <v>537</v>
      </c>
      <c r="P175" s="2" t="s">
        <v>538</v>
      </c>
      <c r="Q175" s="2" t="s">
        <v>219</v>
      </c>
      <c r="R175" s="2" t="s">
        <v>220</v>
      </c>
      <c r="S175" s="2" t="s">
        <v>1262</v>
      </c>
      <c r="T175" s="2" t="s">
        <v>220</v>
      </c>
      <c r="U175" s="2" t="s">
        <v>223</v>
      </c>
      <c r="V175" s="2" t="s">
        <v>953</v>
      </c>
      <c r="W175" s="2" t="s">
        <v>442</v>
      </c>
      <c r="X175" s="2" t="s">
        <v>845</v>
      </c>
      <c r="Y175" s="2" t="s">
        <v>1263</v>
      </c>
      <c r="Z175" s="4">
        <v>161</v>
      </c>
      <c r="AA175" s="4">
        <f>=ROUNDDOWN(134.166666666667,0)</f>
      </c>
      <c r="AB175" s="5">
        <v>1.2</v>
      </c>
      <c r="AC175" s="2" t="s">
        <v>220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>
        <v>2</v>
      </c>
      <c r="AQ175" s="8">
        <v>119.76</v>
      </c>
      <c r="AR175" s="4">
        <v>1</v>
      </c>
      <c r="AS175" s="8">
        <v>59.88</v>
      </c>
      <c r="AT175" s="7">
        <v>1</v>
      </c>
      <c r="AU175" s="7">
        <v>1</v>
      </c>
      <c r="AV175" s="4">
        <v>3</v>
      </c>
      <c r="AW175" s="8">
        <v>155.04</v>
      </c>
      <c r="AX175" s="4">
        <v>2</v>
      </c>
      <c r="AY175" s="8">
        <v>136.08</v>
      </c>
      <c r="AZ175" s="7">
        <v>0.5</v>
      </c>
      <c r="BA175" s="7">
        <v>0.1393</v>
      </c>
      <c r="BB175" s="7">
        <v>0.7724</v>
      </c>
      <c r="BC175" s="4">
        <v>3</v>
      </c>
      <c r="BD175" s="8">
        <v>155.04</v>
      </c>
      <c r="BE175" s="4">
        <v>2</v>
      </c>
      <c r="BF175" s="8">
        <v>136.08</v>
      </c>
      <c r="BG175" s="7">
        <v>0.5</v>
      </c>
      <c r="BH175" s="7">
        <v>0.1393</v>
      </c>
      <c r="BI175" s="7">
        <v>1</v>
      </c>
      <c r="BJ175" s="4">
        <v>2</v>
      </c>
      <c r="BK175" s="8">
        <v>119.76</v>
      </c>
      <c r="BL175" s="2" t="s">
        <v>2123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230</v>
      </c>
      <c r="BV175" s="2" t="s">
        <v>217</v>
      </c>
      <c r="BW175" s="2" t="s">
        <v>220</v>
      </c>
      <c r="BX175" s="2" t="s">
        <v>220</v>
      </c>
      <c r="BY175" s="2" t="s">
        <v>232</v>
      </c>
      <c r="BZ175" s="2" t="s">
        <v>220</v>
      </c>
      <c r="CA175" s="4"/>
      <c r="CB175" s="8"/>
      <c r="CC175" s="4"/>
      <c r="CD175" s="8"/>
      <c r="CE175" s="7"/>
      <c r="CF175" s="7"/>
      <c r="CG175" s="2" t="s">
        <v>230</v>
      </c>
      <c r="CH175" s="2" t="s">
        <v>217</v>
      </c>
      <c r="CI175" s="2" t="s">
        <v>1265</v>
      </c>
      <c r="CJ175" s="2" t="s">
        <v>1305</v>
      </c>
      <c r="CK175" s="2" t="s">
        <v>232</v>
      </c>
      <c r="CL175" s="2" t="s">
        <v>220</v>
      </c>
      <c r="CM175" s="4"/>
      <c r="CN175" s="8"/>
      <c r="CO175" s="4"/>
      <c r="CP175" s="8"/>
      <c r="CQ175" s="7"/>
      <c r="CR175" s="7"/>
      <c r="CS175" s="2" t="s">
        <v>277</v>
      </c>
      <c r="CT175" s="2" t="s">
        <v>217</v>
      </c>
      <c r="CU175" s="2" t="s">
        <v>545</v>
      </c>
      <c r="CV175" s="2" t="s">
        <v>220</v>
      </c>
      <c r="CW175" s="2" t="s">
        <v>269</v>
      </c>
      <c r="CX175" s="2" t="s">
        <v>220</v>
      </c>
      <c r="CY175" s="4"/>
      <c r="CZ175" s="8"/>
      <c r="DA175" s="4">
        <v>1</v>
      </c>
      <c r="DB175" s="8">
        <v>59.88</v>
      </c>
      <c r="DC175" s="7">
        <v>-1</v>
      </c>
      <c r="DD175" s="7">
        <v>-1</v>
      </c>
      <c r="DE175" s="2" t="s">
        <v>230</v>
      </c>
      <c r="DF175" s="2" t="s">
        <v>217</v>
      </c>
      <c r="DG175" s="2" t="s">
        <v>1242</v>
      </c>
      <c r="DH175" s="2" t="s">
        <v>550</v>
      </c>
      <c r="DI175" s="2" t="s">
        <v>232</v>
      </c>
      <c r="DJ175" s="2" t="s">
        <v>220</v>
      </c>
      <c r="DK175" s="4"/>
      <c r="DL175" s="8"/>
      <c r="DM175" s="4"/>
      <c r="DN175" s="8"/>
      <c r="DO175" s="7"/>
      <c r="DP175" s="7"/>
      <c r="DQ175" s="2" t="s">
        <v>230</v>
      </c>
      <c r="DR175" s="2" t="s">
        <v>217</v>
      </c>
      <c r="DS175" s="2" t="s">
        <v>567</v>
      </c>
      <c r="DT175" s="2" t="s">
        <v>2124</v>
      </c>
      <c r="DU175" s="2" t="s">
        <v>232</v>
      </c>
      <c r="DV175" s="2" t="s">
        <v>220</v>
      </c>
      <c r="DW175" s="4"/>
      <c r="DX175" s="8"/>
      <c r="DY175" s="4"/>
      <c r="DZ175" s="8"/>
      <c r="EA175" s="7"/>
      <c r="EB175" s="7"/>
      <c r="EC175" s="2" t="s">
        <v>230</v>
      </c>
      <c r="ED175" s="2" t="s">
        <v>217</v>
      </c>
      <c r="EE175" s="2" t="s">
        <v>1268</v>
      </c>
      <c r="EF175" s="2" t="s">
        <v>550</v>
      </c>
      <c r="EG175" s="2" t="s">
        <v>269</v>
      </c>
      <c r="EH175" s="2" t="s">
        <v>220</v>
      </c>
      <c r="EI175" s="4">
        <v>2</v>
      </c>
      <c r="EJ175" s="8">
        <v>119.76</v>
      </c>
      <c r="EK175" s="4"/>
      <c r="EL175" s="8"/>
      <c r="EM175" s="7"/>
      <c r="EN175" s="7"/>
      <c r="EO175" s="2" t="s">
        <v>230</v>
      </c>
      <c r="EP175" s="2" t="s">
        <v>217</v>
      </c>
      <c r="EQ175" s="2" t="s">
        <v>552</v>
      </c>
      <c r="ER175" s="2" t="s">
        <v>569</v>
      </c>
      <c r="ES175" s="2" t="s">
        <v>232</v>
      </c>
      <c r="ET175" s="2" t="s">
        <v>220</v>
      </c>
      <c r="EU175" s="4"/>
      <c r="EV175" s="8"/>
      <c r="EW175" s="4"/>
      <c r="EX175" s="8"/>
      <c r="EY175" s="7"/>
      <c r="EZ175" s="7"/>
      <c r="FA175" s="2" t="s">
        <v>230</v>
      </c>
      <c r="FB175" s="2" t="s">
        <v>217</v>
      </c>
      <c r="FC175" s="2" t="s">
        <v>547</v>
      </c>
      <c r="FD175" s="2" t="s">
        <v>493</v>
      </c>
      <c r="FE175" s="2" t="s">
        <v>232</v>
      </c>
      <c r="FF175" s="2" t="s">
        <v>220</v>
      </c>
      <c r="FG175" s="4"/>
      <c r="FH175" s="8"/>
      <c r="FI175" s="4"/>
      <c r="FJ175" s="8"/>
      <c r="FK175" s="7"/>
      <c r="FL175" s="7"/>
      <c r="FM175" s="2" t="s">
        <v>254</v>
      </c>
      <c r="FN175" s="2" t="s">
        <v>217</v>
      </c>
      <c r="FO175" s="2" t="s">
        <v>220</v>
      </c>
      <c r="FP175" s="2" t="s">
        <v>220</v>
      </c>
      <c r="FQ175" s="2" t="s">
        <v>232</v>
      </c>
      <c r="FR175" s="2" t="s">
        <v>220</v>
      </c>
      <c r="FS175" s="4"/>
      <c r="FT175" s="8"/>
      <c r="FU175" s="4"/>
      <c r="FV175" s="8"/>
      <c r="FW175" s="7"/>
      <c r="FX175" s="7"/>
      <c r="FY175" s="2" t="s">
        <v>416</v>
      </c>
      <c r="FZ175" s="2" t="s">
        <v>217</v>
      </c>
      <c r="GA175" s="2" t="s">
        <v>220</v>
      </c>
      <c r="GB175" s="2" t="s">
        <v>220</v>
      </c>
      <c r="GC175" s="2" t="s">
        <v>232</v>
      </c>
      <c r="GD175" s="2" t="s">
        <v>220</v>
      </c>
      <c r="GE175" s="4"/>
      <c r="GF175" s="8"/>
      <c r="GG175" s="4"/>
      <c r="GH175" s="8"/>
      <c r="GI175" s="7"/>
      <c r="GJ175" s="7"/>
      <c r="GK175" s="2" t="s">
        <v>277</v>
      </c>
      <c r="GL175" s="2" t="s">
        <v>217</v>
      </c>
      <c r="GM175" s="2" t="s">
        <v>220</v>
      </c>
      <c r="GN175" s="2" t="s">
        <v>220</v>
      </c>
      <c r="GO175" s="2" t="s">
        <v>232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277</v>
      </c>
      <c r="GX175" s="2" t="s">
        <v>217</v>
      </c>
      <c r="GY175" s="2" t="s">
        <v>220</v>
      </c>
      <c r="GZ175" s="2" t="s">
        <v>220</v>
      </c>
      <c r="HA175" s="2" t="s">
        <v>232</v>
      </c>
      <c r="HB175" s="2" t="s">
        <v>220</v>
      </c>
      <c r="HC175" s="4"/>
      <c r="HD175" s="8"/>
      <c r="HE175" s="4"/>
      <c r="HF175" s="8"/>
      <c r="HG175" s="7"/>
      <c r="HH175" s="7"/>
      <c r="HI175" s="2" t="s">
        <v>277</v>
      </c>
      <c r="HJ175" s="2" t="s">
        <v>217</v>
      </c>
      <c r="HK175" s="2" t="s">
        <v>220</v>
      </c>
      <c r="HL175" s="2" t="s">
        <v>220</v>
      </c>
      <c r="HM175" s="2" t="s">
        <v>232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230</v>
      </c>
      <c r="HV175" s="2" t="s">
        <v>217</v>
      </c>
      <c r="HW175" s="2" t="s">
        <v>291</v>
      </c>
      <c r="HX175" s="2" t="s">
        <v>220</v>
      </c>
      <c r="HY175" s="2" t="s">
        <v>232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217</v>
      </c>
      <c r="II175" s="2" t="s">
        <v>1242</v>
      </c>
      <c r="IJ175" s="2" t="s">
        <v>1877</v>
      </c>
      <c r="IK175" s="2" t="s">
        <v>232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277</v>
      </c>
      <c r="IT175" s="2" t="s">
        <v>217</v>
      </c>
      <c r="IU175" s="2" t="s">
        <v>220</v>
      </c>
      <c r="IV175" s="2" t="s">
        <v>220</v>
      </c>
      <c r="IW175" s="2" t="s">
        <v>232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254</v>
      </c>
      <c r="JF175" s="2" t="s">
        <v>217</v>
      </c>
      <c r="JG175" s="2" t="s">
        <v>220</v>
      </c>
      <c r="JH175" s="2" t="s">
        <v>220</v>
      </c>
      <c r="JI175" s="2" t="s">
        <v>232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277</v>
      </c>
      <c r="JR175" s="2" t="s">
        <v>217</v>
      </c>
      <c r="JS175" s="2" t="s">
        <v>220</v>
      </c>
      <c r="JT175" s="2" t="s">
        <v>220</v>
      </c>
      <c r="JU175" s="2" t="s">
        <v>232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277</v>
      </c>
      <c r="KD175" s="2" t="s">
        <v>217</v>
      </c>
      <c r="KE175" s="2" t="s">
        <v>220</v>
      </c>
      <c r="KF175" s="2" t="s">
        <v>220</v>
      </c>
      <c r="KG175" s="2" t="s">
        <v>232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277</v>
      </c>
      <c r="KP175" s="2" t="s">
        <v>217</v>
      </c>
      <c r="KQ175" s="2" t="s">
        <v>220</v>
      </c>
      <c r="KR175" s="2" t="s">
        <v>220</v>
      </c>
      <c r="KS175" s="2" t="s">
        <v>232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277</v>
      </c>
      <c r="LB175" s="2" t="s">
        <v>217</v>
      </c>
      <c r="LC175" s="2" t="s">
        <v>220</v>
      </c>
      <c r="LD175" s="2" t="s">
        <v>220</v>
      </c>
      <c r="LE175" s="2" t="s">
        <v>232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268</v>
      </c>
      <c r="LN175" s="2" t="s">
        <v>217</v>
      </c>
      <c r="LO175" s="2" t="s">
        <v>220</v>
      </c>
      <c r="LP175" s="2" t="s">
        <v>220</v>
      </c>
      <c r="LQ175" s="2" t="s">
        <v>232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270</v>
      </c>
      <c r="MA175" s="2" t="s">
        <v>1269</v>
      </c>
      <c r="MB175" s="2" t="s">
        <v>220</v>
      </c>
      <c r="MC175" s="2" t="s">
        <v>232</v>
      </c>
      <c r="MD175" s="2" t="s">
        <v>220</v>
      </c>
      <c r="ME175" s="4"/>
      <c r="MF175" s="8"/>
      <c r="MG175" s="4"/>
      <c r="MH175" s="8"/>
      <c r="MI175" s="7"/>
      <c r="MJ175" s="7"/>
      <c r="MK175" s="2" t="s">
        <v>277</v>
      </c>
      <c r="ML175" s="2" t="s">
        <v>217</v>
      </c>
      <c r="MM175" s="2" t="s">
        <v>220</v>
      </c>
      <c r="MN175" s="2" t="s">
        <v>220</v>
      </c>
      <c r="MO175" s="2" t="s">
        <v>232</v>
      </c>
      <c r="MP175" s="2" t="s">
        <v>220</v>
      </c>
      <c r="MQ175" s="4"/>
      <c r="MR175" s="8"/>
      <c r="MS175" s="4"/>
      <c r="MT175" s="8"/>
      <c r="MU175" s="7"/>
      <c r="MV175" s="7"/>
      <c r="MW175" s="2" t="s">
        <v>230</v>
      </c>
      <c r="MX175" s="2" t="s">
        <v>274</v>
      </c>
      <c r="MY175" s="2" t="s">
        <v>910</v>
      </c>
      <c r="MZ175" s="2" t="s">
        <v>2125</v>
      </c>
      <c r="NA175" s="2" t="s">
        <v>232</v>
      </c>
      <c r="NB175" s="2" t="s">
        <v>220</v>
      </c>
      <c r="NC175" s="4"/>
      <c r="ND175" s="8"/>
      <c r="NE175" s="4"/>
      <c r="NF175" s="8"/>
      <c r="NG175" s="7"/>
      <c r="NH175" s="7"/>
      <c r="NI175" s="2" t="s">
        <v>277</v>
      </c>
      <c r="NJ175" s="2" t="s">
        <v>217</v>
      </c>
      <c r="NK175" s="2" t="s">
        <v>220</v>
      </c>
      <c r="NL175" s="2" t="s">
        <v>220</v>
      </c>
      <c r="NM175" s="2" t="s">
        <v>232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277</v>
      </c>
      <c r="NV175" s="2" t="s">
        <v>217</v>
      </c>
      <c r="NW175" s="2" t="s">
        <v>220</v>
      </c>
      <c r="NX175" s="2" t="s">
        <v>220</v>
      </c>
      <c r="NY175" s="2" t="s">
        <v>232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217</v>
      </c>
      <c r="OI175" s="2" t="s">
        <v>220</v>
      </c>
      <c r="OJ175" s="2" t="s">
        <v>220</v>
      </c>
      <c r="OK175" s="2" t="s">
        <v>232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277</v>
      </c>
      <c r="OT175" s="2" t="s">
        <v>270</v>
      </c>
      <c r="OU175" s="2" t="s">
        <v>220</v>
      </c>
      <c r="OV175" s="2" t="s">
        <v>220</v>
      </c>
      <c r="OW175" s="2" t="s">
        <v>232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277</v>
      </c>
      <c r="PF175" s="2" t="s">
        <v>217</v>
      </c>
      <c r="PG175" s="2" t="s">
        <v>220</v>
      </c>
      <c r="PH175" s="2" t="s">
        <v>220</v>
      </c>
      <c r="PI175" s="2" t="s">
        <v>232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277</v>
      </c>
      <c r="PR175" s="2" t="s">
        <v>270</v>
      </c>
      <c r="PS175" s="2" t="s">
        <v>220</v>
      </c>
      <c r="PT175" s="2" t="s">
        <v>220</v>
      </c>
      <c r="PU175" s="2" t="s">
        <v>232</v>
      </c>
      <c r="PV175" s="2" t="s">
        <v>220</v>
      </c>
      <c r="PW175" s="4">
        <v>161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</row>
    <row r="176">
      <c r="A176" s="2" t="s">
        <v>2126</v>
      </c>
      <c r="B176" s="2" t="s">
        <v>209</v>
      </c>
      <c r="C176" s="2" t="s">
        <v>210</v>
      </c>
      <c r="D176" s="2" t="s">
        <v>1713</v>
      </c>
      <c r="E176" s="2" t="s">
        <v>1714</v>
      </c>
      <c r="F176" s="2" t="s">
        <v>1260</v>
      </c>
      <c r="G176" s="2" t="s">
        <v>1260</v>
      </c>
      <c r="H176" s="2" t="s">
        <v>1260</v>
      </c>
      <c r="I176" s="2" t="s">
        <v>2122</v>
      </c>
      <c r="J176" s="2" t="s">
        <v>282</v>
      </c>
      <c r="K176" s="2" t="s">
        <v>626</v>
      </c>
      <c r="L176" s="3">
        <v>67.2</v>
      </c>
      <c r="M176" s="3">
        <v>70.56</v>
      </c>
      <c r="N176" s="3">
        <v>139.99</v>
      </c>
      <c r="O176" s="2" t="s">
        <v>537</v>
      </c>
      <c r="P176" s="2" t="s">
        <v>538</v>
      </c>
      <c r="Q176" s="2" t="s">
        <v>219</v>
      </c>
      <c r="R176" s="2" t="s">
        <v>220</v>
      </c>
      <c r="S176" s="2" t="s">
        <v>1262</v>
      </c>
      <c r="T176" s="2" t="s">
        <v>220</v>
      </c>
      <c r="U176" s="2" t="s">
        <v>223</v>
      </c>
      <c r="V176" s="2" t="s">
        <v>953</v>
      </c>
      <c r="W176" s="2" t="s">
        <v>442</v>
      </c>
      <c r="X176" s="2" t="s">
        <v>845</v>
      </c>
      <c r="Y176" s="2" t="s">
        <v>1263</v>
      </c>
      <c r="Z176" s="4">
        <v>373</v>
      </c>
      <c r="AA176" s="4">
        <f>=ROUNDDOWN(373,0)</f>
      </c>
      <c r="AB176" s="5">
        <v>1</v>
      </c>
      <c r="AC176" s="2" t="s">
        <v>220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>
        <v>1</v>
      </c>
      <c r="AQ176" s="8">
        <v>35.28</v>
      </c>
      <c r="AR176" s="4">
        <v>1</v>
      </c>
      <c r="AS176" s="8">
        <v>76.2</v>
      </c>
      <c r="AT176" s="7"/>
      <c r="AU176" s="7">
        <v>-0.537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>
        <v>0.2276</v>
      </c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 t="s">
        <v>220</v>
      </c>
      <c r="BJ176" s="4">
        <v>1</v>
      </c>
      <c r="BK176" s="8">
        <v>35.28</v>
      </c>
      <c r="BL176" s="2" t="s">
        <v>2127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230</v>
      </c>
      <c r="BV176" s="2" t="s">
        <v>217</v>
      </c>
      <c r="BW176" s="2" t="s">
        <v>220</v>
      </c>
      <c r="BX176" s="2" t="s">
        <v>220</v>
      </c>
      <c r="BY176" s="2" t="s">
        <v>232</v>
      </c>
      <c r="BZ176" s="2" t="s">
        <v>220</v>
      </c>
      <c r="CA176" s="4"/>
      <c r="CB176" s="8"/>
      <c r="CC176" s="4"/>
      <c r="CD176" s="8"/>
      <c r="CE176" s="7"/>
      <c r="CF176" s="7"/>
      <c r="CG176" s="2" t="s">
        <v>230</v>
      </c>
      <c r="CH176" s="2" t="s">
        <v>217</v>
      </c>
      <c r="CI176" s="2" t="s">
        <v>1265</v>
      </c>
      <c r="CJ176" s="2" t="s">
        <v>814</v>
      </c>
      <c r="CK176" s="2" t="s">
        <v>232</v>
      </c>
      <c r="CL176" s="2" t="s">
        <v>220</v>
      </c>
      <c r="CM176" s="4"/>
      <c r="CN176" s="8"/>
      <c r="CO176" s="4"/>
      <c r="CP176" s="8"/>
      <c r="CQ176" s="7"/>
      <c r="CR176" s="7"/>
      <c r="CS176" s="2" t="s">
        <v>277</v>
      </c>
      <c r="CT176" s="2" t="s">
        <v>217</v>
      </c>
      <c r="CU176" s="2" t="s">
        <v>545</v>
      </c>
      <c r="CV176" s="2" t="s">
        <v>220</v>
      </c>
      <c r="CW176" s="2" t="s">
        <v>269</v>
      </c>
      <c r="CX176" s="2" t="s">
        <v>220</v>
      </c>
      <c r="CY176" s="4"/>
      <c r="CZ176" s="8"/>
      <c r="DA176" s="4"/>
      <c r="DB176" s="8"/>
      <c r="DC176" s="7"/>
      <c r="DD176" s="7"/>
      <c r="DE176" s="2" t="s">
        <v>230</v>
      </c>
      <c r="DF176" s="2" t="s">
        <v>217</v>
      </c>
      <c r="DG176" s="2" t="s">
        <v>1242</v>
      </c>
      <c r="DH176" s="2" t="s">
        <v>1877</v>
      </c>
      <c r="DI176" s="2" t="s">
        <v>232</v>
      </c>
      <c r="DJ176" s="2" t="s">
        <v>220</v>
      </c>
      <c r="DK176" s="4"/>
      <c r="DL176" s="8"/>
      <c r="DM176" s="4"/>
      <c r="DN176" s="8"/>
      <c r="DO176" s="7"/>
      <c r="DP176" s="7"/>
      <c r="DQ176" s="2" t="s">
        <v>230</v>
      </c>
      <c r="DR176" s="2" t="s">
        <v>217</v>
      </c>
      <c r="DS176" s="2" t="s">
        <v>567</v>
      </c>
      <c r="DT176" s="2" t="s">
        <v>811</v>
      </c>
      <c r="DU176" s="2" t="s">
        <v>232</v>
      </c>
      <c r="DV176" s="2" t="s">
        <v>220</v>
      </c>
      <c r="DW176" s="4">
        <v>1</v>
      </c>
      <c r="DX176" s="8">
        <v>35.28</v>
      </c>
      <c r="DY176" s="4"/>
      <c r="DZ176" s="8"/>
      <c r="EA176" s="7"/>
      <c r="EB176" s="7"/>
      <c r="EC176" s="2" t="s">
        <v>230</v>
      </c>
      <c r="ED176" s="2" t="s">
        <v>217</v>
      </c>
      <c r="EE176" s="2" t="s">
        <v>1268</v>
      </c>
      <c r="EF176" s="2" t="s">
        <v>1305</v>
      </c>
      <c r="EG176" s="2" t="s">
        <v>269</v>
      </c>
      <c r="EH176" s="2" t="s">
        <v>220</v>
      </c>
      <c r="EI176" s="4"/>
      <c r="EJ176" s="8"/>
      <c r="EK176" s="4">
        <v>1</v>
      </c>
      <c r="EL176" s="8">
        <v>76.2</v>
      </c>
      <c r="EM176" s="7">
        <v>-1</v>
      </c>
      <c r="EN176" s="7">
        <v>-1</v>
      </c>
      <c r="EO176" s="2" t="s">
        <v>230</v>
      </c>
      <c r="EP176" s="2" t="s">
        <v>217</v>
      </c>
      <c r="EQ176" s="2" t="s">
        <v>552</v>
      </c>
      <c r="ER176" s="2" t="s">
        <v>2128</v>
      </c>
      <c r="ES176" s="2" t="s">
        <v>232</v>
      </c>
      <c r="ET176" s="2" t="s">
        <v>220</v>
      </c>
      <c r="EU176" s="4"/>
      <c r="EV176" s="8"/>
      <c r="EW176" s="4"/>
      <c r="EX176" s="8"/>
      <c r="EY176" s="7"/>
      <c r="EZ176" s="7"/>
      <c r="FA176" s="2" t="s">
        <v>230</v>
      </c>
      <c r="FB176" s="2" t="s">
        <v>217</v>
      </c>
      <c r="FC176" s="2" t="s">
        <v>547</v>
      </c>
      <c r="FD176" s="2" t="s">
        <v>570</v>
      </c>
      <c r="FE176" s="2" t="s">
        <v>232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254</v>
      </c>
      <c r="FN176" s="2" t="s">
        <v>217</v>
      </c>
      <c r="FO176" s="2" t="s">
        <v>220</v>
      </c>
      <c r="FP176" s="2" t="s">
        <v>220</v>
      </c>
      <c r="FQ176" s="2" t="s">
        <v>232</v>
      </c>
      <c r="FR176" s="2" t="s">
        <v>220</v>
      </c>
      <c r="FS176" s="4"/>
      <c r="FT176" s="8"/>
      <c r="FU176" s="4"/>
      <c r="FV176" s="8"/>
      <c r="FW176" s="7"/>
      <c r="FX176" s="7"/>
      <c r="FY176" s="2" t="s">
        <v>416</v>
      </c>
      <c r="FZ176" s="2" t="s">
        <v>217</v>
      </c>
      <c r="GA176" s="2" t="s">
        <v>220</v>
      </c>
      <c r="GB176" s="2" t="s">
        <v>220</v>
      </c>
      <c r="GC176" s="2" t="s">
        <v>232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277</v>
      </c>
      <c r="GL176" s="2" t="s">
        <v>217</v>
      </c>
      <c r="GM176" s="2" t="s">
        <v>220</v>
      </c>
      <c r="GN176" s="2" t="s">
        <v>220</v>
      </c>
      <c r="GO176" s="2" t="s">
        <v>232</v>
      </c>
      <c r="GP176" s="2" t="s">
        <v>220</v>
      </c>
      <c r="GQ176" s="4"/>
      <c r="GR176" s="8"/>
      <c r="GS176" s="4"/>
      <c r="GT176" s="8"/>
      <c r="GU176" s="7"/>
      <c r="GV176" s="7"/>
      <c r="GW176" s="2" t="s">
        <v>277</v>
      </c>
      <c r="GX176" s="2" t="s">
        <v>217</v>
      </c>
      <c r="GY176" s="2" t="s">
        <v>220</v>
      </c>
      <c r="GZ176" s="2" t="s">
        <v>220</v>
      </c>
      <c r="HA176" s="2" t="s">
        <v>232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277</v>
      </c>
      <c r="HJ176" s="2" t="s">
        <v>217</v>
      </c>
      <c r="HK176" s="2" t="s">
        <v>220</v>
      </c>
      <c r="HL176" s="2" t="s">
        <v>220</v>
      </c>
      <c r="HM176" s="2" t="s">
        <v>232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230</v>
      </c>
      <c r="HV176" s="2" t="s">
        <v>217</v>
      </c>
      <c r="HW176" s="2" t="s">
        <v>291</v>
      </c>
      <c r="HX176" s="2" t="s">
        <v>220</v>
      </c>
      <c r="HY176" s="2" t="s">
        <v>232</v>
      </c>
      <c r="HZ176" s="2" t="s">
        <v>220</v>
      </c>
      <c r="IA176" s="4"/>
      <c r="IB176" s="8"/>
      <c r="IC176" s="4"/>
      <c r="ID176" s="8"/>
      <c r="IE176" s="7"/>
      <c r="IF176" s="7"/>
      <c r="IG176" s="2" t="s">
        <v>230</v>
      </c>
      <c r="IH176" s="2" t="s">
        <v>217</v>
      </c>
      <c r="II176" s="2" t="s">
        <v>1242</v>
      </c>
      <c r="IJ176" s="2" t="s">
        <v>571</v>
      </c>
      <c r="IK176" s="2" t="s">
        <v>232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277</v>
      </c>
      <c r="IT176" s="2" t="s">
        <v>217</v>
      </c>
      <c r="IU176" s="2" t="s">
        <v>220</v>
      </c>
      <c r="IV176" s="2" t="s">
        <v>220</v>
      </c>
      <c r="IW176" s="2" t="s">
        <v>232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254</v>
      </c>
      <c r="JF176" s="2" t="s">
        <v>217</v>
      </c>
      <c r="JG176" s="2" t="s">
        <v>220</v>
      </c>
      <c r="JH176" s="2" t="s">
        <v>220</v>
      </c>
      <c r="JI176" s="2" t="s">
        <v>232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277</v>
      </c>
      <c r="JR176" s="2" t="s">
        <v>217</v>
      </c>
      <c r="JS176" s="2" t="s">
        <v>220</v>
      </c>
      <c r="JT176" s="2" t="s">
        <v>220</v>
      </c>
      <c r="JU176" s="2" t="s">
        <v>232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277</v>
      </c>
      <c r="KD176" s="2" t="s">
        <v>217</v>
      </c>
      <c r="KE176" s="2" t="s">
        <v>220</v>
      </c>
      <c r="KF176" s="2" t="s">
        <v>220</v>
      </c>
      <c r="KG176" s="2" t="s">
        <v>232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277</v>
      </c>
      <c r="KP176" s="2" t="s">
        <v>217</v>
      </c>
      <c r="KQ176" s="2" t="s">
        <v>220</v>
      </c>
      <c r="KR176" s="2" t="s">
        <v>220</v>
      </c>
      <c r="KS176" s="2" t="s">
        <v>232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277</v>
      </c>
      <c r="LB176" s="2" t="s">
        <v>217</v>
      </c>
      <c r="LC176" s="2" t="s">
        <v>220</v>
      </c>
      <c r="LD176" s="2" t="s">
        <v>220</v>
      </c>
      <c r="LE176" s="2" t="s">
        <v>232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268</v>
      </c>
      <c r="LN176" s="2" t="s">
        <v>217</v>
      </c>
      <c r="LO176" s="2" t="s">
        <v>220</v>
      </c>
      <c r="LP176" s="2" t="s">
        <v>220</v>
      </c>
      <c r="LQ176" s="2" t="s">
        <v>232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230</v>
      </c>
      <c r="LZ176" s="2" t="s">
        <v>270</v>
      </c>
      <c r="MA176" s="2" t="s">
        <v>1269</v>
      </c>
      <c r="MB176" s="2" t="s">
        <v>220</v>
      </c>
      <c r="MC176" s="2" t="s">
        <v>232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277</v>
      </c>
      <c r="ML176" s="2" t="s">
        <v>217</v>
      </c>
      <c r="MM176" s="2" t="s">
        <v>220</v>
      </c>
      <c r="MN176" s="2" t="s">
        <v>220</v>
      </c>
      <c r="MO176" s="2" t="s">
        <v>232</v>
      </c>
      <c r="MP176" s="2" t="s">
        <v>220</v>
      </c>
      <c r="MQ176" s="4"/>
      <c r="MR176" s="8"/>
      <c r="MS176" s="4"/>
      <c r="MT176" s="8"/>
      <c r="MU176" s="7"/>
      <c r="MV176" s="7"/>
      <c r="MW176" s="2" t="s">
        <v>230</v>
      </c>
      <c r="MX176" s="2" t="s">
        <v>274</v>
      </c>
      <c r="MY176" s="2" t="s">
        <v>910</v>
      </c>
      <c r="MZ176" s="2" t="s">
        <v>2129</v>
      </c>
      <c r="NA176" s="2" t="s">
        <v>232</v>
      </c>
      <c r="NB176" s="2" t="s">
        <v>220</v>
      </c>
      <c r="NC176" s="4"/>
      <c r="ND176" s="8"/>
      <c r="NE176" s="4"/>
      <c r="NF176" s="8"/>
      <c r="NG176" s="7"/>
      <c r="NH176" s="7"/>
      <c r="NI176" s="2" t="s">
        <v>277</v>
      </c>
      <c r="NJ176" s="2" t="s">
        <v>217</v>
      </c>
      <c r="NK176" s="2" t="s">
        <v>220</v>
      </c>
      <c r="NL176" s="2" t="s">
        <v>220</v>
      </c>
      <c r="NM176" s="2" t="s">
        <v>232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277</v>
      </c>
      <c r="NV176" s="2" t="s">
        <v>217</v>
      </c>
      <c r="NW176" s="2" t="s">
        <v>220</v>
      </c>
      <c r="NX176" s="2" t="s">
        <v>220</v>
      </c>
      <c r="NY176" s="2" t="s">
        <v>232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217</v>
      </c>
      <c r="OI176" s="2" t="s">
        <v>220</v>
      </c>
      <c r="OJ176" s="2" t="s">
        <v>220</v>
      </c>
      <c r="OK176" s="2" t="s">
        <v>232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277</v>
      </c>
      <c r="OT176" s="2" t="s">
        <v>270</v>
      </c>
      <c r="OU176" s="2" t="s">
        <v>220</v>
      </c>
      <c r="OV176" s="2" t="s">
        <v>220</v>
      </c>
      <c r="OW176" s="2" t="s">
        <v>232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277</v>
      </c>
      <c r="PF176" s="2" t="s">
        <v>217</v>
      </c>
      <c r="PG176" s="2" t="s">
        <v>220</v>
      </c>
      <c r="PH176" s="2" t="s">
        <v>220</v>
      </c>
      <c r="PI176" s="2" t="s">
        <v>232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277</v>
      </c>
      <c r="PR176" s="2" t="s">
        <v>270</v>
      </c>
      <c r="PS176" s="2" t="s">
        <v>220</v>
      </c>
      <c r="PT176" s="2" t="s">
        <v>220</v>
      </c>
      <c r="PU176" s="2" t="s">
        <v>232</v>
      </c>
      <c r="PV176" s="2" t="s">
        <v>220</v>
      </c>
      <c r="PW176" s="4">
        <v>373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</row>
    <row r="177">
      <c r="A177" s="2" t="s">
        <v>2130</v>
      </c>
      <c r="B177" s="2" t="s">
        <v>209</v>
      </c>
      <c r="C177" s="2" t="s">
        <v>210</v>
      </c>
      <c r="D177" s="2" t="s">
        <v>1713</v>
      </c>
      <c r="E177" s="2" t="s">
        <v>1714</v>
      </c>
      <c r="F177" s="2" t="s">
        <v>1278</v>
      </c>
      <c r="G177" s="2" t="s">
        <v>1278</v>
      </c>
      <c r="H177" s="2" t="s">
        <v>1278</v>
      </c>
      <c r="I177" s="2" t="s">
        <v>2131</v>
      </c>
      <c r="J177" s="2" t="s">
        <v>215</v>
      </c>
      <c r="K177" s="2" t="s">
        <v>304</v>
      </c>
      <c r="L177" s="3">
        <v>49.35</v>
      </c>
      <c r="M177" s="3">
        <v>51.81</v>
      </c>
      <c r="N177" s="3">
        <v>104.99</v>
      </c>
      <c r="O177" s="2" t="s">
        <v>1099</v>
      </c>
      <c r="P177" s="2" t="s">
        <v>538</v>
      </c>
      <c r="Q177" s="2" t="s">
        <v>219</v>
      </c>
      <c r="R177" s="2" t="s">
        <v>220</v>
      </c>
      <c r="S177" s="2" t="s">
        <v>1280</v>
      </c>
      <c r="T177" s="2" t="s">
        <v>222</v>
      </c>
      <c r="U177" s="2" t="s">
        <v>223</v>
      </c>
      <c r="V177" s="2" t="s">
        <v>1281</v>
      </c>
      <c r="W177" s="2" t="s">
        <v>763</v>
      </c>
      <c r="X177" s="2" t="s">
        <v>707</v>
      </c>
      <c r="Y177" s="2" t="s">
        <v>2132</v>
      </c>
      <c r="Z177" s="4">
        <v>134</v>
      </c>
      <c r="AA177" s="4">
        <f>=ROUNDDOWN(134,0)</f>
      </c>
      <c r="AB177" s="5">
        <v>1</v>
      </c>
      <c r="AC177" s="2" t="s">
        <v>220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>
        <v>1</v>
      </c>
      <c r="AQ177" s="8">
        <v>26.25</v>
      </c>
      <c r="AR177" s="4">
        <v>4</v>
      </c>
      <c r="AS177" s="8">
        <v>104.44</v>
      </c>
      <c r="AT177" s="7">
        <v>-0.75</v>
      </c>
      <c r="AU177" s="7">
        <v>-0.7487</v>
      </c>
      <c r="AV177" s="4">
        <v>1</v>
      </c>
      <c r="AW177" s="8">
        <v>26.25</v>
      </c>
      <c r="AX177" s="4">
        <v>6</v>
      </c>
      <c r="AY177" s="8">
        <v>173.9</v>
      </c>
      <c r="AZ177" s="7">
        <v>-0.8333</v>
      </c>
      <c r="BA177" s="7">
        <v>-0.8491</v>
      </c>
      <c r="BB177" s="7">
        <v>1</v>
      </c>
      <c r="BC177" s="4">
        <v>1</v>
      </c>
      <c r="BD177" s="8">
        <v>26.25</v>
      </c>
      <c r="BE177" s="4">
        <v>6</v>
      </c>
      <c r="BF177" s="8">
        <v>173.9</v>
      </c>
      <c r="BG177" s="7">
        <v>-0.8333</v>
      </c>
      <c r="BH177" s="7">
        <v>-0.8491</v>
      </c>
      <c r="BI177" s="7">
        <v>1</v>
      </c>
      <c r="BJ177" s="4">
        <v>1</v>
      </c>
      <c r="BK177" s="8">
        <v>26.25</v>
      </c>
      <c r="BL177" s="2" t="s">
        <v>2133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1237</v>
      </c>
      <c r="BV177" s="2" t="s">
        <v>270</v>
      </c>
      <c r="BW177" s="2" t="s">
        <v>220</v>
      </c>
      <c r="BX177" s="2" t="s">
        <v>504</v>
      </c>
      <c r="BY177" s="2" t="s">
        <v>232</v>
      </c>
      <c r="BZ177" s="2" t="s">
        <v>220</v>
      </c>
      <c r="CA177" s="4"/>
      <c r="CB177" s="8"/>
      <c r="CC177" s="4"/>
      <c r="CD177" s="8"/>
      <c r="CE177" s="7"/>
      <c r="CF177" s="7"/>
      <c r="CG177" s="2" t="s">
        <v>230</v>
      </c>
      <c r="CH177" s="2" t="s">
        <v>217</v>
      </c>
      <c r="CI177" s="2" t="s">
        <v>1284</v>
      </c>
      <c r="CJ177" s="2" t="s">
        <v>2134</v>
      </c>
      <c r="CK177" s="2" t="s">
        <v>232</v>
      </c>
      <c r="CL177" s="2" t="s">
        <v>220</v>
      </c>
      <c r="CM177" s="4">
        <v>1</v>
      </c>
      <c r="CN177" s="8">
        <v>26.25</v>
      </c>
      <c r="CO177" s="4">
        <v>2</v>
      </c>
      <c r="CP177" s="8">
        <v>52.5</v>
      </c>
      <c r="CQ177" s="7">
        <v>-0.5</v>
      </c>
      <c r="CR177" s="7">
        <v>-0.5</v>
      </c>
      <c r="CS177" s="2" t="s">
        <v>230</v>
      </c>
      <c r="CT177" s="2" t="s">
        <v>217</v>
      </c>
      <c r="CU177" s="2" t="s">
        <v>714</v>
      </c>
      <c r="CV177" s="2" t="s">
        <v>725</v>
      </c>
      <c r="CW177" s="2" t="s">
        <v>269</v>
      </c>
      <c r="CX177" s="2" t="s">
        <v>220</v>
      </c>
      <c r="CY177" s="4"/>
      <c r="CZ177" s="8"/>
      <c r="DA177" s="4"/>
      <c r="DB177" s="8"/>
      <c r="DC177" s="7"/>
      <c r="DD177" s="7"/>
      <c r="DE177" s="2" t="s">
        <v>230</v>
      </c>
      <c r="DF177" s="2" t="s">
        <v>217</v>
      </c>
      <c r="DG177" s="2" t="s">
        <v>1191</v>
      </c>
      <c r="DH177" s="2" t="s">
        <v>718</v>
      </c>
      <c r="DI177" s="2" t="s">
        <v>232</v>
      </c>
      <c r="DJ177" s="2" t="s">
        <v>220</v>
      </c>
      <c r="DK177" s="4"/>
      <c r="DL177" s="8"/>
      <c r="DM177" s="4">
        <v>1</v>
      </c>
      <c r="DN177" s="8">
        <v>25.91</v>
      </c>
      <c r="DO177" s="7">
        <v>-1</v>
      </c>
      <c r="DP177" s="7">
        <v>-1</v>
      </c>
      <c r="DQ177" s="2" t="s">
        <v>230</v>
      </c>
      <c r="DR177" s="2" t="s">
        <v>217</v>
      </c>
      <c r="DS177" s="2" t="s">
        <v>1841</v>
      </c>
      <c r="DT177" s="2" t="s">
        <v>1764</v>
      </c>
      <c r="DU177" s="2" t="s">
        <v>232</v>
      </c>
      <c r="DV177" s="2" t="s">
        <v>220</v>
      </c>
      <c r="DW177" s="4"/>
      <c r="DX177" s="8"/>
      <c r="DY177" s="4">
        <v>1</v>
      </c>
      <c r="DZ177" s="8">
        <v>26.03</v>
      </c>
      <c r="EA177" s="7">
        <v>-1</v>
      </c>
      <c r="EB177" s="7">
        <v>-1</v>
      </c>
      <c r="EC177" s="2" t="s">
        <v>230</v>
      </c>
      <c r="ED177" s="2" t="s">
        <v>217</v>
      </c>
      <c r="EE177" s="2" t="s">
        <v>986</v>
      </c>
      <c r="EF177" s="2" t="s">
        <v>301</v>
      </c>
      <c r="EG177" s="2" t="s">
        <v>269</v>
      </c>
      <c r="EH177" s="2" t="s">
        <v>220</v>
      </c>
      <c r="EI177" s="4"/>
      <c r="EJ177" s="8"/>
      <c r="EK177" s="4"/>
      <c r="EL177" s="8"/>
      <c r="EM177" s="7"/>
      <c r="EN177" s="7"/>
      <c r="EO177" s="2" t="s">
        <v>230</v>
      </c>
      <c r="EP177" s="2" t="s">
        <v>217</v>
      </c>
      <c r="EQ177" s="2" t="s">
        <v>722</v>
      </c>
      <c r="ER177" s="2" t="s">
        <v>1285</v>
      </c>
      <c r="ES177" s="2" t="s">
        <v>232</v>
      </c>
      <c r="ET177" s="2" t="s">
        <v>220</v>
      </c>
      <c r="EU177" s="4"/>
      <c r="EV177" s="8"/>
      <c r="EW177" s="4"/>
      <c r="EX177" s="8"/>
      <c r="EY177" s="7"/>
      <c r="EZ177" s="7"/>
      <c r="FA177" s="2" t="s">
        <v>254</v>
      </c>
      <c r="FB177" s="2" t="s">
        <v>270</v>
      </c>
      <c r="FC177" s="2" t="s">
        <v>220</v>
      </c>
      <c r="FD177" s="2" t="s">
        <v>220</v>
      </c>
      <c r="FE177" s="2" t="s">
        <v>232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230</v>
      </c>
      <c r="FN177" s="2" t="s">
        <v>217</v>
      </c>
      <c r="FO177" s="2" t="s">
        <v>714</v>
      </c>
      <c r="FP177" s="2" t="s">
        <v>1796</v>
      </c>
      <c r="FQ177" s="2" t="s">
        <v>232</v>
      </c>
      <c r="FR177" s="2" t="s">
        <v>220</v>
      </c>
      <c r="FS177" s="4"/>
      <c r="FT177" s="8"/>
      <c r="FU177" s="4"/>
      <c r="FV177" s="8"/>
      <c r="FW177" s="7"/>
      <c r="FX177" s="7"/>
      <c r="FY177" s="2" t="s">
        <v>230</v>
      </c>
      <c r="FZ177" s="2" t="s">
        <v>217</v>
      </c>
      <c r="GA177" s="2" t="s">
        <v>1290</v>
      </c>
      <c r="GB177" s="2" t="s">
        <v>1082</v>
      </c>
      <c r="GC177" s="2" t="s">
        <v>232</v>
      </c>
      <c r="GD177" s="2" t="s">
        <v>220</v>
      </c>
      <c r="GE177" s="4"/>
      <c r="GF177" s="8"/>
      <c r="GG177" s="4"/>
      <c r="GH177" s="8"/>
      <c r="GI177" s="7"/>
      <c r="GJ177" s="7"/>
      <c r="GK177" s="2" t="s">
        <v>277</v>
      </c>
      <c r="GL177" s="2" t="s">
        <v>217</v>
      </c>
      <c r="GM177" s="2" t="s">
        <v>220</v>
      </c>
      <c r="GN177" s="2" t="s">
        <v>220</v>
      </c>
      <c r="GO177" s="2" t="s">
        <v>232</v>
      </c>
      <c r="GP177" s="2" t="s">
        <v>220</v>
      </c>
      <c r="GQ177" s="4"/>
      <c r="GR177" s="8"/>
      <c r="GS177" s="4"/>
      <c r="GT177" s="8"/>
      <c r="GU177" s="7"/>
      <c r="GV177" s="7"/>
      <c r="GW177" s="2" t="s">
        <v>416</v>
      </c>
      <c r="GX177" s="2" t="s">
        <v>217</v>
      </c>
      <c r="GY177" s="2" t="s">
        <v>220</v>
      </c>
      <c r="GZ177" s="2" t="s">
        <v>220</v>
      </c>
      <c r="HA177" s="2" t="s">
        <v>232</v>
      </c>
      <c r="HB177" s="2" t="s">
        <v>220</v>
      </c>
      <c r="HC177" s="4"/>
      <c r="HD177" s="8"/>
      <c r="HE177" s="4"/>
      <c r="HF177" s="8"/>
      <c r="HG177" s="7"/>
      <c r="HH177" s="7"/>
      <c r="HI177" s="2" t="s">
        <v>277</v>
      </c>
      <c r="HJ177" s="2" t="s">
        <v>217</v>
      </c>
      <c r="HK177" s="2" t="s">
        <v>220</v>
      </c>
      <c r="HL177" s="2" t="s">
        <v>220</v>
      </c>
      <c r="HM177" s="2" t="s">
        <v>232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230</v>
      </c>
      <c r="HV177" s="2" t="s">
        <v>217</v>
      </c>
      <c r="HW177" s="2" t="s">
        <v>465</v>
      </c>
      <c r="HX177" s="2" t="s">
        <v>880</v>
      </c>
      <c r="HY177" s="2" t="s">
        <v>232</v>
      </c>
      <c r="HZ177" s="2" t="s">
        <v>220</v>
      </c>
      <c r="IA177" s="4"/>
      <c r="IB177" s="8"/>
      <c r="IC177" s="4"/>
      <c r="ID177" s="8"/>
      <c r="IE177" s="7"/>
      <c r="IF177" s="7"/>
      <c r="IG177" s="2" t="s">
        <v>230</v>
      </c>
      <c r="IH177" s="2" t="s">
        <v>217</v>
      </c>
      <c r="II177" s="2" t="s">
        <v>2135</v>
      </c>
      <c r="IJ177" s="2" t="s">
        <v>727</v>
      </c>
      <c r="IK177" s="2" t="s">
        <v>232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277</v>
      </c>
      <c r="IT177" s="2" t="s">
        <v>217</v>
      </c>
      <c r="IU177" s="2" t="s">
        <v>220</v>
      </c>
      <c r="IV177" s="2" t="s">
        <v>220</v>
      </c>
      <c r="IW177" s="2" t="s">
        <v>232</v>
      </c>
      <c r="IX177" s="2" t="s">
        <v>220</v>
      </c>
      <c r="IY177" s="4"/>
      <c r="IZ177" s="8"/>
      <c r="JA177" s="4"/>
      <c r="JB177" s="8"/>
      <c r="JC177" s="7"/>
      <c r="JD177" s="7"/>
      <c r="JE177" s="2" t="s">
        <v>254</v>
      </c>
      <c r="JF177" s="2" t="s">
        <v>217</v>
      </c>
      <c r="JG177" s="2" t="s">
        <v>220</v>
      </c>
      <c r="JH177" s="2" t="s">
        <v>220</v>
      </c>
      <c r="JI177" s="2" t="s">
        <v>232</v>
      </c>
      <c r="JJ177" s="2" t="s">
        <v>220</v>
      </c>
      <c r="JK177" s="4"/>
      <c r="JL177" s="8"/>
      <c r="JM177" s="4"/>
      <c r="JN177" s="8"/>
      <c r="JO177" s="7"/>
      <c r="JP177" s="7"/>
      <c r="JQ177" s="2" t="s">
        <v>277</v>
      </c>
      <c r="JR177" s="2" t="s">
        <v>217</v>
      </c>
      <c r="JS177" s="2" t="s">
        <v>220</v>
      </c>
      <c r="JT177" s="2" t="s">
        <v>220</v>
      </c>
      <c r="JU177" s="2" t="s">
        <v>232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277</v>
      </c>
      <c r="KD177" s="2" t="s">
        <v>217</v>
      </c>
      <c r="KE177" s="2" t="s">
        <v>220</v>
      </c>
      <c r="KF177" s="2" t="s">
        <v>220</v>
      </c>
      <c r="KG177" s="2" t="s">
        <v>232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277</v>
      </c>
      <c r="KP177" s="2" t="s">
        <v>217</v>
      </c>
      <c r="KQ177" s="2" t="s">
        <v>220</v>
      </c>
      <c r="KR177" s="2" t="s">
        <v>220</v>
      </c>
      <c r="KS177" s="2" t="s">
        <v>232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277</v>
      </c>
      <c r="LB177" s="2" t="s">
        <v>217</v>
      </c>
      <c r="LC177" s="2" t="s">
        <v>220</v>
      </c>
      <c r="LD177" s="2" t="s">
        <v>220</v>
      </c>
      <c r="LE177" s="2" t="s">
        <v>232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268</v>
      </c>
      <c r="LN177" s="2" t="s">
        <v>217</v>
      </c>
      <c r="LO177" s="2" t="s">
        <v>220</v>
      </c>
      <c r="LP177" s="2" t="s">
        <v>220</v>
      </c>
      <c r="LQ177" s="2" t="s">
        <v>232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230</v>
      </c>
      <c r="LZ177" s="2" t="s">
        <v>270</v>
      </c>
      <c r="MA177" s="2" t="s">
        <v>412</v>
      </c>
      <c r="MB177" s="2" t="s">
        <v>2136</v>
      </c>
      <c r="MC177" s="2" t="s">
        <v>232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277</v>
      </c>
      <c r="ML177" s="2" t="s">
        <v>217</v>
      </c>
      <c r="MM177" s="2" t="s">
        <v>220</v>
      </c>
      <c r="MN177" s="2" t="s">
        <v>220</v>
      </c>
      <c r="MO177" s="2" t="s">
        <v>232</v>
      </c>
      <c r="MP177" s="2" t="s">
        <v>220</v>
      </c>
      <c r="MQ177" s="4"/>
      <c r="MR177" s="8"/>
      <c r="MS177" s="4"/>
      <c r="MT177" s="8"/>
      <c r="MU177" s="7"/>
      <c r="MV177" s="7"/>
      <c r="MW177" s="2" t="s">
        <v>230</v>
      </c>
      <c r="MX177" s="2" t="s">
        <v>274</v>
      </c>
      <c r="MY177" s="2" t="s">
        <v>1194</v>
      </c>
      <c r="MZ177" s="2" t="s">
        <v>327</v>
      </c>
      <c r="NA177" s="2" t="s">
        <v>232</v>
      </c>
      <c r="NB177" s="2" t="s">
        <v>220</v>
      </c>
      <c r="NC177" s="4"/>
      <c r="ND177" s="8"/>
      <c r="NE177" s="4"/>
      <c r="NF177" s="8"/>
      <c r="NG177" s="7"/>
      <c r="NH177" s="7"/>
      <c r="NI177" s="2" t="s">
        <v>220</v>
      </c>
      <c r="NJ177" s="2" t="s">
        <v>220</v>
      </c>
      <c r="NK177" s="2" t="s">
        <v>220</v>
      </c>
      <c r="NL177" s="2" t="s">
        <v>220</v>
      </c>
      <c r="NM177" s="2" t="s">
        <v>220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277</v>
      </c>
      <c r="NV177" s="2" t="s">
        <v>217</v>
      </c>
      <c r="NW177" s="2" t="s">
        <v>220</v>
      </c>
      <c r="NX177" s="2" t="s">
        <v>220</v>
      </c>
      <c r="NY177" s="2" t="s">
        <v>232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217</v>
      </c>
      <c r="OI177" s="2" t="s">
        <v>220</v>
      </c>
      <c r="OJ177" s="2" t="s">
        <v>220</v>
      </c>
      <c r="OK177" s="2" t="s">
        <v>232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230</v>
      </c>
      <c r="OT177" s="2" t="s">
        <v>270</v>
      </c>
      <c r="OU177" s="2" t="s">
        <v>1950</v>
      </c>
      <c r="OV177" s="2" t="s">
        <v>220</v>
      </c>
      <c r="OW177" s="2" t="s">
        <v>232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220</v>
      </c>
      <c r="PF177" s="2" t="s">
        <v>220</v>
      </c>
      <c r="PG177" s="2" t="s">
        <v>220</v>
      </c>
      <c r="PH177" s="2" t="s">
        <v>220</v>
      </c>
      <c r="PI177" s="2" t="s">
        <v>220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254</v>
      </c>
      <c r="PR177" s="2" t="s">
        <v>270</v>
      </c>
      <c r="PS177" s="2" t="s">
        <v>220</v>
      </c>
      <c r="PT177" s="2" t="s">
        <v>220</v>
      </c>
      <c r="PU177" s="2" t="s">
        <v>232</v>
      </c>
      <c r="PV177" s="2" t="s">
        <v>220</v>
      </c>
      <c r="PW177" s="4">
        <v>134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</row>
    <row r="178">
      <c r="A178" s="2" t="s">
        <v>2137</v>
      </c>
      <c r="B178" s="2" t="s">
        <v>209</v>
      </c>
      <c r="C178" s="2" t="s">
        <v>210</v>
      </c>
      <c r="D178" s="2" t="s">
        <v>1713</v>
      </c>
      <c r="E178" s="2" t="s">
        <v>1714</v>
      </c>
      <c r="F178" s="2" t="s">
        <v>1278</v>
      </c>
      <c r="G178" s="2" t="s">
        <v>1278</v>
      </c>
      <c r="H178" s="2" t="s">
        <v>1278</v>
      </c>
      <c r="I178" s="2" t="s">
        <v>2131</v>
      </c>
      <c r="J178" s="2" t="s">
        <v>282</v>
      </c>
      <c r="K178" s="2" t="s">
        <v>304</v>
      </c>
      <c r="L178" s="3">
        <v>66.15</v>
      </c>
      <c r="M178" s="3">
        <v>69.45</v>
      </c>
      <c r="N178" s="3">
        <v>134.99</v>
      </c>
      <c r="O178" s="2" t="s">
        <v>1099</v>
      </c>
      <c r="P178" s="2" t="s">
        <v>538</v>
      </c>
      <c r="Q178" s="2" t="s">
        <v>219</v>
      </c>
      <c r="R178" s="2" t="s">
        <v>220</v>
      </c>
      <c r="S178" s="2" t="s">
        <v>1280</v>
      </c>
      <c r="T178" s="2" t="s">
        <v>222</v>
      </c>
      <c r="U178" s="2" t="s">
        <v>223</v>
      </c>
      <c r="V178" s="2" t="s">
        <v>1281</v>
      </c>
      <c r="W178" s="2" t="s">
        <v>763</v>
      </c>
      <c r="X178" s="2" t="s">
        <v>707</v>
      </c>
      <c r="Y178" s="2" t="s">
        <v>2132</v>
      </c>
      <c r="Z178" s="4">
        <v>114</v>
      </c>
      <c r="AA178" s="4">
        <f>=ROUNDDOWN(380,0)</f>
      </c>
      <c r="AB178" s="5">
        <v>0.3</v>
      </c>
      <c r="AC178" s="2" t="s">
        <v>220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/>
      <c r="AQ178" s="8"/>
      <c r="AR178" s="4">
        <v>2</v>
      </c>
      <c r="AS178" s="8">
        <v>69.46</v>
      </c>
      <c r="AT178" s="7">
        <v>-1</v>
      </c>
      <c r="AU178" s="7">
        <v>-1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/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/>
      <c r="BK178" s="8"/>
      <c r="BL178" s="2" t="s">
        <v>20</v>
      </c>
      <c r="BM178" s="7"/>
      <c r="BN178" s="7"/>
      <c r="BO178" s="4"/>
      <c r="BP178" s="8"/>
      <c r="BQ178" s="4"/>
      <c r="BR178" s="8"/>
      <c r="BS178" s="7"/>
      <c r="BT178" s="7"/>
      <c r="BU178" s="2" t="s">
        <v>1237</v>
      </c>
      <c r="BV178" s="2" t="s">
        <v>270</v>
      </c>
      <c r="BW178" s="2" t="s">
        <v>220</v>
      </c>
      <c r="BX178" s="2" t="s">
        <v>504</v>
      </c>
      <c r="BY178" s="2" t="s">
        <v>232</v>
      </c>
      <c r="BZ178" s="2" t="s">
        <v>220</v>
      </c>
      <c r="CA178" s="4"/>
      <c r="CB178" s="8"/>
      <c r="CC178" s="4"/>
      <c r="CD178" s="8"/>
      <c r="CE178" s="7"/>
      <c r="CF178" s="7"/>
      <c r="CG178" s="2" t="s">
        <v>230</v>
      </c>
      <c r="CH178" s="2" t="s">
        <v>217</v>
      </c>
      <c r="CI178" s="2" t="s">
        <v>1284</v>
      </c>
      <c r="CJ178" s="2" t="s">
        <v>1568</v>
      </c>
      <c r="CK178" s="2" t="s">
        <v>232</v>
      </c>
      <c r="CL178" s="2" t="s">
        <v>220</v>
      </c>
      <c r="CM178" s="4"/>
      <c r="CN178" s="8"/>
      <c r="CO178" s="4"/>
      <c r="CP178" s="8"/>
      <c r="CQ178" s="7"/>
      <c r="CR178" s="7"/>
      <c r="CS178" s="2" t="s">
        <v>230</v>
      </c>
      <c r="CT178" s="2" t="s">
        <v>217</v>
      </c>
      <c r="CU178" s="2" t="s">
        <v>714</v>
      </c>
      <c r="CV178" s="2" t="s">
        <v>746</v>
      </c>
      <c r="CW178" s="2" t="s">
        <v>269</v>
      </c>
      <c r="CX178" s="2" t="s">
        <v>220</v>
      </c>
      <c r="CY178" s="4"/>
      <c r="CZ178" s="8"/>
      <c r="DA178" s="4"/>
      <c r="DB178" s="8"/>
      <c r="DC178" s="7"/>
      <c r="DD178" s="7"/>
      <c r="DE178" s="2" t="s">
        <v>230</v>
      </c>
      <c r="DF178" s="2" t="s">
        <v>217</v>
      </c>
      <c r="DG178" s="2" t="s">
        <v>1191</v>
      </c>
      <c r="DH178" s="2" t="s">
        <v>2138</v>
      </c>
      <c r="DI178" s="2" t="s">
        <v>232</v>
      </c>
      <c r="DJ178" s="2" t="s">
        <v>220</v>
      </c>
      <c r="DK178" s="4"/>
      <c r="DL178" s="8"/>
      <c r="DM178" s="4">
        <v>2</v>
      </c>
      <c r="DN178" s="8">
        <v>69.46</v>
      </c>
      <c r="DO178" s="7">
        <v>-1</v>
      </c>
      <c r="DP178" s="7">
        <v>-1</v>
      </c>
      <c r="DQ178" s="2" t="s">
        <v>230</v>
      </c>
      <c r="DR178" s="2" t="s">
        <v>217</v>
      </c>
      <c r="DS178" s="2" t="s">
        <v>1841</v>
      </c>
      <c r="DT178" s="2" t="s">
        <v>426</v>
      </c>
      <c r="DU178" s="2" t="s">
        <v>232</v>
      </c>
      <c r="DV178" s="2" t="s">
        <v>220</v>
      </c>
      <c r="DW178" s="4"/>
      <c r="DX178" s="8"/>
      <c r="DY178" s="4"/>
      <c r="DZ178" s="8"/>
      <c r="EA178" s="7"/>
      <c r="EB178" s="7"/>
      <c r="EC178" s="2" t="s">
        <v>230</v>
      </c>
      <c r="ED178" s="2" t="s">
        <v>217</v>
      </c>
      <c r="EE178" s="2" t="s">
        <v>986</v>
      </c>
      <c r="EF178" s="2" t="s">
        <v>1400</v>
      </c>
      <c r="EG178" s="2" t="s">
        <v>269</v>
      </c>
      <c r="EH178" s="2" t="s">
        <v>220</v>
      </c>
      <c r="EI178" s="4"/>
      <c r="EJ178" s="8"/>
      <c r="EK178" s="4"/>
      <c r="EL178" s="8"/>
      <c r="EM178" s="7"/>
      <c r="EN178" s="7"/>
      <c r="EO178" s="2" t="s">
        <v>230</v>
      </c>
      <c r="EP178" s="2" t="s">
        <v>217</v>
      </c>
      <c r="EQ178" s="2" t="s">
        <v>722</v>
      </c>
      <c r="ER178" s="2" t="s">
        <v>2139</v>
      </c>
      <c r="ES178" s="2" t="s">
        <v>232</v>
      </c>
      <c r="ET178" s="2" t="s">
        <v>220</v>
      </c>
      <c r="EU178" s="4"/>
      <c r="EV178" s="8"/>
      <c r="EW178" s="4"/>
      <c r="EX178" s="8"/>
      <c r="EY178" s="7"/>
      <c r="EZ178" s="7"/>
      <c r="FA178" s="2" t="s">
        <v>254</v>
      </c>
      <c r="FB178" s="2" t="s">
        <v>270</v>
      </c>
      <c r="FC178" s="2" t="s">
        <v>220</v>
      </c>
      <c r="FD178" s="2" t="s">
        <v>220</v>
      </c>
      <c r="FE178" s="2" t="s">
        <v>232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230</v>
      </c>
      <c r="FN178" s="2" t="s">
        <v>217</v>
      </c>
      <c r="FO178" s="2" t="s">
        <v>714</v>
      </c>
      <c r="FP178" s="2" t="s">
        <v>290</v>
      </c>
      <c r="FQ178" s="2" t="s">
        <v>232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230</v>
      </c>
      <c r="FZ178" s="2" t="s">
        <v>217</v>
      </c>
      <c r="GA178" s="2" t="s">
        <v>1290</v>
      </c>
      <c r="GB178" s="2" t="s">
        <v>1039</v>
      </c>
      <c r="GC178" s="2" t="s">
        <v>232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277</v>
      </c>
      <c r="GL178" s="2" t="s">
        <v>217</v>
      </c>
      <c r="GM178" s="2" t="s">
        <v>220</v>
      </c>
      <c r="GN178" s="2" t="s">
        <v>220</v>
      </c>
      <c r="GO178" s="2" t="s">
        <v>232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230</v>
      </c>
      <c r="GX178" s="2" t="s">
        <v>270</v>
      </c>
      <c r="GY178" s="2" t="s">
        <v>325</v>
      </c>
      <c r="GZ178" s="2" t="s">
        <v>220</v>
      </c>
      <c r="HA178" s="2" t="s">
        <v>232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277</v>
      </c>
      <c r="HJ178" s="2" t="s">
        <v>217</v>
      </c>
      <c r="HK178" s="2" t="s">
        <v>220</v>
      </c>
      <c r="HL178" s="2" t="s">
        <v>220</v>
      </c>
      <c r="HM178" s="2" t="s">
        <v>232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230</v>
      </c>
      <c r="HV178" s="2" t="s">
        <v>217</v>
      </c>
      <c r="HW178" s="2" t="s">
        <v>465</v>
      </c>
      <c r="HX178" s="2" t="s">
        <v>1811</v>
      </c>
      <c r="HY178" s="2" t="s">
        <v>232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230</v>
      </c>
      <c r="IH178" s="2" t="s">
        <v>217</v>
      </c>
      <c r="II178" s="2" t="s">
        <v>2135</v>
      </c>
      <c r="IJ178" s="2" t="s">
        <v>1192</v>
      </c>
      <c r="IK178" s="2" t="s">
        <v>232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277</v>
      </c>
      <c r="IT178" s="2" t="s">
        <v>217</v>
      </c>
      <c r="IU178" s="2" t="s">
        <v>220</v>
      </c>
      <c r="IV178" s="2" t="s">
        <v>220</v>
      </c>
      <c r="IW178" s="2" t="s">
        <v>232</v>
      </c>
      <c r="IX178" s="2" t="s">
        <v>220</v>
      </c>
      <c r="IY178" s="4"/>
      <c r="IZ178" s="8"/>
      <c r="JA178" s="4"/>
      <c r="JB178" s="8"/>
      <c r="JC178" s="7"/>
      <c r="JD178" s="7"/>
      <c r="JE178" s="2" t="s">
        <v>254</v>
      </c>
      <c r="JF178" s="2" t="s">
        <v>217</v>
      </c>
      <c r="JG178" s="2" t="s">
        <v>220</v>
      </c>
      <c r="JH178" s="2" t="s">
        <v>220</v>
      </c>
      <c r="JI178" s="2" t="s">
        <v>232</v>
      </c>
      <c r="JJ178" s="2" t="s">
        <v>220</v>
      </c>
      <c r="JK178" s="4"/>
      <c r="JL178" s="8"/>
      <c r="JM178" s="4"/>
      <c r="JN178" s="8"/>
      <c r="JO178" s="7"/>
      <c r="JP178" s="7"/>
      <c r="JQ178" s="2" t="s">
        <v>277</v>
      </c>
      <c r="JR178" s="2" t="s">
        <v>217</v>
      </c>
      <c r="JS178" s="2" t="s">
        <v>220</v>
      </c>
      <c r="JT178" s="2" t="s">
        <v>220</v>
      </c>
      <c r="JU178" s="2" t="s">
        <v>232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277</v>
      </c>
      <c r="KD178" s="2" t="s">
        <v>217</v>
      </c>
      <c r="KE178" s="2" t="s">
        <v>220</v>
      </c>
      <c r="KF178" s="2" t="s">
        <v>220</v>
      </c>
      <c r="KG178" s="2" t="s">
        <v>232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277</v>
      </c>
      <c r="KP178" s="2" t="s">
        <v>217</v>
      </c>
      <c r="KQ178" s="2" t="s">
        <v>220</v>
      </c>
      <c r="KR178" s="2" t="s">
        <v>220</v>
      </c>
      <c r="KS178" s="2" t="s">
        <v>232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277</v>
      </c>
      <c r="LB178" s="2" t="s">
        <v>217</v>
      </c>
      <c r="LC178" s="2" t="s">
        <v>220</v>
      </c>
      <c r="LD178" s="2" t="s">
        <v>220</v>
      </c>
      <c r="LE178" s="2" t="s">
        <v>232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268</v>
      </c>
      <c r="LN178" s="2" t="s">
        <v>217</v>
      </c>
      <c r="LO178" s="2" t="s">
        <v>220</v>
      </c>
      <c r="LP178" s="2" t="s">
        <v>220</v>
      </c>
      <c r="LQ178" s="2" t="s">
        <v>232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270</v>
      </c>
      <c r="MA178" s="2" t="s">
        <v>412</v>
      </c>
      <c r="MB178" s="2" t="s">
        <v>485</v>
      </c>
      <c r="MC178" s="2" t="s">
        <v>232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277</v>
      </c>
      <c r="ML178" s="2" t="s">
        <v>217</v>
      </c>
      <c r="MM178" s="2" t="s">
        <v>220</v>
      </c>
      <c r="MN178" s="2" t="s">
        <v>220</v>
      </c>
      <c r="MO178" s="2" t="s">
        <v>232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274</v>
      </c>
      <c r="MY178" s="2" t="s">
        <v>1194</v>
      </c>
      <c r="MZ178" s="2" t="s">
        <v>315</v>
      </c>
      <c r="NA178" s="2" t="s">
        <v>232</v>
      </c>
      <c r="NB178" s="2" t="s">
        <v>220</v>
      </c>
      <c r="NC178" s="4"/>
      <c r="ND178" s="8"/>
      <c r="NE178" s="4"/>
      <c r="NF178" s="8"/>
      <c r="NG178" s="7"/>
      <c r="NH178" s="7"/>
      <c r="NI178" s="2" t="s">
        <v>220</v>
      </c>
      <c r="NJ178" s="2" t="s">
        <v>220</v>
      </c>
      <c r="NK178" s="2" t="s">
        <v>220</v>
      </c>
      <c r="NL178" s="2" t="s">
        <v>220</v>
      </c>
      <c r="NM178" s="2" t="s">
        <v>220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277</v>
      </c>
      <c r="NV178" s="2" t="s">
        <v>217</v>
      </c>
      <c r="NW178" s="2" t="s">
        <v>220</v>
      </c>
      <c r="NX178" s="2" t="s">
        <v>220</v>
      </c>
      <c r="NY178" s="2" t="s">
        <v>232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217</v>
      </c>
      <c r="OI178" s="2" t="s">
        <v>220</v>
      </c>
      <c r="OJ178" s="2" t="s">
        <v>220</v>
      </c>
      <c r="OK178" s="2" t="s">
        <v>232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230</v>
      </c>
      <c r="OT178" s="2" t="s">
        <v>270</v>
      </c>
      <c r="OU178" s="2" t="s">
        <v>1950</v>
      </c>
      <c r="OV178" s="2" t="s">
        <v>220</v>
      </c>
      <c r="OW178" s="2" t="s">
        <v>232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220</v>
      </c>
      <c r="PF178" s="2" t="s">
        <v>220</v>
      </c>
      <c r="PG178" s="2" t="s">
        <v>220</v>
      </c>
      <c r="PH178" s="2" t="s">
        <v>220</v>
      </c>
      <c r="PI178" s="2" t="s">
        <v>220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254</v>
      </c>
      <c r="PR178" s="2" t="s">
        <v>270</v>
      </c>
      <c r="PS178" s="2" t="s">
        <v>220</v>
      </c>
      <c r="PT178" s="2" t="s">
        <v>220</v>
      </c>
      <c r="PU178" s="2" t="s">
        <v>232</v>
      </c>
      <c r="PV178" s="2" t="s">
        <v>220</v>
      </c>
      <c r="PW178" s="4">
        <v>114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</row>
    <row r="179">
      <c r="A179" s="2" t="s">
        <v>2140</v>
      </c>
      <c r="B179" s="2" t="s">
        <v>209</v>
      </c>
      <c r="C179" s="2" t="s">
        <v>210</v>
      </c>
      <c r="D179" s="2" t="s">
        <v>1713</v>
      </c>
      <c r="E179" s="2" t="s">
        <v>1714</v>
      </c>
      <c r="F179" s="2" t="s">
        <v>1307</v>
      </c>
      <c r="G179" s="2" t="s">
        <v>1307</v>
      </c>
      <c r="H179" s="2" t="s">
        <v>1307</v>
      </c>
      <c r="I179" s="2" t="s">
        <v>2141</v>
      </c>
      <c r="J179" s="2" t="s">
        <v>215</v>
      </c>
      <c r="K179" s="2" t="s">
        <v>216</v>
      </c>
      <c r="L179" s="3">
        <v>45.71</v>
      </c>
      <c r="M179" s="3">
        <v>48</v>
      </c>
      <c r="N179" s="3">
        <v>99.99</v>
      </c>
      <c r="O179" s="2" t="s">
        <v>217</v>
      </c>
      <c r="P179" s="2" t="s">
        <v>1308</v>
      </c>
      <c r="Q179" s="2" t="s">
        <v>219</v>
      </c>
      <c r="R179" s="2" t="s">
        <v>220</v>
      </c>
      <c r="S179" s="2" t="s">
        <v>1309</v>
      </c>
      <c r="T179" s="2" t="s">
        <v>222</v>
      </c>
      <c r="U179" s="2" t="s">
        <v>223</v>
      </c>
      <c r="V179" s="2" t="s">
        <v>441</v>
      </c>
      <c r="W179" s="2" t="s">
        <v>1310</v>
      </c>
      <c r="X179" s="2" t="s">
        <v>845</v>
      </c>
      <c r="Y179" s="2" t="s">
        <v>220</v>
      </c>
      <c r="Z179" s="4"/>
      <c r="AA179" s="4">
        <f>=ROUNDDOWN({0},0)</f>
      </c>
      <c r="AB179" s="5"/>
      <c r="AC179" s="2" t="s">
        <v>1311</v>
      </c>
      <c r="AD179" s="4">
        <v>145</v>
      </c>
      <c r="AE179" s="4">
        <v>290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220</v>
      </c>
      <c r="AW179" s="8" t="s">
        <v>220</v>
      </c>
      <c r="AX179" s="4" t="s">
        <v>220</v>
      </c>
      <c r="AY179" s="8" t="s">
        <v>220</v>
      </c>
      <c r="AZ179" s="7" t="s">
        <v>220</v>
      </c>
      <c r="BA179" s="7" t="s">
        <v>220</v>
      </c>
      <c r="BB179" s="7"/>
      <c r="BC179" s="4" t="s">
        <v>220</v>
      </c>
      <c r="BD179" s="8" t="s">
        <v>220</v>
      </c>
      <c r="BE179" s="4" t="s">
        <v>220</v>
      </c>
      <c r="BF179" s="8" t="s">
        <v>220</v>
      </c>
      <c r="BG179" s="7" t="s">
        <v>220</v>
      </c>
      <c r="BH179" s="7" t="s">
        <v>220</v>
      </c>
      <c r="BI179" s="7"/>
      <c r="BJ179" s="4"/>
      <c r="BK179" s="8"/>
      <c r="BL179" s="2" t="s">
        <v>220</v>
      </c>
      <c r="BM179" s="7"/>
      <c r="BN179" s="7"/>
      <c r="BO179" s="4"/>
      <c r="BP179" s="8"/>
      <c r="BQ179" s="4"/>
      <c r="BR179" s="8"/>
      <c r="BS179" s="7"/>
      <c r="BT179" s="7"/>
      <c r="BU179" s="2" t="s">
        <v>832</v>
      </c>
      <c r="BV179" s="2" t="s">
        <v>217</v>
      </c>
      <c r="BW179" s="2" t="s">
        <v>220</v>
      </c>
      <c r="BX179" s="2" t="s">
        <v>220</v>
      </c>
      <c r="BY179" s="2" t="s">
        <v>232</v>
      </c>
      <c r="BZ179" s="2" t="s">
        <v>220</v>
      </c>
      <c r="CA179" s="4"/>
      <c r="CB179" s="8"/>
      <c r="CC179" s="4"/>
      <c r="CD179" s="8"/>
      <c r="CE179" s="7"/>
      <c r="CF179" s="7"/>
      <c r="CG179" s="2" t="s">
        <v>277</v>
      </c>
      <c r="CH179" s="2" t="s">
        <v>217</v>
      </c>
      <c r="CI179" s="2" t="s">
        <v>220</v>
      </c>
      <c r="CJ179" s="2" t="s">
        <v>220</v>
      </c>
      <c r="CK179" s="2" t="s">
        <v>232</v>
      </c>
      <c r="CL179" s="2" t="s">
        <v>220</v>
      </c>
      <c r="CM179" s="4"/>
      <c r="CN179" s="8"/>
      <c r="CO179" s="4"/>
      <c r="CP179" s="8"/>
      <c r="CQ179" s="7"/>
      <c r="CR179" s="7"/>
      <c r="CS179" s="2" t="s">
        <v>277</v>
      </c>
      <c r="CT179" s="2" t="s">
        <v>217</v>
      </c>
      <c r="CU179" s="2" t="s">
        <v>220</v>
      </c>
      <c r="CV179" s="2" t="s">
        <v>220</v>
      </c>
      <c r="CW179" s="2" t="s">
        <v>232</v>
      </c>
      <c r="CX179" s="2" t="s">
        <v>220</v>
      </c>
      <c r="CY179" s="4"/>
      <c r="CZ179" s="8"/>
      <c r="DA179" s="4"/>
      <c r="DB179" s="8"/>
      <c r="DC179" s="7"/>
      <c r="DD179" s="7"/>
      <c r="DE179" s="2" t="s">
        <v>277</v>
      </c>
      <c r="DF179" s="2" t="s">
        <v>217</v>
      </c>
      <c r="DG179" s="2" t="s">
        <v>220</v>
      </c>
      <c r="DH179" s="2" t="s">
        <v>220</v>
      </c>
      <c r="DI179" s="2" t="s">
        <v>232</v>
      </c>
      <c r="DJ179" s="2" t="s">
        <v>220</v>
      </c>
      <c r="DK179" s="4"/>
      <c r="DL179" s="8"/>
      <c r="DM179" s="4"/>
      <c r="DN179" s="8"/>
      <c r="DO179" s="7"/>
      <c r="DP179" s="7"/>
      <c r="DQ179" s="2" t="s">
        <v>230</v>
      </c>
      <c r="DR179" s="2" t="s">
        <v>217</v>
      </c>
      <c r="DS179" s="2" t="s">
        <v>220</v>
      </c>
      <c r="DT179" s="2" t="s">
        <v>220</v>
      </c>
      <c r="DU179" s="2" t="s">
        <v>232</v>
      </c>
      <c r="DV179" s="2" t="s">
        <v>220</v>
      </c>
      <c r="DW179" s="4"/>
      <c r="DX179" s="8"/>
      <c r="DY179" s="4"/>
      <c r="DZ179" s="8"/>
      <c r="EA179" s="7"/>
      <c r="EB179" s="7"/>
      <c r="EC179" s="2" t="s">
        <v>277</v>
      </c>
      <c r="ED179" s="2" t="s">
        <v>217</v>
      </c>
      <c r="EE179" s="2" t="s">
        <v>220</v>
      </c>
      <c r="EF179" s="2" t="s">
        <v>220</v>
      </c>
      <c r="EG179" s="2" t="s">
        <v>232</v>
      </c>
      <c r="EH179" s="2" t="s">
        <v>220</v>
      </c>
      <c r="EI179" s="4"/>
      <c r="EJ179" s="8"/>
      <c r="EK179" s="4"/>
      <c r="EL179" s="8"/>
      <c r="EM179" s="7"/>
      <c r="EN179" s="7"/>
      <c r="EO179" s="2" t="s">
        <v>825</v>
      </c>
      <c r="EP179" s="2" t="s">
        <v>217</v>
      </c>
      <c r="EQ179" s="2" t="s">
        <v>220</v>
      </c>
      <c r="ER179" s="2" t="s">
        <v>220</v>
      </c>
      <c r="ES179" s="2" t="s">
        <v>232</v>
      </c>
      <c r="ET179" s="2" t="s">
        <v>220</v>
      </c>
      <c r="EU179" s="4"/>
      <c r="EV179" s="8"/>
      <c r="EW179" s="4"/>
      <c r="EX179" s="8"/>
      <c r="EY179" s="7"/>
      <c r="EZ179" s="7"/>
      <c r="FA179" s="2" t="s">
        <v>277</v>
      </c>
      <c r="FB179" s="2" t="s">
        <v>217</v>
      </c>
      <c r="FC179" s="2" t="s">
        <v>220</v>
      </c>
      <c r="FD179" s="2" t="s">
        <v>220</v>
      </c>
      <c r="FE179" s="2" t="s">
        <v>232</v>
      </c>
      <c r="FF179" s="2" t="s">
        <v>220</v>
      </c>
      <c r="FG179" s="4"/>
      <c r="FH179" s="8"/>
      <c r="FI179" s="4"/>
      <c r="FJ179" s="8"/>
      <c r="FK179" s="7"/>
      <c r="FL179" s="7"/>
      <c r="FM179" s="2" t="s">
        <v>277</v>
      </c>
      <c r="FN179" s="2" t="s">
        <v>217</v>
      </c>
      <c r="FO179" s="2" t="s">
        <v>220</v>
      </c>
      <c r="FP179" s="2" t="s">
        <v>220</v>
      </c>
      <c r="FQ179" s="2" t="s">
        <v>232</v>
      </c>
      <c r="FR179" s="2" t="s">
        <v>220</v>
      </c>
      <c r="FS179" s="4"/>
      <c r="FT179" s="8"/>
      <c r="FU179" s="4"/>
      <c r="FV179" s="8"/>
      <c r="FW179" s="7"/>
      <c r="FX179" s="7"/>
      <c r="FY179" s="2" t="s">
        <v>277</v>
      </c>
      <c r="FZ179" s="2" t="s">
        <v>217</v>
      </c>
      <c r="GA179" s="2" t="s">
        <v>220</v>
      </c>
      <c r="GB179" s="2" t="s">
        <v>220</v>
      </c>
      <c r="GC179" s="2" t="s">
        <v>232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277</v>
      </c>
      <c r="GL179" s="2" t="s">
        <v>217</v>
      </c>
      <c r="GM179" s="2" t="s">
        <v>220</v>
      </c>
      <c r="GN179" s="2" t="s">
        <v>220</v>
      </c>
      <c r="GO179" s="2" t="s">
        <v>232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277</v>
      </c>
      <c r="GX179" s="2" t="s">
        <v>217</v>
      </c>
      <c r="GY179" s="2" t="s">
        <v>220</v>
      </c>
      <c r="GZ179" s="2" t="s">
        <v>220</v>
      </c>
      <c r="HA179" s="2" t="s">
        <v>232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277</v>
      </c>
      <c r="HJ179" s="2" t="s">
        <v>217</v>
      </c>
      <c r="HK179" s="2" t="s">
        <v>220</v>
      </c>
      <c r="HL179" s="2" t="s">
        <v>220</v>
      </c>
      <c r="HM179" s="2" t="s">
        <v>232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277</v>
      </c>
      <c r="HV179" s="2" t="s">
        <v>217</v>
      </c>
      <c r="HW179" s="2" t="s">
        <v>220</v>
      </c>
      <c r="HX179" s="2" t="s">
        <v>220</v>
      </c>
      <c r="HY179" s="2" t="s">
        <v>232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230</v>
      </c>
      <c r="IH179" s="2" t="s">
        <v>217</v>
      </c>
      <c r="II179" s="2" t="s">
        <v>220</v>
      </c>
      <c r="IJ179" s="2" t="s">
        <v>220</v>
      </c>
      <c r="IK179" s="2" t="s">
        <v>232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277</v>
      </c>
      <c r="IT179" s="2" t="s">
        <v>217</v>
      </c>
      <c r="IU179" s="2" t="s">
        <v>220</v>
      </c>
      <c r="IV179" s="2" t="s">
        <v>220</v>
      </c>
      <c r="IW179" s="2" t="s">
        <v>232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277</v>
      </c>
      <c r="JF179" s="2" t="s">
        <v>217</v>
      </c>
      <c r="JG179" s="2" t="s">
        <v>220</v>
      </c>
      <c r="JH179" s="2" t="s">
        <v>220</v>
      </c>
      <c r="JI179" s="2" t="s">
        <v>232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277</v>
      </c>
      <c r="JR179" s="2" t="s">
        <v>217</v>
      </c>
      <c r="JS179" s="2" t="s">
        <v>220</v>
      </c>
      <c r="JT179" s="2" t="s">
        <v>220</v>
      </c>
      <c r="JU179" s="2" t="s">
        <v>232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832</v>
      </c>
      <c r="KD179" s="2" t="s">
        <v>217</v>
      </c>
      <c r="KE179" s="2" t="s">
        <v>220</v>
      </c>
      <c r="KF179" s="2" t="s">
        <v>220</v>
      </c>
      <c r="KG179" s="2" t="s">
        <v>232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277</v>
      </c>
      <c r="KP179" s="2" t="s">
        <v>217</v>
      </c>
      <c r="KQ179" s="2" t="s">
        <v>220</v>
      </c>
      <c r="KR179" s="2" t="s">
        <v>220</v>
      </c>
      <c r="KS179" s="2" t="s">
        <v>232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277</v>
      </c>
      <c r="LB179" s="2" t="s">
        <v>217</v>
      </c>
      <c r="LC179" s="2" t="s">
        <v>220</v>
      </c>
      <c r="LD179" s="2" t="s">
        <v>220</v>
      </c>
      <c r="LE179" s="2" t="s">
        <v>232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268</v>
      </c>
      <c r="LN179" s="2" t="s">
        <v>217</v>
      </c>
      <c r="LO179" s="2" t="s">
        <v>220</v>
      </c>
      <c r="LP179" s="2" t="s">
        <v>220</v>
      </c>
      <c r="LQ179" s="2" t="s">
        <v>232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220</v>
      </c>
      <c r="MA179" s="2" t="s">
        <v>220</v>
      </c>
      <c r="MB179" s="2" t="s">
        <v>220</v>
      </c>
      <c r="MC179" s="2" t="s">
        <v>220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220</v>
      </c>
      <c r="MM179" s="2" t="s">
        <v>220</v>
      </c>
      <c r="MN179" s="2" t="s">
        <v>220</v>
      </c>
      <c r="MO179" s="2" t="s">
        <v>220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220</v>
      </c>
      <c r="MX179" s="2" t="s">
        <v>220</v>
      </c>
      <c r="MY179" s="2" t="s">
        <v>220</v>
      </c>
      <c r="MZ179" s="2" t="s">
        <v>220</v>
      </c>
      <c r="NA179" s="2" t="s">
        <v>220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277</v>
      </c>
      <c r="NJ179" s="2" t="s">
        <v>217</v>
      </c>
      <c r="NK179" s="2" t="s">
        <v>220</v>
      </c>
      <c r="NL179" s="2" t="s">
        <v>220</v>
      </c>
      <c r="NM179" s="2" t="s">
        <v>232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277</v>
      </c>
      <c r="NV179" s="2" t="s">
        <v>217</v>
      </c>
      <c r="NW179" s="2" t="s">
        <v>220</v>
      </c>
      <c r="NX179" s="2" t="s">
        <v>220</v>
      </c>
      <c r="NY179" s="2" t="s">
        <v>232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220</v>
      </c>
      <c r="OI179" s="2" t="s">
        <v>220</v>
      </c>
      <c r="OJ179" s="2" t="s">
        <v>220</v>
      </c>
      <c r="OK179" s="2" t="s">
        <v>220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277</v>
      </c>
      <c r="OT179" s="2" t="s">
        <v>217</v>
      </c>
      <c r="OU179" s="2" t="s">
        <v>220</v>
      </c>
      <c r="OV179" s="2" t="s">
        <v>220</v>
      </c>
      <c r="OW179" s="2" t="s">
        <v>232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277</v>
      </c>
      <c r="PF179" s="2" t="s">
        <v>217</v>
      </c>
      <c r="PG179" s="2" t="s">
        <v>220</v>
      </c>
      <c r="PH179" s="2" t="s">
        <v>220</v>
      </c>
      <c r="PI179" s="2" t="s">
        <v>232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220</v>
      </c>
      <c r="PR179" s="2" t="s">
        <v>220</v>
      </c>
      <c r="PS179" s="2" t="s">
        <v>220</v>
      </c>
      <c r="PT179" s="2" t="s">
        <v>220</v>
      </c>
      <c r="PU179" s="2" t="s">
        <v>220</v>
      </c>
      <c r="PV179" s="2" t="s">
        <v>220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>
        <v>145</v>
      </c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>
        <v>145</v>
      </c>
      <c r="TF179" s="4"/>
      <c r="TG179" s="4"/>
      <c r="TH179" s="4"/>
    </row>
    <row r="180">
      <c r="A180" s="2" t="s">
        <v>2142</v>
      </c>
      <c r="B180" s="2" t="s">
        <v>209</v>
      </c>
      <c r="C180" s="2" t="s">
        <v>210</v>
      </c>
      <c r="D180" s="2" t="s">
        <v>1713</v>
      </c>
      <c r="E180" s="2" t="s">
        <v>1714</v>
      </c>
      <c r="F180" s="2" t="s">
        <v>1307</v>
      </c>
      <c r="G180" s="2" t="s">
        <v>1307</v>
      </c>
      <c r="H180" s="2" t="s">
        <v>1307</v>
      </c>
      <c r="I180" s="2" t="s">
        <v>2141</v>
      </c>
      <c r="J180" s="2" t="s">
        <v>282</v>
      </c>
      <c r="K180" s="2" t="s">
        <v>216</v>
      </c>
      <c r="L180" s="3">
        <v>54.85</v>
      </c>
      <c r="M180" s="3">
        <v>57.59</v>
      </c>
      <c r="N180" s="3">
        <v>119.99</v>
      </c>
      <c r="O180" s="2" t="s">
        <v>217</v>
      </c>
      <c r="P180" s="2" t="s">
        <v>1308</v>
      </c>
      <c r="Q180" s="2" t="s">
        <v>219</v>
      </c>
      <c r="R180" s="2" t="s">
        <v>220</v>
      </c>
      <c r="S180" s="2" t="s">
        <v>1309</v>
      </c>
      <c r="T180" s="2" t="s">
        <v>222</v>
      </c>
      <c r="U180" s="2" t="s">
        <v>223</v>
      </c>
      <c r="V180" s="2" t="s">
        <v>441</v>
      </c>
      <c r="W180" s="2" t="s">
        <v>1310</v>
      </c>
      <c r="X180" s="2" t="s">
        <v>845</v>
      </c>
      <c r="Y180" s="2" t="s">
        <v>220</v>
      </c>
      <c r="Z180" s="4"/>
      <c r="AA180" s="4">
        <f>=ROUNDDOWN({0},0)</f>
      </c>
      <c r="AB180" s="5"/>
      <c r="AC180" s="2" t="s">
        <v>1311</v>
      </c>
      <c r="AD180" s="4">
        <v>120</v>
      </c>
      <c r="AE180" s="4">
        <v>240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/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/>
      <c r="BJ180" s="4"/>
      <c r="BK180" s="8"/>
      <c r="BL180" s="2" t="s">
        <v>220</v>
      </c>
      <c r="BM180" s="7"/>
      <c r="BN180" s="7"/>
      <c r="BO180" s="4"/>
      <c r="BP180" s="8"/>
      <c r="BQ180" s="4"/>
      <c r="BR180" s="8"/>
      <c r="BS180" s="7"/>
      <c r="BT180" s="7"/>
      <c r="BU180" s="2" t="s">
        <v>832</v>
      </c>
      <c r="BV180" s="2" t="s">
        <v>217</v>
      </c>
      <c r="BW180" s="2" t="s">
        <v>220</v>
      </c>
      <c r="BX180" s="2" t="s">
        <v>220</v>
      </c>
      <c r="BY180" s="2" t="s">
        <v>232</v>
      </c>
      <c r="BZ180" s="2" t="s">
        <v>220</v>
      </c>
      <c r="CA180" s="4"/>
      <c r="CB180" s="8"/>
      <c r="CC180" s="4"/>
      <c r="CD180" s="8"/>
      <c r="CE180" s="7"/>
      <c r="CF180" s="7"/>
      <c r="CG180" s="2" t="s">
        <v>277</v>
      </c>
      <c r="CH180" s="2" t="s">
        <v>217</v>
      </c>
      <c r="CI180" s="2" t="s">
        <v>220</v>
      </c>
      <c r="CJ180" s="2" t="s">
        <v>220</v>
      </c>
      <c r="CK180" s="2" t="s">
        <v>232</v>
      </c>
      <c r="CL180" s="2" t="s">
        <v>220</v>
      </c>
      <c r="CM180" s="4"/>
      <c r="CN180" s="8"/>
      <c r="CO180" s="4"/>
      <c r="CP180" s="8"/>
      <c r="CQ180" s="7"/>
      <c r="CR180" s="7"/>
      <c r="CS180" s="2" t="s">
        <v>277</v>
      </c>
      <c r="CT180" s="2" t="s">
        <v>217</v>
      </c>
      <c r="CU180" s="2" t="s">
        <v>220</v>
      </c>
      <c r="CV180" s="2" t="s">
        <v>220</v>
      </c>
      <c r="CW180" s="2" t="s">
        <v>232</v>
      </c>
      <c r="CX180" s="2" t="s">
        <v>220</v>
      </c>
      <c r="CY180" s="4"/>
      <c r="CZ180" s="8"/>
      <c r="DA180" s="4"/>
      <c r="DB180" s="8"/>
      <c r="DC180" s="7"/>
      <c r="DD180" s="7"/>
      <c r="DE180" s="2" t="s">
        <v>277</v>
      </c>
      <c r="DF180" s="2" t="s">
        <v>217</v>
      </c>
      <c r="DG180" s="2" t="s">
        <v>220</v>
      </c>
      <c r="DH180" s="2" t="s">
        <v>220</v>
      </c>
      <c r="DI180" s="2" t="s">
        <v>232</v>
      </c>
      <c r="DJ180" s="2" t="s">
        <v>220</v>
      </c>
      <c r="DK180" s="4"/>
      <c r="DL180" s="8"/>
      <c r="DM180" s="4"/>
      <c r="DN180" s="8"/>
      <c r="DO180" s="7"/>
      <c r="DP180" s="7"/>
      <c r="DQ180" s="2" t="s">
        <v>230</v>
      </c>
      <c r="DR180" s="2" t="s">
        <v>217</v>
      </c>
      <c r="DS180" s="2" t="s">
        <v>220</v>
      </c>
      <c r="DT180" s="2" t="s">
        <v>220</v>
      </c>
      <c r="DU180" s="2" t="s">
        <v>232</v>
      </c>
      <c r="DV180" s="2" t="s">
        <v>220</v>
      </c>
      <c r="DW180" s="4"/>
      <c r="DX180" s="8"/>
      <c r="DY180" s="4"/>
      <c r="DZ180" s="8"/>
      <c r="EA180" s="7"/>
      <c r="EB180" s="7"/>
      <c r="EC180" s="2" t="s">
        <v>277</v>
      </c>
      <c r="ED180" s="2" t="s">
        <v>217</v>
      </c>
      <c r="EE180" s="2" t="s">
        <v>220</v>
      </c>
      <c r="EF180" s="2" t="s">
        <v>220</v>
      </c>
      <c r="EG180" s="2" t="s">
        <v>232</v>
      </c>
      <c r="EH180" s="2" t="s">
        <v>220</v>
      </c>
      <c r="EI180" s="4"/>
      <c r="EJ180" s="8"/>
      <c r="EK180" s="4"/>
      <c r="EL180" s="8"/>
      <c r="EM180" s="7"/>
      <c r="EN180" s="7"/>
      <c r="EO180" s="2" t="s">
        <v>825</v>
      </c>
      <c r="EP180" s="2" t="s">
        <v>217</v>
      </c>
      <c r="EQ180" s="2" t="s">
        <v>220</v>
      </c>
      <c r="ER180" s="2" t="s">
        <v>220</v>
      </c>
      <c r="ES180" s="2" t="s">
        <v>232</v>
      </c>
      <c r="ET180" s="2" t="s">
        <v>220</v>
      </c>
      <c r="EU180" s="4"/>
      <c r="EV180" s="8"/>
      <c r="EW180" s="4"/>
      <c r="EX180" s="8"/>
      <c r="EY180" s="7"/>
      <c r="EZ180" s="7"/>
      <c r="FA180" s="2" t="s">
        <v>277</v>
      </c>
      <c r="FB180" s="2" t="s">
        <v>217</v>
      </c>
      <c r="FC180" s="2" t="s">
        <v>220</v>
      </c>
      <c r="FD180" s="2" t="s">
        <v>220</v>
      </c>
      <c r="FE180" s="2" t="s">
        <v>232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277</v>
      </c>
      <c r="FN180" s="2" t="s">
        <v>217</v>
      </c>
      <c r="FO180" s="2" t="s">
        <v>220</v>
      </c>
      <c r="FP180" s="2" t="s">
        <v>220</v>
      </c>
      <c r="FQ180" s="2" t="s">
        <v>232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277</v>
      </c>
      <c r="FZ180" s="2" t="s">
        <v>217</v>
      </c>
      <c r="GA180" s="2" t="s">
        <v>220</v>
      </c>
      <c r="GB180" s="2" t="s">
        <v>220</v>
      </c>
      <c r="GC180" s="2" t="s">
        <v>232</v>
      </c>
      <c r="GD180" s="2" t="s">
        <v>220</v>
      </c>
      <c r="GE180" s="4"/>
      <c r="GF180" s="8"/>
      <c r="GG180" s="4"/>
      <c r="GH180" s="8"/>
      <c r="GI180" s="7"/>
      <c r="GJ180" s="7"/>
      <c r="GK180" s="2" t="s">
        <v>277</v>
      </c>
      <c r="GL180" s="2" t="s">
        <v>217</v>
      </c>
      <c r="GM180" s="2" t="s">
        <v>220</v>
      </c>
      <c r="GN180" s="2" t="s">
        <v>220</v>
      </c>
      <c r="GO180" s="2" t="s">
        <v>232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277</v>
      </c>
      <c r="GX180" s="2" t="s">
        <v>217</v>
      </c>
      <c r="GY180" s="2" t="s">
        <v>220</v>
      </c>
      <c r="GZ180" s="2" t="s">
        <v>220</v>
      </c>
      <c r="HA180" s="2" t="s">
        <v>232</v>
      </c>
      <c r="HB180" s="2" t="s">
        <v>220</v>
      </c>
      <c r="HC180" s="4"/>
      <c r="HD180" s="8"/>
      <c r="HE180" s="4"/>
      <c r="HF180" s="8"/>
      <c r="HG180" s="7"/>
      <c r="HH180" s="7"/>
      <c r="HI180" s="2" t="s">
        <v>277</v>
      </c>
      <c r="HJ180" s="2" t="s">
        <v>217</v>
      </c>
      <c r="HK180" s="2" t="s">
        <v>220</v>
      </c>
      <c r="HL180" s="2" t="s">
        <v>220</v>
      </c>
      <c r="HM180" s="2" t="s">
        <v>232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277</v>
      </c>
      <c r="HV180" s="2" t="s">
        <v>217</v>
      </c>
      <c r="HW180" s="2" t="s">
        <v>220</v>
      </c>
      <c r="HX180" s="2" t="s">
        <v>220</v>
      </c>
      <c r="HY180" s="2" t="s">
        <v>232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230</v>
      </c>
      <c r="IH180" s="2" t="s">
        <v>217</v>
      </c>
      <c r="II180" s="2" t="s">
        <v>220</v>
      </c>
      <c r="IJ180" s="2" t="s">
        <v>220</v>
      </c>
      <c r="IK180" s="2" t="s">
        <v>232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277</v>
      </c>
      <c r="IT180" s="2" t="s">
        <v>217</v>
      </c>
      <c r="IU180" s="2" t="s">
        <v>220</v>
      </c>
      <c r="IV180" s="2" t="s">
        <v>220</v>
      </c>
      <c r="IW180" s="2" t="s">
        <v>232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277</v>
      </c>
      <c r="JF180" s="2" t="s">
        <v>217</v>
      </c>
      <c r="JG180" s="2" t="s">
        <v>220</v>
      </c>
      <c r="JH180" s="2" t="s">
        <v>220</v>
      </c>
      <c r="JI180" s="2" t="s">
        <v>232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277</v>
      </c>
      <c r="JR180" s="2" t="s">
        <v>217</v>
      </c>
      <c r="JS180" s="2" t="s">
        <v>220</v>
      </c>
      <c r="JT180" s="2" t="s">
        <v>220</v>
      </c>
      <c r="JU180" s="2" t="s">
        <v>232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832</v>
      </c>
      <c r="KD180" s="2" t="s">
        <v>217</v>
      </c>
      <c r="KE180" s="2" t="s">
        <v>220</v>
      </c>
      <c r="KF180" s="2" t="s">
        <v>220</v>
      </c>
      <c r="KG180" s="2" t="s">
        <v>232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277</v>
      </c>
      <c r="KP180" s="2" t="s">
        <v>217</v>
      </c>
      <c r="KQ180" s="2" t="s">
        <v>220</v>
      </c>
      <c r="KR180" s="2" t="s">
        <v>220</v>
      </c>
      <c r="KS180" s="2" t="s">
        <v>232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277</v>
      </c>
      <c r="LB180" s="2" t="s">
        <v>217</v>
      </c>
      <c r="LC180" s="2" t="s">
        <v>220</v>
      </c>
      <c r="LD180" s="2" t="s">
        <v>220</v>
      </c>
      <c r="LE180" s="2" t="s">
        <v>232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268</v>
      </c>
      <c r="LN180" s="2" t="s">
        <v>217</v>
      </c>
      <c r="LO180" s="2" t="s">
        <v>220</v>
      </c>
      <c r="LP180" s="2" t="s">
        <v>220</v>
      </c>
      <c r="LQ180" s="2" t="s">
        <v>232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220</v>
      </c>
      <c r="MA180" s="2" t="s">
        <v>220</v>
      </c>
      <c r="MB180" s="2" t="s">
        <v>220</v>
      </c>
      <c r="MC180" s="2" t="s">
        <v>220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220</v>
      </c>
      <c r="MM180" s="2" t="s">
        <v>220</v>
      </c>
      <c r="MN180" s="2" t="s">
        <v>220</v>
      </c>
      <c r="MO180" s="2" t="s">
        <v>220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220</v>
      </c>
      <c r="MX180" s="2" t="s">
        <v>220</v>
      </c>
      <c r="MY180" s="2" t="s">
        <v>220</v>
      </c>
      <c r="MZ180" s="2" t="s">
        <v>220</v>
      </c>
      <c r="NA180" s="2" t="s">
        <v>220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277</v>
      </c>
      <c r="NJ180" s="2" t="s">
        <v>217</v>
      </c>
      <c r="NK180" s="2" t="s">
        <v>220</v>
      </c>
      <c r="NL180" s="2" t="s">
        <v>220</v>
      </c>
      <c r="NM180" s="2" t="s">
        <v>232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277</v>
      </c>
      <c r="NV180" s="2" t="s">
        <v>217</v>
      </c>
      <c r="NW180" s="2" t="s">
        <v>220</v>
      </c>
      <c r="NX180" s="2" t="s">
        <v>220</v>
      </c>
      <c r="NY180" s="2" t="s">
        <v>232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220</v>
      </c>
      <c r="OI180" s="2" t="s">
        <v>220</v>
      </c>
      <c r="OJ180" s="2" t="s">
        <v>220</v>
      </c>
      <c r="OK180" s="2" t="s">
        <v>220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277</v>
      </c>
      <c r="OT180" s="2" t="s">
        <v>217</v>
      </c>
      <c r="OU180" s="2" t="s">
        <v>220</v>
      </c>
      <c r="OV180" s="2" t="s">
        <v>220</v>
      </c>
      <c r="OW180" s="2" t="s">
        <v>232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277</v>
      </c>
      <c r="PF180" s="2" t="s">
        <v>217</v>
      </c>
      <c r="PG180" s="2" t="s">
        <v>220</v>
      </c>
      <c r="PH180" s="2" t="s">
        <v>220</v>
      </c>
      <c r="PI180" s="2" t="s">
        <v>232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220</v>
      </c>
      <c r="PR180" s="2" t="s">
        <v>220</v>
      </c>
      <c r="PS180" s="2" t="s">
        <v>220</v>
      </c>
      <c r="PT180" s="2" t="s">
        <v>220</v>
      </c>
      <c r="PU180" s="2" t="s">
        <v>220</v>
      </c>
      <c r="PV180" s="2" t="s">
        <v>220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>
        <v>120</v>
      </c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>
        <v>120</v>
      </c>
      <c r="TF180" s="4"/>
      <c r="TG180" s="4"/>
      <c r="TH180" s="4"/>
    </row>
    <row r="181">
      <c r="A181" s="2" t="s">
        <v>2143</v>
      </c>
      <c r="B181" s="2" t="s">
        <v>209</v>
      </c>
      <c r="C181" s="2" t="s">
        <v>210</v>
      </c>
      <c r="D181" s="2" t="s">
        <v>1713</v>
      </c>
      <c r="E181" s="2" t="s">
        <v>1714</v>
      </c>
      <c r="F181" s="2" t="s">
        <v>1314</v>
      </c>
      <c r="G181" s="2" t="s">
        <v>1314</v>
      </c>
      <c r="H181" s="2" t="s">
        <v>1314</v>
      </c>
      <c r="I181" s="2" t="s">
        <v>1858</v>
      </c>
      <c r="J181" s="2" t="s">
        <v>215</v>
      </c>
      <c r="K181" s="2" t="s">
        <v>1001</v>
      </c>
      <c r="L181" s="3">
        <v>58.57</v>
      </c>
      <c r="M181" s="3">
        <v>61.5</v>
      </c>
      <c r="N181" s="3">
        <v>124.99</v>
      </c>
      <c r="O181" s="2" t="s">
        <v>1099</v>
      </c>
      <c r="P181" s="2" t="s">
        <v>538</v>
      </c>
      <c r="Q181" s="2" t="s">
        <v>219</v>
      </c>
      <c r="R181" s="2" t="s">
        <v>220</v>
      </c>
      <c r="S181" s="2" t="s">
        <v>1315</v>
      </c>
      <c r="T181" s="2" t="s">
        <v>222</v>
      </c>
      <c r="U181" s="2" t="s">
        <v>223</v>
      </c>
      <c r="V181" s="2" t="s">
        <v>1033</v>
      </c>
      <c r="W181" s="2" t="s">
        <v>845</v>
      </c>
      <c r="X181" s="2" t="s">
        <v>1234</v>
      </c>
      <c r="Y181" s="2" t="s">
        <v>1316</v>
      </c>
      <c r="Z181" s="4"/>
      <c r="AA181" s="4">
        <f>=ROUNDDOWN({0},0)</f>
      </c>
      <c r="AB181" s="5"/>
      <c r="AC181" s="2" t="s">
        <v>220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/>
      <c r="AQ181" s="8"/>
      <c r="AR181" s="4">
        <v>6</v>
      </c>
      <c r="AS181" s="8">
        <v>262.02</v>
      </c>
      <c r="AT181" s="7">
        <v>-1</v>
      </c>
      <c r="AU181" s="7">
        <v>-1</v>
      </c>
      <c r="AV181" s="4"/>
      <c r="AW181" s="8"/>
      <c r="AX181" s="4">
        <v>6</v>
      </c>
      <c r="AY181" s="8">
        <v>262.02</v>
      </c>
      <c r="AZ181" s="7">
        <v>-1</v>
      </c>
      <c r="BA181" s="7">
        <v>-1</v>
      </c>
      <c r="BB181" s="7"/>
      <c r="BC181" s="4"/>
      <c r="BD181" s="8"/>
      <c r="BE181" s="4">
        <v>6</v>
      </c>
      <c r="BF181" s="8">
        <v>262.02</v>
      </c>
      <c r="BG181" s="7">
        <v>-1</v>
      </c>
      <c r="BH181" s="7">
        <v>-1</v>
      </c>
      <c r="BI181" s="7"/>
      <c r="BJ181" s="4"/>
      <c r="BK181" s="8"/>
      <c r="BL181" s="2" t="s">
        <v>2127</v>
      </c>
      <c r="BM181" s="7"/>
      <c r="BN181" s="7"/>
      <c r="BO181" s="4"/>
      <c r="BP181" s="8"/>
      <c r="BQ181" s="4"/>
      <c r="BR181" s="8"/>
      <c r="BS181" s="7"/>
      <c r="BT181" s="7"/>
      <c r="BU181" s="2" t="s">
        <v>1237</v>
      </c>
      <c r="BV181" s="2" t="s">
        <v>270</v>
      </c>
      <c r="BW181" s="2" t="s">
        <v>220</v>
      </c>
      <c r="BX181" s="2" t="s">
        <v>220</v>
      </c>
      <c r="BY181" s="2" t="s">
        <v>232</v>
      </c>
      <c r="BZ181" s="2" t="s">
        <v>220</v>
      </c>
      <c r="CA181" s="4"/>
      <c r="CB181" s="8"/>
      <c r="CC181" s="4"/>
      <c r="CD181" s="8"/>
      <c r="CE181" s="7"/>
      <c r="CF181" s="7"/>
      <c r="CG181" s="2" t="s">
        <v>230</v>
      </c>
      <c r="CH181" s="2" t="s">
        <v>270</v>
      </c>
      <c r="CI181" s="2" t="s">
        <v>920</v>
      </c>
      <c r="CJ181" s="2" t="s">
        <v>1111</v>
      </c>
      <c r="CK181" s="2" t="s">
        <v>232</v>
      </c>
      <c r="CL181" s="2" t="s">
        <v>220</v>
      </c>
      <c r="CM181" s="4"/>
      <c r="CN181" s="8"/>
      <c r="CO181" s="4"/>
      <c r="CP181" s="8"/>
      <c r="CQ181" s="7"/>
      <c r="CR181" s="7"/>
      <c r="CS181" s="2" t="s">
        <v>277</v>
      </c>
      <c r="CT181" s="2" t="s">
        <v>270</v>
      </c>
      <c r="CU181" s="2" t="s">
        <v>545</v>
      </c>
      <c r="CV181" s="2" t="s">
        <v>220</v>
      </c>
      <c r="CW181" s="2" t="s">
        <v>269</v>
      </c>
      <c r="CX181" s="2" t="s">
        <v>220</v>
      </c>
      <c r="CY181" s="4"/>
      <c r="CZ181" s="8"/>
      <c r="DA181" s="4"/>
      <c r="DB181" s="8"/>
      <c r="DC181" s="7"/>
      <c r="DD181" s="7"/>
      <c r="DE181" s="2" t="s">
        <v>230</v>
      </c>
      <c r="DF181" s="2" t="s">
        <v>270</v>
      </c>
      <c r="DG181" s="2" t="s">
        <v>1239</v>
      </c>
      <c r="DH181" s="2" t="s">
        <v>2144</v>
      </c>
      <c r="DI181" s="2" t="s">
        <v>232</v>
      </c>
      <c r="DJ181" s="2" t="s">
        <v>220</v>
      </c>
      <c r="DK181" s="4"/>
      <c r="DL181" s="8"/>
      <c r="DM181" s="4"/>
      <c r="DN181" s="8"/>
      <c r="DO181" s="7"/>
      <c r="DP181" s="7"/>
      <c r="DQ181" s="2" t="s">
        <v>230</v>
      </c>
      <c r="DR181" s="2" t="s">
        <v>270</v>
      </c>
      <c r="DS181" s="2" t="s">
        <v>1319</v>
      </c>
      <c r="DT181" s="2" t="s">
        <v>2145</v>
      </c>
      <c r="DU181" s="2" t="s">
        <v>232</v>
      </c>
      <c r="DV181" s="2" t="s">
        <v>220</v>
      </c>
      <c r="DW181" s="4"/>
      <c r="DX181" s="8"/>
      <c r="DY181" s="4">
        <v>4</v>
      </c>
      <c r="DZ181" s="8">
        <v>129.16</v>
      </c>
      <c r="EA181" s="7">
        <v>-1</v>
      </c>
      <c r="EB181" s="7">
        <v>-1</v>
      </c>
      <c r="EC181" s="2" t="s">
        <v>230</v>
      </c>
      <c r="ED181" s="2" t="s">
        <v>270</v>
      </c>
      <c r="EE181" s="2" t="s">
        <v>1321</v>
      </c>
      <c r="EF181" s="2" t="s">
        <v>2146</v>
      </c>
      <c r="EG181" s="2" t="s">
        <v>269</v>
      </c>
      <c r="EH181" s="2" t="s">
        <v>220</v>
      </c>
      <c r="EI181" s="4"/>
      <c r="EJ181" s="8"/>
      <c r="EK181" s="4">
        <v>2</v>
      </c>
      <c r="EL181" s="8">
        <v>132.86</v>
      </c>
      <c r="EM181" s="7">
        <v>-1</v>
      </c>
      <c r="EN181" s="7">
        <v>-1</v>
      </c>
      <c r="EO181" s="2" t="s">
        <v>230</v>
      </c>
      <c r="EP181" s="2" t="s">
        <v>270</v>
      </c>
      <c r="EQ181" s="2" t="s">
        <v>1112</v>
      </c>
      <c r="ER181" s="2" t="s">
        <v>1962</v>
      </c>
      <c r="ES181" s="2" t="s">
        <v>232</v>
      </c>
      <c r="ET181" s="2" t="s">
        <v>220</v>
      </c>
      <c r="EU181" s="4"/>
      <c r="EV181" s="8"/>
      <c r="EW181" s="4"/>
      <c r="EX181" s="8"/>
      <c r="EY181" s="7"/>
      <c r="EZ181" s="7"/>
      <c r="FA181" s="2" t="s">
        <v>230</v>
      </c>
      <c r="FB181" s="2" t="s">
        <v>270</v>
      </c>
      <c r="FC181" s="2" t="s">
        <v>645</v>
      </c>
      <c r="FD181" s="2" t="s">
        <v>1253</v>
      </c>
      <c r="FE181" s="2" t="s">
        <v>232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254</v>
      </c>
      <c r="FN181" s="2" t="s">
        <v>270</v>
      </c>
      <c r="FO181" s="2" t="s">
        <v>220</v>
      </c>
      <c r="FP181" s="2" t="s">
        <v>220</v>
      </c>
      <c r="FQ181" s="2" t="s">
        <v>232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416</v>
      </c>
      <c r="FZ181" s="2" t="s">
        <v>270</v>
      </c>
      <c r="GA181" s="2" t="s">
        <v>220</v>
      </c>
      <c r="GB181" s="2" t="s">
        <v>220</v>
      </c>
      <c r="GC181" s="2" t="s">
        <v>232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277</v>
      </c>
      <c r="GL181" s="2" t="s">
        <v>270</v>
      </c>
      <c r="GM181" s="2" t="s">
        <v>220</v>
      </c>
      <c r="GN181" s="2" t="s">
        <v>220</v>
      </c>
      <c r="GO181" s="2" t="s">
        <v>232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277</v>
      </c>
      <c r="GX181" s="2" t="s">
        <v>270</v>
      </c>
      <c r="GY181" s="2" t="s">
        <v>220</v>
      </c>
      <c r="GZ181" s="2" t="s">
        <v>220</v>
      </c>
      <c r="HA181" s="2" t="s">
        <v>232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277</v>
      </c>
      <c r="HJ181" s="2" t="s">
        <v>270</v>
      </c>
      <c r="HK181" s="2" t="s">
        <v>220</v>
      </c>
      <c r="HL181" s="2" t="s">
        <v>220</v>
      </c>
      <c r="HM181" s="2" t="s">
        <v>232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230</v>
      </c>
      <c r="HV181" s="2" t="s">
        <v>270</v>
      </c>
      <c r="HW181" s="2" t="s">
        <v>465</v>
      </c>
      <c r="HX181" s="2" t="s">
        <v>220</v>
      </c>
      <c r="HY181" s="2" t="s">
        <v>232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230</v>
      </c>
      <c r="IH181" s="2" t="s">
        <v>270</v>
      </c>
      <c r="II181" s="2" t="s">
        <v>920</v>
      </c>
      <c r="IJ181" s="2" t="s">
        <v>220</v>
      </c>
      <c r="IK181" s="2" t="s">
        <v>232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277</v>
      </c>
      <c r="IT181" s="2" t="s">
        <v>270</v>
      </c>
      <c r="IU181" s="2" t="s">
        <v>220</v>
      </c>
      <c r="IV181" s="2" t="s">
        <v>220</v>
      </c>
      <c r="IW181" s="2" t="s">
        <v>232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254</v>
      </c>
      <c r="JF181" s="2" t="s">
        <v>270</v>
      </c>
      <c r="JG181" s="2" t="s">
        <v>220</v>
      </c>
      <c r="JH181" s="2" t="s">
        <v>220</v>
      </c>
      <c r="JI181" s="2" t="s">
        <v>232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277</v>
      </c>
      <c r="JR181" s="2" t="s">
        <v>270</v>
      </c>
      <c r="JS181" s="2" t="s">
        <v>220</v>
      </c>
      <c r="JT181" s="2" t="s">
        <v>220</v>
      </c>
      <c r="JU181" s="2" t="s">
        <v>232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277</v>
      </c>
      <c r="KD181" s="2" t="s">
        <v>270</v>
      </c>
      <c r="KE181" s="2" t="s">
        <v>220</v>
      </c>
      <c r="KF181" s="2" t="s">
        <v>220</v>
      </c>
      <c r="KG181" s="2" t="s">
        <v>232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277</v>
      </c>
      <c r="KP181" s="2" t="s">
        <v>270</v>
      </c>
      <c r="KQ181" s="2" t="s">
        <v>220</v>
      </c>
      <c r="KR181" s="2" t="s">
        <v>220</v>
      </c>
      <c r="KS181" s="2" t="s">
        <v>232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277</v>
      </c>
      <c r="LB181" s="2" t="s">
        <v>270</v>
      </c>
      <c r="LC181" s="2" t="s">
        <v>220</v>
      </c>
      <c r="LD181" s="2" t="s">
        <v>220</v>
      </c>
      <c r="LE181" s="2" t="s">
        <v>232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268</v>
      </c>
      <c r="LN181" s="2" t="s">
        <v>270</v>
      </c>
      <c r="LO181" s="2" t="s">
        <v>220</v>
      </c>
      <c r="LP181" s="2" t="s">
        <v>220</v>
      </c>
      <c r="LQ181" s="2" t="s">
        <v>232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230</v>
      </c>
      <c r="LZ181" s="2" t="s">
        <v>270</v>
      </c>
      <c r="MA181" s="2" t="s">
        <v>1252</v>
      </c>
      <c r="MB181" s="2" t="s">
        <v>753</v>
      </c>
      <c r="MC181" s="2" t="s">
        <v>232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277</v>
      </c>
      <c r="ML181" s="2" t="s">
        <v>270</v>
      </c>
      <c r="MM181" s="2" t="s">
        <v>220</v>
      </c>
      <c r="MN181" s="2" t="s">
        <v>220</v>
      </c>
      <c r="MO181" s="2" t="s">
        <v>232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230</v>
      </c>
      <c r="MX181" s="2" t="s">
        <v>270</v>
      </c>
      <c r="MY181" s="2" t="s">
        <v>920</v>
      </c>
      <c r="MZ181" s="2" t="s">
        <v>534</v>
      </c>
      <c r="NA181" s="2" t="s">
        <v>232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277</v>
      </c>
      <c r="NJ181" s="2" t="s">
        <v>270</v>
      </c>
      <c r="NK181" s="2" t="s">
        <v>220</v>
      </c>
      <c r="NL181" s="2" t="s">
        <v>220</v>
      </c>
      <c r="NM181" s="2" t="s">
        <v>232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277</v>
      </c>
      <c r="NV181" s="2" t="s">
        <v>270</v>
      </c>
      <c r="NW181" s="2" t="s">
        <v>220</v>
      </c>
      <c r="NX181" s="2" t="s">
        <v>220</v>
      </c>
      <c r="NY181" s="2" t="s">
        <v>232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270</v>
      </c>
      <c r="OI181" s="2" t="s">
        <v>220</v>
      </c>
      <c r="OJ181" s="2" t="s">
        <v>220</v>
      </c>
      <c r="OK181" s="2" t="s">
        <v>232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277</v>
      </c>
      <c r="OT181" s="2" t="s">
        <v>270</v>
      </c>
      <c r="OU181" s="2" t="s">
        <v>220</v>
      </c>
      <c r="OV181" s="2" t="s">
        <v>220</v>
      </c>
      <c r="OW181" s="2" t="s">
        <v>232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220</v>
      </c>
      <c r="PG181" s="2" t="s">
        <v>220</v>
      </c>
      <c r="PH181" s="2" t="s">
        <v>220</v>
      </c>
      <c r="PI181" s="2" t="s">
        <v>220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277</v>
      </c>
      <c r="PR181" s="2" t="s">
        <v>270</v>
      </c>
      <c r="PS181" s="2" t="s">
        <v>220</v>
      </c>
      <c r="PT181" s="2" t="s">
        <v>220</v>
      </c>
      <c r="PU181" s="2" t="s">
        <v>232</v>
      </c>
      <c r="PV181" s="2" t="s">
        <v>220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</row>
    <row r="182">
      <c r="A182" s="2" t="s">
        <v>2147</v>
      </c>
      <c r="B182" s="2" t="s">
        <v>209</v>
      </c>
      <c r="C182" s="2" t="s">
        <v>210</v>
      </c>
      <c r="D182" s="2" t="s">
        <v>1713</v>
      </c>
      <c r="E182" s="2" t="s">
        <v>1714</v>
      </c>
      <c r="F182" s="2" t="s">
        <v>1344</v>
      </c>
      <c r="G182" s="2" t="s">
        <v>1344</v>
      </c>
      <c r="H182" s="2" t="s">
        <v>1344</v>
      </c>
      <c r="I182" s="2" t="s">
        <v>2148</v>
      </c>
      <c r="J182" s="2" t="s">
        <v>215</v>
      </c>
      <c r="K182" s="2" t="s">
        <v>1346</v>
      </c>
      <c r="L182" s="3">
        <v>48</v>
      </c>
      <c r="M182" s="3">
        <v>50.4</v>
      </c>
      <c r="N182" s="3">
        <v>99.99</v>
      </c>
      <c r="O182" s="2" t="s">
        <v>1099</v>
      </c>
      <c r="P182" s="2" t="s">
        <v>538</v>
      </c>
      <c r="Q182" s="2" t="s">
        <v>219</v>
      </c>
      <c r="R182" s="2" t="s">
        <v>220</v>
      </c>
      <c r="S182" s="2" t="s">
        <v>1347</v>
      </c>
      <c r="T182" s="2" t="s">
        <v>220</v>
      </c>
      <c r="U182" s="2" t="s">
        <v>223</v>
      </c>
      <c r="V182" s="2" t="s">
        <v>224</v>
      </c>
      <c r="W182" s="2" t="s">
        <v>225</v>
      </c>
      <c r="X182" s="2" t="s">
        <v>225</v>
      </c>
      <c r="Y182" s="2" t="s">
        <v>1348</v>
      </c>
      <c r="Z182" s="4"/>
      <c r="AA182" s="4">
        <f>=ROUNDDOWN({0},0)</f>
      </c>
      <c r="AB182" s="5">
        <v>3</v>
      </c>
      <c r="AC182" s="2" t="s">
        <v>220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>
        <v>8</v>
      </c>
      <c r="AS182" s="8">
        <v>390.62</v>
      </c>
      <c r="AT182" s="7">
        <v>-1</v>
      </c>
      <c r="AU182" s="7">
        <v>-1</v>
      </c>
      <c r="AV182" s="4" t="s">
        <v>220</v>
      </c>
      <c r="AW182" s="8" t="s">
        <v>220</v>
      </c>
      <c r="AX182" s="4">
        <v>11</v>
      </c>
      <c r="AY182" s="8">
        <v>610.71</v>
      </c>
      <c r="AZ182" s="7" t="s">
        <v>220</v>
      </c>
      <c r="BA182" s="7" t="s">
        <v>220</v>
      </c>
      <c r="BB182" s="7"/>
      <c r="BC182" s="4" t="s">
        <v>220</v>
      </c>
      <c r="BD182" s="8" t="s">
        <v>220</v>
      </c>
      <c r="BE182" s="4">
        <v>11</v>
      </c>
      <c r="BF182" s="8">
        <v>610.71</v>
      </c>
      <c r="BG182" s="7" t="s">
        <v>220</v>
      </c>
      <c r="BH182" s="7" t="s">
        <v>220</v>
      </c>
      <c r="BI182" s="7"/>
      <c r="BJ182" s="4"/>
      <c r="BK182" s="8"/>
      <c r="BL182" s="2" t="s">
        <v>2149</v>
      </c>
      <c r="BM182" s="7"/>
      <c r="BN182" s="7"/>
      <c r="BO182" s="4"/>
      <c r="BP182" s="8"/>
      <c r="BQ182" s="4">
        <v>2</v>
      </c>
      <c r="BR182" s="8">
        <v>110.4</v>
      </c>
      <c r="BS182" s="7">
        <v>-1</v>
      </c>
      <c r="BT182" s="7">
        <v>-1</v>
      </c>
      <c r="BU182" s="2" t="s">
        <v>230</v>
      </c>
      <c r="BV182" s="2" t="s">
        <v>270</v>
      </c>
      <c r="BW182" s="2" t="s">
        <v>220</v>
      </c>
      <c r="BX182" s="2" t="s">
        <v>220</v>
      </c>
      <c r="BY182" s="2" t="s">
        <v>232</v>
      </c>
      <c r="BZ182" s="2" t="s">
        <v>220</v>
      </c>
      <c r="CA182" s="4"/>
      <c r="CB182" s="8"/>
      <c r="CC182" s="4"/>
      <c r="CD182" s="8"/>
      <c r="CE182" s="7"/>
      <c r="CF182" s="7"/>
      <c r="CG182" s="2" t="s">
        <v>230</v>
      </c>
      <c r="CH182" s="2" t="s">
        <v>270</v>
      </c>
      <c r="CI182" s="2" t="s">
        <v>2150</v>
      </c>
      <c r="CJ182" s="2" t="s">
        <v>2151</v>
      </c>
      <c r="CK182" s="2" t="s">
        <v>232</v>
      </c>
      <c r="CL182" s="2" t="s">
        <v>220</v>
      </c>
      <c r="CM182" s="4"/>
      <c r="CN182" s="8"/>
      <c r="CO182" s="4">
        <v>1</v>
      </c>
      <c r="CP182" s="8">
        <v>55.44</v>
      </c>
      <c r="CQ182" s="7">
        <v>-1</v>
      </c>
      <c r="CR182" s="7">
        <v>-1</v>
      </c>
      <c r="CS182" s="2" t="s">
        <v>230</v>
      </c>
      <c r="CT182" s="2" t="s">
        <v>270</v>
      </c>
      <c r="CU182" s="2" t="s">
        <v>797</v>
      </c>
      <c r="CV182" s="2" t="s">
        <v>1351</v>
      </c>
      <c r="CW182" s="2" t="s">
        <v>269</v>
      </c>
      <c r="CX182" s="2" t="s">
        <v>220</v>
      </c>
      <c r="CY182" s="4"/>
      <c r="CZ182" s="8"/>
      <c r="DA182" s="4"/>
      <c r="DB182" s="8"/>
      <c r="DC182" s="7"/>
      <c r="DD182" s="7"/>
      <c r="DE182" s="2" t="s">
        <v>230</v>
      </c>
      <c r="DF182" s="2" t="s">
        <v>270</v>
      </c>
      <c r="DG182" s="2" t="s">
        <v>1038</v>
      </c>
      <c r="DH182" s="2" t="s">
        <v>2152</v>
      </c>
      <c r="DI182" s="2" t="s">
        <v>232</v>
      </c>
      <c r="DJ182" s="2" t="s">
        <v>220</v>
      </c>
      <c r="DK182" s="4"/>
      <c r="DL182" s="8"/>
      <c r="DM182" s="4"/>
      <c r="DN182" s="8"/>
      <c r="DO182" s="7"/>
      <c r="DP182" s="7"/>
      <c r="DQ182" s="2" t="s">
        <v>230</v>
      </c>
      <c r="DR182" s="2" t="s">
        <v>270</v>
      </c>
      <c r="DS182" s="2" t="s">
        <v>1353</v>
      </c>
      <c r="DT182" s="2" t="s">
        <v>933</v>
      </c>
      <c r="DU182" s="2" t="s">
        <v>232</v>
      </c>
      <c r="DV182" s="2" t="s">
        <v>220</v>
      </c>
      <c r="DW182" s="4"/>
      <c r="DX182" s="8"/>
      <c r="DY182" s="4">
        <v>3</v>
      </c>
      <c r="DZ182" s="8">
        <v>115.92</v>
      </c>
      <c r="EA182" s="7">
        <v>-1</v>
      </c>
      <c r="EB182" s="7">
        <v>-1</v>
      </c>
      <c r="EC182" s="2" t="s">
        <v>230</v>
      </c>
      <c r="ED182" s="2" t="s">
        <v>270</v>
      </c>
      <c r="EE182" s="2" t="s">
        <v>1354</v>
      </c>
      <c r="EF182" s="2" t="s">
        <v>1352</v>
      </c>
      <c r="EG182" s="2" t="s">
        <v>269</v>
      </c>
      <c r="EH182" s="2" t="s">
        <v>220</v>
      </c>
      <c r="EI182" s="4"/>
      <c r="EJ182" s="8"/>
      <c r="EK182" s="4">
        <v>2</v>
      </c>
      <c r="EL182" s="8">
        <v>108.86</v>
      </c>
      <c r="EM182" s="7">
        <v>-1</v>
      </c>
      <c r="EN182" s="7">
        <v>-1</v>
      </c>
      <c r="EO182" s="2" t="s">
        <v>230</v>
      </c>
      <c r="EP182" s="2" t="s">
        <v>270</v>
      </c>
      <c r="EQ182" s="2" t="s">
        <v>1356</v>
      </c>
      <c r="ER182" s="2" t="s">
        <v>562</v>
      </c>
      <c r="ES182" s="2" t="s">
        <v>232</v>
      </c>
      <c r="ET182" s="2" t="s">
        <v>220</v>
      </c>
      <c r="EU182" s="4"/>
      <c r="EV182" s="8"/>
      <c r="EW182" s="4"/>
      <c r="EX182" s="8"/>
      <c r="EY182" s="7"/>
      <c r="EZ182" s="7"/>
      <c r="FA182" s="2" t="s">
        <v>230</v>
      </c>
      <c r="FB182" s="2" t="s">
        <v>270</v>
      </c>
      <c r="FC182" s="2" t="s">
        <v>1358</v>
      </c>
      <c r="FD182" s="2" t="s">
        <v>375</v>
      </c>
      <c r="FE182" s="2" t="s">
        <v>232</v>
      </c>
      <c r="FF182" s="2" t="s">
        <v>220</v>
      </c>
      <c r="FG182" s="4"/>
      <c r="FH182" s="8"/>
      <c r="FI182" s="4"/>
      <c r="FJ182" s="8"/>
      <c r="FK182" s="7"/>
      <c r="FL182" s="7"/>
      <c r="FM182" s="2" t="s">
        <v>254</v>
      </c>
      <c r="FN182" s="2" t="s">
        <v>270</v>
      </c>
      <c r="FO182" s="2" t="s">
        <v>220</v>
      </c>
      <c r="FP182" s="2" t="s">
        <v>220</v>
      </c>
      <c r="FQ182" s="2" t="s">
        <v>232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277</v>
      </c>
      <c r="FZ182" s="2" t="s">
        <v>270</v>
      </c>
      <c r="GA182" s="2" t="s">
        <v>220</v>
      </c>
      <c r="GB182" s="2" t="s">
        <v>220</v>
      </c>
      <c r="GC182" s="2" t="s">
        <v>232</v>
      </c>
      <c r="GD182" s="2" t="s">
        <v>220</v>
      </c>
      <c r="GE182" s="4"/>
      <c r="GF182" s="8"/>
      <c r="GG182" s="4"/>
      <c r="GH182" s="8"/>
      <c r="GI182" s="7"/>
      <c r="GJ182" s="7"/>
      <c r="GK182" s="2" t="s">
        <v>277</v>
      </c>
      <c r="GL182" s="2" t="s">
        <v>270</v>
      </c>
      <c r="GM182" s="2" t="s">
        <v>220</v>
      </c>
      <c r="GN182" s="2" t="s">
        <v>220</v>
      </c>
      <c r="GO182" s="2" t="s">
        <v>232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230</v>
      </c>
      <c r="GX182" s="2" t="s">
        <v>270</v>
      </c>
      <c r="GY182" s="2" t="s">
        <v>1027</v>
      </c>
      <c r="GZ182" s="2" t="s">
        <v>1060</v>
      </c>
      <c r="HA182" s="2" t="s">
        <v>232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277</v>
      </c>
      <c r="HJ182" s="2" t="s">
        <v>270</v>
      </c>
      <c r="HK182" s="2" t="s">
        <v>220</v>
      </c>
      <c r="HL182" s="2" t="s">
        <v>220</v>
      </c>
      <c r="HM182" s="2" t="s">
        <v>232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230</v>
      </c>
      <c r="HV182" s="2" t="s">
        <v>270</v>
      </c>
      <c r="HW182" s="2" t="s">
        <v>599</v>
      </c>
      <c r="HX182" s="2" t="s">
        <v>220</v>
      </c>
      <c r="HY182" s="2" t="s">
        <v>232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230</v>
      </c>
      <c r="IH182" s="2" t="s">
        <v>270</v>
      </c>
      <c r="II182" s="2" t="s">
        <v>2150</v>
      </c>
      <c r="IJ182" s="2" t="s">
        <v>220</v>
      </c>
      <c r="IK182" s="2" t="s">
        <v>232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277</v>
      </c>
      <c r="IT182" s="2" t="s">
        <v>270</v>
      </c>
      <c r="IU182" s="2" t="s">
        <v>220</v>
      </c>
      <c r="IV182" s="2" t="s">
        <v>220</v>
      </c>
      <c r="IW182" s="2" t="s">
        <v>232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254</v>
      </c>
      <c r="JF182" s="2" t="s">
        <v>270</v>
      </c>
      <c r="JG182" s="2" t="s">
        <v>220</v>
      </c>
      <c r="JH182" s="2" t="s">
        <v>220</v>
      </c>
      <c r="JI182" s="2" t="s">
        <v>232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277</v>
      </c>
      <c r="JR182" s="2" t="s">
        <v>270</v>
      </c>
      <c r="JS182" s="2" t="s">
        <v>220</v>
      </c>
      <c r="JT182" s="2" t="s">
        <v>220</v>
      </c>
      <c r="JU182" s="2" t="s">
        <v>232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277</v>
      </c>
      <c r="KD182" s="2" t="s">
        <v>270</v>
      </c>
      <c r="KE182" s="2" t="s">
        <v>220</v>
      </c>
      <c r="KF182" s="2" t="s">
        <v>220</v>
      </c>
      <c r="KG182" s="2" t="s">
        <v>232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277</v>
      </c>
      <c r="KP182" s="2" t="s">
        <v>270</v>
      </c>
      <c r="KQ182" s="2" t="s">
        <v>220</v>
      </c>
      <c r="KR182" s="2" t="s">
        <v>220</v>
      </c>
      <c r="KS182" s="2" t="s">
        <v>232</v>
      </c>
      <c r="KT182" s="2" t="s">
        <v>220</v>
      </c>
      <c r="KU182" s="4"/>
      <c r="KV182" s="8"/>
      <c r="KW182" s="4"/>
      <c r="KX182" s="8"/>
      <c r="KY182" s="7"/>
      <c r="KZ182" s="7"/>
      <c r="LA182" s="2" t="s">
        <v>277</v>
      </c>
      <c r="LB182" s="2" t="s">
        <v>270</v>
      </c>
      <c r="LC182" s="2" t="s">
        <v>220</v>
      </c>
      <c r="LD182" s="2" t="s">
        <v>220</v>
      </c>
      <c r="LE182" s="2" t="s">
        <v>232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268</v>
      </c>
      <c r="LN182" s="2" t="s">
        <v>270</v>
      </c>
      <c r="LO182" s="2" t="s">
        <v>220</v>
      </c>
      <c r="LP182" s="2" t="s">
        <v>220</v>
      </c>
      <c r="LQ182" s="2" t="s">
        <v>232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270</v>
      </c>
      <c r="MA182" s="2" t="s">
        <v>1359</v>
      </c>
      <c r="MB182" s="2" t="s">
        <v>220</v>
      </c>
      <c r="MC182" s="2" t="s">
        <v>232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277</v>
      </c>
      <c r="ML182" s="2" t="s">
        <v>270</v>
      </c>
      <c r="MM182" s="2" t="s">
        <v>220</v>
      </c>
      <c r="MN182" s="2" t="s">
        <v>220</v>
      </c>
      <c r="MO182" s="2" t="s">
        <v>232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277</v>
      </c>
      <c r="MX182" s="2" t="s">
        <v>270</v>
      </c>
      <c r="MY182" s="2" t="s">
        <v>220</v>
      </c>
      <c r="MZ182" s="2" t="s">
        <v>220</v>
      </c>
      <c r="NA182" s="2" t="s">
        <v>232</v>
      </c>
      <c r="NB182" s="2" t="s">
        <v>220</v>
      </c>
      <c r="NC182" s="4"/>
      <c r="ND182" s="8"/>
      <c r="NE182" s="4"/>
      <c r="NF182" s="8"/>
      <c r="NG182" s="7"/>
      <c r="NH182" s="7"/>
      <c r="NI182" s="2" t="s">
        <v>277</v>
      </c>
      <c r="NJ182" s="2" t="s">
        <v>270</v>
      </c>
      <c r="NK182" s="2" t="s">
        <v>220</v>
      </c>
      <c r="NL182" s="2" t="s">
        <v>220</v>
      </c>
      <c r="NM182" s="2" t="s">
        <v>232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277</v>
      </c>
      <c r="NV182" s="2" t="s">
        <v>270</v>
      </c>
      <c r="NW182" s="2" t="s">
        <v>220</v>
      </c>
      <c r="NX182" s="2" t="s">
        <v>220</v>
      </c>
      <c r="NY182" s="2" t="s">
        <v>232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268</v>
      </c>
      <c r="OH182" s="2" t="s">
        <v>270</v>
      </c>
      <c r="OI182" s="2" t="s">
        <v>220</v>
      </c>
      <c r="OJ182" s="2" t="s">
        <v>220</v>
      </c>
      <c r="OK182" s="2" t="s">
        <v>232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220</v>
      </c>
      <c r="OU182" s="2" t="s">
        <v>220</v>
      </c>
      <c r="OV182" s="2" t="s">
        <v>220</v>
      </c>
      <c r="OW182" s="2" t="s">
        <v>220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277</v>
      </c>
      <c r="PF182" s="2" t="s">
        <v>270</v>
      </c>
      <c r="PG182" s="2" t="s">
        <v>220</v>
      </c>
      <c r="PH182" s="2" t="s">
        <v>220</v>
      </c>
      <c r="PI182" s="2" t="s">
        <v>232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220</v>
      </c>
      <c r="PR182" s="2" t="s">
        <v>220</v>
      </c>
      <c r="PS182" s="2" t="s">
        <v>220</v>
      </c>
      <c r="PT182" s="2" t="s">
        <v>220</v>
      </c>
      <c r="PU182" s="2" t="s">
        <v>220</v>
      </c>
      <c r="PV182" s="2" t="s">
        <v>220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</row>
    <row r="183">
      <c r="A183" s="2" t="s">
        <v>2153</v>
      </c>
      <c r="B183" s="2" t="s">
        <v>209</v>
      </c>
      <c r="C183" s="2" t="s">
        <v>210</v>
      </c>
      <c r="D183" s="2" t="s">
        <v>1713</v>
      </c>
      <c r="E183" s="2" t="s">
        <v>1714</v>
      </c>
      <c r="F183" s="2" t="s">
        <v>1344</v>
      </c>
      <c r="G183" s="2" t="s">
        <v>1344</v>
      </c>
      <c r="H183" s="2" t="s">
        <v>1344</v>
      </c>
      <c r="I183" s="2" t="s">
        <v>2148</v>
      </c>
      <c r="J183" s="2" t="s">
        <v>282</v>
      </c>
      <c r="K183" s="2" t="s">
        <v>1346</v>
      </c>
      <c r="L183" s="3">
        <v>63.7</v>
      </c>
      <c r="M183" s="3">
        <v>66.89</v>
      </c>
      <c r="N183" s="3">
        <v>129.99</v>
      </c>
      <c r="O183" s="2" t="s">
        <v>1099</v>
      </c>
      <c r="P183" s="2" t="s">
        <v>538</v>
      </c>
      <c r="Q183" s="2" t="s">
        <v>219</v>
      </c>
      <c r="R183" s="2" t="s">
        <v>220</v>
      </c>
      <c r="S183" s="2" t="s">
        <v>1347</v>
      </c>
      <c r="T183" s="2" t="s">
        <v>220</v>
      </c>
      <c r="U183" s="2" t="s">
        <v>223</v>
      </c>
      <c r="V183" s="2" t="s">
        <v>224</v>
      </c>
      <c r="W183" s="2" t="s">
        <v>225</v>
      </c>
      <c r="X183" s="2" t="s">
        <v>225</v>
      </c>
      <c r="Y183" s="2" t="s">
        <v>1348</v>
      </c>
      <c r="Z183" s="4"/>
      <c r="AA183" s="4">
        <f>=ROUNDDOWN({0},0)</f>
      </c>
      <c r="AB183" s="5">
        <v>2</v>
      </c>
      <c r="AC183" s="2" t="s">
        <v>220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/>
      <c r="AQ183" s="8"/>
      <c r="AR183" s="4">
        <v>3</v>
      </c>
      <c r="AS183" s="8">
        <v>220.09</v>
      </c>
      <c r="AT183" s="7">
        <v>-1</v>
      </c>
      <c r="AU183" s="7">
        <v>-1</v>
      </c>
      <c r="AV183" s="4" t="s">
        <v>220</v>
      </c>
      <c r="AW183" s="8" t="s">
        <v>220</v>
      </c>
      <c r="AX183" s="4" t="s">
        <v>220</v>
      </c>
      <c r="AY183" s="8" t="s">
        <v>220</v>
      </c>
      <c r="AZ183" s="7" t="s">
        <v>220</v>
      </c>
      <c r="BA183" s="7" t="s">
        <v>220</v>
      </c>
      <c r="BB183" s="7"/>
      <c r="BC183" s="4" t="s">
        <v>220</v>
      </c>
      <c r="BD183" s="8" t="s">
        <v>220</v>
      </c>
      <c r="BE183" s="4" t="s">
        <v>220</v>
      </c>
      <c r="BF183" s="8" t="s">
        <v>220</v>
      </c>
      <c r="BG183" s="7" t="s">
        <v>220</v>
      </c>
      <c r="BH183" s="7" t="s">
        <v>220</v>
      </c>
      <c r="BI183" s="7"/>
      <c r="BJ183" s="4"/>
      <c r="BK183" s="8"/>
      <c r="BL183" s="2" t="s">
        <v>2154</v>
      </c>
      <c r="BM183" s="7"/>
      <c r="BN183" s="7"/>
      <c r="BO183" s="4"/>
      <c r="BP183" s="8"/>
      <c r="BQ183" s="4">
        <v>2</v>
      </c>
      <c r="BR183" s="8">
        <v>146.52</v>
      </c>
      <c r="BS183" s="7">
        <v>-1</v>
      </c>
      <c r="BT183" s="7">
        <v>-1</v>
      </c>
      <c r="BU183" s="2" t="s">
        <v>230</v>
      </c>
      <c r="BV183" s="2" t="s">
        <v>270</v>
      </c>
      <c r="BW183" s="2" t="s">
        <v>220</v>
      </c>
      <c r="BX183" s="2" t="s">
        <v>220</v>
      </c>
      <c r="BY183" s="2" t="s">
        <v>232</v>
      </c>
      <c r="BZ183" s="2" t="s">
        <v>220</v>
      </c>
      <c r="CA183" s="4"/>
      <c r="CB183" s="8"/>
      <c r="CC183" s="4"/>
      <c r="CD183" s="8"/>
      <c r="CE183" s="7"/>
      <c r="CF183" s="7"/>
      <c r="CG183" s="2" t="s">
        <v>230</v>
      </c>
      <c r="CH183" s="2" t="s">
        <v>270</v>
      </c>
      <c r="CI183" s="2" t="s">
        <v>2150</v>
      </c>
      <c r="CJ183" s="2" t="s">
        <v>566</v>
      </c>
      <c r="CK183" s="2" t="s">
        <v>232</v>
      </c>
      <c r="CL183" s="2" t="s">
        <v>220</v>
      </c>
      <c r="CM183" s="4"/>
      <c r="CN183" s="8"/>
      <c r="CO183" s="4">
        <v>1</v>
      </c>
      <c r="CP183" s="8">
        <v>73.57</v>
      </c>
      <c r="CQ183" s="7">
        <v>-1</v>
      </c>
      <c r="CR183" s="7">
        <v>-1</v>
      </c>
      <c r="CS183" s="2" t="s">
        <v>230</v>
      </c>
      <c r="CT183" s="2" t="s">
        <v>270</v>
      </c>
      <c r="CU183" s="2" t="s">
        <v>797</v>
      </c>
      <c r="CV183" s="2" t="s">
        <v>878</v>
      </c>
      <c r="CW183" s="2" t="s">
        <v>269</v>
      </c>
      <c r="CX183" s="2" t="s">
        <v>220</v>
      </c>
      <c r="CY183" s="4"/>
      <c r="CZ183" s="8"/>
      <c r="DA183" s="4"/>
      <c r="DB183" s="8"/>
      <c r="DC183" s="7"/>
      <c r="DD183" s="7"/>
      <c r="DE183" s="2" t="s">
        <v>230</v>
      </c>
      <c r="DF183" s="2" t="s">
        <v>270</v>
      </c>
      <c r="DG183" s="2" t="s">
        <v>1038</v>
      </c>
      <c r="DH183" s="2" t="s">
        <v>881</v>
      </c>
      <c r="DI183" s="2" t="s">
        <v>232</v>
      </c>
      <c r="DJ183" s="2" t="s">
        <v>220</v>
      </c>
      <c r="DK183" s="4"/>
      <c r="DL183" s="8"/>
      <c r="DM183" s="4"/>
      <c r="DN183" s="8"/>
      <c r="DO183" s="7"/>
      <c r="DP183" s="7"/>
      <c r="DQ183" s="2" t="s">
        <v>230</v>
      </c>
      <c r="DR183" s="2" t="s">
        <v>270</v>
      </c>
      <c r="DS183" s="2" t="s">
        <v>1353</v>
      </c>
      <c r="DT183" s="2" t="s">
        <v>880</v>
      </c>
      <c r="DU183" s="2" t="s">
        <v>232</v>
      </c>
      <c r="DV183" s="2" t="s">
        <v>220</v>
      </c>
      <c r="DW183" s="4"/>
      <c r="DX183" s="8"/>
      <c r="DY183" s="4"/>
      <c r="DZ183" s="8"/>
      <c r="EA183" s="7"/>
      <c r="EB183" s="7"/>
      <c r="EC183" s="2" t="s">
        <v>230</v>
      </c>
      <c r="ED183" s="2" t="s">
        <v>270</v>
      </c>
      <c r="EE183" s="2" t="s">
        <v>1354</v>
      </c>
      <c r="EF183" s="2" t="s">
        <v>1355</v>
      </c>
      <c r="EG183" s="2" t="s">
        <v>269</v>
      </c>
      <c r="EH183" s="2" t="s">
        <v>220</v>
      </c>
      <c r="EI183" s="4"/>
      <c r="EJ183" s="8"/>
      <c r="EK183" s="4"/>
      <c r="EL183" s="8"/>
      <c r="EM183" s="7"/>
      <c r="EN183" s="7"/>
      <c r="EO183" s="2" t="s">
        <v>230</v>
      </c>
      <c r="EP183" s="2" t="s">
        <v>270</v>
      </c>
      <c r="EQ183" s="2" t="s">
        <v>1356</v>
      </c>
      <c r="ER183" s="2" t="s">
        <v>892</v>
      </c>
      <c r="ES183" s="2" t="s">
        <v>232</v>
      </c>
      <c r="ET183" s="2" t="s">
        <v>220</v>
      </c>
      <c r="EU183" s="4"/>
      <c r="EV183" s="8"/>
      <c r="EW183" s="4"/>
      <c r="EX183" s="8"/>
      <c r="EY183" s="7"/>
      <c r="EZ183" s="7"/>
      <c r="FA183" s="2" t="s">
        <v>230</v>
      </c>
      <c r="FB183" s="2" t="s">
        <v>270</v>
      </c>
      <c r="FC183" s="2" t="s">
        <v>1358</v>
      </c>
      <c r="FD183" s="2" t="s">
        <v>393</v>
      </c>
      <c r="FE183" s="2" t="s">
        <v>232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254</v>
      </c>
      <c r="FN183" s="2" t="s">
        <v>270</v>
      </c>
      <c r="FO183" s="2" t="s">
        <v>220</v>
      </c>
      <c r="FP183" s="2" t="s">
        <v>220</v>
      </c>
      <c r="FQ183" s="2" t="s">
        <v>232</v>
      </c>
      <c r="FR183" s="2" t="s">
        <v>220</v>
      </c>
      <c r="FS183" s="4"/>
      <c r="FT183" s="8"/>
      <c r="FU183" s="4"/>
      <c r="FV183" s="8"/>
      <c r="FW183" s="7"/>
      <c r="FX183" s="7"/>
      <c r="FY183" s="2" t="s">
        <v>277</v>
      </c>
      <c r="FZ183" s="2" t="s">
        <v>270</v>
      </c>
      <c r="GA183" s="2" t="s">
        <v>220</v>
      </c>
      <c r="GB183" s="2" t="s">
        <v>220</v>
      </c>
      <c r="GC183" s="2" t="s">
        <v>232</v>
      </c>
      <c r="GD183" s="2" t="s">
        <v>220</v>
      </c>
      <c r="GE183" s="4"/>
      <c r="GF183" s="8"/>
      <c r="GG183" s="4"/>
      <c r="GH183" s="8"/>
      <c r="GI183" s="7"/>
      <c r="GJ183" s="7"/>
      <c r="GK183" s="2" t="s">
        <v>277</v>
      </c>
      <c r="GL183" s="2" t="s">
        <v>270</v>
      </c>
      <c r="GM183" s="2" t="s">
        <v>220</v>
      </c>
      <c r="GN183" s="2" t="s">
        <v>220</v>
      </c>
      <c r="GO183" s="2" t="s">
        <v>232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230</v>
      </c>
      <c r="GX183" s="2" t="s">
        <v>270</v>
      </c>
      <c r="GY183" s="2" t="s">
        <v>1027</v>
      </c>
      <c r="GZ183" s="2" t="s">
        <v>220</v>
      </c>
      <c r="HA183" s="2" t="s">
        <v>232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277</v>
      </c>
      <c r="HJ183" s="2" t="s">
        <v>270</v>
      </c>
      <c r="HK183" s="2" t="s">
        <v>220</v>
      </c>
      <c r="HL183" s="2" t="s">
        <v>220</v>
      </c>
      <c r="HM183" s="2" t="s">
        <v>232</v>
      </c>
      <c r="HN183" s="2" t="s">
        <v>220</v>
      </c>
      <c r="HO183" s="4"/>
      <c r="HP183" s="8"/>
      <c r="HQ183" s="4"/>
      <c r="HR183" s="8"/>
      <c r="HS183" s="7"/>
      <c r="HT183" s="7"/>
      <c r="HU183" s="2" t="s">
        <v>230</v>
      </c>
      <c r="HV183" s="2" t="s">
        <v>270</v>
      </c>
      <c r="HW183" s="2" t="s">
        <v>599</v>
      </c>
      <c r="HX183" s="2" t="s">
        <v>220</v>
      </c>
      <c r="HY183" s="2" t="s">
        <v>232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230</v>
      </c>
      <c r="IH183" s="2" t="s">
        <v>270</v>
      </c>
      <c r="II183" s="2" t="s">
        <v>2150</v>
      </c>
      <c r="IJ183" s="2" t="s">
        <v>220</v>
      </c>
      <c r="IK183" s="2" t="s">
        <v>232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277</v>
      </c>
      <c r="IT183" s="2" t="s">
        <v>270</v>
      </c>
      <c r="IU183" s="2" t="s">
        <v>220</v>
      </c>
      <c r="IV183" s="2" t="s">
        <v>220</v>
      </c>
      <c r="IW183" s="2" t="s">
        <v>232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254</v>
      </c>
      <c r="JF183" s="2" t="s">
        <v>270</v>
      </c>
      <c r="JG183" s="2" t="s">
        <v>220</v>
      </c>
      <c r="JH183" s="2" t="s">
        <v>220</v>
      </c>
      <c r="JI183" s="2" t="s">
        <v>232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277</v>
      </c>
      <c r="JR183" s="2" t="s">
        <v>270</v>
      </c>
      <c r="JS183" s="2" t="s">
        <v>220</v>
      </c>
      <c r="JT183" s="2" t="s">
        <v>220</v>
      </c>
      <c r="JU183" s="2" t="s">
        <v>232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277</v>
      </c>
      <c r="KD183" s="2" t="s">
        <v>270</v>
      </c>
      <c r="KE183" s="2" t="s">
        <v>220</v>
      </c>
      <c r="KF183" s="2" t="s">
        <v>220</v>
      </c>
      <c r="KG183" s="2" t="s">
        <v>232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277</v>
      </c>
      <c r="KP183" s="2" t="s">
        <v>270</v>
      </c>
      <c r="KQ183" s="2" t="s">
        <v>220</v>
      </c>
      <c r="KR183" s="2" t="s">
        <v>220</v>
      </c>
      <c r="KS183" s="2" t="s">
        <v>232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277</v>
      </c>
      <c r="LB183" s="2" t="s">
        <v>270</v>
      </c>
      <c r="LC183" s="2" t="s">
        <v>220</v>
      </c>
      <c r="LD183" s="2" t="s">
        <v>220</v>
      </c>
      <c r="LE183" s="2" t="s">
        <v>232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268</v>
      </c>
      <c r="LN183" s="2" t="s">
        <v>270</v>
      </c>
      <c r="LO183" s="2" t="s">
        <v>220</v>
      </c>
      <c r="LP183" s="2" t="s">
        <v>220</v>
      </c>
      <c r="LQ183" s="2" t="s">
        <v>232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270</v>
      </c>
      <c r="MA183" s="2" t="s">
        <v>1359</v>
      </c>
      <c r="MB183" s="2" t="s">
        <v>2155</v>
      </c>
      <c r="MC183" s="2" t="s">
        <v>232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277</v>
      </c>
      <c r="ML183" s="2" t="s">
        <v>270</v>
      </c>
      <c r="MM183" s="2" t="s">
        <v>220</v>
      </c>
      <c r="MN183" s="2" t="s">
        <v>220</v>
      </c>
      <c r="MO183" s="2" t="s">
        <v>232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277</v>
      </c>
      <c r="MX183" s="2" t="s">
        <v>270</v>
      </c>
      <c r="MY183" s="2" t="s">
        <v>220</v>
      </c>
      <c r="MZ183" s="2" t="s">
        <v>220</v>
      </c>
      <c r="NA183" s="2" t="s">
        <v>232</v>
      </c>
      <c r="NB183" s="2" t="s">
        <v>220</v>
      </c>
      <c r="NC183" s="4"/>
      <c r="ND183" s="8"/>
      <c r="NE183" s="4"/>
      <c r="NF183" s="8"/>
      <c r="NG183" s="7"/>
      <c r="NH183" s="7"/>
      <c r="NI183" s="2" t="s">
        <v>277</v>
      </c>
      <c r="NJ183" s="2" t="s">
        <v>270</v>
      </c>
      <c r="NK183" s="2" t="s">
        <v>220</v>
      </c>
      <c r="NL183" s="2" t="s">
        <v>220</v>
      </c>
      <c r="NM183" s="2" t="s">
        <v>232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277</v>
      </c>
      <c r="NV183" s="2" t="s">
        <v>270</v>
      </c>
      <c r="NW183" s="2" t="s">
        <v>220</v>
      </c>
      <c r="NX183" s="2" t="s">
        <v>220</v>
      </c>
      <c r="NY183" s="2" t="s">
        <v>232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270</v>
      </c>
      <c r="OI183" s="2" t="s">
        <v>220</v>
      </c>
      <c r="OJ183" s="2" t="s">
        <v>220</v>
      </c>
      <c r="OK183" s="2" t="s">
        <v>232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220</v>
      </c>
      <c r="OU183" s="2" t="s">
        <v>220</v>
      </c>
      <c r="OV183" s="2" t="s">
        <v>220</v>
      </c>
      <c r="OW183" s="2" t="s">
        <v>220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277</v>
      </c>
      <c r="PF183" s="2" t="s">
        <v>270</v>
      </c>
      <c r="PG183" s="2" t="s">
        <v>220</v>
      </c>
      <c r="PH183" s="2" t="s">
        <v>220</v>
      </c>
      <c r="PI183" s="2" t="s">
        <v>232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220</v>
      </c>
      <c r="PR183" s="2" t="s">
        <v>220</v>
      </c>
      <c r="PS183" s="2" t="s">
        <v>220</v>
      </c>
      <c r="PT183" s="2" t="s">
        <v>220</v>
      </c>
      <c r="PU183" s="2" t="s">
        <v>220</v>
      </c>
      <c r="PV183" s="2" t="s">
        <v>220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</row>
    <row r="184">
      <c r="A184" s="2" t="s">
        <v>2156</v>
      </c>
      <c r="B184" s="2" t="s">
        <v>209</v>
      </c>
      <c r="C184" s="2" t="s">
        <v>210</v>
      </c>
      <c r="D184" s="2" t="s">
        <v>1713</v>
      </c>
      <c r="E184" s="2" t="s">
        <v>1714</v>
      </c>
      <c r="F184" s="2" t="s">
        <v>1363</v>
      </c>
      <c r="G184" s="2" t="s">
        <v>1363</v>
      </c>
      <c r="H184" s="2" t="s">
        <v>1363</v>
      </c>
      <c r="I184" s="2" t="s">
        <v>2157</v>
      </c>
      <c r="J184" s="2" t="s">
        <v>215</v>
      </c>
      <c r="K184" s="2" t="s">
        <v>1365</v>
      </c>
      <c r="L184" s="3">
        <v>45.71</v>
      </c>
      <c r="M184" s="3">
        <v>48</v>
      </c>
      <c r="N184" s="3">
        <v>99.99</v>
      </c>
      <c r="O184" s="2" t="s">
        <v>217</v>
      </c>
      <c r="P184" s="2" t="s">
        <v>1308</v>
      </c>
      <c r="Q184" s="2" t="s">
        <v>219</v>
      </c>
      <c r="R184" s="2" t="s">
        <v>220</v>
      </c>
      <c r="S184" s="2" t="s">
        <v>1366</v>
      </c>
      <c r="T184" s="2" t="s">
        <v>222</v>
      </c>
      <c r="U184" s="2" t="s">
        <v>223</v>
      </c>
      <c r="V184" s="2" t="s">
        <v>1033</v>
      </c>
      <c r="W184" s="2" t="s">
        <v>955</v>
      </c>
      <c r="X184" s="2" t="s">
        <v>845</v>
      </c>
      <c r="Y184" s="2" t="s">
        <v>220</v>
      </c>
      <c r="Z184" s="4"/>
      <c r="AA184" s="4">
        <f>=ROUNDDOWN({0},0)</f>
      </c>
      <c r="AB184" s="5"/>
      <c r="AC184" s="2" t="s">
        <v>1186</v>
      </c>
      <c r="AD184" s="4">
        <v>100</v>
      </c>
      <c r="AE184" s="4">
        <v>200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/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/>
      <c r="BJ184" s="4"/>
      <c r="BK184" s="8"/>
      <c r="BL184" s="2" t="s">
        <v>220</v>
      </c>
      <c r="BM184" s="7"/>
      <c r="BN184" s="7"/>
      <c r="BO184" s="4"/>
      <c r="BP184" s="8"/>
      <c r="BQ184" s="4"/>
      <c r="BR184" s="8"/>
      <c r="BS184" s="7"/>
      <c r="BT184" s="7"/>
      <c r="BU184" s="2" t="s">
        <v>832</v>
      </c>
      <c r="BV184" s="2" t="s">
        <v>217</v>
      </c>
      <c r="BW184" s="2" t="s">
        <v>220</v>
      </c>
      <c r="BX184" s="2" t="s">
        <v>220</v>
      </c>
      <c r="BY184" s="2" t="s">
        <v>232</v>
      </c>
      <c r="BZ184" s="2" t="s">
        <v>220</v>
      </c>
      <c r="CA184" s="4"/>
      <c r="CB184" s="8"/>
      <c r="CC184" s="4"/>
      <c r="CD184" s="8"/>
      <c r="CE184" s="7"/>
      <c r="CF184" s="7"/>
      <c r="CG184" s="2" t="s">
        <v>277</v>
      </c>
      <c r="CH184" s="2" t="s">
        <v>217</v>
      </c>
      <c r="CI184" s="2" t="s">
        <v>220</v>
      </c>
      <c r="CJ184" s="2" t="s">
        <v>220</v>
      </c>
      <c r="CK184" s="2" t="s">
        <v>232</v>
      </c>
      <c r="CL184" s="2" t="s">
        <v>220</v>
      </c>
      <c r="CM184" s="4"/>
      <c r="CN184" s="8"/>
      <c r="CO184" s="4"/>
      <c r="CP184" s="8"/>
      <c r="CQ184" s="7"/>
      <c r="CR184" s="7"/>
      <c r="CS184" s="2" t="s">
        <v>277</v>
      </c>
      <c r="CT184" s="2" t="s">
        <v>217</v>
      </c>
      <c r="CU184" s="2" t="s">
        <v>220</v>
      </c>
      <c r="CV184" s="2" t="s">
        <v>220</v>
      </c>
      <c r="CW184" s="2" t="s">
        <v>232</v>
      </c>
      <c r="CX184" s="2" t="s">
        <v>220</v>
      </c>
      <c r="CY184" s="4"/>
      <c r="CZ184" s="8"/>
      <c r="DA184" s="4"/>
      <c r="DB184" s="8"/>
      <c r="DC184" s="7"/>
      <c r="DD184" s="7"/>
      <c r="DE184" s="2" t="s">
        <v>386</v>
      </c>
      <c r="DF184" s="2" t="s">
        <v>217</v>
      </c>
      <c r="DG184" s="2" t="s">
        <v>220</v>
      </c>
      <c r="DH184" s="2" t="s">
        <v>220</v>
      </c>
      <c r="DI184" s="2" t="s">
        <v>232</v>
      </c>
      <c r="DJ184" s="2" t="s">
        <v>220</v>
      </c>
      <c r="DK184" s="4"/>
      <c r="DL184" s="8"/>
      <c r="DM184" s="4"/>
      <c r="DN184" s="8"/>
      <c r="DO184" s="7"/>
      <c r="DP184" s="7"/>
      <c r="DQ184" s="2" t="s">
        <v>230</v>
      </c>
      <c r="DR184" s="2" t="s">
        <v>217</v>
      </c>
      <c r="DS184" s="2" t="s">
        <v>220</v>
      </c>
      <c r="DT184" s="2" t="s">
        <v>220</v>
      </c>
      <c r="DU184" s="2" t="s">
        <v>232</v>
      </c>
      <c r="DV184" s="2" t="s">
        <v>220</v>
      </c>
      <c r="DW184" s="4"/>
      <c r="DX184" s="8"/>
      <c r="DY184" s="4"/>
      <c r="DZ184" s="8"/>
      <c r="EA184" s="7"/>
      <c r="EB184" s="7"/>
      <c r="EC184" s="2" t="s">
        <v>277</v>
      </c>
      <c r="ED184" s="2" t="s">
        <v>217</v>
      </c>
      <c r="EE184" s="2" t="s">
        <v>220</v>
      </c>
      <c r="EF184" s="2" t="s">
        <v>220</v>
      </c>
      <c r="EG184" s="2" t="s">
        <v>232</v>
      </c>
      <c r="EH184" s="2" t="s">
        <v>220</v>
      </c>
      <c r="EI184" s="4"/>
      <c r="EJ184" s="8"/>
      <c r="EK184" s="4"/>
      <c r="EL184" s="8"/>
      <c r="EM184" s="7"/>
      <c r="EN184" s="7"/>
      <c r="EO184" s="2" t="s">
        <v>825</v>
      </c>
      <c r="EP184" s="2" t="s">
        <v>217</v>
      </c>
      <c r="EQ184" s="2" t="s">
        <v>220</v>
      </c>
      <c r="ER184" s="2" t="s">
        <v>220</v>
      </c>
      <c r="ES184" s="2" t="s">
        <v>232</v>
      </c>
      <c r="ET184" s="2" t="s">
        <v>220</v>
      </c>
      <c r="EU184" s="4"/>
      <c r="EV184" s="8"/>
      <c r="EW184" s="4"/>
      <c r="EX184" s="8"/>
      <c r="EY184" s="7"/>
      <c r="EZ184" s="7"/>
      <c r="FA184" s="2" t="s">
        <v>277</v>
      </c>
      <c r="FB184" s="2" t="s">
        <v>217</v>
      </c>
      <c r="FC184" s="2" t="s">
        <v>220</v>
      </c>
      <c r="FD184" s="2" t="s">
        <v>220</v>
      </c>
      <c r="FE184" s="2" t="s">
        <v>232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277</v>
      </c>
      <c r="FN184" s="2" t="s">
        <v>217</v>
      </c>
      <c r="FO184" s="2" t="s">
        <v>220</v>
      </c>
      <c r="FP184" s="2" t="s">
        <v>220</v>
      </c>
      <c r="FQ184" s="2" t="s">
        <v>232</v>
      </c>
      <c r="FR184" s="2" t="s">
        <v>220</v>
      </c>
      <c r="FS184" s="4"/>
      <c r="FT184" s="8"/>
      <c r="FU184" s="4"/>
      <c r="FV184" s="8"/>
      <c r="FW184" s="7"/>
      <c r="FX184" s="7"/>
      <c r="FY184" s="2" t="s">
        <v>277</v>
      </c>
      <c r="FZ184" s="2" t="s">
        <v>217</v>
      </c>
      <c r="GA184" s="2" t="s">
        <v>220</v>
      </c>
      <c r="GB184" s="2" t="s">
        <v>220</v>
      </c>
      <c r="GC184" s="2" t="s">
        <v>232</v>
      </c>
      <c r="GD184" s="2" t="s">
        <v>220</v>
      </c>
      <c r="GE184" s="4"/>
      <c r="GF184" s="8"/>
      <c r="GG184" s="4"/>
      <c r="GH184" s="8"/>
      <c r="GI184" s="7"/>
      <c r="GJ184" s="7"/>
      <c r="GK184" s="2" t="s">
        <v>277</v>
      </c>
      <c r="GL184" s="2" t="s">
        <v>217</v>
      </c>
      <c r="GM184" s="2" t="s">
        <v>220</v>
      </c>
      <c r="GN184" s="2" t="s">
        <v>220</v>
      </c>
      <c r="GO184" s="2" t="s">
        <v>232</v>
      </c>
      <c r="GP184" s="2" t="s">
        <v>220</v>
      </c>
      <c r="GQ184" s="4"/>
      <c r="GR184" s="8"/>
      <c r="GS184" s="4"/>
      <c r="GT184" s="8"/>
      <c r="GU184" s="7"/>
      <c r="GV184" s="7"/>
      <c r="GW184" s="2" t="s">
        <v>277</v>
      </c>
      <c r="GX184" s="2" t="s">
        <v>217</v>
      </c>
      <c r="GY184" s="2" t="s">
        <v>220</v>
      </c>
      <c r="GZ184" s="2" t="s">
        <v>220</v>
      </c>
      <c r="HA184" s="2" t="s">
        <v>232</v>
      </c>
      <c r="HB184" s="2" t="s">
        <v>220</v>
      </c>
      <c r="HC184" s="4"/>
      <c r="HD184" s="8"/>
      <c r="HE184" s="4"/>
      <c r="HF184" s="8"/>
      <c r="HG184" s="7"/>
      <c r="HH184" s="7"/>
      <c r="HI184" s="2" t="s">
        <v>277</v>
      </c>
      <c r="HJ184" s="2" t="s">
        <v>217</v>
      </c>
      <c r="HK184" s="2" t="s">
        <v>220</v>
      </c>
      <c r="HL184" s="2" t="s">
        <v>220</v>
      </c>
      <c r="HM184" s="2" t="s">
        <v>232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277</v>
      </c>
      <c r="HV184" s="2" t="s">
        <v>217</v>
      </c>
      <c r="HW184" s="2" t="s">
        <v>220</v>
      </c>
      <c r="HX184" s="2" t="s">
        <v>220</v>
      </c>
      <c r="HY184" s="2" t="s">
        <v>232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230</v>
      </c>
      <c r="IH184" s="2" t="s">
        <v>217</v>
      </c>
      <c r="II184" s="2" t="s">
        <v>220</v>
      </c>
      <c r="IJ184" s="2" t="s">
        <v>220</v>
      </c>
      <c r="IK184" s="2" t="s">
        <v>232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277</v>
      </c>
      <c r="IT184" s="2" t="s">
        <v>217</v>
      </c>
      <c r="IU184" s="2" t="s">
        <v>220</v>
      </c>
      <c r="IV184" s="2" t="s">
        <v>220</v>
      </c>
      <c r="IW184" s="2" t="s">
        <v>232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277</v>
      </c>
      <c r="JF184" s="2" t="s">
        <v>217</v>
      </c>
      <c r="JG184" s="2" t="s">
        <v>220</v>
      </c>
      <c r="JH184" s="2" t="s">
        <v>220</v>
      </c>
      <c r="JI184" s="2" t="s">
        <v>232</v>
      </c>
      <c r="JJ184" s="2" t="s">
        <v>220</v>
      </c>
      <c r="JK184" s="4"/>
      <c r="JL184" s="8"/>
      <c r="JM184" s="4"/>
      <c r="JN184" s="8"/>
      <c r="JO184" s="7"/>
      <c r="JP184" s="7"/>
      <c r="JQ184" s="2" t="s">
        <v>277</v>
      </c>
      <c r="JR184" s="2" t="s">
        <v>217</v>
      </c>
      <c r="JS184" s="2" t="s">
        <v>220</v>
      </c>
      <c r="JT184" s="2" t="s">
        <v>220</v>
      </c>
      <c r="JU184" s="2" t="s">
        <v>232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832</v>
      </c>
      <c r="KD184" s="2" t="s">
        <v>217</v>
      </c>
      <c r="KE184" s="2" t="s">
        <v>220</v>
      </c>
      <c r="KF184" s="2" t="s">
        <v>220</v>
      </c>
      <c r="KG184" s="2" t="s">
        <v>232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277</v>
      </c>
      <c r="KP184" s="2" t="s">
        <v>217</v>
      </c>
      <c r="KQ184" s="2" t="s">
        <v>220</v>
      </c>
      <c r="KR184" s="2" t="s">
        <v>220</v>
      </c>
      <c r="KS184" s="2" t="s">
        <v>232</v>
      </c>
      <c r="KT184" s="2" t="s">
        <v>220</v>
      </c>
      <c r="KU184" s="4"/>
      <c r="KV184" s="8"/>
      <c r="KW184" s="4"/>
      <c r="KX184" s="8"/>
      <c r="KY184" s="7"/>
      <c r="KZ184" s="7"/>
      <c r="LA184" s="2" t="s">
        <v>277</v>
      </c>
      <c r="LB184" s="2" t="s">
        <v>217</v>
      </c>
      <c r="LC184" s="2" t="s">
        <v>220</v>
      </c>
      <c r="LD184" s="2" t="s">
        <v>220</v>
      </c>
      <c r="LE184" s="2" t="s">
        <v>232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268</v>
      </c>
      <c r="LN184" s="2" t="s">
        <v>217</v>
      </c>
      <c r="LO184" s="2" t="s">
        <v>220</v>
      </c>
      <c r="LP184" s="2" t="s">
        <v>220</v>
      </c>
      <c r="LQ184" s="2" t="s">
        <v>232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832</v>
      </c>
      <c r="LZ184" s="2" t="s">
        <v>217</v>
      </c>
      <c r="MA184" s="2" t="s">
        <v>220</v>
      </c>
      <c r="MB184" s="2" t="s">
        <v>220</v>
      </c>
      <c r="MC184" s="2" t="s">
        <v>232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277</v>
      </c>
      <c r="ML184" s="2" t="s">
        <v>217</v>
      </c>
      <c r="MM184" s="2" t="s">
        <v>220</v>
      </c>
      <c r="MN184" s="2" t="s">
        <v>220</v>
      </c>
      <c r="MO184" s="2" t="s">
        <v>232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220</v>
      </c>
      <c r="MY184" s="2" t="s">
        <v>220</v>
      </c>
      <c r="MZ184" s="2" t="s">
        <v>220</v>
      </c>
      <c r="NA184" s="2" t="s">
        <v>220</v>
      </c>
      <c r="NB184" s="2" t="s">
        <v>220</v>
      </c>
      <c r="NC184" s="4"/>
      <c r="ND184" s="8"/>
      <c r="NE184" s="4"/>
      <c r="NF184" s="8"/>
      <c r="NG184" s="7"/>
      <c r="NH184" s="7"/>
      <c r="NI184" s="2" t="s">
        <v>277</v>
      </c>
      <c r="NJ184" s="2" t="s">
        <v>217</v>
      </c>
      <c r="NK184" s="2" t="s">
        <v>220</v>
      </c>
      <c r="NL184" s="2" t="s">
        <v>220</v>
      </c>
      <c r="NM184" s="2" t="s">
        <v>232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277</v>
      </c>
      <c r="NV184" s="2" t="s">
        <v>217</v>
      </c>
      <c r="NW184" s="2" t="s">
        <v>220</v>
      </c>
      <c r="NX184" s="2" t="s">
        <v>220</v>
      </c>
      <c r="NY184" s="2" t="s">
        <v>232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220</v>
      </c>
      <c r="OH184" s="2" t="s">
        <v>220</v>
      </c>
      <c r="OI184" s="2" t="s">
        <v>220</v>
      </c>
      <c r="OJ184" s="2" t="s">
        <v>220</v>
      </c>
      <c r="OK184" s="2" t="s">
        <v>220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277</v>
      </c>
      <c r="OT184" s="2" t="s">
        <v>217</v>
      </c>
      <c r="OU184" s="2" t="s">
        <v>220</v>
      </c>
      <c r="OV184" s="2" t="s">
        <v>220</v>
      </c>
      <c r="OW184" s="2" t="s">
        <v>232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277</v>
      </c>
      <c r="PF184" s="2" t="s">
        <v>217</v>
      </c>
      <c r="PG184" s="2" t="s">
        <v>220</v>
      </c>
      <c r="PH184" s="2" t="s">
        <v>220</v>
      </c>
      <c r="PI184" s="2" t="s">
        <v>232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220</v>
      </c>
      <c r="PR184" s="2" t="s">
        <v>220</v>
      </c>
      <c r="PS184" s="2" t="s">
        <v>220</v>
      </c>
      <c r="PT184" s="2" t="s">
        <v>220</v>
      </c>
      <c r="PU184" s="2" t="s">
        <v>220</v>
      </c>
      <c r="PV184" s="2" t="s">
        <v>220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>
        <v>100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>
        <v>100</v>
      </c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</row>
    <row r="185">
      <c r="A185" s="2" t="s">
        <v>2158</v>
      </c>
      <c r="B185" s="2" t="s">
        <v>209</v>
      </c>
      <c r="C185" s="2" t="s">
        <v>210</v>
      </c>
      <c r="D185" s="2" t="s">
        <v>1713</v>
      </c>
      <c r="E185" s="2" t="s">
        <v>1714</v>
      </c>
      <c r="F185" s="2" t="s">
        <v>1363</v>
      </c>
      <c r="G185" s="2" t="s">
        <v>1363</v>
      </c>
      <c r="H185" s="2" t="s">
        <v>1363</v>
      </c>
      <c r="I185" s="2" t="s">
        <v>2157</v>
      </c>
      <c r="J185" s="2" t="s">
        <v>282</v>
      </c>
      <c r="K185" s="2" t="s">
        <v>1365</v>
      </c>
      <c r="L185" s="3">
        <v>54.85</v>
      </c>
      <c r="M185" s="3">
        <v>57.59</v>
      </c>
      <c r="N185" s="3">
        <v>119.99</v>
      </c>
      <c r="O185" s="2" t="s">
        <v>217</v>
      </c>
      <c r="P185" s="2" t="s">
        <v>1308</v>
      </c>
      <c r="Q185" s="2" t="s">
        <v>219</v>
      </c>
      <c r="R185" s="2" t="s">
        <v>220</v>
      </c>
      <c r="S185" s="2" t="s">
        <v>1366</v>
      </c>
      <c r="T185" s="2" t="s">
        <v>222</v>
      </c>
      <c r="U185" s="2" t="s">
        <v>223</v>
      </c>
      <c r="V185" s="2" t="s">
        <v>1033</v>
      </c>
      <c r="W185" s="2" t="s">
        <v>955</v>
      </c>
      <c r="X185" s="2" t="s">
        <v>845</v>
      </c>
      <c r="Y185" s="2" t="s">
        <v>220</v>
      </c>
      <c r="Z185" s="4"/>
      <c r="AA185" s="4">
        <f>=ROUNDDOWN({0},0)</f>
      </c>
      <c r="AB185" s="5"/>
      <c r="AC185" s="2" t="s">
        <v>1186</v>
      </c>
      <c r="AD185" s="4">
        <v>90</v>
      </c>
      <c r="AE185" s="4">
        <v>180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220</v>
      </c>
      <c r="AW185" s="8" t="s">
        <v>220</v>
      </c>
      <c r="AX185" s="4" t="s">
        <v>220</v>
      </c>
      <c r="AY185" s="8" t="s">
        <v>220</v>
      </c>
      <c r="AZ185" s="7" t="s">
        <v>220</v>
      </c>
      <c r="BA185" s="7" t="s">
        <v>220</v>
      </c>
      <c r="BB185" s="7"/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/>
      <c r="BJ185" s="4"/>
      <c r="BK185" s="8"/>
      <c r="BL185" s="2" t="s">
        <v>220</v>
      </c>
      <c r="BM185" s="7"/>
      <c r="BN185" s="7"/>
      <c r="BO185" s="4"/>
      <c r="BP185" s="8"/>
      <c r="BQ185" s="4"/>
      <c r="BR185" s="8"/>
      <c r="BS185" s="7"/>
      <c r="BT185" s="7"/>
      <c r="BU185" s="2" t="s">
        <v>832</v>
      </c>
      <c r="BV185" s="2" t="s">
        <v>217</v>
      </c>
      <c r="BW185" s="2" t="s">
        <v>220</v>
      </c>
      <c r="BX185" s="2" t="s">
        <v>220</v>
      </c>
      <c r="BY185" s="2" t="s">
        <v>232</v>
      </c>
      <c r="BZ185" s="2" t="s">
        <v>220</v>
      </c>
      <c r="CA185" s="4"/>
      <c r="CB185" s="8"/>
      <c r="CC185" s="4"/>
      <c r="CD185" s="8"/>
      <c r="CE185" s="7"/>
      <c r="CF185" s="7"/>
      <c r="CG185" s="2" t="s">
        <v>277</v>
      </c>
      <c r="CH185" s="2" t="s">
        <v>217</v>
      </c>
      <c r="CI185" s="2" t="s">
        <v>220</v>
      </c>
      <c r="CJ185" s="2" t="s">
        <v>220</v>
      </c>
      <c r="CK185" s="2" t="s">
        <v>232</v>
      </c>
      <c r="CL185" s="2" t="s">
        <v>220</v>
      </c>
      <c r="CM185" s="4"/>
      <c r="CN185" s="8"/>
      <c r="CO185" s="4"/>
      <c r="CP185" s="8"/>
      <c r="CQ185" s="7"/>
      <c r="CR185" s="7"/>
      <c r="CS185" s="2" t="s">
        <v>277</v>
      </c>
      <c r="CT185" s="2" t="s">
        <v>217</v>
      </c>
      <c r="CU185" s="2" t="s">
        <v>220</v>
      </c>
      <c r="CV185" s="2" t="s">
        <v>220</v>
      </c>
      <c r="CW185" s="2" t="s">
        <v>232</v>
      </c>
      <c r="CX185" s="2" t="s">
        <v>220</v>
      </c>
      <c r="CY185" s="4"/>
      <c r="CZ185" s="8"/>
      <c r="DA185" s="4"/>
      <c r="DB185" s="8"/>
      <c r="DC185" s="7"/>
      <c r="DD185" s="7"/>
      <c r="DE185" s="2" t="s">
        <v>386</v>
      </c>
      <c r="DF185" s="2" t="s">
        <v>217</v>
      </c>
      <c r="DG185" s="2" t="s">
        <v>220</v>
      </c>
      <c r="DH185" s="2" t="s">
        <v>220</v>
      </c>
      <c r="DI185" s="2" t="s">
        <v>232</v>
      </c>
      <c r="DJ185" s="2" t="s">
        <v>220</v>
      </c>
      <c r="DK185" s="4"/>
      <c r="DL185" s="8"/>
      <c r="DM185" s="4"/>
      <c r="DN185" s="8"/>
      <c r="DO185" s="7"/>
      <c r="DP185" s="7"/>
      <c r="DQ185" s="2" t="s">
        <v>230</v>
      </c>
      <c r="DR185" s="2" t="s">
        <v>217</v>
      </c>
      <c r="DS185" s="2" t="s">
        <v>220</v>
      </c>
      <c r="DT185" s="2" t="s">
        <v>220</v>
      </c>
      <c r="DU185" s="2" t="s">
        <v>232</v>
      </c>
      <c r="DV185" s="2" t="s">
        <v>220</v>
      </c>
      <c r="DW185" s="4"/>
      <c r="DX185" s="8"/>
      <c r="DY185" s="4"/>
      <c r="DZ185" s="8"/>
      <c r="EA185" s="7"/>
      <c r="EB185" s="7"/>
      <c r="EC185" s="2" t="s">
        <v>277</v>
      </c>
      <c r="ED185" s="2" t="s">
        <v>217</v>
      </c>
      <c r="EE185" s="2" t="s">
        <v>220</v>
      </c>
      <c r="EF185" s="2" t="s">
        <v>220</v>
      </c>
      <c r="EG185" s="2" t="s">
        <v>232</v>
      </c>
      <c r="EH185" s="2" t="s">
        <v>220</v>
      </c>
      <c r="EI185" s="4"/>
      <c r="EJ185" s="8"/>
      <c r="EK185" s="4"/>
      <c r="EL185" s="8"/>
      <c r="EM185" s="7"/>
      <c r="EN185" s="7"/>
      <c r="EO185" s="2" t="s">
        <v>825</v>
      </c>
      <c r="EP185" s="2" t="s">
        <v>217</v>
      </c>
      <c r="EQ185" s="2" t="s">
        <v>220</v>
      </c>
      <c r="ER185" s="2" t="s">
        <v>220</v>
      </c>
      <c r="ES185" s="2" t="s">
        <v>232</v>
      </c>
      <c r="ET185" s="2" t="s">
        <v>220</v>
      </c>
      <c r="EU185" s="4"/>
      <c r="EV185" s="8"/>
      <c r="EW185" s="4"/>
      <c r="EX185" s="8"/>
      <c r="EY185" s="7"/>
      <c r="EZ185" s="7"/>
      <c r="FA185" s="2" t="s">
        <v>277</v>
      </c>
      <c r="FB185" s="2" t="s">
        <v>217</v>
      </c>
      <c r="FC185" s="2" t="s">
        <v>220</v>
      </c>
      <c r="FD185" s="2" t="s">
        <v>220</v>
      </c>
      <c r="FE185" s="2" t="s">
        <v>232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277</v>
      </c>
      <c r="FN185" s="2" t="s">
        <v>217</v>
      </c>
      <c r="FO185" s="2" t="s">
        <v>220</v>
      </c>
      <c r="FP185" s="2" t="s">
        <v>220</v>
      </c>
      <c r="FQ185" s="2" t="s">
        <v>232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277</v>
      </c>
      <c r="FZ185" s="2" t="s">
        <v>217</v>
      </c>
      <c r="GA185" s="2" t="s">
        <v>220</v>
      </c>
      <c r="GB185" s="2" t="s">
        <v>220</v>
      </c>
      <c r="GC185" s="2" t="s">
        <v>232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277</v>
      </c>
      <c r="GL185" s="2" t="s">
        <v>217</v>
      </c>
      <c r="GM185" s="2" t="s">
        <v>220</v>
      </c>
      <c r="GN185" s="2" t="s">
        <v>220</v>
      </c>
      <c r="GO185" s="2" t="s">
        <v>232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277</v>
      </c>
      <c r="GX185" s="2" t="s">
        <v>217</v>
      </c>
      <c r="GY185" s="2" t="s">
        <v>220</v>
      </c>
      <c r="GZ185" s="2" t="s">
        <v>220</v>
      </c>
      <c r="HA185" s="2" t="s">
        <v>232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277</v>
      </c>
      <c r="HJ185" s="2" t="s">
        <v>217</v>
      </c>
      <c r="HK185" s="2" t="s">
        <v>220</v>
      </c>
      <c r="HL185" s="2" t="s">
        <v>220</v>
      </c>
      <c r="HM185" s="2" t="s">
        <v>232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277</v>
      </c>
      <c r="HV185" s="2" t="s">
        <v>217</v>
      </c>
      <c r="HW185" s="2" t="s">
        <v>220</v>
      </c>
      <c r="HX185" s="2" t="s">
        <v>220</v>
      </c>
      <c r="HY185" s="2" t="s">
        <v>232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230</v>
      </c>
      <c r="IH185" s="2" t="s">
        <v>217</v>
      </c>
      <c r="II185" s="2" t="s">
        <v>220</v>
      </c>
      <c r="IJ185" s="2" t="s">
        <v>220</v>
      </c>
      <c r="IK185" s="2" t="s">
        <v>232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277</v>
      </c>
      <c r="IT185" s="2" t="s">
        <v>217</v>
      </c>
      <c r="IU185" s="2" t="s">
        <v>220</v>
      </c>
      <c r="IV185" s="2" t="s">
        <v>220</v>
      </c>
      <c r="IW185" s="2" t="s">
        <v>232</v>
      </c>
      <c r="IX185" s="2" t="s">
        <v>220</v>
      </c>
      <c r="IY185" s="4"/>
      <c r="IZ185" s="8"/>
      <c r="JA185" s="4"/>
      <c r="JB185" s="8"/>
      <c r="JC185" s="7"/>
      <c r="JD185" s="7"/>
      <c r="JE185" s="2" t="s">
        <v>277</v>
      </c>
      <c r="JF185" s="2" t="s">
        <v>217</v>
      </c>
      <c r="JG185" s="2" t="s">
        <v>220</v>
      </c>
      <c r="JH185" s="2" t="s">
        <v>220</v>
      </c>
      <c r="JI185" s="2" t="s">
        <v>232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277</v>
      </c>
      <c r="JR185" s="2" t="s">
        <v>217</v>
      </c>
      <c r="JS185" s="2" t="s">
        <v>220</v>
      </c>
      <c r="JT185" s="2" t="s">
        <v>220</v>
      </c>
      <c r="JU185" s="2" t="s">
        <v>232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832</v>
      </c>
      <c r="KD185" s="2" t="s">
        <v>217</v>
      </c>
      <c r="KE185" s="2" t="s">
        <v>220</v>
      </c>
      <c r="KF185" s="2" t="s">
        <v>220</v>
      </c>
      <c r="KG185" s="2" t="s">
        <v>232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277</v>
      </c>
      <c r="KP185" s="2" t="s">
        <v>217</v>
      </c>
      <c r="KQ185" s="2" t="s">
        <v>220</v>
      </c>
      <c r="KR185" s="2" t="s">
        <v>220</v>
      </c>
      <c r="KS185" s="2" t="s">
        <v>232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277</v>
      </c>
      <c r="LB185" s="2" t="s">
        <v>217</v>
      </c>
      <c r="LC185" s="2" t="s">
        <v>220</v>
      </c>
      <c r="LD185" s="2" t="s">
        <v>220</v>
      </c>
      <c r="LE185" s="2" t="s">
        <v>232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268</v>
      </c>
      <c r="LN185" s="2" t="s">
        <v>217</v>
      </c>
      <c r="LO185" s="2" t="s">
        <v>220</v>
      </c>
      <c r="LP185" s="2" t="s">
        <v>220</v>
      </c>
      <c r="LQ185" s="2" t="s">
        <v>232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832</v>
      </c>
      <c r="LZ185" s="2" t="s">
        <v>217</v>
      </c>
      <c r="MA185" s="2" t="s">
        <v>220</v>
      </c>
      <c r="MB185" s="2" t="s">
        <v>220</v>
      </c>
      <c r="MC185" s="2" t="s">
        <v>232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277</v>
      </c>
      <c r="ML185" s="2" t="s">
        <v>217</v>
      </c>
      <c r="MM185" s="2" t="s">
        <v>220</v>
      </c>
      <c r="MN185" s="2" t="s">
        <v>220</v>
      </c>
      <c r="MO185" s="2" t="s">
        <v>232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220</v>
      </c>
      <c r="MY185" s="2" t="s">
        <v>220</v>
      </c>
      <c r="MZ185" s="2" t="s">
        <v>220</v>
      </c>
      <c r="NA185" s="2" t="s">
        <v>220</v>
      </c>
      <c r="NB185" s="2" t="s">
        <v>220</v>
      </c>
      <c r="NC185" s="4"/>
      <c r="ND185" s="8"/>
      <c r="NE185" s="4"/>
      <c r="NF185" s="8"/>
      <c r="NG185" s="7"/>
      <c r="NH185" s="7"/>
      <c r="NI185" s="2" t="s">
        <v>277</v>
      </c>
      <c r="NJ185" s="2" t="s">
        <v>217</v>
      </c>
      <c r="NK185" s="2" t="s">
        <v>220</v>
      </c>
      <c r="NL185" s="2" t="s">
        <v>220</v>
      </c>
      <c r="NM185" s="2" t="s">
        <v>232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277</v>
      </c>
      <c r="NV185" s="2" t="s">
        <v>217</v>
      </c>
      <c r="NW185" s="2" t="s">
        <v>220</v>
      </c>
      <c r="NX185" s="2" t="s">
        <v>220</v>
      </c>
      <c r="NY185" s="2" t="s">
        <v>232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220</v>
      </c>
      <c r="OI185" s="2" t="s">
        <v>220</v>
      </c>
      <c r="OJ185" s="2" t="s">
        <v>220</v>
      </c>
      <c r="OK185" s="2" t="s">
        <v>220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277</v>
      </c>
      <c r="OT185" s="2" t="s">
        <v>217</v>
      </c>
      <c r="OU185" s="2" t="s">
        <v>220</v>
      </c>
      <c r="OV185" s="2" t="s">
        <v>220</v>
      </c>
      <c r="OW185" s="2" t="s">
        <v>232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277</v>
      </c>
      <c r="PF185" s="2" t="s">
        <v>217</v>
      </c>
      <c r="PG185" s="2" t="s">
        <v>220</v>
      </c>
      <c r="PH185" s="2" t="s">
        <v>220</v>
      </c>
      <c r="PI185" s="2" t="s">
        <v>232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220</v>
      </c>
      <c r="PR185" s="2" t="s">
        <v>220</v>
      </c>
      <c r="PS185" s="2" t="s">
        <v>220</v>
      </c>
      <c r="PT185" s="2" t="s">
        <v>220</v>
      </c>
      <c r="PU185" s="2" t="s">
        <v>220</v>
      </c>
      <c r="PV185" s="2" t="s">
        <v>220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>
        <v>90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>
        <v>90</v>
      </c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</row>
    <row r="186">
      <c r="A186" s="2" t="s">
        <v>2159</v>
      </c>
      <c r="B186" s="2" t="s">
        <v>209</v>
      </c>
      <c r="C186" s="2" t="s">
        <v>210</v>
      </c>
      <c r="D186" s="2" t="s">
        <v>1713</v>
      </c>
      <c r="E186" s="2" t="s">
        <v>1714</v>
      </c>
      <c r="F186" s="2" t="s">
        <v>1363</v>
      </c>
      <c r="G186" s="2" t="s">
        <v>1363</v>
      </c>
      <c r="H186" s="2" t="s">
        <v>1363</v>
      </c>
      <c r="I186" s="2" t="s">
        <v>2157</v>
      </c>
      <c r="J186" s="2" t="s">
        <v>215</v>
      </c>
      <c r="K186" s="2" t="s">
        <v>761</v>
      </c>
      <c r="L186" s="3">
        <v>45.71</v>
      </c>
      <c r="M186" s="3">
        <v>48</v>
      </c>
      <c r="N186" s="3">
        <v>99.99</v>
      </c>
      <c r="O186" s="2" t="s">
        <v>217</v>
      </c>
      <c r="P186" s="2" t="s">
        <v>1308</v>
      </c>
      <c r="Q186" s="2" t="s">
        <v>219</v>
      </c>
      <c r="R186" s="2" t="s">
        <v>220</v>
      </c>
      <c r="S186" s="2" t="s">
        <v>1369</v>
      </c>
      <c r="T186" s="2" t="s">
        <v>222</v>
      </c>
      <c r="U186" s="2" t="s">
        <v>223</v>
      </c>
      <c r="V186" s="2" t="s">
        <v>1033</v>
      </c>
      <c r="W186" s="2" t="s">
        <v>955</v>
      </c>
      <c r="X186" s="2" t="s">
        <v>845</v>
      </c>
      <c r="Y186" s="2" t="s">
        <v>220</v>
      </c>
      <c r="Z186" s="4"/>
      <c r="AA186" s="4">
        <f>=ROUNDDOWN({0},0)</f>
      </c>
      <c r="AB186" s="5"/>
      <c r="AC186" s="2" t="s">
        <v>1186</v>
      </c>
      <c r="AD186" s="4">
        <v>100</v>
      </c>
      <c r="AE186" s="4">
        <v>200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/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/>
      <c r="BJ186" s="4"/>
      <c r="BK186" s="8"/>
      <c r="BL186" s="2" t="s">
        <v>220</v>
      </c>
      <c r="BM186" s="7"/>
      <c r="BN186" s="7"/>
      <c r="BO186" s="4"/>
      <c r="BP186" s="8"/>
      <c r="BQ186" s="4"/>
      <c r="BR186" s="8"/>
      <c r="BS186" s="7"/>
      <c r="BT186" s="7"/>
      <c r="BU186" s="2" t="s">
        <v>832</v>
      </c>
      <c r="BV186" s="2" t="s">
        <v>217</v>
      </c>
      <c r="BW186" s="2" t="s">
        <v>220</v>
      </c>
      <c r="BX186" s="2" t="s">
        <v>220</v>
      </c>
      <c r="BY186" s="2" t="s">
        <v>232</v>
      </c>
      <c r="BZ186" s="2" t="s">
        <v>220</v>
      </c>
      <c r="CA186" s="4"/>
      <c r="CB186" s="8"/>
      <c r="CC186" s="4"/>
      <c r="CD186" s="8"/>
      <c r="CE186" s="7"/>
      <c r="CF186" s="7"/>
      <c r="CG186" s="2" t="s">
        <v>277</v>
      </c>
      <c r="CH186" s="2" t="s">
        <v>217</v>
      </c>
      <c r="CI186" s="2" t="s">
        <v>220</v>
      </c>
      <c r="CJ186" s="2" t="s">
        <v>220</v>
      </c>
      <c r="CK186" s="2" t="s">
        <v>232</v>
      </c>
      <c r="CL186" s="2" t="s">
        <v>220</v>
      </c>
      <c r="CM186" s="4"/>
      <c r="CN186" s="8"/>
      <c r="CO186" s="4"/>
      <c r="CP186" s="8"/>
      <c r="CQ186" s="7"/>
      <c r="CR186" s="7"/>
      <c r="CS186" s="2" t="s">
        <v>277</v>
      </c>
      <c r="CT186" s="2" t="s">
        <v>217</v>
      </c>
      <c r="CU186" s="2" t="s">
        <v>220</v>
      </c>
      <c r="CV186" s="2" t="s">
        <v>220</v>
      </c>
      <c r="CW186" s="2" t="s">
        <v>232</v>
      </c>
      <c r="CX186" s="2" t="s">
        <v>220</v>
      </c>
      <c r="CY186" s="4"/>
      <c r="CZ186" s="8"/>
      <c r="DA186" s="4"/>
      <c r="DB186" s="8"/>
      <c r="DC186" s="7"/>
      <c r="DD186" s="7"/>
      <c r="DE186" s="2" t="s">
        <v>386</v>
      </c>
      <c r="DF186" s="2" t="s">
        <v>217</v>
      </c>
      <c r="DG186" s="2" t="s">
        <v>220</v>
      </c>
      <c r="DH186" s="2" t="s">
        <v>220</v>
      </c>
      <c r="DI186" s="2" t="s">
        <v>232</v>
      </c>
      <c r="DJ186" s="2" t="s">
        <v>220</v>
      </c>
      <c r="DK186" s="4"/>
      <c r="DL186" s="8"/>
      <c r="DM186" s="4"/>
      <c r="DN186" s="8"/>
      <c r="DO186" s="7"/>
      <c r="DP186" s="7"/>
      <c r="DQ186" s="2" t="s">
        <v>230</v>
      </c>
      <c r="DR186" s="2" t="s">
        <v>217</v>
      </c>
      <c r="DS186" s="2" t="s">
        <v>220</v>
      </c>
      <c r="DT186" s="2" t="s">
        <v>220</v>
      </c>
      <c r="DU186" s="2" t="s">
        <v>232</v>
      </c>
      <c r="DV186" s="2" t="s">
        <v>220</v>
      </c>
      <c r="DW186" s="4"/>
      <c r="DX186" s="8"/>
      <c r="DY186" s="4"/>
      <c r="DZ186" s="8"/>
      <c r="EA186" s="7"/>
      <c r="EB186" s="7"/>
      <c r="EC186" s="2" t="s">
        <v>277</v>
      </c>
      <c r="ED186" s="2" t="s">
        <v>217</v>
      </c>
      <c r="EE186" s="2" t="s">
        <v>220</v>
      </c>
      <c r="EF186" s="2" t="s">
        <v>220</v>
      </c>
      <c r="EG186" s="2" t="s">
        <v>232</v>
      </c>
      <c r="EH186" s="2" t="s">
        <v>220</v>
      </c>
      <c r="EI186" s="4"/>
      <c r="EJ186" s="8"/>
      <c r="EK186" s="4"/>
      <c r="EL186" s="8"/>
      <c r="EM186" s="7"/>
      <c r="EN186" s="7"/>
      <c r="EO186" s="2" t="s">
        <v>825</v>
      </c>
      <c r="EP186" s="2" t="s">
        <v>217</v>
      </c>
      <c r="EQ186" s="2" t="s">
        <v>220</v>
      </c>
      <c r="ER186" s="2" t="s">
        <v>220</v>
      </c>
      <c r="ES186" s="2" t="s">
        <v>232</v>
      </c>
      <c r="ET186" s="2" t="s">
        <v>220</v>
      </c>
      <c r="EU186" s="4"/>
      <c r="EV186" s="8"/>
      <c r="EW186" s="4"/>
      <c r="EX186" s="8"/>
      <c r="EY186" s="7"/>
      <c r="EZ186" s="7"/>
      <c r="FA186" s="2" t="s">
        <v>277</v>
      </c>
      <c r="FB186" s="2" t="s">
        <v>217</v>
      </c>
      <c r="FC186" s="2" t="s">
        <v>220</v>
      </c>
      <c r="FD186" s="2" t="s">
        <v>220</v>
      </c>
      <c r="FE186" s="2" t="s">
        <v>232</v>
      </c>
      <c r="FF186" s="2" t="s">
        <v>220</v>
      </c>
      <c r="FG186" s="4"/>
      <c r="FH186" s="8"/>
      <c r="FI186" s="4"/>
      <c r="FJ186" s="8"/>
      <c r="FK186" s="7"/>
      <c r="FL186" s="7"/>
      <c r="FM186" s="2" t="s">
        <v>277</v>
      </c>
      <c r="FN186" s="2" t="s">
        <v>217</v>
      </c>
      <c r="FO186" s="2" t="s">
        <v>220</v>
      </c>
      <c r="FP186" s="2" t="s">
        <v>220</v>
      </c>
      <c r="FQ186" s="2" t="s">
        <v>232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277</v>
      </c>
      <c r="FZ186" s="2" t="s">
        <v>217</v>
      </c>
      <c r="GA186" s="2" t="s">
        <v>220</v>
      </c>
      <c r="GB186" s="2" t="s">
        <v>220</v>
      </c>
      <c r="GC186" s="2" t="s">
        <v>232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277</v>
      </c>
      <c r="GL186" s="2" t="s">
        <v>217</v>
      </c>
      <c r="GM186" s="2" t="s">
        <v>220</v>
      </c>
      <c r="GN186" s="2" t="s">
        <v>220</v>
      </c>
      <c r="GO186" s="2" t="s">
        <v>232</v>
      </c>
      <c r="GP186" s="2" t="s">
        <v>220</v>
      </c>
      <c r="GQ186" s="4"/>
      <c r="GR186" s="8"/>
      <c r="GS186" s="4"/>
      <c r="GT186" s="8"/>
      <c r="GU186" s="7"/>
      <c r="GV186" s="7"/>
      <c r="GW186" s="2" t="s">
        <v>277</v>
      </c>
      <c r="GX186" s="2" t="s">
        <v>217</v>
      </c>
      <c r="GY186" s="2" t="s">
        <v>220</v>
      </c>
      <c r="GZ186" s="2" t="s">
        <v>220</v>
      </c>
      <c r="HA186" s="2" t="s">
        <v>232</v>
      </c>
      <c r="HB186" s="2" t="s">
        <v>220</v>
      </c>
      <c r="HC186" s="4"/>
      <c r="HD186" s="8"/>
      <c r="HE186" s="4"/>
      <c r="HF186" s="8"/>
      <c r="HG186" s="7"/>
      <c r="HH186" s="7"/>
      <c r="HI186" s="2" t="s">
        <v>277</v>
      </c>
      <c r="HJ186" s="2" t="s">
        <v>217</v>
      </c>
      <c r="HK186" s="2" t="s">
        <v>220</v>
      </c>
      <c r="HL186" s="2" t="s">
        <v>220</v>
      </c>
      <c r="HM186" s="2" t="s">
        <v>232</v>
      </c>
      <c r="HN186" s="2" t="s">
        <v>220</v>
      </c>
      <c r="HO186" s="4"/>
      <c r="HP186" s="8"/>
      <c r="HQ186" s="4"/>
      <c r="HR186" s="8"/>
      <c r="HS186" s="7"/>
      <c r="HT186" s="7"/>
      <c r="HU186" s="2" t="s">
        <v>277</v>
      </c>
      <c r="HV186" s="2" t="s">
        <v>217</v>
      </c>
      <c r="HW186" s="2" t="s">
        <v>220</v>
      </c>
      <c r="HX186" s="2" t="s">
        <v>220</v>
      </c>
      <c r="HY186" s="2" t="s">
        <v>232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230</v>
      </c>
      <c r="IH186" s="2" t="s">
        <v>217</v>
      </c>
      <c r="II186" s="2" t="s">
        <v>220</v>
      </c>
      <c r="IJ186" s="2" t="s">
        <v>220</v>
      </c>
      <c r="IK186" s="2" t="s">
        <v>232</v>
      </c>
      <c r="IL186" s="2" t="s">
        <v>220</v>
      </c>
      <c r="IM186" s="4"/>
      <c r="IN186" s="8"/>
      <c r="IO186" s="4"/>
      <c r="IP186" s="8"/>
      <c r="IQ186" s="7"/>
      <c r="IR186" s="7"/>
      <c r="IS186" s="2" t="s">
        <v>277</v>
      </c>
      <c r="IT186" s="2" t="s">
        <v>217</v>
      </c>
      <c r="IU186" s="2" t="s">
        <v>220</v>
      </c>
      <c r="IV186" s="2" t="s">
        <v>220</v>
      </c>
      <c r="IW186" s="2" t="s">
        <v>232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277</v>
      </c>
      <c r="JF186" s="2" t="s">
        <v>217</v>
      </c>
      <c r="JG186" s="2" t="s">
        <v>220</v>
      </c>
      <c r="JH186" s="2" t="s">
        <v>220</v>
      </c>
      <c r="JI186" s="2" t="s">
        <v>232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277</v>
      </c>
      <c r="JR186" s="2" t="s">
        <v>217</v>
      </c>
      <c r="JS186" s="2" t="s">
        <v>220</v>
      </c>
      <c r="JT186" s="2" t="s">
        <v>220</v>
      </c>
      <c r="JU186" s="2" t="s">
        <v>232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832</v>
      </c>
      <c r="KD186" s="2" t="s">
        <v>217</v>
      </c>
      <c r="KE186" s="2" t="s">
        <v>220</v>
      </c>
      <c r="KF186" s="2" t="s">
        <v>220</v>
      </c>
      <c r="KG186" s="2" t="s">
        <v>232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277</v>
      </c>
      <c r="KP186" s="2" t="s">
        <v>217</v>
      </c>
      <c r="KQ186" s="2" t="s">
        <v>220</v>
      </c>
      <c r="KR186" s="2" t="s">
        <v>220</v>
      </c>
      <c r="KS186" s="2" t="s">
        <v>232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277</v>
      </c>
      <c r="LB186" s="2" t="s">
        <v>217</v>
      </c>
      <c r="LC186" s="2" t="s">
        <v>220</v>
      </c>
      <c r="LD186" s="2" t="s">
        <v>220</v>
      </c>
      <c r="LE186" s="2" t="s">
        <v>232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268</v>
      </c>
      <c r="LN186" s="2" t="s">
        <v>217</v>
      </c>
      <c r="LO186" s="2" t="s">
        <v>220</v>
      </c>
      <c r="LP186" s="2" t="s">
        <v>220</v>
      </c>
      <c r="LQ186" s="2" t="s">
        <v>232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832</v>
      </c>
      <c r="LZ186" s="2" t="s">
        <v>217</v>
      </c>
      <c r="MA186" s="2" t="s">
        <v>220</v>
      </c>
      <c r="MB186" s="2" t="s">
        <v>220</v>
      </c>
      <c r="MC186" s="2" t="s">
        <v>232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277</v>
      </c>
      <c r="ML186" s="2" t="s">
        <v>217</v>
      </c>
      <c r="MM186" s="2" t="s">
        <v>220</v>
      </c>
      <c r="MN186" s="2" t="s">
        <v>220</v>
      </c>
      <c r="MO186" s="2" t="s">
        <v>232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220</v>
      </c>
      <c r="MX186" s="2" t="s">
        <v>220</v>
      </c>
      <c r="MY186" s="2" t="s">
        <v>220</v>
      </c>
      <c r="MZ186" s="2" t="s">
        <v>220</v>
      </c>
      <c r="NA186" s="2" t="s">
        <v>220</v>
      </c>
      <c r="NB186" s="2" t="s">
        <v>220</v>
      </c>
      <c r="NC186" s="4"/>
      <c r="ND186" s="8"/>
      <c r="NE186" s="4"/>
      <c r="NF186" s="8"/>
      <c r="NG186" s="7"/>
      <c r="NH186" s="7"/>
      <c r="NI186" s="2" t="s">
        <v>277</v>
      </c>
      <c r="NJ186" s="2" t="s">
        <v>217</v>
      </c>
      <c r="NK186" s="2" t="s">
        <v>220</v>
      </c>
      <c r="NL186" s="2" t="s">
        <v>220</v>
      </c>
      <c r="NM186" s="2" t="s">
        <v>232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277</v>
      </c>
      <c r="NV186" s="2" t="s">
        <v>217</v>
      </c>
      <c r="NW186" s="2" t="s">
        <v>220</v>
      </c>
      <c r="NX186" s="2" t="s">
        <v>220</v>
      </c>
      <c r="NY186" s="2" t="s">
        <v>232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220</v>
      </c>
      <c r="OI186" s="2" t="s">
        <v>220</v>
      </c>
      <c r="OJ186" s="2" t="s">
        <v>220</v>
      </c>
      <c r="OK186" s="2" t="s">
        <v>220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277</v>
      </c>
      <c r="OT186" s="2" t="s">
        <v>217</v>
      </c>
      <c r="OU186" s="2" t="s">
        <v>220</v>
      </c>
      <c r="OV186" s="2" t="s">
        <v>220</v>
      </c>
      <c r="OW186" s="2" t="s">
        <v>232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277</v>
      </c>
      <c r="PF186" s="2" t="s">
        <v>217</v>
      </c>
      <c r="PG186" s="2" t="s">
        <v>220</v>
      </c>
      <c r="PH186" s="2" t="s">
        <v>220</v>
      </c>
      <c r="PI186" s="2" t="s">
        <v>232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220</v>
      </c>
      <c r="PR186" s="2" t="s">
        <v>220</v>
      </c>
      <c r="PS186" s="2" t="s">
        <v>220</v>
      </c>
      <c r="PT186" s="2" t="s">
        <v>220</v>
      </c>
      <c r="PU186" s="2" t="s">
        <v>220</v>
      </c>
      <c r="PV186" s="2" t="s">
        <v>220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>
        <v>100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>
        <v>100</v>
      </c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</row>
    <row r="187">
      <c r="A187" s="2" t="s">
        <v>2160</v>
      </c>
      <c r="B187" s="2" t="s">
        <v>209</v>
      </c>
      <c r="C187" s="2" t="s">
        <v>210</v>
      </c>
      <c r="D187" s="2" t="s">
        <v>1713</v>
      </c>
      <c r="E187" s="2" t="s">
        <v>1714</v>
      </c>
      <c r="F187" s="2" t="s">
        <v>1363</v>
      </c>
      <c r="G187" s="2" t="s">
        <v>1363</v>
      </c>
      <c r="H187" s="2" t="s">
        <v>1363</v>
      </c>
      <c r="I187" s="2" t="s">
        <v>2157</v>
      </c>
      <c r="J187" s="2" t="s">
        <v>282</v>
      </c>
      <c r="K187" s="2" t="s">
        <v>761</v>
      </c>
      <c r="L187" s="3">
        <v>54.85</v>
      </c>
      <c r="M187" s="3">
        <v>57.59</v>
      </c>
      <c r="N187" s="3">
        <v>119.99</v>
      </c>
      <c r="O187" s="2" t="s">
        <v>217</v>
      </c>
      <c r="P187" s="2" t="s">
        <v>1308</v>
      </c>
      <c r="Q187" s="2" t="s">
        <v>219</v>
      </c>
      <c r="R187" s="2" t="s">
        <v>220</v>
      </c>
      <c r="S187" s="2" t="s">
        <v>1369</v>
      </c>
      <c r="T187" s="2" t="s">
        <v>222</v>
      </c>
      <c r="U187" s="2" t="s">
        <v>223</v>
      </c>
      <c r="V187" s="2" t="s">
        <v>1033</v>
      </c>
      <c r="W187" s="2" t="s">
        <v>955</v>
      </c>
      <c r="X187" s="2" t="s">
        <v>845</v>
      </c>
      <c r="Y187" s="2" t="s">
        <v>220</v>
      </c>
      <c r="Z187" s="4"/>
      <c r="AA187" s="4">
        <f>=ROUNDDOWN({0},0)</f>
      </c>
      <c r="AB187" s="5"/>
      <c r="AC187" s="2" t="s">
        <v>1186</v>
      </c>
      <c r="AD187" s="4">
        <v>90</v>
      </c>
      <c r="AE187" s="4">
        <v>180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220</v>
      </c>
      <c r="AW187" s="8" t="s">
        <v>220</v>
      </c>
      <c r="AX187" s="4" t="s">
        <v>220</v>
      </c>
      <c r="AY187" s="8" t="s">
        <v>220</v>
      </c>
      <c r="AZ187" s="7" t="s">
        <v>220</v>
      </c>
      <c r="BA187" s="7" t="s">
        <v>220</v>
      </c>
      <c r="BB187" s="7"/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/>
      <c r="BJ187" s="4"/>
      <c r="BK187" s="8"/>
      <c r="BL187" s="2" t="s">
        <v>220</v>
      </c>
      <c r="BM187" s="7"/>
      <c r="BN187" s="7"/>
      <c r="BO187" s="4"/>
      <c r="BP187" s="8"/>
      <c r="BQ187" s="4"/>
      <c r="BR187" s="8"/>
      <c r="BS187" s="7"/>
      <c r="BT187" s="7"/>
      <c r="BU187" s="2" t="s">
        <v>832</v>
      </c>
      <c r="BV187" s="2" t="s">
        <v>217</v>
      </c>
      <c r="BW187" s="2" t="s">
        <v>220</v>
      </c>
      <c r="BX187" s="2" t="s">
        <v>220</v>
      </c>
      <c r="BY187" s="2" t="s">
        <v>232</v>
      </c>
      <c r="BZ187" s="2" t="s">
        <v>220</v>
      </c>
      <c r="CA187" s="4"/>
      <c r="CB187" s="8"/>
      <c r="CC187" s="4"/>
      <c r="CD187" s="8"/>
      <c r="CE187" s="7"/>
      <c r="CF187" s="7"/>
      <c r="CG187" s="2" t="s">
        <v>277</v>
      </c>
      <c r="CH187" s="2" t="s">
        <v>217</v>
      </c>
      <c r="CI187" s="2" t="s">
        <v>220</v>
      </c>
      <c r="CJ187" s="2" t="s">
        <v>220</v>
      </c>
      <c r="CK187" s="2" t="s">
        <v>232</v>
      </c>
      <c r="CL187" s="2" t="s">
        <v>220</v>
      </c>
      <c r="CM187" s="4"/>
      <c r="CN187" s="8"/>
      <c r="CO187" s="4"/>
      <c r="CP187" s="8"/>
      <c r="CQ187" s="7"/>
      <c r="CR187" s="7"/>
      <c r="CS187" s="2" t="s">
        <v>277</v>
      </c>
      <c r="CT187" s="2" t="s">
        <v>217</v>
      </c>
      <c r="CU187" s="2" t="s">
        <v>220</v>
      </c>
      <c r="CV187" s="2" t="s">
        <v>220</v>
      </c>
      <c r="CW187" s="2" t="s">
        <v>232</v>
      </c>
      <c r="CX187" s="2" t="s">
        <v>220</v>
      </c>
      <c r="CY187" s="4"/>
      <c r="CZ187" s="8"/>
      <c r="DA187" s="4"/>
      <c r="DB187" s="8"/>
      <c r="DC187" s="7"/>
      <c r="DD187" s="7"/>
      <c r="DE187" s="2" t="s">
        <v>386</v>
      </c>
      <c r="DF187" s="2" t="s">
        <v>217</v>
      </c>
      <c r="DG187" s="2" t="s">
        <v>220</v>
      </c>
      <c r="DH187" s="2" t="s">
        <v>220</v>
      </c>
      <c r="DI187" s="2" t="s">
        <v>232</v>
      </c>
      <c r="DJ187" s="2" t="s">
        <v>220</v>
      </c>
      <c r="DK187" s="4"/>
      <c r="DL187" s="8"/>
      <c r="DM187" s="4"/>
      <c r="DN187" s="8"/>
      <c r="DO187" s="7"/>
      <c r="DP187" s="7"/>
      <c r="DQ187" s="2" t="s">
        <v>230</v>
      </c>
      <c r="DR187" s="2" t="s">
        <v>217</v>
      </c>
      <c r="DS187" s="2" t="s">
        <v>220</v>
      </c>
      <c r="DT187" s="2" t="s">
        <v>220</v>
      </c>
      <c r="DU187" s="2" t="s">
        <v>232</v>
      </c>
      <c r="DV187" s="2" t="s">
        <v>220</v>
      </c>
      <c r="DW187" s="4"/>
      <c r="DX187" s="8"/>
      <c r="DY187" s="4"/>
      <c r="DZ187" s="8"/>
      <c r="EA187" s="7"/>
      <c r="EB187" s="7"/>
      <c r="EC187" s="2" t="s">
        <v>277</v>
      </c>
      <c r="ED187" s="2" t="s">
        <v>217</v>
      </c>
      <c r="EE187" s="2" t="s">
        <v>220</v>
      </c>
      <c r="EF187" s="2" t="s">
        <v>220</v>
      </c>
      <c r="EG187" s="2" t="s">
        <v>232</v>
      </c>
      <c r="EH187" s="2" t="s">
        <v>220</v>
      </c>
      <c r="EI187" s="4"/>
      <c r="EJ187" s="8"/>
      <c r="EK187" s="4"/>
      <c r="EL187" s="8"/>
      <c r="EM187" s="7"/>
      <c r="EN187" s="7"/>
      <c r="EO187" s="2" t="s">
        <v>825</v>
      </c>
      <c r="EP187" s="2" t="s">
        <v>217</v>
      </c>
      <c r="EQ187" s="2" t="s">
        <v>220</v>
      </c>
      <c r="ER187" s="2" t="s">
        <v>220</v>
      </c>
      <c r="ES187" s="2" t="s">
        <v>232</v>
      </c>
      <c r="ET187" s="2" t="s">
        <v>220</v>
      </c>
      <c r="EU187" s="4"/>
      <c r="EV187" s="8"/>
      <c r="EW187" s="4"/>
      <c r="EX187" s="8"/>
      <c r="EY187" s="7"/>
      <c r="EZ187" s="7"/>
      <c r="FA187" s="2" t="s">
        <v>277</v>
      </c>
      <c r="FB187" s="2" t="s">
        <v>217</v>
      </c>
      <c r="FC187" s="2" t="s">
        <v>220</v>
      </c>
      <c r="FD187" s="2" t="s">
        <v>220</v>
      </c>
      <c r="FE187" s="2" t="s">
        <v>232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277</v>
      </c>
      <c r="FN187" s="2" t="s">
        <v>217</v>
      </c>
      <c r="FO187" s="2" t="s">
        <v>220</v>
      </c>
      <c r="FP187" s="2" t="s">
        <v>220</v>
      </c>
      <c r="FQ187" s="2" t="s">
        <v>232</v>
      </c>
      <c r="FR187" s="2" t="s">
        <v>220</v>
      </c>
      <c r="FS187" s="4"/>
      <c r="FT187" s="8"/>
      <c r="FU187" s="4"/>
      <c r="FV187" s="8"/>
      <c r="FW187" s="7"/>
      <c r="FX187" s="7"/>
      <c r="FY187" s="2" t="s">
        <v>277</v>
      </c>
      <c r="FZ187" s="2" t="s">
        <v>217</v>
      </c>
      <c r="GA187" s="2" t="s">
        <v>220</v>
      </c>
      <c r="GB187" s="2" t="s">
        <v>220</v>
      </c>
      <c r="GC187" s="2" t="s">
        <v>232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277</v>
      </c>
      <c r="GL187" s="2" t="s">
        <v>217</v>
      </c>
      <c r="GM187" s="2" t="s">
        <v>220</v>
      </c>
      <c r="GN187" s="2" t="s">
        <v>220</v>
      </c>
      <c r="GO187" s="2" t="s">
        <v>232</v>
      </c>
      <c r="GP187" s="2" t="s">
        <v>220</v>
      </c>
      <c r="GQ187" s="4"/>
      <c r="GR187" s="8"/>
      <c r="GS187" s="4"/>
      <c r="GT187" s="8"/>
      <c r="GU187" s="7"/>
      <c r="GV187" s="7"/>
      <c r="GW187" s="2" t="s">
        <v>277</v>
      </c>
      <c r="GX187" s="2" t="s">
        <v>217</v>
      </c>
      <c r="GY187" s="2" t="s">
        <v>220</v>
      </c>
      <c r="GZ187" s="2" t="s">
        <v>220</v>
      </c>
      <c r="HA187" s="2" t="s">
        <v>232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277</v>
      </c>
      <c r="HJ187" s="2" t="s">
        <v>217</v>
      </c>
      <c r="HK187" s="2" t="s">
        <v>220</v>
      </c>
      <c r="HL187" s="2" t="s">
        <v>220</v>
      </c>
      <c r="HM187" s="2" t="s">
        <v>232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277</v>
      </c>
      <c r="HV187" s="2" t="s">
        <v>217</v>
      </c>
      <c r="HW187" s="2" t="s">
        <v>220</v>
      </c>
      <c r="HX187" s="2" t="s">
        <v>220</v>
      </c>
      <c r="HY187" s="2" t="s">
        <v>232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230</v>
      </c>
      <c r="IH187" s="2" t="s">
        <v>217</v>
      </c>
      <c r="II187" s="2" t="s">
        <v>220</v>
      </c>
      <c r="IJ187" s="2" t="s">
        <v>220</v>
      </c>
      <c r="IK187" s="2" t="s">
        <v>232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277</v>
      </c>
      <c r="IT187" s="2" t="s">
        <v>217</v>
      </c>
      <c r="IU187" s="2" t="s">
        <v>220</v>
      </c>
      <c r="IV187" s="2" t="s">
        <v>220</v>
      </c>
      <c r="IW187" s="2" t="s">
        <v>232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277</v>
      </c>
      <c r="JF187" s="2" t="s">
        <v>217</v>
      </c>
      <c r="JG187" s="2" t="s">
        <v>220</v>
      </c>
      <c r="JH187" s="2" t="s">
        <v>220</v>
      </c>
      <c r="JI187" s="2" t="s">
        <v>232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277</v>
      </c>
      <c r="JR187" s="2" t="s">
        <v>217</v>
      </c>
      <c r="JS187" s="2" t="s">
        <v>220</v>
      </c>
      <c r="JT187" s="2" t="s">
        <v>220</v>
      </c>
      <c r="JU187" s="2" t="s">
        <v>232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832</v>
      </c>
      <c r="KD187" s="2" t="s">
        <v>217</v>
      </c>
      <c r="KE187" s="2" t="s">
        <v>220</v>
      </c>
      <c r="KF187" s="2" t="s">
        <v>220</v>
      </c>
      <c r="KG187" s="2" t="s">
        <v>232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277</v>
      </c>
      <c r="KP187" s="2" t="s">
        <v>217</v>
      </c>
      <c r="KQ187" s="2" t="s">
        <v>220</v>
      </c>
      <c r="KR187" s="2" t="s">
        <v>220</v>
      </c>
      <c r="KS187" s="2" t="s">
        <v>232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277</v>
      </c>
      <c r="LB187" s="2" t="s">
        <v>217</v>
      </c>
      <c r="LC187" s="2" t="s">
        <v>220</v>
      </c>
      <c r="LD187" s="2" t="s">
        <v>220</v>
      </c>
      <c r="LE187" s="2" t="s">
        <v>232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268</v>
      </c>
      <c r="LN187" s="2" t="s">
        <v>217</v>
      </c>
      <c r="LO187" s="2" t="s">
        <v>220</v>
      </c>
      <c r="LP187" s="2" t="s">
        <v>220</v>
      </c>
      <c r="LQ187" s="2" t="s">
        <v>232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832</v>
      </c>
      <c r="LZ187" s="2" t="s">
        <v>217</v>
      </c>
      <c r="MA187" s="2" t="s">
        <v>220</v>
      </c>
      <c r="MB187" s="2" t="s">
        <v>220</v>
      </c>
      <c r="MC187" s="2" t="s">
        <v>232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277</v>
      </c>
      <c r="ML187" s="2" t="s">
        <v>217</v>
      </c>
      <c r="MM187" s="2" t="s">
        <v>220</v>
      </c>
      <c r="MN187" s="2" t="s">
        <v>220</v>
      </c>
      <c r="MO187" s="2" t="s">
        <v>232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220</v>
      </c>
      <c r="MX187" s="2" t="s">
        <v>220</v>
      </c>
      <c r="MY187" s="2" t="s">
        <v>220</v>
      </c>
      <c r="MZ187" s="2" t="s">
        <v>220</v>
      </c>
      <c r="NA187" s="2" t="s">
        <v>220</v>
      </c>
      <c r="NB187" s="2" t="s">
        <v>220</v>
      </c>
      <c r="NC187" s="4"/>
      <c r="ND187" s="8"/>
      <c r="NE187" s="4"/>
      <c r="NF187" s="8"/>
      <c r="NG187" s="7"/>
      <c r="NH187" s="7"/>
      <c r="NI187" s="2" t="s">
        <v>277</v>
      </c>
      <c r="NJ187" s="2" t="s">
        <v>217</v>
      </c>
      <c r="NK187" s="2" t="s">
        <v>220</v>
      </c>
      <c r="NL187" s="2" t="s">
        <v>220</v>
      </c>
      <c r="NM187" s="2" t="s">
        <v>232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277</v>
      </c>
      <c r="NV187" s="2" t="s">
        <v>217</v>
      </c>
      <c r="NW187" s="2" t="s">
        <v>220</v>
      </c>
      <c r="NX187" s="2" t="s">
        <v>220</v>
      </c>
      <c r="NY187" s="2" t="s">
        <v>232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220</v>
      </c>
      <c r="OI187" s="2" t="s">
        <v>220</v>
      </c>
      <c r="OJ187" s="2" t="s">
        <v>220</v>
      </c>
      <c r="OK187" s="2" t="s">
        <v>220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277</v>
      </c>
      <c r="OT187" s="2" t="s">
        <v>217</v>
      </c>
      <c r="OU187" s="2" t="s">
        <v>220</v>
      </c>
      <c r="OV187" s="2" t="s">
        <v>220</v>
      </c>
      <c r="OW187" s="2" t="s">
        <v>232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277</v>
      </c>
      <c r="PF187" s="2" t="s">
        <v>217</v>
      </c>
      <c r="PG187" s="2" t="s">
        <v>220</v>
      </c>
      <c r="PH187" s="2" t="s">
        <v>220</v>
      </c>
      <c r="PI187" s="2" t="s">
        <v>232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220</v>
      </c>
      <c r="PR187" s="2" t="s">
        <v>220</v>
      </c>
      <c r="PS187" s="2" t="s">
        <v>220</v>
      </c>
      <c r="PT187" s="2" t="s">
        <v>220</v>
      </c>
      <c r="PU187" s="2" t="s">
        <v>220</v>
      </c>
      <c r="PV187" s="2" t="s">
        <v>220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>
        <v>90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>
        <v>90</v>
      </c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</row>
    <row r="188">
      <c r="A188" s="2" t="s">
        <v>2161</v>
      </c>
      <c r="B188" s="2" t="s">
        <v>209</v>
      </c>
      <c r="C188" s="2" t="s">
        <v>210</v>
      </c>
      <c r="D188" s="2" t="s">
        <v>1713</v>
      </c>
      <c r="E188" s="2" t="s">
        <v>1714</v>
      </c>
      <c r="F188" s="2" t="s">
        <v>2162</v>
      </c>
      <c r="G188" s="2" t="s">
        <v>2162</v>
      </c>
      <c r="H188" s="2" t="s">
        <v>2162</v>
      </c>
      <c r="I188" s="2" t="s">
        <v>1929</v>
      </c>
      <c r="J188" s="2" t="s">
        <v>282</v>
      </c>
      <c r="K188" s="2" t="s">
        <v>2163</v>
      </c>
      <c r="L188" s="3">
        <v>66.15</v>
      </c>
      <c r="M188" s="3">
        <v>69.45</v>
      </c>
      <c r="N188" s="3">
        <v>134.99</v>
      </c>
      <c r="O188" s="2" t="s">
        <v>1099</v>
      </c>
      <c r="P188" s="2" t="s">
        <v>538</v>
      </c>
      <c r="Q188" s="2" t="s">
        <v>219</v>
      </c>
      <c r="R188" s="2" t="s">
        <v>220</v>
      </c>
      <c r="S188" s="2" t="s">
        <v>2164</v>
      </c>
      <c r="T188" s="2" t="s">
        <v>222</v>
      </c>
      <c r="U188" s="2" t="s">
        <v>223</v>
      </c>
      <c r="V188" s="2" t="s">
        <v>1574</v>
      </c>
      <c r="W188" s="2" t="s">
        <v>763</v>
      </c>
      <c r="X188" s="2" t="s">
        <v>707</v>
      </c>
      <c r="Y188" s="2" t="s">
        <v>1185</v>
      </c>
      <c r="Z188" s="4"/>
      <c r="AA188" s="4">
        <f>=ROUNDDOWN({0},0)</f>
      </c>
      <c r="AB188" s="5"/>
      <c r="AC188" s="2" t="s">
        <v>220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/>
      <c r="AQ188" s="8"/>
      <c r="AR188" s="4">
        <v>6</v>
      </c>
      <c r="AS188" s="8">
        <v>287.29</v>
      </c>
      <c r="AT188" s="7">
        <v>-1</v>
      </c>
      <c r="AU188" s="7">
        <v>-1</v>
      </c>
      <c r="AV188" s="4"/>
      <c r="AW188" s="8"/>
      <c r="AX188" s="4">
        <v>6</v>
      </c>
      <c r="AY188" s="8">
        <v>287.29</v>
      </c>
      <c r="AZ188" s="7">
        <v>-1</v>
      </c>
      <c r="BA188" s="7">
        <v>-1</v>
      </c>
      <c r="BB188" s="7"/>
      <c r="BC188" s="4"/>
      <c r="BD188" s="8"/>
      <c r="BE188" s="4">
        <v>6</v>
      </c>
      <c r="BF188" s="8">
        <v>287.29</v>
      </c>
      <c r="BG188" s="7">
        <v>-1</v>
      </c>
      <c r="BH188" s="7">
        <v>-1</v>
      </c>
      <c r="BI188" s="7"/>
      <c r="BJ188" s="4"/>
      <c r="BK188" s="8"/>
      <c r="BL188" s="2" t="s">
        <v>2165</v>
      </c>
      <c r="BM188" s="7"/>
      <c r="BN188" s="7"/>
      <c r="BO188" s="4"/>
      <c r="BP188" s="8"/>
      <c r="BQ188" s="4"/>
      <c r="BR188" s="8"/>
      <c r="BS188" s="7"/>
      <c r="BT188" s="7"/>
      <c r="BU188" s="2" t="s">
        <v>1237</v>
      </c>
      <c r="BV188" s="2" t="s">
        <v>270</v>
      </c>
      <c r="BW188" s="2" t="s">
        <v>220</v>
      </c>
      <c r="BX188" s="2" t="s">
        <v>504</v>
      </c>
      <c r="BY188" s="2" t="s">
        <v>232</v>
      </c>
      <c r="BZ188" s="2" t="s">
        <v>220</v>
      </c>
      <c r="CA188" s="4"/>
      <c r="CB188" s="8"/>
      <c r="CC188" s="4">
        <v>1</v>
      </c>
      <c r="CD188" s="8">
        <v>36.86</v>
      </c>
      <c r="CE188" s="7">
        <v>-1</v>
      </c>
      <c r="CF188" s="7">
        <v>-1</v>
      </c>
      <c r="CG188" s="2" t="s">
        <v>230</v>
      </c>
      <c r="CH188" s="2" t="s">
        <v>270</v>
      </c>
      <c r="CI188" s="2" t="s">
        <v>708</v>
      </c>
      <c r="CJ188" s="2" t="s">
        <v>2166</v>
      </c>
      <c r="CK188" s="2" t="s">
        <v>232</v>
      </c>
      <c r="CL188" s="2" t="s">
        <v>220</v>
      </c>
      <c r="CM188" s="4"/>
      <c r="CN188" s="8"/>
      <c r="CO188" s="4"/>
      <c r="CP188" s="8"/>
      <c r="CQ188" s="7"/>
      <c r="CR188" s="7"/>
      <c r="CS188" s="2" t="s">
        <v>230</v>
      </c>
      <c r="CT188" s="2" t="s">
        <v>270</v>
      </c>
      <c r="CU188" s="2" t="s">
        <v>714</v>
      </c>
      <c r="CV188" s="2" t="s">
        <v>746</v>
      </c>
      <c r="CW188" s="2" t="s">
        <v>269</v>
      </c>
      <c r="CX188" s="2" t="s">
        <v>220</v>
      </c>
      <c r="CY188" s="4"/>
      <c r="CZ188" s="8"/>
      <c r="DA188" s="4">
        <v>3</v>
      </c>
      <c r="DB188" s="8">
        <v>142.02</v>
      </c>
      <c r="DC188" s="7">
        <v>-1</v>
      </c>
      <c r="DD188" s="7">
        <v>-1</v>
      </c>
      <c r="DE188" s="2" t="s">
        <v>230</v>
      </c>
      <c r="DF188" s="2" t="s">
        <v>270</v>
      </c>
      <c r="DG188" s="2" t="s">
        <v>1191</v>
      </c>
      <c r="DH188" s="2" t="s">
        <v>2167</v>
      </c>
      <c r="DI188" s="2" t="s">
        <v>232</v>
      </c>
      <c r="DJ188" s="2" t="s">
        <v>220</v>
      </c>
      <c r="DK188" s="4"/>
      <c r="DL188" s="8"/>
      <c r="DM188" s="4"/>
      <c r="DN188" s="8"/>
      <c r="DO188" s="7"/>
      <c r="DP188" s="7"/>
      <c r="DQ188" s="2" t="s">
        <v>230</v>
      </c>
      <c r="DR188" s="2" t="s">
        <v>270</v>
      </c>
      <c r="DS188" s="2" t="s">
        <v>1841</v>
      </c>
      <c r="DT188" s="2" t="s">
        <v>2168</v>
      </c>
      <c r="DU188" s="2" t="s">
        <v>232</v>
      </c>
      <c r="DV188" s="2" t="s">
        <v>220</v>
      </c>
      <c r="DW188" s="4"/>
      <c r="DX188" s="8"/>
      <c r="DY188" s="4">
        <v>1</v>
      </c>
      <c r="DZ188" s="8">
        <v>34.69</v>
      </c>
      <c r="EA188" s="7">
        <v>-1</v>
      </c>
      <c r="EB188" s="7">
        <v>-1</v>
      </c>
      <c r="EC188" s="2" t="s">
        <v>230</v>
      </c>
      <c r="ED188" s="2" t="s">
        <v>270</v>
      </c>
      <c r="EE188" s="2" t="s">
        <v>986</v>
      </c>
      <c r="EF188" s="2" t="s">
        <v>2169</v>
      </c>
      <c r="EG188" s="2" t="s">
        <v>269</v>
      </c>
      <c r="EH188" s="2" t="s">
        <v>220</v>
      </c>
      <c r="EI188" s="4"/>
      <c r="EJ188" s="8"/>
      <c r="EK188" s="4">
        <v>1</v>
      </c>
      <c r="EL188" s="8">
        <v>73.72</v>
      </c>
      <c r="EM188" s="7">
        <v>-1</v>
      </c>
      <c r="EN188" s="7">
        <v>-1</v>
      </c>
      <c r="EO188" s="2" t="s">
        <v>230</v>
      </c>
      <c r="EP188" s="2" t="s">
        <v>270</v>
      </c>
      <c r="EQ188" s="2" t="s">
        <v>747</v>
      </c>
      <c r="ER188" s="2" t="s">
        <v>2170</v>
      </c>
      <c r="ES188" s="2" t="s">
        <v>232</v>
      </c>
      <c r="ET188" s="2" t="s">
        <v>220</v>
      </c>
      <c r="EU188" s="4"/>
      <c r="EV188" s="8"/>
      <c r="EW188" s="4"/>
      <c r="EX188" s="8"/>
      <c r="EY188" s="7"/>
      <c r="EZ188" s="7"/>
      <c r="FA188" s="2" t="s">
        <v>254</v>
      </c>
      <c r="FB188" s="2" t="s">
        <v>270</v>
      </c>
      <c r="FC188" s="2" t="s">
        <v>220</v>
      </c>
      <c r="FD188" s="2" t="s">
        <v>220</v>
      </c>
      <c r="FE188" s="2" t="s">
        <v>232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230</v>
      </c>
      <c r="FN188" s="2" t="s">
        <v>270</v>
      </c>
      <c r="FO188" s="2" t="s">
        <v>714</v>
      </c>
      <c r="FP188" s="2" t="s">
        <v>336</v>
      </c>
      <c r="FQ188" s="2" t="s">
        <v>232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230</v>
      </c>
      <c r="FZ188" s="2" t="s">
        <v>270</v>
      </c>
      <c r="GA188" s="2" t="s">
        <v>1290</v>
      </c>
      <c r="GB188" s="2" t="s">
        <v>2171</v>
      </c>
      <c r="GC188" s="2" t="s">
        <v>232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277</v>
      </c>
      <c r="GL188" s="2" t="s">
        <v>270</v>
      </c>
      <c r="GM188" s="2" t="s">
        <v>220</v>
      </c>
      <c r="GN188" s="2" t="s">
        <v>220</v>
      </c>
      <c r="GO188" s="2" t="s">
        <v>232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230</v>
      </c>
      <c r="GX188" s="2" t="s">
        <v>270</v>
      </c>
      <c r="GY188" s="2" t="s">
        <v>325</v>
      </c>
      <c r="GZ188" s="2" t="s">
        <v>220</v>
      </c>
      <c r="HA188" s="2" t="s">
        <v>232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277</v>
      </c>
      <c r="HJ188" s="2" t="s">
        <v>270</v>
      </c>
      <c r="HK188" s="2" t="s">
        <v>220</v>
      </c>
      <c r="HL188" s="2" t="s">
        <v>220</v>
      </c>
      <c r="HM188" s="2" t="s">
        <v>232</v>
      </c>
      <c r="HN188" s="2" t="s">
        <v>220</v>
      </c>
      <c r="HO188" s="4"/>
      <c r="HP188" s="8"/>
      <c r="HQ188" s="4"/>
      <c r="HR188" s="8"/>
      <c r="HS188" s="7"/>
      <c r="HT188" s="7"/>
      <c r="HU188" s="2" t="s">
        <v>230</v>
      </c>
      <c r="HV188" s="2" t="s">
        <v>270</v>
      </c>
      <c r="HW188" s="2" t="s">
        <v>465</v>
      </c>
      <c r="HX188" s="2" t="s">
        <v>220</v>
      </c>
      <c r="HY188" s="2" t="s">
        <v>232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230</v>
      </c>
      <c r="IH188" s="2" t="s">
        <v>270</v>
      </c>
      <c r="II188" s="2" t="s">
        <v>1185</v>
      </c>
      <c r="IJ188" s="2" t="s">
        <v>1192</v>
      </c>
      <c r="IK188" s="2" t="s">
        <v>232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277</v>
      </c>
      <c r="IT188" s="2" t="s">
        <v>270</v>
      </c>
      <c r="IU188" s="2" t="s">
        <v>220</v>
      </c>
      <c r="IV188" s="2" t="s">
        <v>220</v>
      </c>
      <c r="IW188" s="2" t="s">
        <v>232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254</v>
      </c>
      <c r="JF188" s="2" t="s">
        <v>270</v>
      </c>
      <c r="JG188" s="2" t="s">
        <v>220</v>
      </c>
      <c r="JH188" s="2" t="s">
        <v>220</v>
      </c>
      <c r="JI188" s="2" t="s">
        <v>232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277</v>
      </c>
      <c r="JR188" s="2" t="s">
        <v>270</v>
      </c>
      <c r="JS188" s="2" t="s">
        <v>220</v>
      </c>
      <c r="JT188" s="2" t="s">
        <v>220</v>
      </c>
      <c r="JU188" s="2" t="s">
        <v>232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277</v>
      </c>
      <c r="KD188" s="2" t="s">
        <v>270</v>
      </c>
      <c r="KE188" s="2" t="s">
        <v>220</v>
      </c>
      <c r="KF188" s="2" t="s">
        <v>220</v>
      </c>
      <c r="KG188" s="2" t="s">
        <v>232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277</v>
      </c>
      <c r="KP188" s="2" t="s">
        <v>270</v>
      </c>
      <c r="KQ188" s="2" t="s">
        <v>220</v>
      </c>
      <c r="KR188" s="2" t="s">
        <v>220</v>
      </c>
      <c r="KS188" s="2" t="s">
        <v>232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277</v>
      </c>
      <c r="LB188" s="2" t="s">
        <v>270</v>
      </c>
      <c r="LC188" s="2" t="s">
        <v>220</v>
      </c>
      <c r="LD188" s="2" t="s">
        <v>220</v>
      </c>
      <c r="LE188" s="2" t="s">
        <v>232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268</v>
      </c>
      <c r="LN188" s="2" t="s">
        <v>270</v>
      </c>
      <c r="LO188" s="2" t="s">
        <v>220</v>
      </c>
      <c r="LP188" s="2" t="s">
        <v>220</v>
      </c>
      <c r="LQ188" s="2" t="s">
        <v>232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230</v>
      </c>
      <c r="LZ188" s="2" t="s">
        <v>270</v>
      </c>
      <c r="MA188" s="2" t="s">
        <v>412</v>
      </c>
      <c r="MB188" s="2" t="s">
        <v>220</v>
      </c>
      <c r="MC188" s="2" t="s">
        <v>232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277</v>
      </c>
      <c r="ML188" s="2" t="s">
        <v>270</v>
      </c>
      <c r="MM188" s="2" t="s">
        <v>220</v>
      </c>
      <c r="MN188" s="2" t="s">
        <v>220</v>
      </c>
      <c r="MO188" s="2" t="s">
        <v>232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274</v>
      </c>
      <c r="MY188" s="2" t="s">
        <v>1194</v>
      </c>
      <c r="MZ188" s="2" t="s">
        <v>1434</v>
      </c>
      <c r="NA188" s="2" t="s">
        <v>232</v>
      </c>
      <c r="NB188" s="2" t="s">
        <v>220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220</v>
      </c>
      <c r="NK188" s="2" t="s">
        <v>220</v>
      </c>
      <c r="NL188" s="2" t="s">
        <v>220</v>
      </c>
      <c r="NM188" s="2" t="s">
        <v>220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277</v>
      </c>
      <c r="NV188" s="2" t="s">
        <v>270</v>
      </c>
      <c r="NW188" s="2" t="s">
        <v>220</v>
      </c>
      <c r="NX188" s="2" t="s">
        <v>220</v>
      </c>
      <c r="NY188" s="2" t="s">
        <v>232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270</v>
      </c>
      <c r="OI188" s="2" t="s">
        <v>220</v>
      </c>
      <c r="OJ188" s="2" t="s">
        <v>220</v>
      </c>
      <c r="OK188" s="2" t="s">
        <v>232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230</v>
      </c>
      <c r="OT188" s="2" t="s">
        <v>270</v>
      </c>
      <c r="OU188" s="2" t="s">
        <v>1950</v>
      </c>
      <c r="OV188" s="2" t="s">
        <v>220</v>
      </c>
      <c r="OW188" s="2" t="s">
        <v>232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220</v>
      </c>
      <c r="PG188" s="2" t="s">
        <v>220</v>
      </c>
      <c r="PH188" s="2" t="s">
        <v>220</v>
      </c>
      <c r="PI188" s="2" t="s">
        <v>220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254</v>
      </c>
      <c r="PR188" s="2" t="s">
        <v>270</v>
      </c>
      <c r="PS188" s="2" t="s">
        <v>220</v>
      </c>
      <c r="PT188" s="2" t="s">
        <v>220</v>
      </c>
      <c r="PU188" s="2" t="s">
        <v>232</v>
      </c>
      <c r="PV188" s="2" t="s">
        <v>220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</row>
    <row r="189">
      <c r="A189" s="2" t="s">
        <v>2172</v>
      </c>
      <c r="B189" s="2" t="s">
        <v>209</v>
      </c>
      <c r="C189" s="2" t="s">
        <v>210</v>
      </c>
      <c r="D189" s="2" t="s">
        <v>1713</v>
      </c>
      <c r="E189" s="2" t="s">
        <v>2173</v>
      </c>
      <c r="F189" s="2" t="s">
        <v>1373</v>
      </c>
      <c r="G189" s="2" t="s">
        <v>1373</v>
      </c>
      <c r="H189" s="2" t="s">
        <v>220</v>
      </c>
      <c r="I189" s="2" t="s">
        <v>2174</v>
      </c>
      <c r="J189" s="2" t="s">
        <v>215</v>
      </c>
      <c r="K189" s="2" t="s">
        <v>626</v>
      </c>
      <c r="L189" s="3">
        <v>49</v>
      </c>
      <c r="M189" s="3">
        <v>51.44</v>
      </c>
      <c r="N189" s="3">
        <v>99.99</v>
      </c>
      <c r="O189" s="2" t="s">
        <v>537</v>
      </c>
      <c r="P189" s="2" t="s">
        <v>538</v>
      </c>
      <c r="Q189" s="2" t="s">
        <v>219</v>
      </c>
      <c r="R189" s="2" t="s">
        <v>220</v>
      </c>
      <c r="S189" s="2" t="s">
        <v>1375</v>
      </c>
      <c r="T189" s="2" t="s">
        <v>220</v>
      </c>
      <c r="U189" s="2" t="s">
        <v>220</v>
      </c>
      <c r="V189" s="2" t="s">
        <v>843</v>
      </c>
      <c r="W189" s="2" t="s">
        <v>1234</v>
      </c>
      <c r="X189" s="2" t="s">
        <v>581</v>
      </c>
      <c r="Y189" s="2" t="s">
        <v>582</v>
      </c>
      <c r="Z189" s="4">
        <v>127</v>
      </c>
      <c r="AA189" s="4">
        <f>=ROUNDDOWN(45.3571428571429,0)</f>
      </c>
      <c r="AB189" s="5">
        <v>2.8</v>
      </c>
      <c r="AC189" s="2" t="s">
        <v>220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>
        <v>6</v>
      </c>
      <c r="AQ189" s="8">
        <v>248.01</v>
      </c>
      <c r="AR189" s="4">
        <v>4</v>
      </c>
      <c r="AS189" s="8">
        <v>200.65</v>
      </c>
      <c r="AT189" s="7">
        <v>0.5</v>
      </c>
      <c r="AU189" s="7">
        <v>0.236</v>
      </c>
      <c r="AV189" s="4">
        <v>11</v>
      </c>
      <c r="AW189" s="8">
        <v>527.96</v>
      </c>
      <c r="AX189" s="4">
        <v>11</v>
      </c>
      <c r="AY189" s="8">
        <v>682.82</v>
      </c>
      <c r="AZ189" s="7" t="s">
        <v>220</v>
      </c>
      <c r="BA189" s="7">
        <v>-0.2268</v>
      </c>
      <c r="BB189" s="7">
        <v>0.4698</v>
      </c>
      <c r="BC189" s="4">
        <v>33</v>
      </c>
      <c r="BD189" s="8">
        <v>1620.31</v>
      </c>
      <c r="BE189" s="4">
        <v>55</v>
      </c>
      <c r="BF189" s="8">
        <v>3271.32</v>
      </c>
      <c r="BG189" s="7">
        <v>-0.4</v>
      </c>
      <c r="BH189" s="7">
        <v>-0.5047</v>
      </c>
      <c r="BI189" s="7">
        <v>0.3258</v>
      </c>
      <c r="BJ189" s="4">
        <v>6</v>
      </c>
      <c r="BK189" s="8">
        <v>248.01</v>
      </c>
      <c r="BL189" s="2" t="s">
        <v>2175</v>
      </c>
      <c r="BM189" s="7">
        <v>1</v>
      </c>
      <c r="BN189" s="7">
        <v>1</v>
      </c>
      <c r="BO189" s="4">
        <v>2</v>
      </c>
      <c r="BP189" s="8">
        <v>54.3</v>
      </c>
      <c r="BQ189" s="4"/>
      <c r="BR189" s="8"/>
      <c r="BS189" s="7"/>
      <c r="BT189" s="7"/>
      <c r="BU189" s="2" t="s">
        <v>230</v>
      </c>
      <c r="BV189" s="2" t="s">
        <v>217</v>
      </c>
      <c r="BW189" s="2" t="s">
        <v>220</v>
      </c>
      <c r="BX189" s="2" t="s">
        <v>1987</v>
      </c>
      <c r="BY189" s="2" t="s">
        <v>232</v>
      </c>
      <c r="BZ189" s="2" t="s">
        <v>220</v>
      </c>
      <c r="CA189" s="4">
        <v>1</v>
      </c>
      <c r="CB189" s="8">
        <v>32</v>
      </c>
      <c r="CC189" s="4"/>
      <c r="CD189" s="8"/>
      <c r="CE189" s="7"/>
      <c r="CF189" s="7"/>
      <c r="CG189" s="2" t="s">
        <v>230</v>
      </c>
      <c r="CH189" s="2" t="s">
        <v>217</v>
      </c>
      <c r="CI189" s="2" t="s">
        <v>585</v>
      </c>
      <c r="CJ189" s="2" t="s">
        <v>686</v>
      </c>
      <c r="CK189" s="2" t="s">
        <v>232</v>
      </c>
      <c r="CL189" s="2" t="s">
        <v>220</v>
      </c>
      <c r="CM189" s="4">
        <v>1</v>
      </c>
      <c r="CN189" s="8">
        <v>51.99</v>
      </c>
      <c r="CO189" s="4">
        <v>1</v>
      </c>
      <c r="CP189" s="8">
        <v>51.99</v>
      </c>
      <c r="CQ189" s="7"/>
      <c r="CR189" s="7"/>
      <c r="CS189" s="2" t="s">
        <v>230</v>
      </c>
      <c r="CT189" s="2" t="s">
        <v>217</v>
      </c>
      <c r="CU189" s="2" t="s">
        <v>587</v>
      </c>
      <c r="CV189" s="2" t="s">
        <v>2176</v>
      </c>
      <c r="CW189" s="2" t="s">
        <v>232</v>
      </c>
      <c r="CX189" s="2" t="s">
        <v>220</v>
      </c>
      <c r="CY189" s="4"/>
      <c r="CZ189" s="8"/>
      <c r="DA189" s="4">
        <v>1</v>
      </c>
      <c r="DB189" s="8">
        <v>47.93</v>
      </c>
      <c r="DC189" s="7">
        <v>-1</v>
      </c>
      <c r="DD189" s="7">
        <v>-1</v>
      </c>
      <c r="DE189" s="2" t="s">
        <v>230</v>
      </c>
      <c r="DF189" s="2" t="s">
        <v>217</v>
      </c>
      <c r="DG189" s="2" t="s">
        <v>589</v>
      </c>
      <c r="DH189" s="2" t="s">
        <v>1396</v>
      </c>
      <c r="DI189" s="2" t="s">
        <v>232</v>
      </c>
      <c r="DJ189" s="2" t="s">
        <v>220</v>
      </c>
      <c r="DK189" s="4"/>
      <c r="DL189" s="8"/>
      <c r="DM189" s="4"/>
      <c r="DN189" s="8"/>
      <c r="DO189" s="7"/>
      <c r="DP189" s="7"/>
      <c r="DQ189" s="2" t="s">
        <v>230</v>
      </c>
      <c r="DR189" s="2" t="s">
        <v>217</v>
      </c>
      <c r="DS189" s="2" t="s">
        <v>1379</v>
      </c>
      <c r="DT189" s="2" t="s">
        <v>2177</v>
      </c>
      <c r="DU189" s="2" t="s">
        <v>232</v>
      </c>
      <c r="DV189" s="2" t="s">
        <v>220</v>
      </c>
      <c r="DW189" s="4"/>
      <c r="DX189" s="8"/>
      <c r="DY189" s="4">
        <v>1</v>
      </c>
      <c r="DZ189" s="8">
        <v>45.17</v>
      </c>
      <c r="EA189" s="7">
        <v>-1</v>
      </c>
      <c r="EB189" s="7">
        <v>-1</v>
      </c>
      <c r="EC189" s="2" t="s">
        <v>230</v>
      </c>
      <c r="ED189" s="2" t="s">
        <v>217</v>
      </c>
      <c r="EE189" s="2" t="s">
        <v>1381</v>
      </c>
      <c r="EF189" s="2" t="s">
        <v>1378</v>
      </c>
      <c r="EG189" s="2" t="s">
        <v>269</v>
      </c>
      <c r="EH189" s="2" t="s">
        <v>220</v>
      </c>
      <c r="EI189" s="4">
        <v>2</v>
      </c>
      <c r="EJ189" s="8">
        <v>109.72</v>
      </c>
      <c r="EK189" s="4"/>
      <c r="EL189" s="8"/>
      <c r="EM189" s="7"/>
      <c r="EN189" s="7"/>
      <c r="EO189" s="2" t="s">
        <v>230</v>
      </c>
      <c r="EP189" s="2" t="s">
        <v>217</v>
      </c>
      <c r="EQ189" s="2" t="s">
        <v>962</v>
      </c>
      <c r="ER189" s="2" t="s">
        <v>1913</v>
      </c>
      <c r="ES189" s="2" t="s">
        <v>232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230</v>
      </c>
      <c r="FB189" s="2" t="s">
        <v>217</v>
      </c>
      <c r="FC189" s="2" t="s">
        <v>594</v>
      </c>
      <c r="FD189" s="2" t="s">
        <v>2178</v>
      </c>
      <c r="FE189" s="2" t="s">
        <v>232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230</v>
      </c>
      <c r="FN189" s="2" t="s">
        <v>217</v>
      </c>
      <c r="FO189" s="2" t="s">
        <v>246</v>
      </c>
      <c r="FP189" s="2" t="s">
        <v>2179</v>
      </c>
      <c r="FQ189" s="2" t="s">
        <v>232</v>
      </c>
      <c r="FR189" s="2" t="s">
        <v>220</v>
      </c>
      <c r="FS189" s="4"/>
      <c r="FT189" s="8"/>
      <c r="FU189" s="4">
        <v>1</v>
      </c>
      <c r="FV189" s="8">
        <v>55.56</v>
      </c>
      <c r="FW189" s="7">
        <v>-1</v>
      </c>
      <c r="FX189" s="7">
        <v>-1</v>
      </c>
      <c r="FY189" s="2" t="s">
        <v>230</v>
      </c>
      <c r="FZ189" s="2" t="s">
        <v>217</v>
      </c>
      <c r="GA189" s="2" t="s">
        <v>727</v>
      </c>
      <c r="GB189" s="2" t="s">
        <v>921</v>
      </c>
      <c r="GC189" s="2" t="s">
        <v>232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277</v>
      </c>
      <c r="GL189" s="2" t="s">
        <v>217</v>
      </c>
      <c r="GM189" s="2" t="s">
        <v>220</v>
      </c>
      <c r="GN189" s="2" t="s">
        <v>220</v>
      </c>
      <c r="GO189" s="2" t="s">
        <v>232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416</v>
      </c>
      <c r="GX189" s="2" t="s">
        <v>217</v>
      </c>
      <c r="GY189" s="2" t="s">
        <v>220</v>
      </c>
      <c r="GZ189" s="2" t="s">
        <v>220</v>
      </c>
      <c r="HA189" s="2" t="s">
        <v>232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277</v>
      </c>
      <c r="HJ189" s="2" t="s">
        <v>217</v>
      </c>
      <c r="HK189" s="2" t="s">
        <v>220</v>
      </c>
      <c r="HL189" s="2" t="s">
        <v>220</v>
      </c>
      <c r="HM189" s="2" t="s">
        <v>232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254</v>
      </c>
      <c r="HV189" s="2" t="s">
        <v>217</v>
      </c>
      <c r="HW189" s="2" t="s">
        <v>220</v>
      </c>
      <c r="HX189" s="2" t="s">
        <v>220</v>
      </c>
      <c r="HY189" s="2" t="s">
        <v>232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230</v>
      </c>
      <c r="IH189" s="2" t="s">
        <v>217</v>
      </c>
      <c r="II189" s="2" t="s">
        <v>1379</v>
      </c>
      <c r="IJ189" s="2" t="s">
        <v>2180</v>
      </c>
      <c r="IK189" s="2" t="s">
        <v>232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277</v>
      </c>
      <c r="IT189" s="2" t="s">
        <v>217</v>
      </c>
      <c r="IU189" s="2" t="s">
        <v>220</v>
      </c>
      <c r="IV189" s="2" t="s">
        <v>220</v>
      </c>
      <c r="IW189" s="2" t="s">
        <v>232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1188</v>
      </c>
      <c r="JF189" s="2" t="s">
        <v>270</v>
      </c>
      <c r="JG189" s="2" t="s">
        <v>1387</v>
      </c>
      <c r="JH189" s="2" t="s">
        <v>971</v>
      </c>
      <c r="JI189" s="2" t="s">
        <v>232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230</v>
      </c>
      <c r="JR189" s="2" t="s">
        <v>217</v>
      </c>
      <c r="JS189" s="2" t="s">
        <v>603</v>
      </c>
      <c r="JT189" s="2" t="s">
        <v>468</v>
      </c>
      <c r="JU189" s="2" t="s">
        <v>232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277</v>
      </c>
      <c r="KD189" s="2" t="s">
        <v>217</v>
      </c>
      <c r="KE189" s="2" t="s">
        <v>220</v>
      </c>
      <c r="KF189" s="2" t="s">
        <v>220</v>
      </c>
      <c r="KG189" s="2" t="s">
        <v>232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254</v>
      </c>
      <c r="KP189" s="2" t="s">
        <v>217</v>
      </c>
      <c r="KQ189" s="2" t="s">
        <v>220</v>
      </c>
      <c r="KR189" s="2" t="s">
        <v>220</v>
      </c>
      <c r="KS189" s="2" t="s">
        <v>232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277</v>
      </c>
      <c r="LB189" s="2" t="s">
        <v>217</v>
      </c>
      <c r="LC189" s="2" t="s">
        <v>220</v>
      </c>
      <c r="LD189" s="2" t="s">
        <v>220</v>
      </c>
      <c r="LE189" s="2" t="s">
        <v>232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268</v>
      </c>
      <c r="LN189" s="2" t="s">
        <v>217</v>
      </c>
      <c r="LO189" s="2" t="s">
        <v>220</v>
      </c>
      <c r="LP189" s="2" t="s">
        <v>220</v>
      </c>
      <c r="LQ189" s="2" t="s">
        <v>232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230</v>
      </c>
      <c r="LZ189" s="2" t="s">
        <v>270</v>
      </c>
      <c r="MA189" s="2" t="s">
        <v>2008</v>
      </c>
      <c r="MB189" s="2" t="s">
        <v>2181</v>
      </c>
      <c r="MC189" s="2" t="s">
        <v>232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277</v>
      </c>
      <c r="ML189" s="2" t="s">
        <v>217</v>
      </c>
      <c r="MM189" s="2" t="s">
        <v>220</v>
      </c>
      <c r="MN189" s="2" t="s">
        <v>220</v>
      </c>
      <c r="MO189" s="2" t="s">
        <v>232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230</v>
      </c>
      <c r="MX189" s="2" t="s">
        <v>274</v>
      </c>
      <c r="MY189" s="2" t="s">
        <v>606</v>
      </c>
      <c r="MZ189" s="2" t="s">
        <v>2182</v>
      </c>
      <c r="NA189" s="2" t="s">
        <v>232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220</v>
      </c>
      <c r="NK189" s="2" t="s">
        <v>220</v>
      </c>
      <c r="NL189" s="2" t="s">
        <v>220</v>
      </c>
      <c r="NM189" s="2" t="s">
        <v>220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277</v>
      </c>
      <c r="NV189" s="2" t="s">
        <v>217</v>
      </c>
      <c r="NW189" s="2" t="s">
        <v>220</v>
      </c>
      <c r="NX189" s="2" t="s">
        <v>220</v>
      </c>
      <c r="NY189" s="2" t="s">
        <v>232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220</v>
      </c>
      <c r="OH189" s="2" t="s">
        <v>220</v>
      </c>
      <c r="OI189" s="2" t="s">
        <v>220</v>
      </c>
      <c r="OJ189" s="2" t="s">
        <v>220</v>
      </c>
      <c r="OK189" s="2" t="s">
        <v>220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230</v>
      </c>
      <c r="OT189" s="2" t="s">
        <v>270</v>
      </c>
      <c r="OU189" s="2" t="s">
        <v>607</v>
      </c>
      <c r="OV189" s="2" t="s">
        <v>2183</v>
      </c>
      <c r="OW189" s="2" t="s">
        <v>232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220</v>
      </c>
      <c r="PG189" s="2" t="s">
        <v>220</v>
      </c>
      <c r="PH189" s="2" t="s">
        <v>220</v>
      </c>
      <c r="PI189" s="2" t="s">
        <v>220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230</v>
      </c>
      <c r="PR189" s="2" t="s">
        <v>270</v>
      </c>
      <c r="PS189" s="2" t="s">
        <v>1731</v>
      </c>
      <c r="PT189" s="2" t="s">
        <v>2184</v>
      </c>
      <c r="PU189" s="2" t="s">
        <v>232</v>
      </c>
      <c r="PV189" s="2" t="s">
        <v>220</v>
      </c>
      <c r="PW189" s="4">
        <v>85</v>
      </c>
      <c r="PX189" s="4">
        <v>42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</row>
    <row r="190">
      <c r="A190" s="2" t="s">
        <v>2185</v>
      </c>
      <c r="B190" s="2" t="s">
        <v>209</v>
      </c>
      <c r="C190" s="2" t="s">
        <v>210</v>
      </c>
      <c r="D190" s="2" t="s">
        <v>1713</v>
      </c>
      <c r="E190" s="2" t="s">
        <v>2173</v>
      </c>
      <c r="F190" s="2" t="s">
        <v>1373</v>
      </c>
      <c r="G190" s="2" t="s">
        <v>1373</v>
      </c>
      <c r="H190" s="2" t="s">
        <v>220</v>
      </c>
      <c r="I190" s="2" t="s">
        <v>2174</v>
      </c>
      <c r="J190" s="2" t="s">
        <v>282</v>
      </c>
      <c r="K190" s="2" t="s">
        <v>626</v>
      </c>
      <c r="L190" s="3">
        <v>65</v>
      </c>
      <c r="M190" s="3">
        <v>68.24</v>
      </c>
      <c r="N190" s="3">
        <v>129.99</v>
      </c>
      <c r="O190" s="2" t="s">
        <v>537</v>
      </c>
      <c r="P190" s="2" t="s">
        <v>538</v>
      </c>
      <c r="Q190" s="2" t="s">
        <v>219</v>
      </c>
      <c r="R190" s="2" t="s">
        <v>220</v>
      </c>
      <c r="S190" s="2" t="s">
        <v>1375</v>
      </c>
      <c r="T190" s="2" t="s">
        <v>220</v>
      </c>
      <c r="U190" s="2" t="s">
        <v>220</v>
      </c>
      <c r="V190" s="2" t="s">
        <v>843</v>
      </c>
      <c r="W190" s="2" t="s">
        <v>1234</v>
      </c>
      <c r="X190" s="2" t="s">
        <v>581</v>
      </c>
      <c r="Y190" s="2" t="s">
        <v>582</v>
      </c>
      <c r="Z190" s="4"/>
      <c r="AA190" s="4">
        <f>=ROUNDDOWN({0},0)</f>
      </c>
      <c r="AB190" s="5">
        <v>0.8</v>
      </c>
      <c r="AC190" s="2" t="s">
        <v>220</v>
      </c>
      <c r="AD190" s="4"/>
      <c r="AE190" s="4"/>
      <c r="AF190" s="6">
        <v>67</v>
      </c>
      <c r="AG190" s="6"/>
      <c r="AH190" s="7">
        <v>0.5714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>
        <v>5</v>
      </c>
      <c r="AQ190" s="8">
        <v>279.95</v>
      </c>
      <c r="AR190" s="4">
        <v>7</v>
      </c>
      <c r="AS190" s="8">
        <v>482.17</v>
      </c>
      <c r="AT190" s="7">
        <v>-0.2857</v>
      </c>
      <c r="AU190" s="7">
        <v>-0.4194</v>
      </c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>
        <v>0.5302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>
        <v>5</v>
      </c>
      <c r="BK190" s="8">
        <v>279.95</v>
      </c>
      <c r="BL190" s="2" t="s">
        <v>2186</v>
      </c>
      <c r="BM190" s="7">
        <v>1</v>
      </c>
      <c r="BN190" s="7">
        <v>1</v>
      </c>
      <c r="BO190" s="4">
        <v>1</v>
      </c>
      <c r="BP190" s="8">
        <v>36.21</v>
      </c>
      <c r="BQ190" s="4">
        <v>2</v>
      </c>
      <c r="BR190" s="8">
        <v>144.84</v>
      </c>
      <c r="BS190" s="7">
        <v>-0.5</v>
      </c>
      <c r="BT190" s="7">
        <v>-0.75</v>
      </c>
      <c r="BU190" s="2" t="s">
        <v>230</v>
      </c>
      <c r="BV190" s="2" t="s">
        <v>270</v>
      </c>
      <c r="BW190" s="2" t="s">
        <v>220</v>
      </c>
      <c r="BX190" s="2" t="s">
        <v>1987</v>
      </c>
      <c r="BY190" s="2" t="s">
        <v>232</v>
      </c>
      <c r="BZ190" s="2" t="s">
        <v>220</v>
      </c>
      <c r="CA190" s="4"/>
      <c r="CB190" s="8"/>
      <c r="CC190" s="4"/>
      <c r="CD190" s="8"/>
      <c r="CE190" s="7"/>
      <c r="CF190" s="7"/>
      <c r="CG190" s="2" t="s">
        <v>230</v>
      </c>
      <c r="CH190" s="2" t="s">
        <v>270</v>
      </c>
      <c r="CI190" s="2" t="s">
        <v>585</v>
      </c>
      <c r="CJ190" s="2" t="s">
        <v>686</v>
      </c>
      <c r="CK190" s="2" t="s">
        <v>232</v>
      </c>
      <c r="CL190" s="2" t="s">
        <v>220</v>
      </c>
      <c r="CM190" s="4">
        <v>1</v>
      </c>
      <c r="CN190" s="8">
        <v>68.89</v>
      </c>
      <c r="CO190" s="4"/>
      <c r="CP190" s="8"/>
      <c r="CQ190" s="7"/>
      <c r="CR190" s="7"/>
      <c r="CS190" s="2" t="s">
        <v>230</v>
      </c>
      <c r="CT190" s="2" t="s">
        <v>270</v>
      </c>
      <c r="CU190" s="2" t="s">
        <v>587</v>
      </c>
      <c r="CV190" s="2" t="s">
        <v>2176</v>
      </c>
      <c r="CW190" s="2" t="s">
        <v>232</v>
      </c>
      <c r="CX190" s="2" t="s">
        <v>220</v>
      </c>
      <c r="CY190" s="4"/>
      <c r="CZ190" s="8"/>
      <c r="DA190" s="4">
        <v>1</v>
      </c>
      <c r="DB190" s="8">
        <v>63.9</v>
      </c>
      <c r="DC190" s="7">
        <v>-1</v>
      </c>
      <c r="DD190" s="7">
        <v>-1</v>
      </c>
      <c r="DE190" s="2" t="s">
        <v>230</v>
      </c>
      <c r="DF190" s="2" t="s">
        <v>270</v>
      </c>
      <c r="DG190" s="2" t="s">
        <v>589</v>
      </c>
      <c r="DH190" s="2" t="s">
        <v>2187</v>
      </c>
      <c r="DI190" s="2" t="s">
        <v>232</v>
      </c>
      <c r="DJ190" s="2" t="s">
        <v>220</v>
      </c>
      <c r="DK190" s="4"/>
      <c r="DL190" s="8"/>
      <c r="DM190" s="4"/>
      <c r="DN190" s="8"/>
      <c r="DO190" s="7"/>
      <c r="DP190" s="7"/>
      <c r="DQ190" s="2" t="s">
        <v>230</v>
      </c>
      <c r="DR190" s="2" t="s">
        <v>270</v>
      </c>
      <c r="DS190" s="2" t="s">
        <v>1379</v>
      </c>
      <c r="DT190" s="2" t="s">
        <v>2188</v>
      </c>
      <c r="DU190" s="2" t="s">
        <v>232</v>
      </c>
      <c r="DV190" s="2" t="s">
        <v>220</v>
      </c>
      <c r="DW190" s="4">
        <v>1</v>
      </c>
      <c r="DX190" s="8">
        <v>33.46</v>
      </c>
      <c r="DY190" s="4">
        <v>2</v>
      </c>
      <c r="DZ190" s="8">
        <v>127.15</v>
      </c>
      <c r="EA190" s="7">
        <v>-0.5</v>
      </c>
      <c r="EB190" s="7">
        <v>-0.7368</v>
      </c>
      <c r="EC190" s="2" t="s">
        <v>230</v>
      </c>
      <c r="ED190" s="2" t="s">
        <v>270</v>
      </c>
      <c r="EE190" s="2" t="s">
        <v>1381</v>
      </c>
      <c r="EF190" s="2" t="s">
        <v>700</v>
      </c>
      <c r="EG190" s="2" t="s">
        <v>269</v>
      </c>
      <c r="EH190" s="2" t="s">
        <v>220</v>
      </c>
      <c r="EI190" s="4">
        <v>1</v>
      </c>
      <c r="EJ190" s="8">
        <v>73.14</v>
      </c>
      <c r="EK190" s="4">
        <v>2</v>
      </c>
      <c r="EL190" s="8">
        <v>146.28</v>
      </c>
      <c r="EM190" s="7">
        <v>-0.5</v>
      </c>
      <c r="EN190" s="7">
        <v>-0.5</v>
      </c>
      <c r="EO190" s="2" t="s">
        <v>230</v>
      </c>
      <c r="EP190" s="2" t="s">
        <v>270</v>
      </c>
      <c r="EQ190" s="2" t="s">
        <v>962</v>
      </c>
      <c r="ER190" s="2" t="s">
        <v>1443</v>
      </c>
      <c r="ES190" s="2" t="s">
        <v>232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230</v>
      </c>
      <c r="FB190" s="2" t="s">
        <v>270</v>
      </c>
      <c r="FC190" s="2" t="s">
        <v>594</v>
      </c>
      <c r="FD190" s="2" t="s">
        <v>2178</v>
      </c>
      <c r="FE190" s="2" t="s">
        <v>232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230</v>
      </c>
      <c r="FN190" s="2" t="s">
        <v>270</v>
      </c>
      <c r="FO190" s="2" t="s">
        <v>246</v>
      </c>
      <c r="FP190" s="2" t="s">
        <v>236</v>
      </c>
      <c r="FQ190" s="2" t="s">
        <v>232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230</v>
      </c>
      <c r="FZ190" s="2" t="s">
        <v>270</v>
      </c>
      <c r="GA190" s="2" t="s">
        <v>460</v>
      </c>
      <c r="GB190" s="2" t="s">
        <v>350</v>
      </c>
      <c r="GC190" s="2" t="s">
        <v>232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277</v>
      </c>
      <c r="GL190" s="2" t="s">
        <v>270</v>
      </c>
      <c r="GM190" s="2" t="s">
        <v>220</v>
      </c>
      <c r="GN190" s="2" t="s">
        <v>220</v>
      </c>
      <c r="GO190" s="2" t="s">
        <v>232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416</v>
      </c>
      <c r="GX190" s="2" t="s">
        <v>270</v>
      </c>
      <c r="GY190" s="2" t="s">
        <v>220</v>
      </c>
      <c r="GZ190" s="2" t="s">
        <v>220</v>
      </c>
      <c r="HA190" s="2" t="s">
        <v>232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277</v>
      </c>
      <c r="HJ190" s="2" t="s">
        <v>270</v>
      </c>
      <c r="HK190" s="2" t="s">
        <v>220</v>
      </c>
      <c r="HL190" s="2" t="s">
        <v>220</v>
      </c>
      <c r="HM190" s="2" t="s">
        <v>232</v>
      </c>
      <c r="HN190" s="2" t="s">
        <v>220</v>
      </c>
      <c r="HO190" s="4"/>
      <c r="HP190" s="8"/>
      <c r="HQ190" s="4"/>
      <c r="HR190" s="8"/>
      <c r="HS190" s="7"/>
      <c r="HT190" s="7"/>
      <c r="HU190" s="2" t="s">
        <v>254</v>
      </c>
      <c r="HV190" s="2" t="s">
        <v>270</v>
      </c>
      <c r="HW190" s="2" t="s">
        <v>220</v>
      </c>
      <c r="HX190" s="2" t="s">
        <v>220</v>
      </c>
      <c r="HY190" s="2" t="s">
        <v>232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230</v>
      </c>
      <c r="IH190" s="2" t="s">
        <v>270</v>
      </c>
      <c r="II190" s="2" t="s">
        <v>1379</v>
      </c>
      <c r="IJ190" s="2" t="s">
        <v>2187</v>
      </c>
      <c r="IK190" s="2" t="s">
        <v>232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277</v>
      </c>
      <c r="IT190" s="2" t="s">
        <v>270</v>
      </c>
      <c r="IU190" s="2" t="s">
        <v>220</v>
      </c>
      <c r="IV190" s="2" t="s">
        <v>220</v>
      </c>
      <c r="IW190" s="2" t="s">
        <v>232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230</v>
      </c>
      <c r="JF190" s="2" t="s">
        <v>270</v>
      </c>
      <c r="JG190" s="2" t="s">
        <v>1387</v>
      </c>
      <c r="JH190" s="2" t="s">
        <v>2189</v>
      </c>
      <c r="JI190" s="2" t="s">
        <v>232</v>
      </c>
      <c r="JJ190" s="2" t="s">
        <v>220</v>
      </c>
      <c r="JK190" s="4">
        <v>1</v>
      </c>
      <c r="JL190" s="8">
        <v>68.25</v>
      </c>
      <c r="JM190" s="4"/>
      <c r="JN190" s="8"/>
      <c r="JO190" s="7"/>
      <c r="JP190" s="7"/>
      <c r="JQ190" s="2" t="s">
        <v>230</v>
      </c>
      <c r="JR190" s="2" t="s">
        <v>270</v>
      </c>
      <c r="JS190" s="2" t="s">
        <v>603</v>
      </c>
      <c r="JT190" s="2" t="s">
        <v>412</v>
      </c>
      <c r="JU190" s="2" t="s">
        <v>232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277</v>
      </c>
      <c r="KD190" s="2" t="s">
        <v>270</v>
      </c>
      <c r="KE190" s="2" t="s">
        <v>220</v>
      </c>
      <c r="KF190" s="2" t="s">
        <v>220</v>
      </c>
      <c r="KG190" s="2" t="s">
        <v>232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254</v>
      </c>
      <c r="KP190" s="2" t="s">
        <v>270</v>
      </c>
      <c r="KQ190" s="2" t="s">
        <v>220</v>
      </c>
      <c r="KR190" s="2" t="s">
        <v>220</v>
      </c>
      <c r="KS190" s="2" t="s">
        <v>232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277</v>
      </c>
      <c r="LB190" s="2" t="s">
        <v>270</v>
      </c>
      <c r="LC190" s="2" t="s">
        <v>220</v>
      </c>
      <c r="LD190" s="2" t="s">
        <v>220</v>
      </c>
      <c r="LE190" s="2" t="s">
        <v>232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268</v>
      </c>
      <c r="LN190" s="2" t="s">
        <v>270</v>
      </c>
      <c r="LO190" s="2" t="s">
        <v>220</v>
      </c>
      <c r="LP190" s="2" t="s">
        <v>220</v>
      </c>
      <c r="LQ190" s="2" t="s">
        <v>232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230</v>
      </c>
      <c r="LZ190" s="2" t="s">
        <v>270</v>
      </c>
      <c r="MA190" s="2" t="s">
        <v>2008</v>
      </c>
      <c r="MB190" s="2" t="s">
        <v>261</v>
      </c>
      <c r="MC190" s="2" t="s">
        <v>232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277</v>
      </c>
      <c r="ML190" s="2" t="s">
        <v>270</v>
      </c>
      <c r="MM190" s="2" t="s">
        <v>220</v>
      </c>
      <c r="MN190" s="2" t="s">
        <v>220</v>
      </c>
      <c r="MO190" s="2" t="s">
        <v>232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230</v>
      </c>
      <c r="MX190" s="2" t="s">
        <v>270</v>
      </c>
      <c r="MY190" s="2" t="s">
        <v>606</v>
      </c>
      <c r="MZ190" s="2" t="s">
        <v>2177</v>
      </c>
      <c r="NA190" s="2" t="s">
        <v>232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220</v>
      </c>
      <c r="NK190" s="2" t="s">
        <v>220</v>
      </c>
      <c r="NL190" s="2" t="s">
        <v>220</v>
      </c>
      <c r="NM190" s="2" t="s">
        <v>220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277</v>
      </c>
      <c r="NV190" s="2" t="s">
        <v>270</v>
      </c>
      <c r="NW190" s="2" t="s">
        <v>220</v>
      </c>
      <c r="NX190" s="2" t="s">
        <v>220</v>
      </c>
      <c r="NY190" s="2" t="s">
        <v>232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220</v>
      </c>
      <c r="OH190" s="2" t="s">
        <v>220</v>
      </c>
      <c r="OI190" s="2" t="s">
        <v>220</v>
      </c>
      <c r="OJ190" s="2" t="s">
        <v>220</v>
      </c>
      <c r="OK190" s="2" t="s">
        <v>220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230</v>
      </c>
      <c r="OT190" s="2" t="s">
        <v>270</v>
      </c>
      <c r="OU190" s="2" t="s">
        <v>607</v>
      </c>
      <c r="OV190" s="2" t="s">
        <v>2190</v>
      </c>
      <c r="OW190" s="2" t="s">
        <v>232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220</v>
      </c>
      <c r="PF190" s="2" t="s">
        <v>220</v>
      </c>
      <c r="PG190" s="2" t="s">
        <v>220</v>
      </c>
      <c r="PH190" s="2" t="s">
        <v>220</v>
      </c>
      <c r="PI190" s="2" t="s">
        <v>220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230</v>
      </c>
      <c r="PR190" s="2" t="s">
        <v>270</v>
      </c>
      <c r="PS190" s="2" t="s">
        <v>1731</v>
      </c>
      <c r="PT190" s="2" t="s">
        <v>1732</v>
      </c>
      <c r="PU190" s="2" t="s">
        <v>232</v>
      </c>
      <c r="PV190" s="2" t="s">
        <v>220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</row>
    <row r="191">
      <c r="A191" s="2" t="s">
        <v>2191</v>
      </c>
      <c r="B191" s="2" t="s">
        <v>209</v>
      </c>
      <c r="C191" s="2" t="s">
        <v>210</v>
      </c>
      <c r="D191" s="2" t="s">
        <v>1713</v>
      </c>
      <c r="E191" s="2" t="s">
        <v>2173</v>
      </c>
      <c r="F191" s="2" t="s">
        <v>1373</v>
      </c>
      <c r="G191" s="2" t="s">
        <v>1373</v>
      </c>
      <c r="H191" s="2" t="s">
        <v>1373</v>
      </c>
      <c r="I191" s="2" t="s">
        <v>2174</v>
      </c>
      <c r="J191" s="2" t="s">
        <v>215</v>
      </c>
      <c r="K191" s="2" t="s">
        <v>304</v>
      </c>
      <c r="L191" s="3">
        <v>49</v>
      </c>
      <c r="M191" s="3">
        <v>51.44</v>
      </c>
      <c r="N191" s="3">
        <v>99.99</v>
      </c>
      <c r="O191" s="2" t="s">
        <v>537</v>
      </c>
      <c r="P191" s="2" t="s">
        <v>538</v>
      </c>
      <c r="Q191" s="2" t="s">
        <v>219</v>
      </c>
      <c r="R191" s="2" t="s">
        <v>220</v>
      </c>
      <c r="S191" s="2" t="s">
        <v>1467</v>
      </c>
      <c r="T191" s="2" t="s">
        <v>222</v>
      </c>
      <c r="U191" s="2" t="s">
        <v>223</v>
      </c>
      <c r="V191" s="2" t="s">
        <v>843</v>
      </c>
      <c r="W191" s="2" t="s">
        <v>1234</v>
      </c>
      <c r="X191" s="2" t="s">
        <v>581</v>
      </c>
      <c r="Y191" s="2" t="s">
        <v>1483</v>
      </c>
      <c r="Z191" s="4">
        <v>9</v>
      </c>
      <c r="AA191" s="4">
        <f>=ROUNDDOWN(2.25,0)</f>
      </c>
      <c r="AB191" s="5">
        <v>4</v>
      </c>
      <c r="AC191" s="2" t="s">
        <v>220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>
        <v>11</v>
      </c>
      <c r="AQ191" s="8">
        <v>490.77</v>
      </c>
      <c r="AR191" s="4">
        <v>13</v>
      </c>
      <c r="AS191" s="8">
        <v>647.9</v>
      </c>
      <c r="AT191" s="7">
        <v>-0.1538</v>
      </c>
      <c r="AU191" s="7">
        <v>-0.2425</v>
      </c>
      <c r="AV191" s="4">
        <v>11</v>
      </c>
      <c r="AW191" s="8">
        <v>490.77</v>
      </c>
      <c r="AX191" s="4">
        <v>21</v>
      </c>
      <c r="AY191" s="8">
        <v>1167.35</v>
      </c>
      <c r="AZ191" s="7">
        <v>-0.4762</v>
      </c>
      <c r="BA191" s="7">
        <v>-0.5796</v>
      </c>
      <c r="BB191" s="7">
        <v>1</v>
      </c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>
        <v>0.3029</v>
      </c>
      <c r="BJ191" s="4">
        <v>11</v>
      </c>
      <c r="BK191" s="8">
        <v>490.77</v>
      </c>
      <c r="BL191" s="2" t="s">
        <v>2192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230</v>
      </c>
      <c r="BV191" s="2" t="s">
        <v>217</v>
      </c>
      <c r="BW191" s="2" t="s">
        <v>220</v>
      </c>
      <c r="BX191" s="2" t="s">
        <v>284</v>
      </c>
      <c r="BY191" s="2" t="s">
        <v>232</v>
      </c>
      <c r="BZ191" s="2" t="s">
        <v>220</v>
      </c>
      <c r="CA191" s="4">
        <v>3</v>
      </c>
      <c r="CB191" s="8">
        <v>96</v>
      </c>
      <c r="CC191" s="4">
        <v>4</v>
      </c>
      <c r="CD191" s="8">
        <v>213.32</v>
      </c>
      <c r="CE191" s="7">
        <v>-0.25</v>
      </c>
      <c r="CF191" s="7">
        <v>-0.55</v>
      </c>
      <c r="CG191" s="2" t="s">
        <v>230</v>
      </c>
      <c r="CH191" s="2" t="s">
        <v>217</v>
      </c>
      <c r="CI191" s="2" t="s">
        <v>1485</v>
      </c>
      <c r="CJ191" s="2" t="s">
        <v>2193</v>
      </c>
      <c r="CK191" s="2" t="s">
        <v>232</v>
      </c>
      <c r="CL191" s="2" t="s">
        <v>220</v>
      </c>
      <c r="CM191" s="4">
        <v>5</v>
      </c>
      <c r="CN191" s="8">
        <v>259.95</v>
      </c>
      <c r="CO191" s="4">
        <v>3</v>
      </c>
      <c r="CP191" s="8">
        <v>155.97</v>
      </c>
      <c r="CQ191" s="7">
        <v>0.6667</v>
      </c>
      <c r="CR191" s="7">
        <v>0.6667</v>
      </c>
      <c r="CS191" s="2" t="s">
        <v>230</v>
      </c>
      <c r="CT191" s="2" t="s">
        <v>217</v>
      </c>
      <c r="CU191" s="2" t="s">
        <v>1469</v>
      </c>
      <c r="CV191" s="2" t="s">
        <v>484</v>
      </c>
      <c r="CW191" s="2" t="s">
        <v>232</v>
      </c>
      <c r="CX191" s="2" t="s">
        <v>220</v>
      </c>
      <c r="CY191" s="4"/>
      <c r="CZ191" s="8"/>
      <c r="DA191" s="4">
        <v>3</v>
      </c>
      <c r="DB191" s="8">
        <v>143.79</v>
      </c>
      <c r="DC191" s="7">
        <v>-1</v>
      </c>
      <c r="DD191" s="7">
        <v>-1</v>
      </c>
      <c r="DE191" s="2" t="s">
        <v>230</v>
      </c>
      <c r="DF191" s="2" t="s">
        <v>217</v>
      </c>
      <c r="DG191" s="2" t="s">
        <v>1470</v>
      </c>
      <c r="DH191" s="2" t="s">
        <v>685</v>
      </c>
      <c r="DI191" s="2" t="s">
        <v>232</v>
      </c>
      <c r="DJ191" s="2" t="s">
        <v>220</v>
      </c>
      <c r="DK191" s="4"/>
      <c r="DL191" s="8"/>
      <c r="DM191" s="4"/>
      <c r="DN191" s="8"/>
      <c r="DO191" s="7"/>
      <c r="DP191" s="7"/>
      <c r="DQ191" s="2" t="s">
        <v>230</v>
      </c>
      <c r="DR191" s="2" t="s">
        <v>217</v>
      </c>
      <c r="DS191" s="2" t="s">
        <v>446</v>
      </c>
      <c r="DT191" s="2" t="s">
        <v>605</v>
      </c>
      <c r="DU191" s="2" t="s">
        <v>232</v>
      </c>
      <c r="DV191" s="2" t="s">
        <v>220</v>
      </c>
      <c r="DW191" s="4">
        <v>1</v>
      </c>
      <c r="DX191" s="8">
        <v>25.1</v>
      </c>
      <c r="DY191" s="4">
        <v>1</v>
      </c>
      <c r="DZ191" s="8">
        <v>25.1</v>
      </c>
      <c r="EA191" s="7"/>
      <c r="EB191" s="7"/>
      <c r="EC191" s="2" t="s">
        <v>230</v>
      </c>
      <c r="ED191" s="2" t="s">
        <v>217</v>
      </c>
      <c r="EE191" s="2" t="s">
        <v>685</v>
      </c>
      <c r="EF191" s="2" t="s">
        <v>666</v>
      </c>
      <c r="EG191" s="2" t="s">
        <v>269</v>
      </c>
      <c r="EH191" s="2" t="s">
        <v>220</v>
      </c>
      <c r="EI191" s="4">
        <v>2</v>
      </c>
      <c r="EJ191" s="8">
        <v>109.72</v>
      </c>
      <c r="EK191" s="4">
        <v>2</v>
      </c>
      <c r="EL191" s="8">
        <v>109.72</v>
      </c>
      <c r="EM191" s="7"/>
      <c r="EN191" s="7"/>
      <c r="EO191" s="2" t="s">
        <v>230</v>
      </c>
      <c r="EP191" s="2" t="s">
        <v>217</v>
      </c>
      <c r="EQ191" s="2" t="s">
        <v>962</v>
      </c>
      <c r="ER191" s="2" t="s">
        <v>1913</v>
      </c>
      <c r="ES191" s="2" t="s">
        <v>232</v>
      </c>
      <c r="ET191" s="2" t="s">
        <v>220</v>
      </c>
      <c r="EU191" s="4"/>
      <c r="EV191" s="8"/>
      <c r="EW191" s="4"/>
      <c r="EX191" s="8"/>
      <c r="EY191" s="7"/>
      <c r="EZ191" s="7"/>
      <c r="FA191" s="2" t="s">
        <v>230</v>
      </c>
      <c r="FB191" s="2" t="s">
        <v>217</v>
      </c>
      <c r="FC191" s="2" t="s">
        <v>1475</v>
      </c>
      <c r="FD191" s="2" t="s">
        <v>1478</v>
      </c>
      <c r="FE191" s="2" t="s">
        <v>232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230</v>
      </c>
      <c r="FN191" s="2" t="s">
        <v>217</v>
      </c>
      <c r="FO191" s="2" t="s">
        <v>458</v>
      </c>
      <c r="FP191" s="2" t="s">
        <v>1947</v>
      </c>
      <c r="FQ191" s="2" t="s">
        <v>232</v>
      </c>
      <c r="FR191" s="2" t="s">
        <v>220</v>
      </c>
      <c r="FS191" s="4"/>
      <c r="FT191" s="8"/>
      <c r="FU191" s="4"/>
      <c r="FV191" s="8"/>
      <c r="FW191" s="7"/>
      <c r="FX191" s="7"/>
      <c r="FY191" s="2" t="s">
        <v>230</v>
      </c>
      <c r="FZ191" s="2" t="s">
        <v>217</v>
      </c>
      <c r="GA191" s="2" t="s">
        <v>460</v>
      </c>
      <c r="GB191" s="2" t="s">
        <v>2194</v>
      </c>
      <c r="GC191" s="2" t="s">
        <v>232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277</v>
      </c>
      <c r="GL191" s="2" t="s">
        <v>217</v>
      </c>
      <c r="GM191" s="2" t="s">
        <v>220</v>
      </c>
      <c r="GN191" s="2" t="s">
        <v>220</v>
      </c>
      <c r="GO191" s="2" t="s">
        <v>232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416</v>
      </c>
      <c r="GX191" s="2" t="s">
        <v>217</v>
      </c>
      <c r="GY191" s="2" t="s">
        <v>220</v>
      </c>
      <c r="GZ191" s="2" t="s">
        <v>220</v>
      </c>
      <c r="HA191" s="2" t="s">
        <v>232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277</v>
      </c>
      <c r="HJ191" s="2" t="s">
        <v>217</v>
      </c>
      <c r="HK191" s="2" t="s">
        <v>220</v>
      </c>
      <c r="HL191" s="2" t="s">
        <v>220</v>
      </c>
      <c r="HM191" s="2" t="s">
        <v>232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254</v>
      </c>
      <c r="HV191" s="2" t="s">
        <v>217</v>
      </c>
      <c r="HW191" s="2" t="s">
        <v>220</v>
      </c>
      <c r="HX191" s="2" t="s">
        <v>220</v>
      </c>
      <c r="HY191" s="2" t="s">
        <v>232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230</v>
      </c>
      <c r="IH191" s="2" t="s">
        <v>217</v>
      </c>
      <c r="II191" s="2" t="s">
        <v>1471</v>
      </c>
      <c r="IJ191" s="2" t="s">
        <v>1475</v>
      </c>
      <c r="IK191" s="2" t="s">
        <v>232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277</v>
      </c>
      <c r="IT191" s="2" t="s">
        <v>217</v>
      </c>
      <c r="IU191" s="2" t="s">
        <v>220</v>
      </c>
      <c r="IV191" s="2" t="s">
        <v>220</v>
      </c>
      <c r="IW191" s="2" t="s">
        <v>232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254</v>
      </c>
      <c r="JF191" s="2" t="s">
        <v>217</v>
      </c>
      <c r="JG191" s="2" t="s">
        <v>220</v>
      </c>
      <c r="JH191" s="2" t="s">
        <v>220</v>
      </c>
      <c r="JI191" s="2" t="s">
        <v>232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230</v>
      </c>
      <c r="JR191" s="2" t="s">
        <v>217</v>
      </c>
      <c r="JS191" s="2" t="s">
        <v>734</v>
      </c>
      <c r="JT191" s="2" t="s">
        <v>2195</v>
      </c>
      <c r="JU191" s="2" t="s">
        <v>232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230</v>
      </c>
      <c r="KD191" s="2" t="s">
        <v>217</v>
      </c>
      <c r="KE191" s="2" t="s">
        <v>663</v>
      </c>
      <c r="KF191" s="2" t="s">
        <v>1576</v>
      </c>
      <c r="KG191" s="2" t="s">
        <v>232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277</v>
      </c>
      <c r="KP191" s="2" t="s">
        <v>217</v>
      </c>
      <c r="KQ191" s="2" t="s">
        <v>220</v>
      </c>
      <c r="KR191" s="2" t="s">
        <v>220</v>
      </c>
      <c r="KS191" s="2" t="s">
        <v>232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277</v>
      </c>
      <c r="LB191" s="2" t="s">
        <v>217</v>
      </c>
      <c r="LC191" s="2" t="s">
        <v>220</v>
      </c>
      <c r="LD191" s="2" t="s">
        <v>220</v>
      </c>
      <c r="LE191" s="2" t="s">
        <v>232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268</v>
      </c>
      <c r="LN191" s="2" t="s">
        <v>217</v>
      </c>
      <c r="LO191" s="2" t="s">
        <v>220</v>
      </c>
      <c r="LP191" s="2" t="s">
        <v>220</v>
      </c>
      <c r="LQ191" s="2" t="s">
        <v>232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230</v>
      </c>
      <c r="LZ191" s="2" t="s">
        <v>270</v>
      </c>
      <c r="MA191" s="2" t="s">
        <v>504</v>
      </c>
      <c r="MB191" s="2" t="s">
        <v>2196</v>
      </c>
      <c r="MC191" s="2" t="s">
        <v>232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277</v>
      </c>
      <c r="ML191" s="2" t="s">
        <v>217</v>
      </c>
      <c r="MM191" s="2" t="s">
        <v>220</v>
      </c>
      <c r="MN191" s="2" t="s">
        <v>220</v>
      </c>
      <c r="MO191" s="2" t="s">
        <v>232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230</v>
      </c>
      <c r="MX191" s="2" t="s">
        <v>274</v>
      </c>
      <c r="MY191" s="2" t="s">
        <v>470</v>
      </c>
      <c r="MZ191" s="2" t="s">
        <v>605</v>
      </c>
      <c r="NA191" s="2" t="s">
        <v>232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220</v>
      </c>
      <c r="NK191" s="2" t="s">
        <v>220</v>
      </c>
      <c r="NL191" s="2" t="s">
        <v>220</v>
      </c>
      <c r="NM191" s="2" t="s">
        <v>220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277</v>
      </c>
      <c r="NV191" s="2" t="s">
        <v>217</v>
      </c>
      <c r="NW191" s="2" t="s">
        <v>220</v>
      </c>
      <c r="NX191" s="2" t="s">
        <v>220</v>
      </c>
      <c r="NY191" s="2" t="s">
        <v>232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220</v>
      </c>
      <c r="OI191" s="2" t="s">
        <v>220</v>
      </c>
      <c r="OJ191" s="2" t="s">
        <v>220</v>
      </c>
      <c r="OK191" s="2" t="s">
        <v>220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230</v>
      </c>
      <c r="OT191" s="2" t="s">
        <v>270</v>
      </c>
      <c r="OU191" s="2" t="s">
        <v>471</v>
      </c>
      <c r="OV191" s="2" t="s">
        <v>220</v>
      </c>
      <c r="OW191" s="2" t="s">
        <v>232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220</v>
      </c>
      <c r="PF191" s="2" t="s">
        <v>220</v>
      </c>
      <c r="PG191" s="2" t="s">
        <v>220</v>
      </c>
      <c r="PH191" s="2" t="s">
        <v>220</v>
      </c>
      <c r="PI191" s="2" t="s">
        <v>220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230</v>
      </c>
      <c r="PR191" s="2" t="s">
        <v>270</v>
      </c>
      <c r="PS191" s="2" t="s">
        <v>1554</v>
      </c>
      <c r="PT191" s="2" t="s">
        <v>2197</v>
      </c>
      <c r="PU191" s="2" t="s">
        <v>232</v>
      </c>
      <c r="PV191" s="2" t="s">
        <v>220</v>
      </c>
      <c r="PW191" s="4">
        <v>9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</row>
    <row r="192">
      <c r="A192" s="2" t="s">
        <v>2198</v>
      </c>
      <c r="B192" s="2" t="s">
        <v>209</v>
      </c>
      <c r="C192" s="2" t="s">
        <v>210</v>
      </c>
      <c r="D192" s="2" t="s">
        <v>1713</v>
      </c>
      <c r="E192" s="2" t="s">
        <v>2173</v>
      </c>
      <c r="F192" s="2" t="s">
        <v>1373</v>
      </c>
      <c r="G192" s="2" t="s">
        <v>1373</v>
      </c>
      <c r="H192" s="2" t="s">
        <v>1373</v>
      </c>
      <c r="I192" s="2" t="s">
        <v>2174</v>
      </c>
      <c r="J192" s="2" t="s">
        <v>282</v>
      </c>
      <c r="K192" s="2" t="s">
        <v>304</v>
      </c>
      <c r="L192" s="3">
        <v>65</v>
      </c>
      <c r="M192" s="3">
        <v>68.24</v>
      </c>
      <c r="N192" s="3">
        <v>129.99</v>
      </c>
      <c r="O192" s="2" t="s">
        <v>537</v>
      </c>
      <c r="P192" s="2" t="s">
        <v>538</v>
      </c>
      <c r="Q192" s="2" t="s">
        <v>219</v>
      </c>
      <c r="R192" s="2" t="s">
        <v>220</v>
      </c>
      <c r="S192" s="2" t="s">
        <v>1467</v>
      </c>
      <c r="T192" s="2" t="s">
        <v>222</v>
      </c>
      <c r="U192" s="2" t="s">
        <v>223</v>
      </c>
      <c r="V192" s="2" t="s">
        <v>843</v>
      </c>
      <c r="W192" s="2" t="s">
        <v>1234</v>
      </c>
      <c r="X192" s="2" t="s">
        <v>581</v>
      </c>
      <c r="Y192" s="2" t="s">
        <v>1483</v>
      </c>
      <c r="Z192" s="4"/>
      <c r="AA192" s="4">
        <f>=ROUNDDOWN({0},0)</f>
      </c>
      <c r="AB192" s="5">
        <v>0.8</v>
      </c>
      <c r="AC192" s="2" t="s">
        <v>220</v>
      </c>
      <c r="AD192" s="4"/>
      <c r="AE192" s="4"/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/>
      <c r="AQ192" s="8"/>
      <c r="AR192" s="4">
        <v>8</v>
      </c>
      <c r="AS192" s="8">
        <v>519.45</v>
      </c>
      <c r="AT192" s="7">
        <v>-1</v>
      </c>
      <c r="AU192" s="7">
        <v>-1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/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/>
      <c r="BK192" s="8"/>
      <c r="BL192" s="2" t="s">
        <v>2192</v>
      </c>
      <c r="BM192" s="7"/>
      <c r="BN192" s="7"/>
      <c r="BO192" s="4"/>
      <c r="BP192" s="8"/>
      <c r="BQ192" s="4"/>
      <c r="BR192" s="8"/>
      <c r="BS192" s="7"/>
      <c r="BT192" s="7"/>
      <c r="BU192" s="2" t="s">
        <v>230</v>
      </c>
      <c r="BV192" s="2" t="s">
        <v>270</v>
      </c>
      <c r="BW192" s="2" t="s">
        <v>220</v>
      </c>
      <c r="BX192" s="2" t="s">
        <v>2199</v>
      </c>
      <c r="BY192" s="2" t="s">
        <v>232</v>
      </c>
      <c r="BZ192" s="2" t="s">
        <v>220</v>
      </c>
      <c r="CA192" s="4"/>
      <c r="CB192" s="8"/>
      <c r="CC192" s="4">
        <v>1</v>
      </c>
      <c r="CD192" s="8">
        <v>71.11</v>
      </c>
      <c r="CE192" s="7">
        <v>-1</v>
      </c>
      <c r="CF192" s="7">
        <v>-1</v>
      </c>
      <c r="CG192" s="2" t="s">
        <v>230</v>
      </c>
      <c r="CH192" s="2" t="s">
        <v>270</v>
      </c>
      <c r="CI192" s="2" t="s">
        <v>1485</v>
      </c>
      <c r="CJ192" s="2" t="s">
        <v>694</v>
      </c>
      <c r="CK192" s="2" t="s">
        <v>232</v>
      </c>
      <c r="CL192" s="2" t="s">
        <v>220</v>
      </c>
      <c r="CM192" s="4"/>
      <c r="CN192" s="8"/>
      <c r="CO192" s="4">
        <v>2</v>
      </c>
      <c r="CP192" s="8">
        <v>137.78</v>
      </c>
      <c r="CQ192" s="7">
        <v>-1</v>
      </c>
      <c r="CR192" s="7">
        <v>-1</v>
      </c>
      <c r="CS192" s="2" t="s">
        <v>230</v>
      </c>
      <c r="CT192" s="2" t="s">
        <v>270</v>
      </c>
      <c r="CU192" s="2" t="s">
        <v>1469</v>
      </c>
      <c r="CV192" s="2" t="s">
        <v>962</v>
      </c>
      <c r="CW192" s="2" t="s">
        <v>232</v>
      </c>
      <c r="CX192" s="2" t="s">
        <v>220</v>
      </c>
      <c r="CY192" s="4"/>
      <c r="CZ192" s="8"/>
      <c r="DA192" s="4">
        <v>1</v>
      </c>
      <c r="DB192" s="8">
        <v>63.9</v>
      </c>
      <c r="DC192" s="7">
        <v>-1</v>
      </c>
      <c r="DD192" s="7">
        <v>-1</v>
      </c>
      <c r="DE192" s="2" t="s">
        <v>230</v>
      </c>
      <c r="DF192" s="2" t="s">
        <v>270</v>
      </c>
      <c r="DG192" s="2" t="s">
        <v>1470</v>
      </c>
      <c r="DH192" s="2" t="s">
        <v>666</v>
      </c>
      <c r="DI192" s="2" t="s">
        <v>232</v>
      </c>
      <c r="DJ192" s="2" t="s">
        <v>220</v>
      </c>
      <c r="DK192" s="4"/>
      <c r="DL192" s="8"/>
      <c r="DM192" s="4"/>
      <c r="DN192" s="8"/>
      <c r="DO192" s="7"/>
      <c r="DP192" s="7"/>
      <c r="DQ192" s="2" t="s">
        <v>230</v>
      </c>
      <c r="DR192" s="2" t="s">
        <v>270</v>
      </c>
      <c r="DS192" s="2" t="s">
        <v>446</v>
      </c>
      <c r="DT192" s="2" t="s">
        <v>1485</v>
      </c>
      <c r="DU192" s="2" t="s">
        <v>232</v>
      </c>
      <c r="DV192" s="2" t="s">
        <v>220</v>
      </c>
      <c r="DW192" s="4"/>
      <c r="DX192" s="8"/>
      <c r="DY192" s="4">
        <v>2</v>
      </c>
      <c r="DZ192" s="8">
        <v>100.38</v>
      </c>
      <c r="EA192" s="7">
        <v>-1</v>
      </c>
      <c r="EB192" s="7">
        <v>-1</v>
      </c>
      <c r="EC192" s="2" t="s">
        <v>230</v>
      </c>
      <c r="ED192" s="2" t="s">
        <v>270</v>
      </c>
      <c r="EE192" s="2" t="s">
        <v>685</v>
      </c>
      <c r="EF192" s="2" t="s">
        <v>1432</v>
      </c>
      <c r="EG192" s="2" t="s">
        <v>269</v>
      </c>
      <c r="EH192" s="2" t="s">
        <v>220</v>
      </c>
      <c r="EI192" s="4"/>
      <c r="EJ192" s="8"/>
      <c r="EK192" s="4">
        <v>2</v>
      </c>
      <c r="EL192" s="8">
        <v>146.28</v>
      </c>
      <c r="EM192" s="7">
        <v>-1</v>
      </c>
      <c r="EN192" s="7">
        <v>-1</v>
      </c>
      <c r="EO192" s="2" t="s">
        <v>230</v>
      </c>
      <c r="EP192" s="2" t="s">
        <v>270</v>
      </c>
      <c r="EQ192" s="2" t="s">
        <v>962</v>
      </c>
      <c r="ER192" s="2" t="s">
        <v>275</v>
      </c>
      <c r="ES192" s="2" t="s">
        <v>232</v>
      </c>
      <c r="ET192" s="2" t="s">
        <v>220</v>
      </c>
      <c r="EU192" s="4"/>
      <c r="EV192" s="8"/>
      <c r="EW192" s="4"/>
      <c r="EX192" s="8"/>
      <c r="EY192" s="7"/>
      <c r="EZ192" s="7"/>
      <c r="FA192" s="2" t="s">
        <v>230</v>
      </c>
      <c r="FB192" s="2" t="s">
        <v>270</v>
      </c>
      <c r="FC192" s="2" t="s">
        <v>1475</v>
      </c>
      <c r="FD192" s="2" t="s">
        <v>685</v>
      </c>
      <c r="FE192" s="2" t="s">
        <v>232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230</v>
      </c>
      <c r="FN192" s="2" t="s">
        <v>270</v>
      </c>
      <c r="FO192" s="2" t="s">
        <v>458</v>
      </c>
      <c r="FP192" s="2" t="s">
        <v>1743</v>
      </c>
      <c r="FQ192" s="2" t="s">
        <v>232</v>
      </c>
      <c r="FR192" s="2" t="s">
        <v>220</v>
      </c>
      <c r="FS192" s="4"/>
      <c r="FT192" s="8"/>
      <c r="FU192" s="4"/>
      <c r="FV192" s="8"/>
      <c r="FW192" s="7"/>
      <c r="FX192" s="7"/>
      <c r="FY192" s="2" t="s">
        <v>230</v>
      </c>
      <c r="FZ192" s="2" t="s">
        <v>270</v>
      </c>
      <c r="GA192" s="2" t="s">
        <v>460</v>
      </c>
      <c r="GB192" s="2" t="s">
        <v>1112</v>
      </c>
      <c r="GC192" s="2" t="s">
        <v>232</v>
      </c>
      <c r="GD192" s="2" t="s">
        <v>220</v>
      </c>
      <c r="GE192" s="4"/>
      <c r="GF192" s="8"/>
      <c r="GG192" s="4"/>
      <c r="GH192" s="8"/>
      <c r="GI192" s="7"/>
      <c r="GJ192" s="7"/>
      <c r="GK192" s="2" t="s">
        <v>277</v>
      </c>
      <c r="GL192" s="2" t="s">
        <v>270</v>
      </c>
      <c r="GM192" s="2" t="s">
        <v>220</v>
      </c>
      <c r="GN192" s="2" t="s">
        <v>220</v>
      </c>
      <c r="GO192" s="2" t="s">
        <v>232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416</v>
      </c>
      <c r="GX192" s="2" t="s">
        <v>270</v>
      </c>
      <c r="GY192" s="2" t="s">
        <v>220</v>
      </c>
      <c r="GZ192" s="2" t="s">
        <v>220</v>
      </c>
      <c r="HA192" s="2" t="s">
        <v>232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277</v>
      </c>
      <c r="HJ192" s="2" t="s">
        <v>270</v>
      </c>
      <c r="HK192" s="2" t="s">
        <v>220</v>
      </c>
      <c r="HL192" s="2" t="s">
        <v>220</v>
      </c>
      <c r="HM192" s="2" t="s">
        <v>232</v>
      </c>
      <c r="HN192" s="2" t="s">
        <v>220</v>
      </c>
      <c r="HO192" s="4"/>
      <c r="HP192" s="8"/>
      <c r="HQ192" s="4"/>
      <c r="HR192" s="8"/>
      <c r="HS192" s="7"/>
      <c r="HT192" s="7"/>
      <c r="HU192" s="2" t="s">
        <v>254</v>
      </c>
      <c r="HV192" s="2" t="s">
        <v>270</v>
      </c>
      <c r="HW192" s="2" t="s">
        <v>220</v>
      </c>
      <c r="HX192" s="2" t="s">
        <v>220</v>
      </c>
      <c r="HY192" s="2" t="s">
        <v>232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230</v>
      </c>
      <c r="IH192" s="2" t="s">
        <v>270</v>
      </c>
      <c r="II192" s="2" t="s">
        <v>1471</v>
      </c>
      <c r="IJ192" s="2" t="s">
        <v>2179</v>
      </c>
      <c r="IK192" s="2" t="s">
        <v>232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277</v>
      </c>
      <c r="IT192" s="2" t="s">
        <v>270</v>
      </c>
      <c r="IU192" s="2" t="s">
        <v>220</v>
      </c>
      <c r="IV192" s="2" t="s">
        <v>220</v>
      </c>
      <c r="IW192" s="2" t="s">
        <v>232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254</v>
      </c>
      <c r="JF192" s="2" t="s">
        <v>270</v>
      </c>
      <c r="JG192" s="2" t="s">
        <v>220</v>
      </c>
      <c r="JH192" s="2" t="s">
        <v>220</v>
      </c>
      <c r="JI192" s="2" t="s">
        <v>232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230</v>
      </c>
      <c r="JR192" s="2" t="s">
        <v>270</v>
      </c>
      <c r="JS192" s="2" t="s">
        <v>734</v>
      </c>
      <c r="JT192" s="2" t="s">
        <v>1634</v>
      </c>
      <c r="JU192" s="2" t="s">
        <v>232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230</v>
      </c>
      <c r="KD192" s="2" t="s">
        <v>270</v>
      </c>
      <c r="KE192" s="2" t="s">
        <v>663</v>
      </c>
      <c r="KF192" s="2" t="s">
        <v>1921</v>
      </c>
      <c r="KG192" s="2" t="s">
        <v>232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277</v>
      </c>
      <c r="KP192" s="2" t="s">
        <v>270</v>
      </c>
      <c r="KQ192" s="2" t="s">
        <v>220</v>
      </c>
      <c r="KR192" s="2" t="s">
        <v>220</v>
      </c>
      <c r="KS192" s="2" t="s">
        <v>232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277</v>
      </c>
      <c r="LB192" s="2" t="s">
        <v>270</v>
      </c>
      <c r="LC192" s="2" t="s">
        <v>220</v>
      </c>
      <c r="LD192" s="2" t="s">
        <v>220</v>
      </c>
      <c r="LE192" s="2" t="s">
        <v>232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268</v>
      </c>
      <c r="LN192" s="2" t="s">
        <v>270</v>
      </c>
      <c r="LO192" s="2" t="s">
        <v>220</v>
      </c>
      <c r="LP192" s="2" t="s">
        <v>220</v>
      </c>
      <c r="LQ192" s="2" t="s">
        <v>232</v>
      </c>
      <c r="LR192" s="2" t="s">
        <v>220</v>
      </c>
      <c r="LS192" s="4"/>
      <c r="LT192" s="8"/>
      <c r="LU192" s="4"/>
      <c r="LV192" s="8"/>
      <c r="LW192" s="7"/>
      <c r="LX192" s="7"/>
      <c r="LY192" s="2" t="s">
        <v>230</v>
      </c>
      <c r="LZ192" s="2" t="s">
        <v>270</v>
      </c>
      <c r="MA192" s="2" t="s">
        <v>504</v>
      </c>
      <c r="MB192" s="2" t="s">
        <v>1448</v>
      </c>
      <c r="MC192" s="2" t="s">
        <v>232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277</v>
      </c>
      <c r="ML192" s="2" t="s">
        <v>270</v>
      </c>
      <c r="MM192" s="2" t="s">
        <v>220</v>
      </c>
      <c r="MN192" s="2" t="s">
        <v>220</v>
      </c>
      <c r="MO192" s="2" t="s">
        <v>232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230</v>
      </c>
      <c r="MX192" s="2" t="s">
        <v>270</v>
      </c>
      <c r="MY192" s="2" t="s">
        <v>470</v>
      </c>
      <c r="MZ192" s="2" t="s">
        <v>1682</v>
      </c>
      <c r="NA192" s="2" t="s">
        <v>232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220</v>
      </c>
      <c r="NK192" s="2" t="s">
        <v>220</v>
      </c>
      <c r="NL192" s="2" t="s">
        <v>220</v>
      </c>
      <c r="NM192" s="2" t="s">
        <v>220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277</v>
      </c>
      <c r="NV192" s="2" t="s">
        <v>270</v>
      </c>
      <c r="NW192" s="2" t="s">
        <v>220</v>
      </c>
      <c r="NX192" s="2" t="s">
        <v>220</v>
      </c>
      <c r="NY192" s="2" t="s">
        <v>232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220</v>
      </c>
      <c r="OI192" s="2" t="s">
        <v>220</v>
      </c>
      <c r="OJ192" s="2" t="s">
        <v>220</v>
      </c>
      <c r="OK192" s="2" t="s">
        <v>220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230</v>
      </c>
      <c r="OT192" s="2" t="s">
        <v>270</v>
      </c>
      <c r="OU192" s="2" t="s">
        <v>471</v>
      </c>
      <c r="OV192" s="2" t="s">
        <v>220</v>
      </c>
      <c r="OW192" s="2" t="s">
        <v>232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220</v>
      </c>
      <c r="PF192" s="2" t="s">
        <v>220</v>
      </c>
      <c r="PG192" s="2" t="s">
        <v>220</v>
      </c>
      <c r="PH192" s="2" t="s">
        <v>220</v>
      </c>
      <c r="PI192" s="2" t="s">
        <v>220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230</v>
      </c>
      <c r="PR192" s="2" t="s">
        <v>270</v>
      </c>
      <c r="PS192" s="2" t="s">
        <v>1554</v>
      </c>
      <c r="PT192" s="2" t="s">
        <v>986</v>
      </c>
      <c r="PU192" s="2" t="s">
        <v>232</v>
      </c>
      <c r="PV192" s="2" t="s">
        <v>220</v>
      </c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</row>
    <row r="193">
      <c r="A193" s="2" t="s">
        <v>2200</v>
      </c>
      <c r="B193" s="2" t="s">
        <v>209</v>
      </c>
      <c r="C193" s="2" t="s">
        <v>210</v>
      </c>
      <c r="D193" s="2" t="s">
        <v>1713</v>
      </c>
      <c r="E193" s="2" t="s">
        <v>2173</v>
      </c>
      <c r="F193" s="2" t="s">
        <v>1373</v>
      </c>
      <c r="G193" s="2" t="s">
        <v>1373</v>
      </c>
      <c r="H193" s="2" t="s">
        <v>220</v>
      </c>
      <c r="I193" s="2" t="s">
        <v>2174</v>
      </c>
      <c r="J193" s="2" t="s">
        <v>215</v>
      </c>
      <c r="K193" s="2" t="s">
        <v>1436</v>
      </c>
      <c r="L193" s="3">
        <v>49</v>
      </c>
      <c r="M193" s="3">
        <v>51.44</v>
      </c>
      <c r="N193" s="3">
        <v>99.99</v>
      </c>
      <c r="O193" s="2" t="s">
        <v>217</v>
      </c>
      <c r="P193" s="2" t="s">
        <v>405</v>
      </c>
      <c r="Q193" s="2" t="s">
        <v>219</v>
      </c>
      <c r="R193" s="2" t="s">
        <v>220</v>
      </c>
      <c r="S193" s="2" t="s">
        <v>1437</v>
      </c>
      <c r="T193" s="2" t="s">
        <v>222</v>
      </c>
      <c r="U193" s="2" t="s">
        <v>223</v>
      </c>
      <c r="V193" s="2" t="s">
        <v>843</v>
      </c>
      <c r="W193" s="2" t="s">
        <v>1234</v>
      </c>
      <c r="X193" s="2" t="s">
        <v>845</v>
      </c>
      <c r="Y193" s="2" t="s">
        <v>582</v>
      </c>
      <c r="Z193" s="4">
        <v>196</v>
      </c>
      <c r="AA193" s="4">
        <f>=ROUNDDOWN(32.6666666666667,0)</f>
      </c>
      <c r="AB193" s="5">
        <v>6</v>
      </c>
      <c r="AC193" s="2" t="s">
        <v>502</v>
      </c>
      <c r="AD193" s="4">
        <v>35</v>
      </c>
      <c r="AE193" s="4">
        <v>35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9</v>
      </c>
      <c r="AQ193" s="8">
        <v>486.69</v>
      </c>
      <c r="AR193" s="4">
        <v>7</v>
      </c>
      <c r="AS193" s="8">
        <v>366.38</v>
      </c>
      <c r="AT193" s="7">
        <v>0.2857</v>
      </c>
      <c r="AU193" s="7">
        <v>0.3284</v>
      </c>
      <c r="AV193" s="4">
        <v>9</v>
      </c>
      <c r="AW193" s="8">
        <v>486.69</v>
      </c>
      <c r="AX193" s="4">
        <v>17</v>
      </c>
      <c r="AY193" s="8">
        <v>1089.44</v>
      </c>
      <c r="AZ193" s="7">
        <v>-0.4706</v>
      </c>
      <c r="BA193" s="7">
        <v>-0.5533</v>
      </c>
      <c r="BB193" s="7">
        <v>1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>
        <v>0.3004</v>
      </c>
      <c r="BJ193" s="4">
        <v>9</v>
      </c>
      <c r="BK193" s="8">
        <v>486.69</v>
      </c>
      <c r="BL193" s="2" t="s">
        <v>2201</v>
      </c>
      <c r="BM193" s="7">
        <v>1</v>
      </c>
      <c r="BN193" s="7">
        <v>1</v>
      </c>
      <c r="BO193" s="4">
        <v>1</v>
      </c>
      <c r="BP193" s="8">
        <v>55.08</v>
      </c>
      <c r="BQ193" s="4">
        <v>1</v>
      </c>
      <c r="BR193" s="8">
        <v>55.08</v>
      </c>
      <c r="BS193" s="7"/>
      <c r="BT193" s="7"/>
      <c r="BU193" s="2" t="s">
        <v>230</v>
      </c>
      <c r="BV193" s="2" t="s">
        <v>217</v>
      </c>
      <c r="BW193" s="2" t="s">
        <v>220</v>
      </c>
      <c r="BX193" s="2" t="s">
        <v>1987</v>
      </c>
      <c r="BY193" s="2" t="s">
        <v>232</v>
      </c>
      <c r="BZ193" s="2" t="s">
        <v>220</v>
      </c>
      <c r="CA193" s="4">
        <v>1</v>
      </c>
      <c r="CB193" s="8">
        <v>53.33</v>
      </c>
      <c r="CC193" s="4"/>
      <c r="CD193" s="8"/>
      <c r="CE193" s="7"/>
      <c r="CF193" s="7"/>
      <c r="CG193" s="2" t="s">
        <v>230</v>
      </c>
      <c r="CH193" s="2" t="s">
        <v>217</v>
      </c>
      <c r="CI193" s="2" t="s">
        <v>591</v>
      </c>
      <c r="CJ193" s="2" t="s">
        <v>2202</v>
      </c>
      <c r="CK193" s="2" t="s">
        <v>232</v>
      </c>
      <c r="CL193" s="2" t="s">
        <v>220</v>
      </c>
      <c r="CM193" s="4">
        <v>2</v>
      </c>
      <c r="CN193" s="8">
        <v>103.98</v>
      </c>
      <c r="CO193" s="4">
        <v>3</v>
      </c>
      <c r="CP193" s="8">
        <v>155.97</v>
      </c>
      <c r="CQ193" s="7">
        <v>-0.3333</v>
      </c>
      <c r="CR193" s="7">
        <v>-0.3333</v>
      </c>
      <c r="CS193" s="2" t="s">
        <v>230</v>
      </c>
      <c r="CT193" s="2" t="s">
        <v>217</v>
      </c>
      <c r="CU193" s="2" t="s">
        <v>587</v>
      </c>
      <c r="CV193" s="2" t="s">
        <v>2203</v>
      </c>
      <c r="CW193" s="2" t="s">
        <v>232</v>
      </c>
      <c r="CX193" s="2" t="s">
        <v>220</v>
      </c>
      <c r="CY193" s="4"/>
      <c r="CZ193" s="8"/>
      <c r="DA193" s="4">
        <v>1</v>
      </c>
      <c r="DB193" s="8">
        <v>47.93</v>
      </c>
      <c r="DC193" s="7">
        <v>-1</v>
      </c>
      <c r="DD193" s="7">
        <v>-1</v>
      </c>
      <c r="DE193" s="2" t="s">
        <v>230</v>
      </c>
      <c r="DF193" s="2" t="s">
        <v>217</v>
      </c>
      <c r="DG193" s="2" t="s">
        <v>591</v>
      </c>
      <c r="DH193" s="2" t="s">
        <v>2204</v>
      </c>
      <c r="DI193" s="2" t="s">
        <v>232</v>
      </c>
      <c r="DJ193" s="2" t="s">
        <v>220</v>
      </c>
      <c r="DK193" s="4"/>
      <c r="DL193" s="8"/>
      <c r="DM193" s="4"/>
      <c r="DN193" s="8"/>
      <c r="DO193" s="7"/>
      <c r="DP193" s="7"/>
      <c r="DQ193" s="2" t="s">
        <v>230</v>
      </c>
      <c r="DR193" s="2" t="s">
        <v>217</v>
      </c>
      <c r="DS193" s="2" t="s">
        <v>591</v>
      </c>
      <c r="DT193" s="2" t="s">
        <v>2205</v>
      </c>
      <c r="DU193" s="2" t="s">
        <v>232</v>
      </c>
      <c r="DV193" s="2" t="s">
        <v>220</v>
      </c>
      <c r="DW193" s="4"/>
      <c r="DX193" s="8"/>
      <c r="DY193" s="4"/>
      <c r="DZ193" s="8"/>
      <c r="EA193" s="7"/>
      <c r="EB193" s="7"/>
      <c r="EC193" s="2" t="s">
        <v>230</v>
      </c>
      <c r="ED193" s="2" t="s">
        <v>217</v>
      </c>
      <c r="EE193" s="2" t="s">
        <v>591</v>
      </c>
      <c r="EF193" s="2" t="s">
        <v>2206</v>
      </c>
      <c r="EG193" s="2" t="s">
        <v>232</v>
      </c>
      <c r="EH193" s="2" t="s">
        <v>220</v>
      </c>
      <c r="EI193" s="4">
        <v>5</v>
      </c>
      <c r="EJ193" s="8">
        <v>274.3</v>
      </c>
      <c r="EK193" s="4"/>
      <c r="EL193" s="8"/>
      <c r="EM193" s="7"/>
      <c r="EN193" s="7"/>
      <c r="EO193" s="2" t="s">
        <v>230</v>
      </c>
      <c r="EP193" s="2" t="s">
        <v>217</v>
      </c>
      <c r="EQ193" s="2" t="s">
        <v>962</v>
      </c>
      <c r="ER193" s="2" t="s">
        <v>1943</v>
      </c>
      <c r="ES193" s="2" t="s">
        <v>232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230</v>
      </c>
      <c r="FB193" s="2" t="s">
        <v>217</v>
      </c>
      <c r="FC193" s="2" t="s">
        <v>591</v>
      </c>
      <c r="FD193" s="2" t="s">
        <v>1442</v>
      </c>
      <c r="FE193" s="2" t="s">
        <v>232</v>
      </c>
      <c r="FF193" s="2" t="s">
        <v>220</v>
      </c>
      <c r="FG193" s="4"/>
      <c r="FH193" s="8"/>
      <c r="FI193" s="4">
        <v>1</v>
      </c>
      <c r="FJ193" s="8">
        <v>51.84</v>
      </c>
      <c r="FK193" s="7">
        <v>-1</v>
      </c>
      <c r="FL193" s="7">
        <v>-1</v>
      </c>
      <c r="FM193" s="2" t="s">
        <v>230</v>
      </c>
      <c r="FN193" s="2" t="s">
        <v>217</v>
      </c>
      <c r="FO193" s="2" t="s">
        <v>246</v>
      </c>
      <c r="FP193" s="2" t="s">
        <v>1521</v>
      </c>
      <c r="FQ193" s="2" t="s">
        <v>232</v>
      </c>
      <c r="FR193" s="2" t="s">
        <v>220</v>
      </c>
      <c r="FS193" s="4"/>
      <c r="FT193" s="8"/>
      <c r="FU193" s="4"/>
      <c r="FV193" s="8"/>
      <c r="FW193" s="7"/>
      <c r="FX193" s="7"/>
      <c r="FY193" s="2" t="s">
        <v>230</v>
      </c>
      <c r="FZ193" s="2" t="s">
        <v>217</v>
      </c>
      <c r="GA193" s="2" t="s">
        <v>727</v>
      </c>
      <c r="GB193" s="2" t="s">
        <v>286</v>
      </c>
      <c r="GC193" s="2" t="s">
        <v>232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230</v>
      </c>
      <c r="GL193" s="2" t="s">
        <v>217</v>
      </c>
      <c r="GM193" s="2" t="s">
        <v>380</v>
      </c>
      <c r="GN193" s="2" t="s">
        <v>220</v>
      </c>
      <c r="GO193" s="2" t="s">
        <v>232</v>
      </c>
      <c r="GP193" s="2" t="s">
        <v>220</v>
      </c>
      <c r="GQ193" s="4"/>
      <c r="GR193" s="8"/>
      <c r="GS193" s="4"/>
      <c r="GT193" s="8"/>
      <c r="GU193" s="7"/>
      <c r="GV193" s="7"/>
      <c r="GW193" s="2" t="s">
        <v>416</v>
      </c>
      <c r="GX193" s="2" t="s">
        <v>217</v>
      </c>
      <c r="GY193" s="2" t="s">
        <v>220</v>
      </c>
      <c r="GZ193" s="2" t="s">
        <v>220</v>
      </c>
      <c r="HA193" s="2" t="s">
        <v>232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254</v>
      </c>
      <c r="HJ193" s="2" t="s">
        <v>217</v>
      </c>
      <c r="HK193" s="2" t="s">
        <v>220</v>
      </c>
      <c r="HL193" s="2" t="s">
        <v>220</v>
      </c>
      <c r="HM193" s="2" t="s">
        <v>232</v>
      </c>
      <c r="HN193" s="2" t="s">
        <v>220</v>
      </c>
      <c r="HO193" s="4"/>
      <c r="HP193" s="8"/>
      <c r="HQ193" s="4">
        <v>1</v>
      </c>
      <c r="HR193" s="8">
        <v>55.56</v>
      </c>
      <c r="HS193" s="7">
        <v>-1</v>
      </c>
      <c r="HT193" s="7">
        <v>-1</v>
      </c>
      <c r="HU193" s="2" t="s">
        <v>230</v>
      </c>
      <c r="HV193" s="2" t="s">
        <v>217</v>
      </c>
      <c r="HW193" s="2" t="s">
        <v>496</v>
      </c>
      <c r="HX193" s="2" t="s">
        <v>2139</v>
      </c>
      <c r="HY193" s="2" t="s">
        <v>232</v>
      </c>
      <c r="HZ193" s="2" t="s">
        <v>220</v>
      </c>
      <c r="IA193" s="4"/>
      <c r="IB193" s="8"/>
      <c r="IC193" s="4"/>
      <c r="ID193" s="8"/>
      <c r="IE193" s="7"/>
      <c r="IF193" s="7"/>
      <c r="IG193" s="2" t="s">
        <v>230</v>
      </c>
      <c r="IH193" s="2" t="s">
        <v>217</v>
      </c>
      <c r="II193" s="2" t="s">
        <v>591</v>
      </c>
      <c r="IJ193" s="2" t="s">
        <v>669</v>
      </c>
      <c r="IK193" s="2" t="s">
        <v>232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277</v>
      </c>
      <c r="IT193" s="2" t="s">
        <v>217</v>
      </c>
      <c r="IU193" s="2" t="s">
        <v>220</v>
      </c>
      <c r="IV193" s="2" t="s">
        <v>220</v>
      </c>
      <c r="IW193" s="2" t="s">
        <v>232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1188</v>
      </c>
      <c r="JF193" s="2" t="s">
        <v>270</v>
      </c>
      <c r="JG193" s="2" t="s">
        <v>1387</v>
      </c>
      <c r="JH193" s="2" t="s">
        <v>966</v>
      </c>
      <c r="JI193" s="2" t="s">
        <v>232</v>
      </c>
      <c r="JJ193" s="2" t="s">
        <v>220</v>
      </c>
      <c r="JK193" s="4"/>
      <c r="JL193" s="8"/>
      <c r="JM193" s="4"/>
      <c r="JN193" s="8"/>
      <c r="JO193" s="7"/>
      <c r="JP193" s="7"/>
      <c r="JQ193" s="2" t="s">
        <v>230</v>
      </c>
      <c r="JR193" s="2" t="s">
        <v>217</v>
      </c>
      <c r="JS193" s="2" t="s">
        <v>642</v>
      </c>
      <c r="JT193" s="2" t="s">
        <v>2207</v>
      </c>
      <c r="JU193" s="2" t="s">
        <v>232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277</v>
      </c>
      <c r="KD193" s="2" t="s">
        <v>217</v>
      </c>
      <c r="KE193" s="2" t="s">
        <v>220</v>
      </c>
      <c r="KF193" s="2" t="s">
        <v>220</v>
      </c>
      <c r="KG193" s="2" t="s">
        <v>232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254</v>
      </c>
      <c r="KP193" s="2" t="s">
        <v>217</v>
      </c>
      <c r="KQ193" s="2" t="s">
        <v>220</v>
      </c>
      <c r="KR193" s="2" t="s">
        <v>220</v>
      </c>
      <c r="KS193" s="2" t="s">
        <v>232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277</v>
      </c>
      <c r="LB193" s="2" t="s">
        <v>217</v>
      </c>
      <c r="LC193" s="2" t="s">
        <v>220</v>
      </c>
      <c r="LD193" s="2" t="s">
        <v>220</v>
      </c>
      <c r="LE193" s="2" t="s">
        <v>232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268</v>
      </c>
      <c r="LN193" s="2" t="s">
        <v>217</v>
      </c>
      <c r="LO193" s="2" t="s">
        <v>220</v>
      </c>
      <c r="LP193" s="2" t="s">
        <v>220</v>
      </c>
      <c r="LQ193" s="2" t="s">
        <v>232</v>
      </c>
      <c r="LR193" s="2" t="s">
        <v>220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270</v>
      </c>
      <c r="MA193" s="2" t="s">
        <v>2208</v>
      </c>
      <c r="MB193" s="2" t="s">
        <v>2209</v>
      </c>
      <c r="MC193" s="2" t="s">
        <v>232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277</v>
      </c>
      <c r="ML193" s="2" t="s">
        <v>217</v>
      </c>
      <c r="MM193" s="2" t="s">
        <v>220</v>
      </c>
      <c r="MN193" s="2" t="s">
        <v>220</v>
      </c>
      <c r="MO193" s="2" t="s">
        <v>232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274</v>
      </c>
      <c r="MY193" s="2" t="s">
        <v>648</v>
      </c>
      <c r="MZ193" s="2" t="s">
        <v>1665</v>
      </c>
      <c r="NA193" s="2" t="s">
        <v>232</v>
      </c>
      <c r="NB193" s="2" t="s">
        <v>220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220</v>
      </c>
      <c r="NK193" s="2" t="s">
        <v>220</v>
      </c>
      <c r="NL193" s="2" t="s">
        <v>220</v>
      </c>
      <c r="NM193" s="2" t="s">
        <v>220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277</v>
      </c>
      <c r="NV193" s="2" t="s">
        <v>217</v>
      </c>
      <c r="NW193" s="2" t="s">
        <v>220</v>
      </c>
      <c r="NX193" s="2" t="s">
        <v>220</v>
      </c>
      <c r="NY193" s="2" t="s">
        <v>232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220</v>
      </c>
      <c r="OI193" s="2" t="s">
        <v>220</v>
      </c>
      <c r="OJ193" s="2" t="s">
        <v>220</v>
      </c>
      <c r="OK193" s="2" t="s">
        <v>220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230</v>
      </c>
      <c r="OT193" s="2" t="s">
        <v>270</v>
      </c>
      <c r="OU193" s="2" t="s">
        <v>607</v>
      </c>
      <c r="OV193" s="2" t="s">
        <v>1638</v>
      </c>
      <c r="OW193" s="2" t="s">
        <v>232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220</v>
      </c>
      <c r="PG193" s="2" t="s">
        <v>220</v>
      </c>
      <c r="PH193" s="2" t="s">
        <v>220</v>
      </c>
      <c r="PI193" s="2" t="s">
        <v>220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230</v>
      </c>
      <c r="PR193" s="2" t="s">
        <v>270</v>
      </c>
      <c r="PS193" s="2" t="s">
        <v>488</v>
      </c>
      <c r="PT193" s="2" t="s">
        <v>2179</v>
      </c>
      <c r="PU193" s="2" t="s">
        <v>232</v>
      </c>
      <c r="PV193" s="2" t="s">
        <v>220</v>
      </c>
      <c r="PW193" s="4">
        <v>196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>
        <v>35</v>
      </c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</row>
    <row r="194">
      <c r="A194" s="2" t="s">
        <v>2210</v>
      </c>
      <c r="B194" s="2" t="s">
        <v>209</v>
      </c>
      <c r="C194" s="2" t="s">
        <v>210</v>
      </c>
      <c r="D194" s="2" t="s">
        <v>1713</v>
      </c>
      <c r="E194" s="2" t="s">
        <v>2173</v>
      </c>
      <c r="F194" s="2" t="s">
        <v>1373</v>
      </c>
      <c r="G194" s="2" t="s">
        <v>1373</v>
      </c>
      <c r="H194" s="2" t="s">
        <v>220</v>
      </c>
      <c r="I194" s="2" t="s">
        <v>2174</v>
      </c>
      <c r="J194" s="2" t="s">
        <v>282</v>
      </c>
      <c r="K194" s="2" t="s">
        <v>1436</v>
      </c>
      <c r="L194" s="3">
        <v>65</v>
      </c>
      <c r="M194" s="3">
        <v>68.24</v>
      </c>
      <c r="N194" s="3">
        <v>129.99</v>
      </c>
      <c r="O194" s="2" t="s">
        <v>217</v>
      </c>
      <c r="P194" s="2" t="s">
        <v>405</v>
      </c>
      <c r="Q194" s="2" t="s">
        <v>219</v>
      </c>
      <c r="R194" s="2" t="s">
        <v>220</v>
      </c>
      <c r="S194" s="2" t="s">
        <v>1437</v>
      </c>
      <c r="T194" s="2" t="s">
        <v>222</v>
      </c>
      <c r="U194" s="2" t="s">
        <v>223</v>
      </c>
      <c r="V194" s="2" t="s">
        <v>843</v>
      </c>
      <c r="W194" s="2" t="s">
        <v>1234</v>
      </c>
      <c r="X194" s="2" t="s">
        <v>845</v>
      </c>
      <c r="Y194" s="2" t="s">
        <v>582</v>
      </c>
      <c r="Z194" s="4">
        <v>3</v>
      </c>
      <c r="AA194" s="4">
        <f>=ROUNDDOWN(0.5,0)</f>
      </c>
      <c r="AB194" s="5">
        <v>6</v>
      </c>
      <c r="AC194" s="2" t="s">
        <v>407</v>
      </c>
      <c r="AD194" s="4">
        <v>105</v>
      </c>
      <c r="AE194" s="4">
        <v>230</v>
      </c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/>
      <c r="AQ194" s="8"/>
      <c r="AR194" s="4">
        <v>10</v>
      </c>
      <c r="AS194" s="8">
        <v>723.06</v>
      </c>
      <c r="AT194" s="7">
        <v>-1</v>
      </c>
      <c r="AU194" s="7">
        <v>-1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/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/>
      <c r="BK194" s="8"/>
      <c r="BL194" s="2" t="s">
        <v>1303</v>
      </c>
      <c r="BM194" s="7"/>
      <c r="BN194" s="7"/>
      <c r="BO194" s="4"/>
      <c r="BP194" s="8"/>
      <c r="BQ194" s="4">
        <v>3</v>
      </c>
      <c r="BR194" s="8">
        <v>220.32</v>
      </c>
      <c r="BS194" s="7">
        <v>-1</v>
      </c>
      <c r="BT194" s="7">
        <v>-1</v>
      </c>
      <c r="BU194" s="2" t="s">
        <v>230</v>
      </c>
      <c r="BV194" s="2" t="s">
        <v>217</v>
      </c>
      <c r="BW194" s="2" t="s">
        <v>220</v>
      </c>
      <c r="BX194" s="2" t="s">
        <v>1416</v>
      </c>
      <c r="BY194" s="2" t="s">
        <v>232</v>
      </c>
      <c r="BZ194" s="2" t="s">
        <v>220</v>
      </c>
      <c r="CA194" s="4"/>
      <c r="CB194" s="8"/>
      <c r="CC194" s="4"/>
      <c r="CD194" s="8"/>
      <c r="CE194" s="7"/>
      <c r="CF194" s="7"/>
      <c r="CG194" s="2" t="s">
        <v>230</v>
      </c>
      <c r="CH194" s="2" t="s">
        <v>217</v>
      </c>
      <c r="CI194" s="2" t="s">
        <v>591</v>
      </c>
      <c r="CJ194" s="2" t="s">
        <v>2204</v>
      </c>
      <c r="CK194" s="2" t="s">
        <v>232</v>
      </c>
      <c r="CL194" s="2" t="s">
        <v>220</v>
      </c>
      <c r="CM194" s="4"/>
      <c r="CN194" s="8"/>
      <c r="CO194" s="4"/>
      <c r="CP194" s="8"/>
      <c r="CQ194" s="7"/>
      <c r="CR194" s="7"/>
      <c r="CS194" s="2" t="s">
        <v>230</v>
      </c>
      <c r="CT194" s="2" t="s">
        <v>217</v>
      </c>
      <c r="CU194" s="2" t="s">
        <v>587</v>
      </c>
      <c r="CV194" s="2" t="s">
        <v>2211</v>
      </c>
      <c r="CW194" s="2" t="s">
        <v>232</v>
      </c>
      <c r="CX194" s="2" t="s">
        <v>220</v>
      </c>
      <c r="CY194" s="4"/>
      <c r="CZ194" s="8"/>
      <c r="DA194" s="4">
        <v>1</v>
      </c>
      <c r="DB194" s="8">
        <v>63.9</v>
      </c>
      <c r="DC194" s="7">
        <v>-1</v>
      </c>
      <c r="DD194" s="7">
        <v>-1</v>
      </c>
      <c r="DE194" s="2" t="s">
        <v>230</v>
      </c>
      <c r="DF194" s="2" t="s">
        <v>217</v>
      </c>
      <c r="DG194" s="2" t="s">
        <v>591</v>
      </c>
      <c r="DH194" s="2" t="s">
        <v>1440</v>
      </c>
      <c r="DI194" s="2" t="s">
        <v>232</v>
      </c>
      <c r="DJ194" s="2" t="s">
        <v>220</v>
      </c>
      <c r="DK194" s="4"/>
      <c r="DL194" s="8"/>
      <c r="DM194" s="4"/>
      <c r="DN194" s="8"/>
      <c r="DO194" s="7"/>
      <c r="DP194" s="7"/>
      <c r="DQ194" s="2" t="s">
        <v>230</v>
      </c>
      <c r="DR194" s="2" t="s">
        <v>217</v>
      </c>
      <c r="DS194" s="2" t="s">
        <v>591</v>
      </c>
      <c r="DT194" s="2" t="s">
        <v>2212</v>
      </c>
      <c r="DU194" s="2" t="s">
        <v>232</v>
      </c>
      <c r="DV194" s="2" t="s">
        <v>220</v>
      </c>
      <c r="DW194" s="4"/>
      <c r="DX194" s="8"/>
      <c r="DY194" s="4"/>
      <c r="DZ194" s="8"/>
      <c r="EA194" s="7"/>
      <c r="EB194" s="7"/>
      <c r="EC194" s="2" t="s">
        <v>230</v>
      </c>
      <c r="ED194" s="2" t="s">
        <v>217</v>
      </c>
      <c r="EE194" s="2" t="s">
        <v>591</v>
      </c>
      <c r="EF194" s="2" t="s">
        <v>2213</v>
      </c>
      <c r="EG194" s="2" t="s">
        <v>232</v>
      </c>
      <c r="EH194" s="2" t="s">
        <v>220</v>
      </c>
      <c r="EI194" s="4"/>
      <c r="EJ194" s="8"/>
      <c r="EK194" s="4">
        <v>6</v>
      </c>
      <c r="EL194" s="8">
        <v>438.84</v>
      </c>
      <c r="EM194" s="7">
        <v>-1</v>
      </c>
      <c r="EN194" s="7">
        <v>-1</v>
      </c>
      <c r="EO194" s="2" t="s">
        <v>230</v>
      </c>
      <c r="EP194" s="2" t="s">
        <v>217</v>
      </c>
      <c r="EQ194" s="2" t="s">
        <v>962</v>
      </c>
      <c r="ER194" s="2" t="s">
        <v>986</v>
      </c>
      <c r="ES194" s="2" t="s">
        <v>232</v>
      </c>
      <c r="ET194" s="2" t="s">
        <v>220</v>
      </c>
      <c r="EU194" s="4"/>
      <c r="EV194" s="8"/>
      <c r="EW194" s="4"/>
      <c r="EX194" s="8"/>
      <c r="EY194" s="7"/>
      <c r="EZ194" s="7"/>
      <c r="FA194" s="2" t="s">
        <v>230</v>
      </c>
      <c r="FB194" s="2" t="s">
        <v>217</v>
      </c>
      <c r="FC194" s="2" t="s">
        <v>591</v>
      </c>
      <c r="FD194" s="2" t="s">
        <v>2214</v>
      </c>
      <c r="FE194" s="2" t="s">
        <v>232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230</v>
      </c>
      <c r="FN194" s="2" t="s">
        <v>217</v>
      </c>
      <c r="FO194" s="2" t="s">
        <v>246</v>
      </c>
      <c r="FP194" s="2" t="s">
        <v>1475</v>
      </c>
      <c r="FQ194" s="2" t="s">
        <v>232</v>
      </c>
      <c r="FR194" s="2" t="s">
        <v>220</v>
      </c>
      <c r="FS194" s="4"/>
      <c r="FT194" s="8"/>
      <c r="FU194" s="4"/>
      <c r="FV194" s="8"/>
      <c r="FW194" s="7"/>
      <c r="FX194" s="7"/>
      <c r="FY194" s="2" t="s">
        <v>230</v>
      </c>
      <c r="FZ194" s="2" t="s">
        <v>217</v>
      </c>
      <c r="GA194" s="2" t="s">
        <v>460</v>
      </c>
      <c r="GB194" s="2" t="s">
        <v>1316</v>
      </c>
      <c r="GC194" s="2" t="s">
        <v>232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230</v>
      </c>
      <c r="GL194" s="2" t="s">
        <v>217</v>
      </c>
      <c r="GM194" s="2" t="s">
        <v>380</v>
      </c>
      <c r="GN194" s="2" t="s">
        <v>220</v>
      </c>
      <c r="GO194" s="2" t="s">
        <v>232</v>
      </c>
      <c r="GP194" s="2" t="s">
        <v>220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217</v>
      </c>
      <c r="GY194" s="2" t="s">
        <v>220</v>
      </c>
      <c r="GZ194" s="2" t="s">
        <v>220</v>
      </c>
      <c r="HA194" s="2" t="s">
        <v>232</v>
      </c>
      <c r="HB194" s="2" t="s">
        <v>220</v>
      </c>
      <c r="HC194" s="4"/>
      <c r="HD194" s="8"/>
      <c r="HE194" s="4"/>
      <c r="HF194" s="8"/>
      <c r="HG194" s="7"/>
      <c r="HH194" s="7"/>
      <c r="HI194" s="2" t="s">
        <v>254</v>
      </c>
      <c r="HJ194" s="2" t="s">
        <v>217</v>
      </c>
      <c r="HK194" s="2" t="s">
        <v>220</v>
      </c>
      <c r="HL194" s="2" t="s">
        <v>220</v>
      </c>
      <c r="HM194" s="2" t="s">
        <v>232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230</v>
      </c>
      <c r="HV194" s="2" t="s">
        <v>217</v>
      </c>
      <c r="HW194" s="2" t="s">
        <v>496</v>
      </c>
      <c r="HX194" s="2" t="s">
        <v>242</v>
      </c>
      <c r="HY194" s="2" t="s">
        <v>232</v>
      </c>
      <c r="HZ194" s="2" t="s">
        <v>220</v>
      </c>
      <c r="IA194" s="4"/>
      <c r="IB194" s="8"/>
      <c r="IC194" s="4"/>
      <c r="ID194" s="8"/>
      <c r="IE194" s="7"/>
      <c r="IF194" s="7"/>
      <c r="IG194" s="2" t="s">
        <v>230</v>
      </c>
      <c r="IH194" s="2" t="s">
        <v>217</v>
      </c>
      <c r="II194" s="2" t="s">
        <v>591</v>
      </c>
      <c r="IJ194" s="2" t="s">
        <v>2215</v>
      </c>
      <c r="IK194" s="2" t="s">
        <v>232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277</v>
      </c>
      <c r="IT194" s="2" t="s">
        <v>217</v>
      </c>
      <c r="IU194" s="2" t="s">
        <v>220</v>
      </c>
      <c r="IV194" s="2" t="s">
        <v>220</v>
      </c>
      <c r="IW194" s="2" t="s">
        <v>232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1188</v>
      </c>
      <c r="JF194" s="2" t="s">
        <v>270</v>
      </c>
      <c r="JG194" s="2" t="s">
        <v>1387</v>
      </c>
      <c r="JH194" s="2" t="s">
        <v>670</v>
      </c>
      <c r="JI194" s="2" t="s">
        <v>232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230</v>
      </c>
      <c r="JR194" s="2" t="s">
        <v>217</v>
      </c>
      <c r="JS194" s="2" t="s">
        <v>642</v>
      </c>
      <c r="JT194" s="2" t="s">
        <v>622</v>
      </c>
      <c r="JU194" s="2" t="s">
        <v>232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277</v>
      </c>
      <c r="KD194" s="2" t="s">
        <v>217</v>
      </c>
      <c r="KE194" s="2" t="s">
        <v>220</v>
      </c>
      <c r="KF194" s="2" t="s">
        <v>220</v>
      </c>
      <c r="KG194" s="2" t="s">
        <v>232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254</v>
      </c>
      <c r="KP194" s="2" t="s">
        <v>217</v>
      </c>
      <c r="KQ194" s="2" t="s">
        <v>220</v>
      </c>
      <c r="KR194" s="2" t="s">
        <v>220</v>
      </c>
      <c r="KS194" s="2" t="s">
        <v>232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277</v>
      </c>
      <c r="LB194" s="2" t="s">
        <v>217</v>
      </c>
      <c r="LC194" s="2" t="s">
        <v>220</v>
      </c>
      <c r="LD194" s="2" t="s">
        <v>220</v>
      </c>
      <c r="LE194" s="2" t="s">
        <v>232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268</v>
      </c>
      <c r="LN194" s="2" t="s">
        <v>217</v>
      </c>
      <c r="LO194" s="2" t="s">
        <v>220</v>
      </c>
      <c r="LP194" s="2" t="s">
        <v>220</v>
      </c>
      <c r="LQ194" s="2" t="s">
        <v>232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270</v>
      </c>
      <c r="MA194" s="2" t="s">
        <v>2208</v>
      </c>
      <c r="MB194" s="2" t="s">
        <v>2209</v>
      </c>
      <c r="MC194" s="2" t="s">
        <v>232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277</v>
      </c>
      <c r="ML194" s="2" t="s">
        <v>217</v>
      </c>
      <c r="MM194" s="2" t="s">
        <v>220</v>
      </c>
      <c r="MN194" s="2" t="s">
        <v>220</v>
      </c>
      <c r="MO194" s="2" t="s">
        <v>232</v>
      </c>
      <c r="MP194" s="2" t="s">
        <v>220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274</v>
      </c>
      <c r="MY194" s="2" t="s">
        <v>648</v>
      </c>
      <c r="MZ194" s="2" t="s">
        <v>1665</v>
      </c>
      <c r="NA194" s="2" t="s">
        <v>232</v>
      </c>
      <c r="NB194" s="2" t="s">
        <v>220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220</v>
      </c>
      <c r="NK194" s="2" t="s">
        <v>220</v>
      </c>
      <c r="NL194" s="2" t="s">
        <v>220</v>
      </c>
      <c r="NM194" s="2" t="s">
        <v>220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277</v>
      </c>
      <c r="NV194" s="2" t="s">
        <v>217</v>
      </c>
      <c r="NW194" s="2" t="s">
        <v>220</v>
      </c>
      <c r="NX194" s="2" t="s">
        <v>220</v>
      </c>
      <c r="NY194" s="2" t="s">
        <v>232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220</v>
      </c>
      <c r="OI194" s="2" t="s">
        <v>220</v>
      </c>
      <c r="OJ194" s="2" t="s">
        <v>220</v>
      </c>
      <c r="OK194" s="2" t="s">
        <v>220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230</v>
      </c>
      <c r="OT194" s="2" t="s">
        <v>270</v>
      </c>
      <c r="OU194" s="2" t="s">
        <v>607</v>
      </c>
      <c r="OV194" s="2" t="s">
        <v>2216</v>
      </c>
      <c r="OW194" s="2" t="s">
        <v>232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220</v>
      </c>
      <c r="PG194" s="2" t="s">
        <v>220</v>
      </c>
      <c r="PH194" s="2" t="s">
        <v>220</v>
      </c>
      <c r="PI194" s="2" t="s">
        <v>220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230</v>
      </c>
      <c r="PR194" s="2" t="s">
        <v>270</v>
      </c>
      <c r="PS194" s="2" t="s">
        <v>488</v>
      </c>
      <c r="PT194" s="2" t="s">
        <v>220</v>
      </c>
      <c r="PU194" s="2" t="s">
        <v>232</v>
      </c>
      <c r="PV194" s="2" t="s">
        <v>220</v>
      </c>
      <c r="PW194" s="4">
        <v>3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>
        <v>105</v>
      </c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>
        <v>125</v>
      </c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</row>
    <row r="195">
      <c r="A195" s="2" t="s">
        <v>2217</v>
      </c>
      <c r="B195" s="2" t="s">
        <v>209</v>
      </c>
      <c r="C195" s="2" t="s">
        <v>210</v>
      </c>
      <c r="D195" s="2" t="s">
        <v>1713</v>
      </c>
      <c r="E195" s="2" t="s">
        <v>2173</v>
      </c>
      <c r="F195" s="2" t="s">
        <v>1373</v>
      </c>
      <c r="G195" s="2" t="s">
        <v>1373</v>
      </c>
      <c r="H195" s="2" t="s">
        <v>1373</v>
      </c>
      <c r="I195" s="2" t="s">
        <v>2174</v>
      </c>
      <c r="J195" s="2" t="s">
        <v>215</v>
      </c>
      <c r="K195" s="2" t="s">
        <v>404</v>
      </c>
      <c r="L195" s="3">
        <v>49</v>
      </c>
      <c r="M195" s="3">
        <v>51.44</v>
      </c>
      <c r="N195" s="3">
        <v>99.99</v>
      </c>
      <c r="O195" s="2" t="s">
        <v>537</v>
      </c>
      <c r="P195" s="2" t="s">
        <v>538</v>
      </c>
      <c r="Q195" s="2" t="s">
        <v>219</v>
      </c>
      <c r="R195" s="2" t="s">
        <v>220</v>
      </c>
      <c r="S195" s="2" t="s">
        <v>1406</v>
      </c>
      <c r="T195" s="2" t="s">
        <v>220</v>
      </c>
      <c r="U195" s="2" t="s">
        <v>220</v>
      </c>
      <c r="V195" s="2" t="s">
        <v>843</v>
      </c>
      <c r="W195" s="2" t="s">
        <v>1234</v>
      </c>
      <c r="X195" s="2" t="s">
        <v>581</v>
      </c>
      <c r="Y195" s="2" t="s">
        <v>227</v>
      </c>
      <c r="Z195" s="4"/>
      <c r="AA195" s="4">
        <f>=ROUNDDOWN({0},0)</f>
      </c>
      <c r="AB195" s="5">
        <v>2.8</v>
      </c>
      <c r="AC195" s="2" t="s">
        <v>220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/>
      <c r="AQ195" s="8"/>
      <c r="AR195" s="4">
        <v>5</v>
      </c>
      <c r="AS195" s="8">
        <v>262.82</v>
      </c>
      <c r="AT195" s="7">
        <v>-1</v>
      </c>
      <c r="AU195" s="7">
        <v>-1</v>
      </c>
      <c r="AV195" s="4">
        <v>2</v>
      </c>
      <c r="AW195" s="8">
        <v>114.89</v>
      </c>
      <c r="AX195" s="4">
        <v>6</v>
      </c>
      <c r="AY195" s="8">
        <v>331.71</v>
      </c>
      <c r="AZ195" s="7">
        <v>-0.6667</v>
      </c>
      <c r="BA195" s="7">
        <v>-0.6536</v>
      </c>
      <c r="BB195" s="7"/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>
        <v>0.0709</v>
      </c>
      <c r="BJ195" s="4"/>
      <c r="BK195" s="8"/>
      <c r="BL195" s="2" t="s">
        <v>1349</v>
      </c>
      <c r="BM195" s="7"/>
      <c r="BN195" s="7"/>
      <c r="BO195" s="4"/>
      <c r="BP195" s="8"/>
      <c r="BQ195" s="4"/>
      <c r="BR195" s="8"/>
      <c r="BS195" s="7"/>
      <c r="BT195" s="7"/>
      <c r="BU195" s="2" t="s">
        <v>230</v>
      </c>
      <c r="BV195" s="2" t="s">
        <v>217</v>
      </c>
      <c r="BW195" s="2" t="s">
        <v>220</v>
      </c>
      <c r="BX195" s="2" t="s">
        <v>1426</v>
      </c>
      <c r="BY195" s="2" t="s">
        <v>232</v>
      </c>
      <c r="BZ195" s="2" t="s">
        <v>220</v>
      </c>
      <c r="CA195" s="4"/>
      <c r="CB195" s="8"/>
      <c r="CC195" s="4"/>
      <c r="CD195" s="8"/>
      <c r="CE195" s="7"/>
      <c r="CF195" s="7"/>
      <c r="CG195" s="2" t="s">
        <v>230</v>
      </c>
      <c r="CH195" s="2" t="s">
        <v>217</v>
      </c>
      <c r="CI195" s="2" t="s">
        <v>2218</v>
      </c>
      <c r="CJ195" s="2" t="s">
        <v>2219</v>
      </c>
      <c r="CK195" s="2" t="s">
        <v>232</v>
      </c>
      <c r="CL195" s="2" t="s">
        <v>220</v>
      </c>
      <c r="CM195" s="4"/>
      <c r="CN195" s="8"/>
      <c r="CO195" s="4">
        <v>4</v>
      </c>
      <c r="CP195" s="8">
        <v>207.96</v>
      </c>
      <c r="CQ195" s="7">
        <v>-1</v>
      </c>
      <c r="CR195" s="7">
        <v>-1</v>
      </c>
      <c r="CS195" s="2" t="s">
        <v>230</v>
      </c>
      <c r="CT195" s="2" t="s">
        <v>217</v>
      </c>
      <c r="CU195" s="2" t="s">
        <v>235</v>
      </c>
      <c r="CV195" s="2" t="s">
        <v>983</v>
      </c>
      <c r="CW195" s="2" t="s">
        <v>232</v>
      </c>
      <c r="CX195" s="2" t="s">
        <v>220</v>
      </c>
      <c r="CY195" s="4"/>
      <c r="CZ195" s="8"/>
      <c r="DA195" s="4"/>
      <c r="DB195" s="8"/>
      <c r="DC195" s="7"/>
      <c r="DD195" s="7"/>
      <c r="DE195" s="2" t="s">
        <v>230</v>
      </c>
      <c r="DF195" s="2" t="s">
        <v>217</v>
      </c>
      <c r="DG195" s="2" t="s">
        <v>1411</v>
      </c>
      <c r="DH195" s="2" t="s">
        <v>2220</v>
      </c>
      <c r="DI195" s="2" t="s">
        <v>232</v>
      </c>
      <c r="DJ195" s="2" t="s">
        <v>220</v>
      </c>
      <c r="DK195" s="4"/>
      <c r="DL195" s="8"/>
      <c r="DM195" s="4"/>
      <c r="DN195" s="8"/>
      <c r="DO195" s="7"/>
      <c r="DP195" s="7"/>
      <c r="DQ195" s="2" t="s">
        <v>230</v>
      </c>
      <c r="DR195" s="2" t="s">
        <v>217</v>
      </c>
      <c r="DS195" s="2" t="s">
        <v>239</v>
      </c>
      <c r="DT195" s="2" t="s">
        <v>1414</v>
      </c>
      <c r="DU195" s="2" t="s">
        <v>232</v>
      </c>
      <c r="DV195" s="2" t="s">
        <v>220</v>
      </c>
      <c r="DW195" s="4"/>
      <c r="DX195" s="8"/>
      <c r="DY195" s="4"/>
      <c r="DZ195" s="8"/>
      <c r="EA195" s="7"/>
      <c r="EB195" s="7"/>
      <c r="EC195" s="2" t="s">
        <v>230</v>
      </c>
      <c r="ED195" s="2" t="s">
        <v>217</v>
      </c>
      <c r="EE195" s="2" t="s">
        <v>2221</v>
      </c>
      <c r="EF195" s="2" t="s">
        <v>1564</v>
      </c>
      <c r="EG195" s="2" t="s">
        <v>232</v>
      </c>
      <c r="EH195" s="2" t="s">
        <v>220</v>
      </c>
      <c r="EI195" s="4"/>
      <c r="EJ195" s="8"/>
      <c r="EK195" s="4">
        <v>1</v>
      </c>
      <c r="EL195" s="8">
        <v>54.86</v>
      </c>
      <c r="EM195" s="7">
        <v>-1</v>
      </c>
      <c r="EN195" s="7">
        <v>-1</v>
      </c>
      <c r="EO195" s="2" t="s">
        <v>230</v>
      </c>
      <c r="EP195" s="2" t="s">
        <v>217</v>
      </c>
      <c r="EQ195" s="2" t="s">
        <v>962</v>
      </c>
      <c r="ER195" s="2" t="s">
        <v>1487</v>
      </c>
      <c r="ES195" s="2" t="s">
        <v>232</v>
      </c>
      <c r="ET195" s="2" t="s">
        <v>220</v>
      </c>
      <c r="EU195" s="4"/>
      <c r="EV195" s="8"/>
      <c r="EW195" s="4"/>
      <c r="EX195" s="8"/>
      <c r="EY195" s="7"/>
      <c r="EZ195" s="7"/>
      <c r="FA195" s="2" t="s">
        <v>230</v>
      </c>
      <c r="FB195" s="2" t="s">
        <v>217</v>
      </c>
      <c r="FC195" s="2" t="s">
        <v>1416</v>
      </c>
      <c r="FD195" s="2" t="s">
        <v>1553</v>
      </c>
      <c r="FE195" s="2" t="s">
        <v>232</v>
      </c>
      <c r="FF195" s="2" t="s">
        <v>220</v>
      </c>
      <c r="FG195" s="4"/>
      <c r="FH195" s="8"/>
      <c r="FI195" s="4"/>
      <c r="FJ195" s="8"/>
      <c r="FK195" s="7"/>
      <c r="FL195" s="7"/>
      <c r="FM195" s="2" t="s">
        <v>230</v>
      </c>
      <c r="FN195" s="2" t="s">
        <v>217</v>
      </c>
      <c r="FO195" s="2" t="s">
        <v>246</v>
      </c>
      <c r="FP195" s="2" t="s">
        <v>456</v>
      </c>
      <c r="FQ195" s="2" t="s">
        <v>232</v>
      </c>
      <c r="FR195" s="2" t="s">
        <v>220</v>
      </c>
      <c r="FS195" s="4"/>
      <c r="FT195" s="8"/>
      <c r="FU195" s="4"/>
      <c r="FV195" s="8"/>
      <c r="FW195" s="7"/>
      <c r="FX195" s="7"/>
      <c r="FY195" s="2" t="s">
        <v>230</v>
      </c>
      <c r="FZ195" s="2" t="s">
        <v>217</v>
      </c>
      <c r="GA195" s="2" t="s">
        <v>681</v>
      </c>
      <c r="GB195" s="2" t="s">
        <v>872</v>
      </c>
      <c r="GC195" s="2" t="s">
        <v>232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277</v>
      </c>
      <c r="GL195" s="2" t="s">
        <v>217</v>
      </c>
      <c r="GM195" s="2" t="s">
        <v>220</v>
      </c>
      <c r="GN195" s="2" t="s">
        <v>220</v>
      </c>
      <c r="GO195" s="2" t="s">
        <v>232</v>
      </c>
      <c r="GP195" s="2" t="s">
        <v>220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217</v>
      </c>
      <c r="GY195" s="2" t="s">
        <v>220</v>
      </c>
      <c r="GZ195" s="2" t="s">
        <v>220</v>
      </c>
      <c r="HA195" s="2" t="s">
        <v>232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254</v>
      </c>
      <c r="HJ195" s="2" t="s">
        <v>217</v>
      </c>
      <c r="HK195" s="2" t="s">
        <v>220</v>
      </c>
      <c r="HL195" s="2" t="s">
        <v>220</v>
      </c>
      <c r="HM195" s="2" t="s">
        <v>232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230</v>
      </c>
      <c r="HV195" s="2" t="s">
        <v>217</v>
      </c>
      <c r="HW195" s="2" t="s">
        <v>970</v>
      </c>
      <c r="HX195" s="2" t="s">
        <v>220</v>
      </c>
      <c r="HY195" s="2" t="s">
        <v>232</v>
      </c>
      <c r="HZ195" s="2" t="s">
        <v>220</v>
      </c>
      <c r="IA195" s="4"/>
      <c r="IB195" s="8"/>
      <c r="IC195" s="4"/>
      <c r="ID195" s="8"/>
      <c r="IE195" s="7"/>
      <c r="IF195" s="7"/>
      <c r="IG195" s="2" t="s">
        <v>230</v>
      </c>
      <c r="IH195" s="2" t="s">
        <v>217</v>
      </c>
      <c r="II195" s="2" t="s">
        <v>239</v>
      </c>
      <c r="IJ195" s="2" t="s">
        <v>1414</v>
      </c>
      <c r="IK195" s="2" t="s">
        <v>232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277</v>
      </c>
      <c r="IT195" s="2" t="s">
        <v>217</v>
      </c>
      <c r="IU195" s="2" t="s">
        <v>220</v>
      </c>
      <c r="IV195" s="2" t="s">
        <v>220</v>
      </c>
      <c r="IW195" s="2" t="s">
        <v>232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254</v>
      </c>
      <c r="JF195" s="2" t="s">
        <v>217</v>
      </c>
      <c r="JG195" s="2" t="s">
        <v>220</v>
      </c>
      <c r="JH195" s="2" t="s">
        <v>220</v>
      </c>
      <c r="JI195" s="2" t="s">
        <v>232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230</v>
      </c>
      <c r="JR195" s="2" t="s">
        <v>217</v>
      </c>
      <c r="JS195" s="2" t="s">
        <v>684</v>
      </c>
      <c r="JT195" s="2" t="s">
        <v>472</v>
      </c>
      <c r="JU195" s="2" t="s">
        <v>232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277</v>
      </c>
      <c r="KD195" s="2" t="s">
        <v>217</v>
      </c>
      <c r="KE195" s="2" t="s">
        <v>220</v>
      </c>
      <c r="KF195" s="2" t="s">
        <v>220</v>
      </c>
      <c r="KG195" s="2" t="s">
        <v>232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277</v>
      </c>
      <c r="KP195" s="2" t="s">
        <v>217</v>
      </c>
      <c r="KQ195" s="2" t="s">
        <v>220</v>
      </c>
      <c r="KR195" s="2" t="s">
        <v>220</v>
      </c>
      <c r="KS195" s="2" t="s">
        <v>232</v>
      </c>
      <c r="KT195" s="2" t="s">
        <v>220</v>
      </c>
      <c r="KU195" s="4"/>
      <c r="KV195" s="8"/>
      <c r="KW195" s="4"/>
      <c r="KX195" s="8"/>
      <c r="KY195" s="7"/>
      <c r="KZ195" s="7"/>
      <c r="LA195" s="2" t="s">
        <v>277</v>
      </c>
      <c r="LB195" s="2" t="s">
        <v>217</v>
      </c>
      <c r="LC195" s="2" t="s">
        <v>220</v>
      </c>
      <c r="LD195" s="2" t="s">
        <v>220</v>
      </c>
      <c r="LE195" s="2" t="s">
        <v>232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268</v>
      </c>
      <c r="LN195" s="2" t="s">
        <v>217</v>
      </c>
      <c r="LO195" s="2" t="s">
        <v>220</v>
      </c>
      <c r="LP195" s="2" t="s">
        <v>220</v>
      </c>
      <c r="LQ195" s="2" t="s">
        <v>232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270</v>
      </c>
      <c r="MA195" s="2" t="s">
        <v>279</v>
      </c>
      <c r="MB195" s="2" t="s">
        <v>1727</v>
      </c>
      <c r="MC195" s="2" t="s">
        <v>232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277</v>
      </c>
      <c r="ML195" s="2" t="s">
        <v>217</v>
      </c>
      <c r="MM195" s="2" t="s">
        <v>220</v>
      </c>
      <c r="MN195" s="2" t="s">
        <v>220</v>
      </c>
      <c r="MO195" s="2" t="s">
        <v>232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230</v>
      </c>
      <c r="MX195" s="2" t="s">
        <v>274</v>
      </c>
      <c r="MY195" s="2" t="s">
        <v>1419</v>
      </c>
      <c r="MZ195" s="2" t="s">
        <v>233</v>
      </c>
      <c r="NA195" s="2" t="s">
        <v>232</v>
      </c>
      <c r="NB195" s="2" t="s">
        <v>220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220</v>
      </c>
      <c r="NK195" s="2" t="s">
        <v>220</v>
      </c>
      <c r="NL195" s="2" t="s">
        <v>220</v>
      </c>
      <c r="NM195" s="2" t="s">
        <v>220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277</v>
      </c>
      <c r="NV195" s="2" t="s">
        <v>217</v>
      </c>
      <c r="NW195" s="2" t="s">
        <v>220</v>
      </c>
      <c r="NX195" s="2" t="s">
        <v>220</v>
      </c>
      <c r="NY195" s="2" t="s">
        <v>232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220</v>
      </c>
      <c r="OH195" s="2" t="s">
        <v>220</v>
      </c>
      <c r="OI195" s="2" t="s">
        <v>220</v>
      </c>
      <c r="OJ195" s="2" t="s">
        <v>220</v>
      </c>
      <c r="OK195" s="2" t="s">
        <v>220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230</v>
      </c>
      <c r="OT195" s="2" t="s">
        <v>270</v>
      </c>
      <c r="OU195" s="2" t="s">
        <v>471</v>
      </c>
      <c r="OV195" s="2" t="s">
        <v>220</v>
      </c>
      <c r="OW195" s="2" t="s">
        <v>232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220</v>
      </c>
      <c r="PF195" s="2" t="s">
        <v>220</v>
      </c>
      <c r="PG195" s="2" t="s">
        <v>220</v>
      </c>
      <c r="PH195" s="2" t="s">
        <v>220</v>
      </c>
      <c r="PI195" s="2" t="s">
        <v>220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230</v>
      </c>
      <c r="PR195" s="2" t="s">
        <v>270</v>
      </c>
      <c r="PS195" s="2" t="s">
        <v>1554</v>
      </c>
      <c r="PT195" s="2" t="s">
        <v>988</v>
      </c>
      <c r="PU195" s="2" t="s">
        <v>232</v>
      </c>
      <c r="PV195" s="2" t="s">
        <v>220</v>
      </c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</row>
    <row r="196">
      <c r="A196" s="2" t="s">
        <v>2222</v>
      </c>
      <c r="B196" s="2" t="s">
        <v>209</v>
      </c>
      <c r="C196" s="2" t="s">
        <v>210</v>
      </c>
      <c r="D196" s="2" t="s">
        <v>1713</v>
      </c>
      <c r="E196" s="2" t="s">
        <v>2173</v>
      </c>
      <c r="F196" s="2" t="s">
        <v>1373</v>
      </c>
      <c r="G196" s="2" t="s">
        <v>1373</v>
      </c>
      <c r="H196" s="2" t="s">
        <v>1373</v>
      </c>
      <c r="I196" s="2" t="s">
        <v>2174</v>
      </c>
      <c r="J196" s="2" t="s">
        <v>282</v>
      </c>
      <c r="K196" s="2" t="s">
        <v>404</v>
      </c>
      <c r="L196" s="3">
        <v>65</v>
      </c>
      <c r="M196" s="3">
        <v>68.24</v>
      </c>
      <c r="N196" s="3">
        <v>129.99</v>
      </c>
      <c r="O196" s="2" t="s">
        <v>537</v>
      </c>
      <c r="P196" s="2" t="s">
        <v>538</v>
      </c>
      <c r="Q196" s="2" t="s">
        <v>219</v>
      </c>
      <c r="R196" s="2" t="s">
        <v>220</v>
      </c>
      <c r="S196" s="2" t="s">
        <v>1406</v>
      </c>
      <c r="T196" s="2" t="s">
        <v>220</v>
      </c>
      <c r="U196" s="2" t="s">
        <v>220</v>
      </c>
      <c r="V196" s="2" t="s">
        <v>843</v>
      </c>
      <c r="W196" s="2" t="s">
        <v>1234</v>
      </c>
      <c r="X196" s="2" t="s">
        <v>581</v>
      </c>
      <c r="Y196" s="2" t="s">
        <v>227</v>
      </c>
      <c r="Z196" s="4">
        <v>107</v>
      </c>
      <c r="AA196" s="4">
        <f>=ROUNDDOWN(76.4285714285714,0)</f>
      </c>
      <c r="AB196" s="5">
        <v>1.4</v>
      </c>
      <c r="AC196" s="2" t="s">
        <v>220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2</v>
      </c>
      <c r="AQ196" s="8">
        <v>114.89</v>
      </c>
      <c r="AR196" s="4">
        <v>1</v>
      </c>
      <c r="AS196" s="8">
        <v>68.89</v>
      </c>
      <c r="AT196" s="7">
        <v>1</v>
      </c>
      <c r="AU196" s="7">
        <v>0.6677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1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2</v>
      </c>
      <c r="BK196" s="8">
        <v>114.89</v>
      </c>
      <c r="BL196" s="2" t="s">
        <v>2223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230</v>
      </c>
      <c r="BV196" s="2" t="s">
        <v>217</v>
      </c>
      <c r="BW196" s="2" t="s">
        <v>220</v>
      </c>
      <c r="BX196" s="2" t="s">
        <v>1426</v>
      </c>
      <c r="BY196" s="2" t="s">
        <v>232</v>
      </c>
      <c r="BZ196" s="2" t="s">
        <v>220</v>
      </c>
      <c r="CA196" s="4">
        <v>1</v>
      </c>
      <c r="CB196" s="8">
        <v>46</v>
      </c>
      <c r="CC196" s="4"/>
      <c r="CD196" s="8"/>
      <c r="CE196" s="7"/>
      <c r="CF196" s="7"/>
      <c r="CG196" s="2" t="s">
        <v>230</v>
      </c>
      <c r="CH196" s="2" t="s">
        <v>217</v>
      </c>
      <c r="CI196" s="2" t="s">
        <v>2218</v>
      </c>
      <c r="CJ196" s="2" t="s">
        <v>584</v>
      </c>
      <c r="CK196" s="2" t="s">
        <v>232</v>
      </c>
      <c r="CL196" s="2" t="s">
        <v>220</v>
      </c>
      <c r="CM196" s="4">
        <v>1</v>
      </c>
      <c r="CN196" s="8">
        <v>68.89</v>
      </c>
      <c r="CO196" s="4">
        <v>1</v>
      </c>
      <c r="CP196" s="8">
        <v>68.89</v>
      </c>
      <c r="CQ196" s="7"/>
      <c r="CR196" s="7"/>
      <c r="CS196" s="2" t="s">
        <v>230</v>
      </c>
      <c r="CT196" s="2" t="s">
        <v>217</v>
      </c>
      <c r="CU196" s="2" t="s">
        <v>235</v>
      </c>
      <c r="CV196" s="2" t="s">
        <v>985</v>
      </c>
      <c r="CW196" s="2" t="s">
        <v>232</v>
      </c>
      <c r="CX196" s="2" t="s">
        <v>220</v>
      </c>
      <c r="CY196" s="4"/>
      <c r="CZ196" s="8"/>
      <c r="DA196" s="4"/>
      <c r="DB196" s="8"/>
      <c r="DC196" s="7"/>
      <c r="DD196" s="7"/>
      <c r="DE196" s="2" t="s">
        <v>230</v>
      </c>
      <c r="DF196" s="2" t="s">
        <v>217</v>
      </c>
      <c r="DG196" s="2" t="s">
        <v>1411</v>
      </c>
      <c r="DH196" s="2" t="s">
        <v>2224</v>
      </c>
      <c r="DI196" s="2" t="s">
        <v>232</v>
      </c>
      <c r="DJ196" s="2" t="s">
        <v>220</v>
      </c>
      <c r="DK196" s="4"/>
      <c r="DL196" s="8"/>
      <c r="DM196" s="4"/>
      <c r="DN196" s="8"/>
      <c r="DO196" s="7"/>
      <c r="DP196" s="7"/>
      <c r="DQ196" s="2" t="s">
        <v>230</v>
      </c>
      <c r="DR196" s="2" t="s">
        <v>217</v>
      </c>
      <c r="DS196" s="2" t="s">
        <v>239</v>
      </c>
      <c r="DT196" s="2" t="s">
        <v>1414</v>
      </c>
      <c r="DU196" s="2" t="s">
        <v>232</v>
      </c>
      <c r="DV196" s="2" t="s">
        <v>220</v>
      </c>
      <c r="DW196" s="4"/>
      <c r="DX196" s="8"/>
      <c r="DY196" s="4"/>
      <c r="DZ196" s="8"/>
      <c r="EA196" s="7"/>
      <c r="EB196" s="7"/>
      <c r="EC196" s="2" t="s">
        <v>230</v>
      </c>
      <c r="ED196" s="2" t="s">
        <v>217</v>
      </c>
      <c r="EE196" s="2" t="s">
        <v>2221</v>
      </c>
      <c r="EF196" s="2" t="s">
        <v>2225</v>
      </c>
      <c r="EG196" s="2" t="s">
        <v>232</v>
      </c>
      <c r="EH196" s="2" t="s">
        <v>220</v>
      </c>
      <c r="EI196" s="4"/>
      <c r="EJ196" s="8"/>
      <c r="EK196" s="4"/>
      <c r="EL196" s="8"/>
      <c r="EM196" s="7"/>
      <c r="EN196" s="7"/>
      <c r="EO196" s="2" t="s">
        <v>230</v>
      </c>
      <c r="EP196" s="2" t="s">
        <v>217</v>
      </c>
      <c r="EQ196" s="2" t="s">
        <v>962</v>
      </c>
      <c r="ER196" s="2" t="s">
        <v>2226</v>
      </c>
      <c r="ES196" s="2" t="s">
        <v>232</v>
      </c>
      <c r="ET196" s="2" t="s">
        <v>220</v>
      </c>
      <c r="EU196" s="4"/>
      <c r="EV196" s="8"/>
      <c r="EW196" s="4"/>
      <c r="EX196" s="8"/>
      <c r="EY196" s="7"/>
      <c r="EZ196" s="7"/>
      <c r="FA196" s="2" t="s">
        <v>230</v>
      </c>
      <c r="FB196" s="2" t="s">
        <v>217</v>
      </c>
      <c r="FC196" s="2" t="s">
        <v>1416</v>
      </c>
      <c r="FD196" s="2" t="s">
        <v>2227</v>
      </c>
      <c r="FE196" s="2" t="s">
        <v>232</v>
      </c>
      <c r="FF196" s="2" t="s">
        <v>220</v>
      </c>
      <c r="FG196" s="4"/>
      <c r="FH196" s="8"/>
      <c r="FI196" s="4"/>
      <c r="FJ196" s="8"/>
      <c r="FK196" s="7"/>
      <c r="FL196" s="7"/>
      <c r="FM196" s="2" t="s">
        <v>230</v>
      </c>
      <c r="FN196" s="2" t="s">
        <v>217</v>
      </c>
      <c r="FO196" s="2" t="s">
        <v>246</v>
      </c>
      <c r="FP196" s="2" t="s">
        <v>981</v>
      </c>
      <c r="FQ196" s="2" t="s">
        <v>232</v>
      </c>
      <c r="FR196" s="2" t="s">
        <v>220</v>
      </c>
      <c r="FS196" s="4"/>
      <c r="FT196" s="8"/>
      <c r="FU196" s="4"/>
      <c r="FV196" s="8"/>
      <c r="FW196" s="7"/>
      <c r="FX196" s="7"/>
      <c r="FY196" s="2" t="s">
        <v>230</v>
      </c>
      <c r="FZ196" s="2" t="s">
        <v>217</v>
      </c>
      <c r="GA196" s="2" t="s">
        <v>460</v>
      </c>
      <c r="GB196" s="2" t="s">
        <v>913</v>
      </c>
      <c r="GC196" s="2" t="s">
        <v>232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277</v>
      </c>
      <c r="GL196" s="2" t="s">
        <v>217</v>
      </c>
      <c r="GM196" s="2" t="s">
        <v>220</v>
      </c>
      <c r="GN196" s="2" t="s">
        <v>220</v>
      </c>
      <c r="GO196" s="2" t="s">
        <v>232</v>
      </c>
      <c r="GP196" s="2" t="s">
        <v>220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217</v>
      </c>
      <c r="GY196" s="2" t="s">
        <v>220</v>
      </c>
      <c r="GZ196" s="2" t="s">
        <v>220</v>
      </c>
      <c r="HA196" s="2" t="s">
        <v>232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254</v>
      </c>
      <c r="HJ196" s="2" t="s">
        <v>217</v>
      </c>
      <c r="HK196" s="2" t="s">
        <v>220</v>
      </c>
      <c r="HL196" s="2" t="s">
        <v>220</v>
      </c>
      <c r="HM196" s="2" t="s">
        <v>232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230</v>
      </c>
      <c r="HV196" s="2" t="s">
        <v>217</v>
      </c>
      <c r="HW196" s="2" t="s">
        <v>970</v>
      </c>
      <c r="HX196" s="2" t="s">
        <v>220</v>
      </c>
      <c r="HY196" s="2" t="s">
        <v>232</v>
      </c>
      <c r="HZ196" s="2" t="s">
        <v>220</v>
      </c>
      <c r="IA196" s="4"/>
      <c r="IB196" s="8"/>
      <c r="IC196" s="4"/>
      <c r="ID196" s="8"/>
      <c r="IE196" s="7"/>
      <c r="IF196" s="7"/>
      <c r="IG196" s="2" t="s">
        <v>230</v>
      </c>
      <c r="IH196" s="2" t="s">
        <v>217</v>
      </c>
      <c r="II196" s="2" t="s">
        <v>239</v>
      </c>
      <c r="IJ196" s="2" t="s">
        <v>2228</v>
      </c>
      <c r="IK196" s="2" t="s">
        <v>232</v>
      </c>
      <c r="IL196" s="2" t="s">
        <v>220</v>
      </c>
      <c r="IM196" s="4"/>
      <c r="IN196" s="8"/>
      <c r="IO196" s="4"/>
      <c r="IP196" s="8"/>
      <c r="IQ196" s="7"/>
      <c r="IR196" s="7"/>
      <c r="IS196" s="2" t="s">
        <v>277</v>
      </c>
      <c r="IT196" s="2" t="s">
        <v>217</v>
      </c>
      <c r="IU196" s="2" t="s">
        <v>220</v>
      </c>
      <c r="IV196" s="2" t="s">
        <v>220</v>
      </c>
      <c r="IW196" s="2" t="s">
        <v>232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254</v>
      </c>
      <c r="JF196" s="2" t="s">
        <v>217</v>
      </c>
      <c r="JG196" s="2" t="s">
        <v>220</v>
      </c>
      <c r="JH196" s="2" t="s">
        <v>220</v>
      </c>
      <c r="JI196" s="2" t="s">
        <v>232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230</v>
      </c>
      <c r="JR196" s="2" t="s">
        <v>217</v>
      </c>
      <c r="JS196" s="2" t="s">
        <v>684</v>
      </c>
      <c r="JT196" s="2" t="s">
        <v>2229</v>
      </c>
      <c r="JU196" s="2" t="s">
        <v>232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277</v>
      </c>
      <c r="KD196" s="2" t="s">
        <v>217</v>
      </c>
      <c r="KE196" s="2" t="s">
        <v>220</v>
      </c>
      <c r="KF196" s="2" t="s">
        <v>220</v>
      </c>
      <c r="KG196" s="2" t="s">
        <v>232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277</v>
      </c>
      <c r="KP196" s="2" t="s">
        <v>217</v>
      </c>
      <c r="KQ196" s="2" t="s">
        <v>220</v>
      </c>
      <c r="KR196" s="2" t="s">
        <v>220</v>
      </c>
      <c r="KS196" s="2" t="s">
        <v>232</v>
      </c>
      <c r="KT196" s="2" t="s">
        <v>220</v>
      </c>
      <c r="KU196" s="4"/>
      <c r="KV196" s="8"/>
      <c r="KW196" s="4"/>
      <c r="KX196" s="8"/>
      <c r="KY196" s="7"/>
      <c r="KZ196" s="7"/>
      <c r="LA196" s="2" t="s">
        <v>277</v>
      </c>
      <c r="LB196" s="2" t="s">
        <v>217</v>
      </c>
      <c r="LC196" s="2" t="s">
        <v>220</v>
      </c>
      <c r="LD196" s="2" t="s">
        <v>220</v>
      </c>
      <c r="LE196" s="2" t="s">
        <v>232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268</v>
      </c>
      <c r="LN196" s="2" t="s">
        <v>217</v>
      </c>
      <c r="LO196" s="2" t="s">
        <v>220</v>
      </c>
      <c r="LP196" s="2" t="s">
        <v>220</v>
      </c>
      <c r="LQ196" s="2" t="s">
        <v>232</v>
      </c>
      <c r="LR196" s="2" t="s">
        <v>220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270</v>
      </c>
      <c r="MA196" s="2" t="s">
        <v>2008</v>
      </c>
      <c r="MB196" s="2" t="s">
        <v>220</v>
      </c>
      <c r="MC196" s="2" t="s">
        <v>232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277</v>
      </c>
      <c r="ML196" s="2" t="s">
        <v>217</v>
      </c>
      <c r="MM196" s="2" t="s">
        <v>220</v>
      </c>
      <c r="MN196" s="2" t="s">
        <v>220</v>
      </c>
      <c r="MO196" s="2" t="s">
        <v>232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230</v>
      </c>
      <c r="MX196" s="2" t="s">
        <v>274</v>
      </c>
      <c r="MY196" s="2" t="s">
        <v>1419</v>
      </c>
      <c r="MZ196" s="2" t="s">
        <v>1431</v>
      </c>
      <c r="NA196" s="2" t="s">
        <v>232</v>
      </c>
      <c r="NB196" s="2" t="s">
        <v>220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220</v>
      </c>
      <c r="NK196" s="2" t="s">
        <v>220</v>
      </c>
      <c r="NL196" s="2" t="s">
        <v>220</v>
      </c>
      <c r="NM196" s="2" t="s">
        <v>220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277</v>
      </c>
      <c r="NV196" s="2" t="s">
        <v>217</v>
      </c>
      <c r="NW196" s="2" t="s">
        <v>220</v>
      </c>
      <c r="NX196" s="2" t="s">
        <v>220</v>
      </c>
      <c r="NY196" s="2" t="s">
        <v>232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220</v>
      </c>
      <c r="OH196" s="2" t="s">
        <v>220</v>
      </c>
      <c r="OI196" s="2" t="s">
        <v>220</v>
      </c>
      <c r="OJ196" s="2" t="s">
        <v>220</v>
      </c>
      <c r="OK196" s="2" t="s">
        <v>220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230</v>
      </c>
      <c r="OT196" s="2" t="s">
        <v>270</v>
      </c>
      <c r="OU196" s="2" t="s">
        <v>967</v>
      </c>
      <c r="OV196" s="2" t="s">
        <v>220</v>
      </c>
      <c r="OW196" s="2" t="s">
        <v>232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220</v>
      </c>
      <c r="PF196" s="2" t="s">
        <v>220</v>
      </c>
      <c r="PG196" s="2" t="s">
        <v>220</v>
      </c>
      <c r="PH196" s="2" t="s">
        <v>220</v>
      </c>
      <c r="PI196" s="2" t="s">
        <v>220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230</v>
      </c>
      <c r="PR196" s="2" t="s">
        <v>270</v>
      </c>
      <c r="PS196" s="2" t="s">
        <v>1554</v>
      </c>
      <c r="PT196" s="2" t="s">
        <v>2230</v>
      </c>
      <c r="PU196" s="2" t="s">
        <v>232</v>
      </c>
      <c r="PV196" s="2" t="s">
        <v>220</v>
      </c>
      <c r="PW196" s="4">
        <v>107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</row>
    <row r="197">
      <c r="A197" s="2" t="s">
        <v>2231</v>
      </c>
      <c r="B197" s="2" t="s">
        <v>209</v>
      </c>
      <c r="C197" s="2" t="s">
        <v>210</v>
      </c>
      <c r="D197" s="2" t="s">
        <v>1713</v>
      </c>
      <c r="E197" s="2" t="s">
        <v>2173</v>
      </c>
      <c r="F197" s="2" t="s">
        <v>1490</v>
      </c>
      <c r="G197" s="2" t="s">
        <v>1490</v>
      </c>
      <c r="H197" s="2" t="s">
        <v>1490</v>
      </c>
      <c r="I197" s="2" t="s">
        <v>2232</v>
      </c>
      <c r="J197" s="2" t="s">
        <v>1492</v>
      </c>
      <c r="K197" s="2" t="s">
        <v>1329</v>
      </c>
      <c r="L197" s="3">
        <v>43.2</v>
      </c>
      <c r="M197" s="3">
        <v>45.35</v>
      </c>
      <c r="N197" s="3">
        <v>89.99</v>
      </c>
      <c r="O197" s="2" t="s">
        <v>217</v>
      </c>
      <c r="P197" s="2" t="s">
        <v>538</v>
      </c>
      <c r="Q197" s="2" t="s">
        <v>219</v>
      </c>
      <c r="R197" s="2" t="s">
        <v>220</v>
      </c>
      <c r="S197" s="2" t="s">
        <v>1493</v>
      </c>
      <c r="T197" s="2" t="s">
        <v>220</v>
      </c>
      <c r="U197" s="2" t="s">
        <v>220</v>
      </c>
      <c r="V197" s="2" t="s">
        <v>1033</v>
      </c>
      <c r="W197" s="2" t="s">
        <v>844</v>
      </c>
      <c r="X197" s="2" t="s">
        <v>845</v>
      </c>
      <c r="Y197" s="2" t="s">
        <v>582</v>
      </c>
      <c r="Z197" s="4">
        <v>73</v>
      </c>
      <c r="AA197" s="4">
        <f>=ROUNDDOWN(27.037037037037,0)</f>
      </c>
      <c r="AB197" s="5">
        <v>2.7</v>
      </c>
      <c r="AC197" s="2" t="s">
        <v>220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7</v>
      </c>
      <c r="AQ197" s="8">
        <v>274.55</v>
      </c>
      <c r="AR197" s="4">
        <v>10</v>
      </c>
      <c r="AS197" s="8">
        <v>417.28</v>
      </c>
      <c r="AT197" s="7">
        <v>-0.3</v>
      </c>
      <c r="AU197" s="7">
        <v>-0.342</v>
      </c>
      <c r="AV197" s="4">
        <v>22</v>
      </c>
      <c r="AW197" s="8">
        <v>1126</v>
      </c>
      <c r="AX197" s="4">
        <v>22</v>
      </c>
      <c r="AY197" s="8">
        <v>1151.64</v>
      </c>
      <c r="AZ197" s="7" t="s">
        <v>220</v>
      </c>
      <c r="BA197" s="7">
        <v>-0.0223</v>
      </c>
      <c r="BB197" s="7">
        <v>0.2438</v>
      </c>
      <c r="BC197" s="4">
        <v>22</v>
      </c>
      <c r="BD197" s="8">
        <v>1126</v>
      </c>
      <c r="BE197" s="4">
        <v>29</v>
      </c>
      <c r="BF197" s="8">
        <v>1505.2</v>
      </c>
      <c r="BG197" s="7">
        <v>-0.2414</v>
      </c>
      <c r="BH197" s="7">
        <v>-0.2519</v>
      </c>
      <c r="BI197" s="7">
        <v>1</v>
      </c>
      <c r="BJ197" s="4">
        <v>7</v>
      </c>
      <c r="BK197" s="8">
        <v>274.55</v>
      </c>
      <c r="BL197" s="2" t="s">
        <v>2127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1188</v>
      </c>
      <c r="BV197" s="2" t="s">
        <v>270</v>
      </c>
      <c r="BW197" s="2" t="s">
        <v>220</v>
      </c>
      <c r="BX197" s="2" t="s">
        <v>2233</v>
      </c>
      <c r="BY197" s="2" t="s">
        <v>232</v>
      </c>
      <c r="BZ197" s="2" t="s">
        <v>220</v>
      </c>
      <c r="CA197" s="4"/>
      <c r="CB197" s="8"/>
      <c r="CC197" s="4"/>
      <c r="CD197" s="8"/>
      <c r="CE197" s="7"/>
      <c r="CF197" s="7"/>
      <c r="CG197" s="2" t="s">
        <v>230</v>
      </c>
      <c r="CH197" s="2" t="s">
        <v>217</v>
      </c>
      <c r="CI197" s="2" t="s">
        <v>591</v>
      </c>
      <c r="CJ197" s="2" t="s">
        <v>1591</v>
      </c>
      <c r="CK197" s="2" t="s">
        <v>232</v>
      </c>
      <c r="CL197" s="2" t="s">
        <v>220</v>
      </c>
      <c r="CM197" s="4"/>
      <c r="CN197" s="8"/>
      <c r="CO197" s="4"/>
      <c r="CP197" s="8"/>
      <c r="CQ197" s="7"/>
      <c r="CR197" s="7"/>
      <c r="CS197" s="2" t="s">
        <v>230</v>
      </c>
      <c r="CT197" s="2" t="s">
        <v>217</v>
      </c>
      <c r="CU197" s="2" t="s">
        <v>235</v>
      </c>
      <c r="CV197" s="2" t="s">
        <v>247</v>
      </c>
      <c r="CW197" s="2" t="s">
        <v>232</v>
      </c>
      <c r="CX197" s="2" t="s">
        <v>220</v>
      </c>
      <c r="CY197" s="4"/>
      <c r="CZ197" s="8"/>
      <c r="DA197" s="4"/>
      <c r="DB197" s="8"/>
      <c r="DC197" s="7"/>
      <c r="DD197" s="7"/>
      <c r="DE197" s="2" t="s">
        <v>230</v>
      </c>
      <c r="DF197" s="2" t="s">
        <v>217</v>
      </c>
      <c r="DG197" s="2" t="s">
        <v>591</v>
      </c>
      <c r="DH197" s="2" t="s">
        <v>2234</v>
      </c>
      <c r="DI197" s="2" t="s">
        <v>232</v>
      </c>
      <c r="DJ197" s="2" t="s">
        <v>220</v>
      </c>
      <c r="DK197" s="4"/>
      <c r="DL197" s="8"/>
      <c r="DM197" s="4"/>
      <c r="DN197" s="8"/>
      <c r="DO197" s="7"/>
      <c r="DP197" s="7"/>
      <c r="DQ197" s="2" t="s">
        <v>230</v>
      </c>
      <c r="DR197" s="2" t="s">
        <v>217</v>
      </c>
      <c r="DS197" s="2" t="s">
        <v>591</v>
      </c>
      <c r="DT197" s="2" t="s">
        <v>1641</v>
      </c>
      <c r="DU197" s="2" t="s">
        <v>232</v>
      </c>
      <c r="DV197" s="2" t="s">
        <v>220</v>
      </c>
      <c r="DW197" s="4">
        <v>5</v>
      </c>
      <c r="DX197" s="8">
        <v>183.51</v>
      </c>
      <c r="DY197" s="4">
        <v>8</v>
      </c>
      <c r="DZ197" s="8">
        <v>326.24</v>
      </c>
      <c r="EA197" s="7">
        <v>-0.375</v>
      </c>
      <c r="EB197" s="7">
        <v>-0.4375</v>
      </c>
      <c r="EC197" s="2" t="s">
        <v>230</v>
      </c>
      <c r="ED197" s="2" t="s">
        <v>217</v>
      </c>
      <c r="EE197" s="2" t="s">
        <v>591</v>
      </c>
      <c r="EF197" s="2" t="s">
        <v>2235</v>
      </c>
      <c r="EG197" s="2" t="s">
        <v>232</v>
      </c>
      <c r="EH197" s="2" t="s">
        <v>220</v>
      </c>
      <c r="EI197" s="4">
        <v>2</v>
      </c>
      <c r="EJ197" s="8">
        <v>91.04</v>
      </c>
      <c r="EK197" s="4">
        <v>2</v>
      </c>
      <c r="EL197" s="8">
        <v>91.04</v>
      </c>
      <c r="EM197" s="7"/>
      <c r="EN197" s="7"/>
      <c r="EO197" s="2" t="s">
        <v>230</v>
      </c>
      <c r="EP197" s="2" t="s">
        <v>217</v>
      </c>
      <c r="EQ197" s="2" t="s">
        <v>455</v>
      </c>
      <c r="ER197" s="2" t="s">
        <v>287</v>
      </c>
      <c r="ES197" s="2" t="s">
        <v>232</v>
      </c>
      <c r="ET197" s="2" t="s">
        <v>220</v>
      </c>
      <c r="EU197" s="4"/>
      <c r="EV197" s="8"/>
      <c r="EW197" s="4"/>
      <c r="EX197" s="8"/>
      <c r="EY197" s="7"/>
      <c r="EZ197" s="7"/>
      <c r="FA197" s="2" t="s">
        <v>230</v>
      </c>
      <c r="FB197" s="2" t="s">
        <v>270</v>
      </c>
      <c r="FC197" s="2" t="s">
        <v>591</v>
      </c>
      <c r="FD197" s="2" t="s">
        <v>2236</v>
      </c>
      <c r="FE197" s="2" t="s">
        <v>232</v>
      </c>
      <c r="FF197" s="2" t="s">
        <v>220</v>
      </c>
      <c r="FG197" s="4"/>
      <c r="FH197" s="8"/>
      <c r="FI197" s="4"/>
      <c r="FJ197" s="8"/>
      <c r="FK197" s="7"/>
      <c r="FL197" s="7"/>
      <c r="FM197" s="2" t="s">
        <v>230</v>
      </c>
      <c r="FN197" s="2" t="s">
        <v>217</v>
      </c>
      <c r="FO197" s="2" t="s">
        <v>246</v>
      </c>
      <c r="FP197" s="2" t="s">
        <v>1634</v>
      </c>
      <c r="FQ197" s="2" t="s">
        <v>232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230</v>
      </c>
      <c r="FZ197" s="2" t="s">
        <v>217</v>
      </c>
      <c r="GA197" s="2" t="s">
        <v>639</v>
      </c>
      <c r="GB197" s="2" t="s">
        <v>220</v>
      </c>
      <c r="GC197" s="2" t="s">
        <v>232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277</v>
      </c>
      <c r="GL197" s="2" t="s">
        <v>217</v>
      </c>
      <c r="GM197" s="2" t="s">
        <v>220</v>
      </c>
      <c r="GN197" s="2" t="s">
        <v>220</v>
      </c>
      <c r="GO197" s="2" t="s">
        <v>232</v>
      </c>
      <c r="GP197" s="2" t="s">
        <v>220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217</v>
      </c>
      <c r="GY197" s="2" t="s">
        <v>220</v>
      </c>
      <c r="GZ197" s="2" t="s">
        <v>220</v>
      </c>
      <c r="HA197" s="2" t="s">
        <v>232</v>
      </c>
      <c r="HB197" s="2" t="s">
        <v>220</v>
      </c>
      <c r="HC197" s="4"/>
      <c r="HD197" s="8"/>
      <c r="HE197" s="4"/>
      <c r="HF197" s="8"/>
      <c r="HG197" s="7"/>
      <c r="HH197" s="7"/>
      <c r="HI197" s="2" t="s">
        <v>254</v>
      </c>
      <c r="HJ197" s="2" t="s">
        <v>217</v>
      </c>
      <c r="HK197" s="2" t="s">
        <v>220</v>
      </c>
      <c r="HL197" s="2" t="s">
        <v>220</v>
      </c>
      <c r="HM197" s="2" t="s">
        <v>232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230</v>
      </c>
      <c r="HV197" s="2" t="s">
        <v>217</v>
      </c>
      <c r="HW197" s="2" t="s">
        <v>496</v>
      </c>
      <c r="HX197" s="2" t="s">
        <v>506</v>
      </c>
      <c r="HY197" s="2" t="s">
        <v>232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230</v>
      </c>
      <c r="IH197" s="2" t="s">
        <v>217</v>
      </c>
      <c r="II197" s="2" t="s">
        <v>591</v>
      </c>
      <c r="IJ197" s="2" t="s">
        <v>1530</v>
      </c>
      <c r="IK197" s="2" t="s">
        <v>232</v>
      </c>
      <c r="IL197" s="2" t="s">
        <v>220</v>
      </c>
      <c r="IM197" s="4"/>
      <c r="IN197" s="8"/>
      <c r="IO197" s="4"/>
      <c r="IP197" s="8"/>
      <c r="IQ197" s="7"/>
      <c r="IR197" s="7"/>
      <c r="IS197" s="2" t="s">
        <v>277</v>
      </c>
      <c r="IT197" s="2" t="s">
        <v>217</v>
      </c>
      <c r="IU197" s="2" t="s">
        <v>220</v>
      </c>
      <c r="IV197" s="2" t="s">
        <v>220</v>
      </c>
      <c r="IW197" s="2" t="s">
        <v>232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1188</v>
      </c>
      <c r="JF197" s="2" t="s">
        <v>270</v>
      </c>
      <c r="JG197" s="2" t="s">
        <v>1387</v>
      </c>
      <c r="JH197" s="2" t="s">
        <v>1288</v>
      </c>
      <c r="JI197" s="2" t="s">
        <v>232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230</v>
      </c>
      <c r="JR197" s="2" t="s">
        <v>217</v>
      </c>
      <c r="JS197" s="2" t="s">
        <v>642</v>
      </c>
      <c r="JT197" s="2" t="s">
        <v>1768</v>
      </c>
      <c r="JU197" s="2" t="s">
        <v>232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277</v>
      </c>
      <c r="KD197" s="2" t="s">
        <v>217</v>
      </c>
      <c r="KE197" s="2" t="s">
        <v>220</v>
      </c>
      <c r="KF197" s="2" t="s">
        <v>220</v>
      </c>
      <c r="KG197" s="2" t="s">
        <v>232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254</v>
      </c>
      <c r="KP197" s="2" t="s">
        <v>217</v>
      </c>
      <c r="KQ197" s="2" t="s">
        <v>220</v>
      </c>
      <c r="KR197" s="2" t="s">
        <v>220</v>
      </c>
      <c r="KS197" s="2" t="s">
        <v>232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277</v>
      </c>
      <c r="LB197" s="2" t="s">
        <v>217</v>
      </c>
      <c r="LC197" s="2" t="s">
        <v>220</v>
      </c>
      <c r="LD197" s="2" t="s">
        <v>220</v>
      </c>
      <c r="LE197" s="2" t="s">
        <v>232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268</v>
      </c>
      <c r="LN197" s="2" t="s">
        <v>217</v>
      </c>
      <c r="LO197" s="2" t="s">
        <v>220</v>
      </c>
      <c r="LP197" s="2" t="s">
        <v>220</v>
      </c>
      <c r="LQ197" s="2" t="s">
        <v>232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230</v>
      </c>
      <c r="LZ197" s="2" t="s">
        <v>270</v>
      </c>
      <c r="MA197" s="2" t="s">
        <v>596</v>
      </c>
      <c r="MB197" s="2" t="s">
        <v>220</v>
      </c>
      <c r="MC197" s="2" t="s">
        <v>232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277</v>
      </c>
      <c r="ML197" s="2" t="s">
        <v>217</v>
      </c>
      <c r="MM197" s="2" t="s">
        <v>220</v>
      </c>
      <c r="MN197" s="2" t="s">
        <v>220</v>
      </c>
      <c r="MO197" s="2" t="s">
        <v>232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230</v>
      </c>
      <c r="MX197" s="2" t="s">
        <v>274</v>
      </c>
      <c r="MY197" s="2" t="s">
        <v>648</v>
      </c>
      <c r="MZ197" s="2" t="s">
        <v>2237</v>
      </c>
      <c r="NA197" s="2" t="s">
        <v>232</v>
      </c>
      <c r="NB197" s="2" t="s">
        <v>220</v>
      </c>
      <c r="NC197" s="4"/>
      <c r="ND197" s="8"/>
      <c r="NE197" s="4"/>
      <c r="NF197" s="8"/>
      <c r="NG197" s="7"/>
      <c r="NH197" s="7"/>
      <c r="NI197" s="2" t="s">
        <v>220</v>
      </c>
      <c r="NJ197" s="2" t="s">
        <v>220</v>
      </c>
      <c r="NK197" s="2" t="s">
        <v>220</v>
      </c>
      <c r="NL197" s="2" t="s">
        <v>220</v>
      </c>
      <c r="NM197" s="2" t="s">
        <v>220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277</v>
      </c>
      <c r="NV197" s="2" t="s">
        <v>217</v>
      </c>
      <c r="NW197" s="2" t="s">
        <v>220</v>
      </c>
      <c r="NX197" s="2" t="s">
        <v>220</v>
      </c>
      <c r="NY197" s="2" t="s">
        <v>232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220</v>
      </c>
      <c r="OH197" s="2" t="s">
        <v>220</v>
      </c>
      <c r="OI197" s="2" t="s">
        <v>220</v>
      </c>
      <c r="OJ197" s="2" t="s">
        <v>220</v>
      </c>
      <c r="OK197" s="2" t="s">
        <v>220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230</v>
      </c>
      <c r="OT197" s="2" t="s">
        <v>270</v>
      </c>
      <c r="OU197" s="2" t="s">
        <v>607</v>
      </c>
      <c r="OV197" s="2" t="s">
        <v>2238</v>
      </c>
      <c r="OW197" s="2" t="s">
        <v>232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220</v>
      </c>
      <c r="PF197" s="2" t="s">
        <v>220</v>
      </c>
      <c r="PG197" s="2" t="s">
        <v>220</v>
      </c>
      <c r="PH197" s="2" t="s">
        <v>220</v>
      </c>
      <c r="PI197" s="2" t="s">
        <v>220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230</v>
      </c>
      <c r="PR197" s="2" t="s">
        <v>270</v>
      </c>
      <c r="PS197" s="2" t="s">
        <v>494</v>
      </c>
      <c r="PT197" s="2" t="s">
        <v>2239</v>
      </c>
      <c r="PU197" s="2" t="s">
        <v>232</v>
      </c>
      <c r="PV197" s="2" t="s">
        <v>220</v>
      </c>
      <c r="PW197" s="4">
        <v>73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</row>
    <row r="198">
      <c r="A198" s="2" t="s">
        <v>2240</v>
      </c>
      <c r="B198" s="2" t="s">
        <v>209</v>
      </c>
      <c r="C198" s="2" t="s">
        <v>210</v>
      </c>
      <c r="D198" s="2" t="s">
        <v>1713</v>
      </c>
      <c r="E198" s="2" t="s">
        <v>2173</v>
      </c>
      <c r="F198" s="2" t="s">
        <v>1490</v>
      </c>
      <c r="G198" s="2" t="s">
        <v>1490</v>
      </c>
      <c r="H198" s="2" t="s">
        <v>1490</v>
      </c>
      <c r="I198" s="2" t="s">
        <v>2232</v>
      </c>
      <c r="J198" s="2" t="s">
        <v>215</v>
      </c>
      <c r="K198" s="2" t="s">
        <v>1329</v>
      </c>
      <c r="L198" s="3">
        <v>52.8</v>
      </c>
      <c r="M198" s="3">
        <v>55.43</v>
      </c>
      <c r="N198" s="3">
        <v>109.99</v>
      </c>
      <c r="O198" s="2" t="s">
        <v>217</v>
      </c>
      <c r="P198" s="2" t="s">
        <v>538</v>
      </c>
      <c r="Q198" s="2" t="s">
        <v>219</v>
      </c>
      <c r="R198" s="2" t="s">
        <v>220</v>
      </c>
      <c r="S198" s="2" t="s">
        <v>1493</v>
      </c>
      <c r="T198" s="2" t="s">
        <v>220</v>
      </c>
      <c r="U198" s="2" t="s">
        <v>220</v>
      </c>
      <c r="V198" s="2" t="s">
        <v>1033</v>
      </c>
      <c r="W198" s="2" t="s">
        <v>844</v>
      </c>
      <c r="X198" s="2" t="s">
        <v>845</v>
      </c>
      <c r="Y198" s="2" t="s">
        <v>582</v>
      </c>
      <c r="Z198" s="4">
        <v>103</v>
      </c>
      <c r="AA198" s="4">
        <f>=ROUNDDOWN(20.6,0)</f>
      </c>
      <c r="AB198" s="5">
        <v>5</v>
      </c>
      <c r="AC198" s="2" t="s">
        <v>220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9</v>
      </c>
      <c r="AQ198" s="8">
        <v>428.63</v>
      </c>
      <c r="AR198" s="4">
        <v>8</v>
      </c>
      <c r="AS198" s="8">
        <v>444.29</v>
      </c>
      <c r="AT198" s="7">
        <v>0.125</v>
      </c>
      <c r="AU198" s="7">
        <v>-0.0352</v>
      </c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>
        <v>0.3807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>
        <v>9</v>
      </c>
      <c r="BK198" s="8">
        <v>428.63</v>
      </c>
      <c r="BL198" s="2" t="s">
        <v>2241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1188</v>
      </c>
      <c r="BV198" s="2" t="s">
        <v>270</v>
      </c>
      <c r="BW198" s="2" t="s">
        <v>220</v>
      </c>
      <c r="BX198" s="2" t="s">
        <v>2233</v>
      </c>
      <c r="BY198" s="2" t="s">
        <v>232</v>
      </c>
      <c r="BZ198" s="2" t="s">
        <v>220</v>
      </c>
      <c r="CA198" s="4"/>
      <c r="CB198" s="8"/>
      <c r="CC198" s="4"/>
      <c r="CD198" s="8"/>
      <c r="CE198" s="7"/>
      <c r="CF198" s="7"/>
      <c r="CG198" s="2" t="s">
        <v>230</v>
      </c>
      <c r="CH198" s="2" t="s">
        <v>217</v>
      </c>
      <c r="CI198" s="2" t="s">
        <v>591</v>
      </c>
      <c r="CJ198" s="2" t="s">
        <v>2242</v>
      </c>
      <c r="CK198" s="2" t="s">
        <v>232</v>
      </c>
      <c r="CL198" s="2" t="s">
        <v>220</v>
      </c>
      <c r="CM198" s="4">
        <v>1</v>
      </c>
      <c r="CN198" s="8">
        <v>53.9</v>
      </c>
      <c r="CO198" s="4">
        <v>3</v>
      </c>
      <c r="CP198" s="8">
        <v>161.7</v>
      </c>
      <c r="CQ198" s="7">
        <v>-0.6667</v>
      </c>
      <c r="CR198" s="7">
        <v>-0.6667</v>
      </c>
      <c r="CS198" s="2" t="s">
        <v>230</v>
      </c>
      <c r="CT198" s="2" t="s">
        <v>217</v>
      </c>
      <c r="CU198" s="2" t="s">
        <v>235</v>
      </c>
      <c r="CV198" s="2" t="s">
        <v>447</v>
      </c>
      <c r="CW198" s="2" t="s">
        <v>232</v>
      </c>
      <c r="CX198" s="2" t="s">
        <v>220</v>
      </c>
      <c r="CY198" s="4">
        <v>1</v>
      </c>
      <c r="CZ198" s="8">
        <v>51.12</v>
      </c>
      <c r="DA198" s="4"/>
      <c r="DB198" s="8"/>
      <c r="DC198" s="7"/>
      <c r="DD198" s="7"/>
      <c r="DE198" s="2" t="s">
        <v>230</v>
      </c>
      <c r="DF198" s="2" t="s">
        <v>217</v>
      </c>
      <c r="DG198" s="2" t="s">
        <v>591</v>
      </c>
      <c r="DH198" s="2" t="s">
        <v>2234</v>
      </c>
      <c r="DI198" s="2" t="s">
        <v>232</v>
      </c>
      <c r="DJ198" s="2" t="s">
        <v>220</v>
      </c>
      <c r="DK198" s="4"/>
      <c r="DL198" s="8"/>
      <c r="DM198" s="4">
        <v>1</v>
      </c>
      <c r="DN198" s="8">
        <v>58.21</v>
      </c>
      <c r="DO198" s="7">
        <v>-1</v>
      </c>
      <c r="DP198" s="7">
        <v>-1</v>
      </c>
      <c r="DQ198" s="2" t="s">
        <v>230</v>
      </c>
      <c r="DR198" s="2" t="s">
        <v>217</v>
      </c>
      <c r="DS198" s="2" t="s">
        <v>591</v>
      </c>
      <c r="DT198" s="2" t="s">
        <v>1641</v>
      </c>
      <c r="DU198" s="2" t="s">
        <v>232</v>
      </c>
      <c r="DV198" s="2" t="s">
        <v>220</v>
      </c>
      <c r="DW198" s="4">
        <v>4</v>
      </c>
      <c r="DX198" s="8">
        <v>152.94</v>
      </c>
      <c r="DY198" s="4"/>
      <c r="DZ198" s="8"/>
      <c r="EA198" s="7"/>
      <c r="EB198" s="7"/>
      <c r="EC198" s="2" t="s">
        <v>230</v>
      </c>
      <c r="ED198" s="2" t="s">
        <v>217</v>
      </c>
      <c r="EE198" s="2" t="s">
        <v>591</v>
      </c>
      <c r="EF198" s="2" t="s">
        <v>2243</v>
      </c>
      <c r="EG198" s="2" t="s">
        <v>232</v>
      </c>
      <c r="EH198" s="2" t="s">
        <v>220</v>
      </c>
      <c r="EI198" s="4">
        <v>3</v>
      </c>
      <c r="EJ198" s="8">
        <v>170.67</v>
      </c>
      <c r="EK198" s="4">
        <v>2</v>
      </c>
      <c r="EL198" s="8">
        <v>113.78</v>
      </c>
      <c r="EM198" s="7">
        <v>0.5</v>
      </c>
      <c r="EN198" s="7">
        <v>0.5</v>
      </c>
      <c r="EO198" s="2" t="s">
        <v>230</v>
      </c>
      <c r="EP198" s="2" t="s">
        <v>217</v>
      </c>
      <c r="EQ198" s="2" t="s">
        <v>455</v>
      </c>
      <c r="ER198" s="2" t="s">
        <v>247</v>
      </c>
      <c r="ES198" s="2" t="s">
        <v>232</v>
      </c>
      <c r="ET198" s="2" t="s">
        <v>220</v>
      </c>
      <c r="EU198" s="4"/>
      <c r="EV198" s="8"/>
      <c r="EW198" s="4"/>
      <c r="EX198" s="8"/>
      <c r="EY198" s="7"/>
      <c r="EZ198" s="7"/>
      <c r="FA198" s="2" t="s">
        <v>230</v>
      </c>
      <c r="FB198" s="2" t="s">
        <v>270</v>
      </c>
      <c r="FC198" s="2" t="s">
        <v>591</v>
      </c>
      <c r="FD198" s="2" t="s">
        <v>1513</v>
      </c>
      <c r="FE198" s="2" t="s">
        <v>232</v>
      </c>
      <c r="FF198" s="2" t="s">
        <v>220</v>
      </c>
      <c r="FG198" s="4"/>
      <c r="FH198" s="8"/>
      <c r="FI198" s="4">
        <v>2</v>
      </c>
      <c r="FJ198" s="8">
        <v>110.6</v>
      </c>
      <c r="FK198" s="7">
        <v>-1</v>
      </c>
      <c r="FL198" s="7">
        <v>-1</v>
      </c>
      <c r="FM198" s="2" t="s">
        <v>230</v>
      </c>
      <c r="FN198" s="2" t="s">
        <v>217</v>
      </c>
      <c r="FO198" s="2" t="s">
        <v>246</v>
      </c>
      <c r="FP198" s="2" t="s">
        <v>2244</v>
      </c>
      <c r="FQ198" s="2" t="s">
        <v>232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230</v>
      </c>
      <c r="FZ198" s="2" t="s">
        <v>217</v>
      </c>
      <c r="GA198" s="2" t="s">
        <v>2245</v>
      </c>
      <c r="GB198" s="2" t="s">
        <v>868</v>
      </c>
      <c r="GC198" s="2" t="s">
        <v>232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277</v>
      </c>
      <c r="GL198" s="2" t="s">
        <v>217</v>
      </c>
      <c r="GM198" s="2" t="s">
        <v>220</v>
      </c>
      <c r="GN198" s="2" t="s">
        <v>220</v>
      </c>
      <c r="GO198" s="2" t="s">
        <v>232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217</v>
      </c>
      <c r="GY198" s="2" t="s">
        <v>220</v>
      </c>
      <c r="GZ198" s="2" t="s">
        <v>220</v>
      </c>
      <c r="HA198" s="2" t="s">
        <v>232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254</v>
      </c>
      <c r="HJ198" s="2" t="s">
        <v>217</v>
      </c>
      <c r="HK198" s="2" t="s">
        <v>220</v>
      </c>
      <c r="HL198" s="2" t="s">
        <v>220</v>
      </c>
      <c r="HM198" s="2" t="s">
        <v>232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230</v>
      </c>
      <c r="HV198" s="2" t="s">
        <v>217</v>
      </c>
      <c r="HW198" s="2" t="s">
        <v>496</v>
      </c>
      <c r="HX198" s="2" t="s">
        <v>2246</v>
      </c>
      <c r="HY198" s="2" t="s">
        <v>232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230</v>
      </c>
      <c r="IH198" s="2" t="s">
        <v>217</v>
      </c>
      <c r="II198" s="2" t="s">
        <v>591</v>
      </c>
      <c r="IJ198" s="2" t="s">
        <v>2247</v>
      </c>
      <c r="IK198" s="2" t="s">
        <v>232</v>
      </c>
      <c r="IL198" s="2" t="s">
        <v>220</v>
      </c>
      <c r="IM198" s="4"/>
      <c r="IN198" s="8"/>
      <c r="IO198" s="4"/>
      <c r="IP198" s="8"/>
      <c r="IQ198" s="7"/>
      <c r="IR198" s="7"/>
      <c r="IS198" s="2" t="s">
        <v>277</v>
      </c>
      <c r="IT198" s="2" t="s">
        <v>217</v>
      </c>
      <c r="IU198" s="2" t="s">
        <v>220</v>
      </c>
      <c r="IV198" s="2" t="s">
        <v>220</v>
      </c>
      <c r="IW198" s="2" t="s">
        <v>232</v>
      </c>
      <c r="IX198" s="2" t="s">
        <v>220</v>
      </c>
      <c r="IY198" s="4"/>
      <c r="IZ198" s="8"/>
      <c r="JA198" s="4"/>
      <c r="JB198" s="8"/>
      <c r="JC198" s="7"/>
      <c r="JD198" s="7"/>
      <c r="JE198" s="2" t="s">
        <v>1188</v>
      </c>
      <c r="JF198" s="2" t="s">
        <v>270</v>
      </c>
      <c r="JG198" s="2" t="s">
        <v>1387</v>
      </c>
      <c r="JH198" s="2" t="s">
        <v>2248</v>
      </c>
      <c r="JI198" s="2" t="s">
        <v>232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230</v>
      </c>
      <c r="JR198" s="2" t="s">
        <v>217</v>
      </c>
      <c r="JS198" s="2" t="s">
        <v>642</v>
      </c>
      <c r="JT198" s="2" t="s">
        <v>756</v>
      </c>
      <c r="JU198" s="2" t="s">
        <v>232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277</v>
      </c>
      <c r="KD198" s="2" t="s">
        <v>217</v>
      </c>
      <c r="KE198" s="2" t="s">
        <v>220</v>
      </c>
      <c r="KF198" s="2" t="s">
        <v>220</v>
      </c>
      <c r="KG198" s="2" t="s">
        <v>232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254</v>
      </c>
      <c r="KP198" s="2" t="s">
        <v>217</v>
      </c>
      <c r="KQ198" s="2" t="s">
        <v>220</v>
      </c>
      <c r="KR198" s="2" t="s">
        <v>220</v>
      </c>
      <c r="KS198" s="2" t="s">
        <v>232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277</v>
      </c>
      <c r="LB198" s="2" t="s">
        <v>217</v>
      </c>
      <c r="LC198" s="2" t="s">
        <v>220</v>
      </c>
      <c r="LD198" s="2" t="s">
        <v>220</v>
      </c>
      <c r="LE198" s="2" t="s">
        <v>232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268</v>
      </c>
      <c r="LN198" s="2" t="s">
        <v>217</v>
      </c>
      <c r="LO198" s="2" t="s">
        <v>220</v>
      </c>
      <c r="LP198" s="2" t="s">
        <v>220</v>
      </c>
      <c r="LQ198" s="2" t="s">
        <v>232</v>
      </c>
      <c r="LR198" s="2" t="s">
        <v>220</v>
      </c>
      <c r="LS198" s="4"/>
      <c r="LT198" s="8"/>
      <c r="LU198" s="4"/>
      <c r="LV198" s="8"/>
      <c r="LW198" s="7"/>
      <c r="LX198" s="7"/>
      <c r="LY198" s="2" t="s">
        <v>230</v>
      </c>
      <c r="LZ198" s="2" t="s">
        <v>270</v>
      </c>
      <c r="MA198" s="2" t="s">
        <v>2208</v>
      </c>
      <c r="MB198" s="2" t="s">
        <v>1401</v>
      </c>
      <c r="MC198" s="2" t="s">
        <v>232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277</v>
      </c>
      <c r="ML198" s="2" t="s">
        <v>217</v>
      </c>
      <c r="MM198" s="2" t="s">
        <v>220</v>
      </c>
      <c r="MN198" s="2" t="s">
        <v>220</v>
      </c>
      <c r="MO198" s="2" t="s">
        <v>232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230</v>
      </c>
      <c r="MX198" s="2" t="s">
        <v>274</v>
      </c>
      <c r="MY198" s="2" t="s">
        <v>648</v>
      </c>
      <c r="MZ198" s="2" t="s">
        <v>1498</v>
      </c>
      <c r="NA198" s="2" t="s">
        <v>232</v>
      </c>
      <c r="NB198" s="2" t="s">
        <v>220</v>
      </c>
      <c r="NC198" s="4"/>
      <c r="ND198" s="8"/>
      <c r="NE198" s="4"/>
      <c r="NF198" s="8"/>
      <c r="NG198" s="7"/>
      <c r="NH198" s="7"/>
      <c r="NI198" s="2" t="s">
        <v>220</v>
      </c>
      <c r="NJ198" s="2" t="s">
        <v>220</v>
      </c>
      <c r="NK198" s="2" t="s">
        <v>220</v>
      </c>
      <c r="NL198" s="2" t="s">
        <v>220</v>
      </c>
      <c r="NM198" s="2" t="s">
        <v>220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277</v>
      </c>
      <c r="NV198" s="2" t="s">
        <v>217</v>
      </c>
      <c r="NW198" s="2" t="s">
        <v>220</v>
      </c>
      <c r="NX198" s="2" t="s">
        <v>220</v>
      </c>
      <c r="NY198" s="2" t="s">
        <v>232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220</v>
      </c>
      <c r="OH198" s="2" t="s">
        <v>220</v>
      </c>
      <c r="OI198" s="2" t="s">
        <v>220</v>
      </c>
      <c r="OJ198" s="2" t="s">
        <v>220</v>
      </c>
      <c r="OK198" s="2" t="s">
        <v>220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230</v>
      </c>
      <c r="OT198" s="2" t="s">
        <v>270</v>
      </c>
      <c r="OU198" s="2" t="s">
        <v>607</v>
      </c>
      <c r="OV198" s="2" t="s">
        <v>220</v>
      </c>
      <c r="OW198" s="2" t="s">
        <v>232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220</v>
      </c>
      <c r="PF198" s="2" t="s">
        <v>220</v>
      </c>
      <c r="PG198" s="2" t="s">
        <v>220</v>
      </c>
      <c r="PH198" s="2" t="s">
        <v>220</v>
      </c>
      <c r="PI198" s="2" t="s">
        <v>220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230</v>
      </c>
      <c r="PR198" s="2" t="s">
        <v>270</v>
      </c>
      <c r="PS198" s="2" t="s">
        <v>1731</v>
      </c>
      <c r="PT198" s="2" t="s">
        <v>2249</v>
      </c>
      <c r="PU198" s="2" t="s">
        <v>232</v>
      </c>
      <c r="PV198" s="2" t="s">
        <v>220</v>
      </c>
      <c r="PW198" s="4">
        <v>103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</row>
    <row r="199">
      <c r="A199" s="2" t="s">
        <v>2250</v>
      </c>
      <c r="B199" s="2" t="s">
        <v>209</v>
      </c>
      <c r="C199" s="2" t="s">
        <v>210</v>
      </c>
      <c r="D199" s="2" t="s">
        <v>1713</v>
      </c>
      <c r="E199" s="2" t="s">
        <v>2173</v>
      </c>
      <c r="F199" s="2" t="s">
        <v>1490</v>
      </c>
      <c r="G199" s="2" t="s">
        <v>1490</v>
      </c>
      <c r="H199" s="2" t="s">
        <v>1490</v>
      </c>
      <c r="I199" s="2" t="s">
        <v>2232</v>
      </c>
      <c r="J199" s="2" t="s">
        <v>1518</v>
      </c>
      <c r="K199" s="2" t="s">
        <v>1329</v>
      </c>
      <c r="L199" s="3">
        <v>68.11</v>
      </c>
      <c r="M199" s="3">
        <v>71.52</v>
      </c>
      <c r="N199" s="3">
        <v>139</v>
      </c>
      <c r="O199" s="2" t="s">
        <v>217</v>
      </c>
      <c r="P199" s="2" t="s">
        <v>538</v>
      </c>
      <c r="Q199" s="2" t="s">
        <v>219</v>
      </c>
      <c r="R199" s="2" t="s">
        <v>220</v>
      </c>
      <c r="S199" s="2" t="s">
        <v>1493</v>
      </c>
      <c r="T199" s="2" t="s">
        <v>220</v>
      </c>
      <c r="U199" s="2" t="s">
        <v>220</v>
      </c>
      <c r="V199" s="2" t="s">
        <v>1033</v>
      </c>
      <c r="W199" s="2" t="s">
        <v>844</v>
      </c>
      <c r="X199" s="2" t="s">
        <v>845</v>
      </c>
      <c r="Y199" s="2" t="s">
        <v>582</v>
      </c>
      <c r="Z199" s="4">
        <v>58</v>
      </c>
      <c r="AA199" s="4">
        <f>=ROUNDDOWN(26.3636363636364,0)</f>
      </c>
      <c r="AB199" s="5">
        <v>2.2</v>
      </c>
      <c r="AC199" s="2" t="s">
        <v>220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>
        <v>6</v>
      </c>
      <c r="AQ199" s="8">
        <v>422.82</v>
      </c>
      <c r="AR199" s="4">
        <v>4</v>
      </c>
      <c r="AS199" s="8">
        <v>290.07</v>
      </c>
      <c r="AT199" s="7">
        <v>0.5</v>
      </c>
      <c r="AU199" s="7">
        <v>0.4576</v>
      </c>
      <c r="AV199" s="4" t="s">
        <v>220</v>
      </c>
      <c r="AW199" s="8" t="s">
        <v>220</v>
      </c>
      <c r="AX199" s="4" t="s">
        <v>220</v>
      </c>
      <c r="AY199" s="8" t="s">
        <v>220</v>
      </c>
      <c r="AZ199" s="7" t="s">
        <v>220</v>
      </c>
      <c r="BA199" s="7" t="s">
        <v>220</v>
      </c>
      <c r="BB199" s="7">
        <v>0.3755</v>
      </c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 t="s">
        <v>220</v>
      </c>
      <c r="BJ199" s="4">
        <v>6</v>
      </c>
      <c r="BK199" s="8">
        <v>422.82</v>
      </c>
      <c r="BL199" s="2" t="s">
        <v>2251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1188</v>
      </c>
      <c r="BV199" s="2" t="s">
        <v>270</v>
      </c>
      <c r="BW199" s="2" t="s">
        <v>220</v>
      </c>
      <c r="BX199" s="2" t="s">
        <v>2233</v>
      </c>
      <c r="BY199" s="2" t="s">
        <v>232</v>
      </c>
      <c r="BZ199" s="2" t="s">
        <v>220</v>
      </c>
      <c r="CA199" s="4"/>
      <c r="CB199" s="8"/>
      <c r="CC199" s="4">
        <v>1</v>
      </c>
      <c r="CD199" s="8">
        <v>69.9</v>
      </c>
      <c r="CE199" s="7">
        <v>-1</v>
      </c>
      <c r="CF199" s="7">
        <v>-1</v>
      </c>
      <c r="CG199" s="2" t="s">
        <v>230</v>
      </c>
      <c r="CH199" s="2" t="s">
        <v>217</v>
      </c>
      <c r="CI199" s="2" t="s">
        <v>591</v>
      </c>
      <c r="CJ199" s="2" t="s">
        <v>2252</v>
      </c>
      <c r="CK199" s="2" t="s">
        <v>232</v>
      </c>
      <c r="CL199" s="2" t="s">
        <v>220</v>
      </c>
      <c r="CM199" s="4"/>
      <c r="CN199" s="8"/>
      <c r="CO199" s="4"/>
      <c r="CP199" s="8"/>
      <c r="CQ199" s="7"/>
      <c r="CR199" s="7"/>
      <c r="CS199" s="2" t="s">
        <v>230</v>
      </c>
      <c r="CT199" s="2" t="s">
        <v>217</v>
      </c>
      <c r="CU199" s="2" t="s">
        <v>235</v>
      </c>
      <c r="CV199" s="2" t="s">
        <v>666</v>
      </c>
      <c r="CW199" s="2" t="s">
        <v>232</v>
      </c>
      <c r="CX199" s="2" t="s">
        <v>220</v>
      </c>
      <c r="CY199" s="4"/>
      <c r="CZ199" s="8"/>
      <c r="DA199" s="4"/>
      <c r="DB199" s="8"/>
      <c r="DC199" s="7"/>
      <c r="DD199" s="7"/>
      <c r="DE199" s="2" t="s">
        <v>230</v>
      </c>
      <c r="DF199" s="2" t="s">
        <v>217</v>
      </c>
      <c r="DG199" s="2" t="s">
        <v>591</v>
      </c>
      <c r="DH199" s="2" t="s">
        <v>2253</v>
      </c>
      <c r="DI199" s="2" t="s">
        <v>232</v>
      </c>
      <c r="DJ199" s="2" t="s">
        <v>220</v>
      </c>
      <c r="DK199" s="4"/>
      <c r="DL199" s="8"/>
      <c r="DM199" s="4"/>
      <c r="DN199" s="8"/>
      <c r="DO199" s="7"/>
      <c r="DP199" s="7"/>
      <c r="DQ199" s="2" t="s">
        <v>230</v>
      </c>
      <c r="DR199" s="2" t="s">
        <v>217</v>
      </c>
      <c r="DS199" s="2" t="s">
        <v>591</v>
      </c>
      <c r="DT199" s="2" t="s">
        <v>2254</v>
      </c>
      <c r="DU199" s="2" t="s">
        <v>232</v>
      </c>
      <c r="DV199" s="2" t="s">
        <v>220</v>
      </c>
      <c r="DW199" s="4">
        <v>3</v>
      </c>
      <c r="DX199" s="8">
        <v>197.37</v>
      </c>
      <c r="DY199" s="4"/>
      <c r="DZ199" s="8"/>
      <c r="EA199" s="7"/>
      <c r="EB199" s="7"/>
      <c r="EC199" s="2" t="s">
        <v>230</v>
      </c>
      <c r="ED199" s="2" t="s">
        <v>217</v>
      </c>
      <c r="EE199" s="2" t="s">
        <v>591</v>
      </c>
      <c r="EF199" s="2" t="s">
        <v>2235</v>
      </c>
      <c r="EG199" s="2" t="s">
        <v>232</v>
      </c>
      <c r="EH199" s="2" t="s">
        <v>220</v>
      </c>
      <c r="EI199" s="4">
        <v>2</v>
      </c>
      <c r="EJ199" s="8">
        <v>146.78</v>
      </c>
      <c r="EK199" s="4">
        <v>3</v>
      </c>
      <c r="EL199" s="8">
        <v>220.17</v>
      </c>
      <c r="EM199" s="7">
        <v>-0.3333</v>
      </c>
      <c r="EN199" s="7">
        <v>-0.3333</v>
      </c>
      <c r="EO199" s="2" t="s">
        <v>230</v>
      </c>
      <c r="EP199" s="2" t="s">
        <v>217</v>
      </c>
      <c r="EQ199" s="2" t="s">
        <v>455</v>
      </c>
      <c r="ER199" s="2" t="s">
        <v>246</v>
      </c>
      <c r="ES199" s="2" t="s">
        <v>232</v>
      </c>
      <c r="ET199" s="2" t="s">
        <v>220</v>
      </c>
      <c r="EU199" s="4"/>
      <c r="EV199" s="8"/>
      <c r="EW199" s="4"/>
      <c r="EX199" s="8"/>
      <c r="EY199" s="7"/>
      <c r="EZ199" s="7"/>
      <c r="FA199" s="2" t="s">
        <v>230</v>
      </c>
      <c r="FB199" s="2" t="s">
        <v>270</v>
      </c>
      <c r="FC199" s="2" t="s">
        <v>591</v>
      </c>
      <c r="FD199" s="2" t="s">
        <v>1510</v>
      </c>
      <c r="FE199" s="2" t="s">
        <v>232</v>
      </c>
      <c r="FF199" s="2" t="s">
        <v>220</v>
      </c>
      <c r="FG199" s="4"/>
      <c r="FH199" s="8"/>
      <c r="FI199" s="4"/>
      <c r="FJ199" s="8"/>
      <c r="FK199" s="7"/>
      <c r="FL199" s="7"/>
      <c r="FM199" s="2" t="s">
        <v>230</v>
      </c>
      <c r="FN199" s="2" t="s">
        <v>217</v>
      </c>
      <c r="FO199" s="2" t="s">
        <v>246</v>
      </c>
      <c r="FP199" s="2" t="s">
        <v>730</v>
      </c>
      <c r="FQ199" s="2" t="s">
        <v>232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230</v>
      </c>
      <c r="FZ199" s="2" t="s">
        <v>217</v>
      </c>
      <c r="GA199" s="2" t="s">
        <v>460</v>
      </c>
      <c r="GB199" s="2" t="s">
        <v>872</v>
      </c>
      <c r="GC199" s="2" t="s">
        <v>232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277</v>
      </c>
      <c r="GL199" s="2" t="s">
        <v>217</v>
      </c>
      <c r="GM199" s="2" t="s">
        <v>220</v>
      </c>
      <c r="GN199" s="2" t="s">
        <v>220</v>
      </c>
      <c r="GO199" s="2" t="s">
        <v>232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217</v>
      </c>
      <c r="GY199" s="2" t="s">
        <v>220</v>
      </c>
      <c r="GZ199" s="2" t="s">
        <v>220</v>
      </c>
      <c r="HA199" s="2" t="s">
        <v>232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254</v>
      </c>
      <c r="HJ199" s="2" t="s">
        <v>217</v>
      </c>
      <c r="HK199" s="2" t="s">
        <v>220</v>
      </c>
      <c r="HL199" s="2" t="s">
        <v>220</v>
      </c>
      <c r="HM199" s="2" t="s">
        <v>232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230</v>
      </c>
      <c r="HV199" s="2" t="s">
        <v>217</v>
      </c>
      <c r="HW199" s="2" t="s">
        <v>496</v>
      </c>
      <c r="HX199" s="2" t="s">
        <v>261</v>
      </c>
      <c r="HY199" s="2" t="s">
        <v>232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230</v>
      </c>
      <c r="IH199" s="2" t="s">
        <v>217</v>
      </c>
      <c r="II199" s="2" t="s">
        <v>591</v>
      </c>
      <c r="IJ199" s="2" t="s">
        <v>1500</v>
      </c>
      <c r="IK199" s="2" t="s">
        <v>232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277</v>
      </c>
      <c r="IT199" s="2" t="s">
        <v>217</v>
      </c>
      <c r="IU199" s="2" t="s">
        <v>220</v>
      </c>
      <c r="IV199" s="2" t="s">
        <v>220</v>
      </c>
      <c r="IW199" s="2" t="s">
        <v>232</v>
      </c>
      <c r="IX199" s="2" t="s">
        <v>220</v>
      </c>
      <c r="IY199" s="4">
        <v>1</v>
      </c>
      <c r="IZ199" s="8">
        <v>78.67</v>
      </c>
      <c r="JA199" s="4"/>
      <c r="JB199" s="8"/>
      <c r="JC199" s="7"/>
      <c r="JD199" s="7"/>
      <c r="JE199" s="2" t="s">
        <v>230</v>
      </c>
      <c r="JF199" s="2" t="s">
        <v>217</v>
      </c>
      <c r="JG199" s="2" t="s">
        <v>1387</v>
      </c>
      <c r="JH199" s="2" t="s">
        <v>2255</v>
      </c>
      <c r="JI199" s="2" t="s">
        <v>232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230</v>
      </c>
      <c r="JR199" s="2" t="s">
        <v>217</v>
      </c>
      <c r="JS199" s="2" t="s">
        <v>642</v>
      </c>
      <c r="JT199" s="2" t="s">
        <v>1841</v>
      </c>
      <c r="JU199" s="2" t="s">
        <v>232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277</v>
      </c>
      <c r="KD199" s="2" t="s">
        <v>217</v>
      </c>
      <c r="KE199" s="2" t="s">
        <v>220</v>
      </c>
      <c r="KF199" s="2" t="s">
        <v>220</v>
      </c>
      <c r="KG199" s="2" t="s">
        <v>232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254</v>
      </c>
      <c r="KP199" s="2" t="s">
        <v>217</v>
      </c>
      <c r="KQ199" s="2" t="s">
        <v>220</v>
      </c>
      <c r="KR199" s="2" t="s">
        <v>220</v>
      </c>
      <c r="KS199" s="2" t="s">
        <v>232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277</v>
      </c>
      <c r="LB199" s="2" t="s">
        <v>217</v>
      </c>
      <c r="LC199" s="2" t="s">
        <v>220</v>
      </c>
      <c r="LD199" s="2" t="s">
        <v>220</v>
      </c>
      <c r="LE199" s="2" t="s">
        <v>232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268</v>
      </c>
      <c r="LN199" s="2" t="s">
        <v>217</v>
      </c>
      <c r="LO199" s="2" t="s">
        <v>220</v>
      </c>
      <c r="LP199" s="2" t="s">
        <v>220</v>
      </c>
      <c r="LQ199" s="2" t="s">
        <v>232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230</v>
      </c>
      <c r="LZ199" s="2" t="s">
        <v>270</v>
      </c>
      <c r="MA199" s="2" t="s">
        <v>2208</v>
      </c>
      <c r="MB199" s="2" t="s">
        <v>220</v>
      </c>
      <c r="MC199" s="2" t="s">
        <v>232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277</v>
      </c>
      <c r="ML199" s="2" t="s">
        <v>217</v>
      </c>
      <c r="MM199" s="2" t="s">
        <v>220</v>
      </c>
      <c r="MN199" s="2" t="s">
        <v>220</v>
      </c>
      <c r="MO199" s="2" t="s">
        <v>232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230</v>
      </c>
      <c r="MX199" s="2" t="s">
        <v>274</v>
      </c>
      <c r="MY199" s="2" t="s">
        <v>648</v>
      </c>
      <c r="MZ199" s="2" t="s">
        <v>1498</v>
      </c>
      <c r="NA199" s="2" t="s">
        <v>232</v>
      </c>
      <c r="NB199" s="2" t="s">
        <v>220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220</v>
      </c>
      <c r="NK199" s="2" t="s">
        <v>220</v>
      </c>
      <c r="NL199" s="2" t="s">
        <v>220</v>
      </c>
      <c r="NM199" s="2" t="s">
        <v>220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277</v>
      </c>
      <c r="NV199" s="2" t="s">
        <v>217</v>
      </c>
      <c r="NW199" s="2" t="s">
        <v>220</v>
      </c>
      <c r="NX199" s="2" t="s">
        <v>220</v>
      </c>
      <c r="NY199" s="2" t="s">
        <v>232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220</v>
      </c>
      <c r="OI199" s="2" t="s">
        <v>220</v>
      </c>
      <c r="OJ199" s="2" t="s">
        <v>220</v>
      </c>
      <c r="OK199" s="2" t="s">
        <v>220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230</v>
      </c>
      <c r="OT199" s="2" t="s">
        <v>270</v>
      </c>
      <c r="OU199" s="2" t="s">
        <v>607</v>
      </c>
      <c r="OV199" s="2" t="s">
        <v>220</v>
      </c>
      <c r="OW199" s="2" t="s">
        <v>232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220</v>
      </c>
      <c r="PF199" s="2" t="s">
        <v>220</v>
      </c>
      <c r="PG199" s="2" t="s">
        <v>220</v>
      </c>
      <c r="PH199" s="2" t="s">
        <v>220</v>
      </c>
      <c r="PI199" s="2" t="s">
        <v>220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230</v>
      </c>
      <c r="PR199" s="2" t="s">
        <v>270</v>
      </c>
      <c r="PS199" s="2" t="s">
        <v>1731</v>
      </c>
      <c r="PT199" s="2" t="s">
        <v>1160</v>
      </c>
      <c r="PU199" s="2" t="s">
        <v>232</v>
      </c>
      <c r="PV199" s="2" t="s">
        <v>220</v>
      </c>
      <c r="PW199" s="4">
        <v>58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</row>
    <row r="200">
      <c r="A200" s="2" t="s">
        <v>2256</v>
      </c>
      <c r="B200" s="2" t="s">
        <v>209</v>
      </c>
      <c r="C200" s="2" t="s">
        <v>210</v>
      </c>
      <c r="D200" s="2" t="s">
        <v>1713</v>
      </c>
      <c r="E200" s="2" t="s">
        <v>2173</v>
      </c>
      <c r="F200" s="2" t="s">
        <v>1490</v>
      </c>
      <c r="G200" s="2" t="s">
        <v>1490</v>
      </c>
      <c r="H200" s="2" t="s">
        <v>1490</v>
      </c>
      <c r="I200" s="2" t="s">
        <v>2232</v>
      </c>
      <c r="J200" s="2" t="s">
        <v>215</v>
      </c>
      <c r="K200" s="2" t="s">
        <v>1528</v>
      </c>
      <c r="L200" s="3">
        <v>52.8</v>
      </c>
      <c r="M200" s="3">
        <v>55.43</v>
      </c>
      <c r="N200" s="3">
        <v>109.99</v>
      </c>
      <c r="O200" s="2" t="s">
        <v>537</v>
      </c>
      <c r="P200" s="2" t="s">
        <v>538</v>
      </c>
      <c r="Q200" s="2" t="s">
        <v>219</v>
      </c>
      <c r="R200" s="2" t="s">
        <v>220</v>
      </c>
      <c r="S200" s="2" t="s">
        <v>1529</v>
      </c>
      <c r="T200" s="2" t="s">
        <v>220</v>
      </c>
      <c r="U200" s="2" t="s">
        <v>220</v>
      </c>
      <c r="V200" s="2" t="s">
        <v>1033</v>
      </c>
      <c r="W200" s="2" t="s">
        <v>844</v>
      </c>
      <c r="X200" s="2" t="s">
        <v>845</v>
      </c>
      <c r="Y200" s="2" t="s">
        <v>582</v>
      </c>
      <c r="Z200" s="4"/>
      <c r="AA200" s="4">
        <f>=ROUNDDOWN({0},0)</f>
      </c>
      <c r="AB200" s="5">
        <v>1</v>
      </c>
      <c r="AC200" s="2" t="s">
        <v>220</v>
      </c>
      <c r="AD200" s="4"/>
      <c r="AE200" s="4"/>
      <c r="AF200" s="6">
        <v>66</v>
      </c>
      <c r="AG200" s="6"/>
      <c r="AH200" s="7">
        <v>0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/>
      <c r="AQ200" s="8"/>
      <c r="AR200" s="4">
        <v>7</v>
      </c>
      <c r="AS200" s="8">
        <v>353.56</v>
      </c>
      <c r="AT200" s="7">
        <v>-1</v>
      </c>
      <c r="AU200" s="7">
        <v>-1</v>
      </c>
      <c r="AV200" s="4"/>
      <c r="AW200" s="8"/>
      <c r="AX200" s="4">
        <v>7</v>
      </c>
      <c r="AY200" s="8">
        <v>353.56</v>
      </c>
      <c r="AZ200" s="7">
        <v>-1</v>
      </c>
      <c r="BA200" s="7">
        <v>-1</v>
      </c>
      <c r="BB200" s="7"/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/>
      <c r="BJ200" s="4"/>
      <c r="BK200" s="8"/>
      <c r="BL200" s="2" t="s">
        <v>2257</v>
      </c>
      <c r="BM200" s="7"/>
      <c r="BN200" s="7"/>
      <c r="BO200" s="4"/>
      <c r="BP200" s="8"/>
      <c r="BQ200" s="4"/>
      <c r="BR200" s="8"/>
      <c r="BS200" s="7"/>
      <c r="BT200" s="7"/>
      <c r="BU200" s="2" t="s">
        <v>1188</v>
      </c>
      <c r="BV200" s="2" t="s">
        <v>270</v>
      </c>
      <c r="BW200" s="2" t="s">
        <v>220</v>
      </c>
      <c r="BX200" s="2" t="s">
        <v>2258</v>
      </c>
      <c r="BY200" s="2" t="s">
        <v>232</v>
      </c>
      <c r="BZ200" s="2" t="s">
        <v>220</v>
      </c>
      <c r="CA200" s="4"/>
      <c r="CB200" s="8"/>
      <c r="CC200" s="4">
        <v>3</v>
      </c>
      <c r="CD200" s="8">
        <v>143.7</v>
      </c>
      <c r="CE200" s="7">
        <v>-1</v>
      </c>
      <c r="CF200" s="7">
        <v>-1</v>
      </c>
      <c r="CG200" s="2" t="s">
        <v>230</v>
      </c>
      <c r="CH200" s="2" t="s">
        <v>270</v>
      </c>
      <c r="CI200" s="2" t="s">
        <v>591</v>
      </c>
      <c r="CJ200" s="2" t="s">
        <v>1498</v>
      </c>
      <c r="CK200" s="2" t="s">
        <v>232</v>
      </c>
      <c r="CL200" s="2" t="s">
        <v>220</v>
      </c>
      <c r="CM200" s="4"/>
      <c r="CN200" s="8"/>
      <c r="CO200" s="4"/>
      <c r="CP200" s="8"/>
      <c r="CQ200" s="7"/>
      <c r="CR200" s="7"/>
      <c r="CS200" s="2" t="s">
        <v>230</v>
      </c>
      <c r="CT200" s="2" t="s">
        <v>270</v>
      </c>
      <c r="CU200" s="2" t="s">
        <v>235</v>
      </c>
      <c r="CV200" s="2" t="s">
        <v>666</v>
      </c>
      <c r="CW200" s="2" t="s">
        <v>269</v>
      </c>
      <c r="CX200" s="2" t="s">
        <v>220</v>
      </c>
      <c r="CY200" s="4"/>
      <c r="CZ200" s="8"/>
      <c r="DA200" s="4"/>
      <c r="DB200" s="8"/>
      <c r="DC200" s="7"/>
      <c r="DD200" s="7"/>
      <c r="DE200" s="2" t="s">
        <v>230</v>
      </c>
      <c r="DF200" s="2" t="s">
        <v>270</v>
      </c>
      <c r="DG200" s="2" t="s">
        <v>591</v>
      </c>
      <c r="DH200" s="2" t="s">
        <v>1512</v>
      </c>
      <c r="DI200" s="2" t="s">
        <v>232</v>
      </c>
      <c r="DJ200" s="2" t="s">
        <v>220</v>
      </c>
      <c r="DK200" s="4"/>
      <c r="DL200" s="8"/>
      <c r="DM200" s="4"/>
      <c r="DN200" s="8"/>
      <c r="DO200" s="7"/>
      <c r="DP200" s="7"/>
      <c r="DQ200" s="2" t="s">
        <v>230</v>
      </c>
      <c r="DR200" s="2" t="s">
        <v>270</v>
      </c>
      <c r="DS200" s="2" t="s">
        <v>591</v>
      </c>
      <c r="DT200" s="2" t="s">
        <v>2259</v>
      </c>
      <c r="DU200" s="2" t="s">
        <v>232</v>
      </c>
      <c r="DV200" s="2" t="s">
        <v>220</v>
      </c>
      <c r="DW200" s="4"/>
      <c r="DX200" s="8"/>
      <c r="DY200" s="4">
        <v>1</v>
      </c>
      <c r="DZ200" s="8">
        <v>40.78</v>
      </c>
      <c r="EA200" s="7">
        <v>-1</v>
      </c>
      <c r="EB200" s="7">
        <v>-1</v>
      </c>
      <c r="EC200" s="2" t="s">
        <v>230</v>
      </c>
      <c r="ED200" s="2" t="s">
        <v>270</v>
      </c>
      <c r="EE200" s="2" t="s">
        <v>591</v>
      </c>
      <c r="EF200" s="2" t="s">
        <v>1498</v>
      </c>
      <c r="EG200" s="2" t="s">
        <v>232</v>
      </c>
      <c r="EH200" s="2" t="s">
        <v>220</v>
      </c>
      <c r="EI200" s="4"/>
      <c r="EJ200" s="8"/>
      <c r="EK200" s="4">
        <v>2</v>
      </c>
      <c r="EL200" s="8">
        <v>113.78</v>
      </c>
      <c r="EM200" s="7">
        <v>-1</v>
      </c>
      <c r="EN200" s="7">
        <v>-1</v>
      </c>
      <c r="EO200" s="2" t="s">
        <v>230</v>
      </c>
      <c r="EP200" s="2" t="s">
        <v>270</v>
      </c>
      <c r="EQ200" s="2" t="s">
        <v>455</v>
      </c>
      <c r="ER200" s="2" t="s">
        <v>236</v>
      </c>
      <c r="ES200" s="2" t="s">
        <v>232</v>
      </c>
      <c r="ET200" s="2" t="s">
        <v>220</v>
      </c>
      <c r="EU200" s="4"/>
      <c r="EV200" s="8"/>
      <c r="EW200" s="4"/>
      <c r="EX200" s="8"/>
      <c r="EY200" s="7"/>
      <c r="EZ200" s="7"/>
      <c r="FA200" s="2" t="s">
        <v>230</v>
      </c>
      <c r="FB200" s="2" t="s">
        <v>270</v>
      </c>
      <c r="FC200" s="2" t="s">
        <v>591</v>
      </c>
      <c r="FD200" s="2" t="s">
        <v>1498</v>
      </c>
      <c r="FE200" s="2" t="s">
        <v>232</v>
      </c>
      <c r="FF200" s="2" t="s">
        <v>220</v>
      </c>
      <c r="FG200" s="4"/>
      <c r="FH200" s="8"/>
      <c r="FI200" s="4">
        <v>1</v>
      </c>
      <c r="FJ200" s="8">
        <v>55.3</v>
      </c>
      <c r="FK200" s="7">
        <v>-1</v>
      </c>
      <c r="FL200" s="7">
        <v>-1</v>
      </c>
      <c r="FM200" s="2" t="s">
        <v>230</v>
      </c>
      <c r="FN200" s="2" t="s">
        <v>270</v>
      </c>
      <c r="FO200" s="2" t="s">
        <v>246</v>
      </c>
      <c r="FP200" s="2" t="s">
        <v>2139</v>
      </c>
      <c r="FQ200" s="2" t="s">
        <v>232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230</v>
      </c>
      <c r="FZ200" s="2" t="s">
        <v>270</v>
      </c>
      <c r="GA200" s="2" t="s">
        <v>1290</v>
      </c>
      <c r="GB200" s="2" t="s">
        <v>2260</v>
      </c>
      <c r="GC200" s="2" t="s">
        <v>232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277</v>
      </c>
      <c r="GL200" s="2" t="s">
        <v>270</v>
      </c>
      <c r="GM200" s="2" t="s">
        <v>220</v>
      </c>
      <c r="GN200" s="2" t="s">
        <v>220</v>
      </c>
      <c r="GO200" s="2" t="s">
        <v>232</v>
      </c>
      <c r="GP200" s="2" t="s">
        <v>220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270</v>
      </c>
      <c r="GY200" s="2" t="s">
        <v>220</v>
      </c>
      <c r="GZ200" s="2" t="s">
        <v>220</v>
      </c>
      <c r="HA200" s="2" t="s">
        <v>232</v>
      </c>
      <c r="HB200" s="2" t="s">
        <v>220</v>
      </c>
      <c r="HC200" s="4"/>
      <c r="HD200" s="8"/>
      <c r="HE200" s="4"/>
      <c r="HF200" s="8"/>
      <c r="HG200" s="7"/>
      <c r="HH200" s="7"/>
      <c r="HI200" s="2" t="s">
        <v>277</v>
      </c>
      <c r="HJ200" s="2" t="s">
        <v>270</v>
      </c>
      <c r="HK200" s="2" t="s">
        <v>220</v>
      </c>
      <c r="HL200" s="2" t="s">
        <v>220</v>
      </c>
      <c r="HM200" s="2" t="s">
        <v>232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230</v>
      </c>
      <c r="HV200" s="2" t="s">
        <v>270</v>
      </c>
      <c r="HW200" s="2" t="s">
        <v>496</v>
      </c>
      <c r="HX200" s="2" t="s">
        <v>220</v>
      </c>
      <c r="HY200" s="2" t="s">
        <v>232</v>
      </c>
      <c r="HZ200" s="2" t="s">
        <v>220</v>
      </c>
      <c r="IA200" s="4"/>
      <c r="IB200" s="8"/>
      <c r="IC200" s="4"/>
      <c r="ID200" s="8"/>
      <c r="IE200" s="7"/>
      <c r="IF200" s="7"/>
      <c r="IG200" s="2" t="s">
        <v>230</v>
      </c>
      <c r="IH200" s="2" t="s">
        <v>270</v>
      </c>
      <c r="II200" s="2" t="s">
        <v>591</v>
      </c>
      <c r="IJ200" s="2" t="s">
        <v>2261</v>
      </c>
      <c r="IK200" s="2" t="s">
        <v>232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277</v>
      </c>
      <c r="IT200" s="2" t="s">
        <v>270</v>
      </c>
      <c r="IU200" s="2" t="s">
        <v>220</v>
      </c>
      <c r="IV200" s="2" t="s">
        <v>220</v>
      </c>
      <c r="IW200" s="2" t="s">
        <v>232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230</v>
      </c>
      <c r="JF200" s="2" t="s">
        <v>270</v>
      </c>
      <c r="JG200" s="2" t="s">
        <v>1387</v>
      </c>
      <c r="JH200" s="2" t="s">
        <v>967</v>
      </c>
      <c r="JI200" s="2" t="s">
        <v>232</v>
      </c>
      <c r="JJ200" s="2" t="s">
        <v>220</v>
      </c>
      <c r="JK200" s="4"/>
      <c r="JL200" s="8"/>
      <c r="JM200" s="4"/>
      <c r="JN200" s="8"/>
      <c r="JO200" s="7"/>
      <c r="JP200" s="7"/>
      <c r="JQ200" s="2" t="s">
        <v>230</v>
      </c>
      <c r="JR200" s="2" t="s">
        <v>270</v>
      </c>
      <c r="JS200" s="2" t="s">
        <v>642</v>
      </c>
      <c r="JT200" s="2" t="s">
        <v>735</v>
      </c>
      <c r="JU200" s="2" t="s">
        <v>232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277</v>
      </c>
      <c r="KD200" s="2" t="s">
        <v>270</v>
      </c>
      <c r="KE200" s="2" t="s">
        <v>220</v>
      </c>
      <c r="KF200" s="2" t="s">
        <v>220</v>
      </c>
      <c r="KG200" s="2" t="s">
        <v>232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254</v>
      </c>
      <c r="KP200" s="2" t="s">
        <v>270</v>
      </c>
      <c r="KQ200" s="2" t="s">
        <v>220</v>
      </c>
      <c r="KR200" s="2" t="s">
        <v>220</v>
      </c>
      <c r="KS200" s="2" t="s">
        <v>232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277</v>
      </c>
      <c r="LB200" s="2" t="s">
        <v>270</v>
      </c>
      <c r="LC200" s="2" t="s">
        <v>220</v>
      </c>
      <c r="LD200" s="2" t="s">
        <v>220</v>
      </c>
      <c r="LE200" s="2" t="s">
        <v>232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268</v>
      </c>
      <c r="LN200" s="2" t="s">
        <v>270</v>
      </c>
      <c r="LO200" s="2" t="s">
        <v>220</v>
      </c>
      <c r="LP200" s="2" t="s">
        <v>220</v>
      </c>
      <c r="LQ200" s="2" t="s">
        <v>232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230</v>
      </c>
      <c r="LZ200" s="2" t="s">
        <v>270</v>
      </c>
      <c r="MA200" s="2" t="s">
        <v>2008</v>
      </c>
      <c r="MB200" s="2" t="s">
        <v>2262</v>
      </c>
      <c r="MC200" s="2" t="s">
        <v>232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277</v>
      </c>
      <c r="ML200" s="2" t="s">
        <v>270</v>
      </c>
      <c r="MM200" s="2" t="s">
        <v>220</v>
      </c>
      <c r="MN200" s="2" t="s">
        <v>220</v>
      </c>
      <c r="MO200" s="2" t="s">
        <v>232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230</v>
      </c>
      <c r="MX200" s="2" t="s">
        <v>270</v>
      </c>
      <c r="MY200" s="2" t="s">
        <v>648</v>
      </c>
      <c r="MZ200" s="2" t="s">
        <v>1498</v>
      </c>
      <c r="NA200" s="2" t="s">
        <v>232</v>
      </c>
      <c r="NB200" s="2" t="s">
        <v>220</v>
      </c>
      <c r="NC200" s="4"/>
      <c r="ND200" s="8"/>
      <c r="NE200" s="4"/>
      <c r="NF200" s="8"/>
      <c r="NG200" s="7"/>
      <c r="NH200" s="7"/>
      <c r="NI200" s="2" t="s">
        <v>220</v>
      </c>
      <c r="NJ200" s="2" t="s">
        <v>220</v>
      </c>
      <c r="NK200" s="2" t="s">
        <v>220</v>
      </c>
      <c r="NL200" s="2" t="s">
        <v>220</v>
      </c>
      <c r="NM200" s="2" t="s">
        <v>220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277</v>
      </c>
      <c r="NV200" s="2" t="s">
        <v>270</v>
      </c>
      <c r="NW200" s="2" t="s">
        <v>220</v>
      </c>
      <c r="NX200" s="2" t="s">
        <v>220</v>
      </c>
      <c r="NY200" s="2" t="s">
        <v>232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220</v>
      </c>
      <c r="OI200" s="2" t="s">
        <v>220</v>
      </c>
      <c r="OJ200" s="2" t="s">
        <v>220</v>
      </c>
      <c r="OK200" s="2" t="s">
        <v>220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230</v>
      </c>
      <c r="OT200" s="2" t="s">
        <v>270</v>
      </c>
      <c r="OU200" s="2" t="s">
        <v>607</v>
      </c>
      <c r="OV200" s="2" t="s">
        <v>718</v>
      </c>
      <c r="OW200" s="2" t="s">
        <v>232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220</v>
      </c>
      <c r="PF200" s="2" t="s">
        <v>220</v>
      </c>
      <c r="PG200" s="2" t="s">
        <v>220</v>
      </c>
      <c r="PH200" s="2" t="s">
        <v>220</v>
      </c>
      <c r="PI200" s="2" t="s">
        <v>220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230</v>
      </c>
      <c r="PR200" s="2" t="s">
        <v>270</v>
      </c>
      <c r="PS200" s="2" t="s">
        <v>956</v>
      </c>
      <c r="PT200" s="2" t="s">
        <v>271</v>
      </c>
      <c r="PU200" s="2" t="s">
        <v>232</v>
      </c>
      <c r="PV200" s="2" t="s">
        <v>220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</row>
    <row r="201">
      <c r="A201" s="2" t="s">
        <v>2263</v>
      </c>
      <c r="B201" s="2" t="s">
        <v>209</v>
      </c>
      <c r="C201" s="2" t="s">
        <v>210</v>
      </c>
      <c r="D201" s="2" t="s">
        <v>1713</v>
      </c>
      <c r="E201" s="2" t="s">
        <v>2173</v>
      </c>
      <c r="F201" s="2" t="s">
        <v>1582</v>
      </c>
      <c r="G201" s="2" t="s">
        <v>220</v>
      </c>
      <c r="H201" s="2" t="s">
        <v>220</v>
      </c>
      <c r="I201" s="2" t="s">
        <v>2264</v>
      </c>
      <c r="J201" s="2" t="s">
        <v>1492</v>
      </c>
      <c r="K201" s="2" t="s">
        <v>1583</v>
      </c>
      <c r="L201" s="3">
        <v>43.2</v>
      </c>
      <c r="M201" s="3">
        <v>45.35</v>
      </c>
      <c r="N201" s="3">
        <v>89.99</v>
      </c>
      <c r="O201" s="2" t="s">
        <v>1099</v>
      </c>
      <c r="P201" s="2" t="s">
        <v>538</v>
      </c>
      <c r="Q201" s="2" t="s">
        <v>219</v>
      </c>
      <c r="R201" s="2" t="s">
        <v>220</v>
      </c>
      <c r="S201" s="2" t="s">
        <v>1584</v>
      </c>
      <c r="T201" s="2" t="s">
        <v>220</v>
      </c>
      <c r="U201" s="2" t="s">
        <v>220</v>
      </c>
      <c r="V201" s="2" t="s">
        <v>1585</v>
      </c>
      <c r="W201" s="2" t="s">
        <v>845</v>
      </c>
      <c r="X201" s="2" t="s">
        <v>1586</v>
      </c>
      <c r="Y201" s="2" t="s">
        <v>582</v>
      </c>
      <c r="Z201" s="4">
        <v>40</v>
      </c>
      <c r="AA201" s="4">
        <f>=ROUNDDOWN(57.1428571428571,0)</f>
      </c>
      <c r="AB201" s="5">
        <v>0.7</v>
      </c>
      <c r="AC201" s="2" t="s">
        <v>220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3</v>
      </c>
      <c r="AQ201" s="8">
        <v>121.69</v>
      </c>
      <c r="AR201" s="4">
        <v>2</v>
      </c>
      <c r="AS201" s="8">
        <v>87.05</v>
      </c>
      <c r="AT201" s="7">
        <v>0.5</v>
      </c>
      <c r="AU201" s="7">
        <v>0.3979</v>
      </c>
      <c r="AV201" s="4">
        <v>7</v>
      </c>
      <c r="AW201" s="8">
        <v>385.16</v>
      </c>
      <c r="AX201" s="4">
        <v>12</v>
      </c>
      <c r="AY201" s="8">
        <v>615.12</v>
      </c>
      <c r="AZ201" s="7">
        <v>-0.4167</v>
      </c>
      <c r="BA201" s="7">
        <v>-0.3738</v>
      </c>
      <c r="BB201" s="7">
        <v>0.3159</v>
      </c>
      <c r="BC201" s="4">
        <v>7</v>
      </c>
      <c r="BD201" s="8">
        <v>385.16</v>
      </c>
      <c r="BE201" s="4">
        <v>12</v>
      </c>
      <c r="BF201" s="8">
        <v>615.12</v>
      </c>
      <c r="BG201" s="7">
        <v>-0.4167</v>
      </c>
      <c r="BH201" s="7">
        <v>-0.3738</v>
      </c>
      <c r="BI201" s="7">
        <v>1</v>
      </c>
      <c r="BJ201" s="4">
        <v>3</v>
      </c>
      <c r="BK201" s="8">
        <v>121.69</v>
      </c>
      <c r="BL201" s="2" t="s">
        <v>1596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1237</v>
      </c>
      <c r="BV201" s="2" t="s">
        <v>270</v>
      </c>
      <c r="BW201" s="2" t="s">
        <v>220</v>
      </c>
      <c r="BX201" s="2" t="s">
        <v>2233</v>
      </c>
      <c r="BY201" s="2" t="s">
        <v>232</v>
      </c>
      <c r="BZ201" s="2" t="s">
        <v>220</v>
      </c>
      <c r="CA201" s="4"/>
      <c r="CB201" s="8"/>
      <c r="CC201" s="4"/>
      <c r="CD201" s="8"/>
      <c r="CE201" s="7"/>
      <c r="CF201" s="7"/>
      <c r="CG201" s="2" t="s">
        <v>230</v>
      </c>
      <c r="CH201" s="2" t="s">
        <v>217</v>
      </c>
      <c r="CI201" s="2" t="s">
        <v>591</v>
      </c>
      <c r="CJ201" s="2" t="s">
        <v>1504</v>
      </c>
      <c r="CK201" s="2" t="s">
        <v>232</v>
      </c>
      <c r="CL201" s="2" t="s">
        <v>220</v>
      </c>
      <c r="CM201" s="4"/>
      <c r="CN201" s="8"/>
      <c r="CO201" s="4"/>
      <c r="CP201" s="8"/>
      <c r="CQ201" s="7"/>
      <c r="CR201" s="7"/>
      <c r="CS201" s="2" t="s">
        <v>230</v>
      </c>
      <c r="CT201" s="2" t="s">
        <v>217</v>
      </c>
      <c r="CU201" s="2" t="s">
        <v>235</v>
      </c>
      <c r="CV201" s="2" t="s">
        <v>1401</v>
      </c>
      <c r="CW201" s="2" t="s">
        <v>232</v>
      </c>
      <c r="CX201" s="2" t="s">
        <v>220</v>
      </c>
      <c r="CY201" s="4">
        <v>2</v>
      </c>
      <c r="CZ201" s="8">
        <v>77.72</v>
      </c>
      <c r="DA201" s="4"/>
      <c r="DB201" s="8"/>
      <c r="DC201" s="7"/>
      <c r="DD201" s="7"/>
      <c r="DE201" s="2" t="s">
        <v>230</v>
      </c>
      <c r="DF201" s="2" t="s">
        <v>217</v>
      </c>
      <c r="DG201" s="2" t="s">
        <v>591</v>
      </c>
      <c r="DH201" s="2" t="s">
        <v>2265</v>
      </c>
      <c r="DI201" s="2" t="s">
        <v>232</v>
      </c>
      <c r="DJ201" s="2" t="s">
        <v>220</v>
      </c>
      <c r="DK201" s="4"/>
      <c r="DL201" s="8"/>
      <c r="DM201" s="4">
        <v>1</v>
      </c>
      <c r="DN201" s="8">
        <v>43.08</v>
      </c>
      <c r="DO201" s="7">
        <v>-1</v>
      </c>
      <c r="DP201" s="7">
        <v>-1</v>
      </c>
      <c r="DQ201" s="2" t="s">
        <v>230</v>
      </c>
      <c r="DR201" s="2" t="s">
        <v>217</v>
      </c>
      <c r="DS201" s="2" t="s">
        <v>585</v>
      </c>
      <c r="DT201" s="2" t="s">
        <v>1647</v>
      </c>
      <c r="DU201" s="2" t="s">
        <v>232</v>
      </c>
      <c r="DV201" s="2" t="s">
        <v>220</v>
      </c>
      <c r="DW201" s="4"/>
      <c r="DX201" s="8"/>
      <c r="DY201" s="4"/>
      <c r="DZ201" s="8"/>
      <c r="EA201" s="7"/>
      <c r="EB201" s="7"/>
      <c r="EC201" s="2" t="s">
        <v>230</v>
      </c>
      <c r="ED201" s="2" t="s">
        <v>217</v>
      </c>
      <c r="EE201" s="2" t="s">
        <v>591</v>
      </c>
      <c r="EF201" s="2" t="s">
        <v>2266</v>
      </c>
      <c r="EG201" s="2" t="s">
        <v>232</v>
      </c>
      <c r="EH201" s="2" t="s">
        <v>220</v>
      </c>
      <c r="EI201" s="4">
        <v>1</v>
      </c>
      <c r="EJ201" s="8">
        <v>43.97</v>
      </c>
      <c r="EK201" s="4">
        <v>1</v>
      </c>
      <c r="EL201" s="8">
        <v>43.97</v>
      </c>
      <c r="EM201" s="7"/>
      <c r="EN201" s="7"/>
      <c r="EO201" s="2" t="s">
        <v>230</v>
      </c>
      <c r="EP201" s="2" t="s">
        <v>217</v>
      </c>
      <c r="EQ201" s="2" t="s">
        <v>455</v>
      </c>
      <c r="ER201" s="2" t="s">
        <v>694</v>
      </c>
      <c r="ES201" s="2" t="s">
        <v>232</v>
      </c>
      <c r="ET201" s="2" t="s">
        <v>220</v>
      </c>
      <c r="EU201" s="4"/>
      <c r="EV201" s="8"/>
      <c r="EW201" s="4"/>
      <c r="EX201" s="8"/>
      <c r="EY201" s="7"/>
      <c r="EZ201" s="7"/>
      <c r="FA201" s="2" t="s">
        <v>230</v>
      </c>
      <c r="FB201" s="2" t="s">
        <v>270</v>
      </c>
      <c r="FC201" s="2" t="s">
        <v>591</v>
      </c>
      <c r="FD201" s="2" t="s">
        <v>1591</v>
      </c>
      <c r="FE201" s="2" t="s">
        <v>232</v>
      </c>
      <c r="FF201" s="2" t="s">
        <v>220</v>
      </c>
      <c r="FG201" s="4"/>
      <c r="FH201" s="8"/>
      <c r="FI201" s="4"/>
      <c r="FJ201" s="8"/>
      <c r="FK201" s="7"/>
      <c r="FL201" s="7"/>
      <c r="FM201" s="2" t="s">
        <v>230</v>
      </c>
      <c r="FN201" s="2" t="s">
        <v>217</v>
      </c>
      <c r="FO201" s="2" t="s">
        <v>246</v>
      </c>
      <c r="FP201" s="2" t="s">
        <v>752</v>
      </c>
      <c r="FQ201" s="2" t="s">
        <v>232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416</v>
      </c>
      <c r="FZ201" s="2" t="s">
        <v>217</v>
      </c>
      <c r="GA201" s="2" t="s">
        <v>220</v>
      </c>
      <c r="GB201" s="2" t="s">
        <v>220</v>
      </c>
      <c r="GC201" s="2" t="s">
        <v>232</v>
      </c>
      <c r="GD201" s="2" t="s">
        <v>220</v>
      </c>
      <c r="GE201" s="4"/>
      <c r="GF201" s="8"/>
      <c r="GG201" s="4"/>
      <c r="GH201" s="8"/>
      <c r="GI201" s="7"/>
      <c r="GJ201" s="7"/>
      <c r="GK201" s="2" t="s">
        <v>230</v>
      </c>
      <c r="GL201" s="2" t="s">
        <v>217</v>
      </c>
      <c r="GM201" s="2" t="s">
        <v>380</v>
      </c>
      <c r="GN201" s="2" t="s">
        <v>220</v>
      </c>
      <c r="GO201" s="2" t="s">
        <v>232</v>
      </c>
      <c r="GP201" s="2" t="s">
        <v>220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217</v>
      </c>
      <c r="GY201" s="2" t="s">
        <v>220</v>
      </c>
      <c r="GZ201" s="2" t="s">
        <v>220</v>
      </c>
      <c r="HA201" s="2" t="s">
        <v>232</v>
      </c>
      <c r="HB201" s="2" t="s">
        <v>220</v>
      </c>
      <c r="HC201" s="4"/>
      <c r="HD201" s="8"/>
      <c r="HE201" s="4"/>
      <c r="HF201" s="8"/>
      <c r="HG201" s="7"/>
      <c r="HH201" s="7"/>
      <c r="HI201" s="2" t="s">
        <v>254</v>
      </c>
      <c r="HJ201" s="2" t="s">
        <v>217</v>
      </c>
      <c r="HK201" s="2" t="s">
        <v>220</v>
      </c>
      <c r="HL201" s="2" t="s">
        <v>220</v>
      </c>
      <c r="HM201" s="2" t="s">
        <v>232</v>
      </c>
      <c r="HN201" s="2" t="s">
        <v>220</v>
      </c>
      <c r="HO201" s="4"/>
      <c r="HP201" s="8"/>
      <c r="HQ201" s="4"/>
      <c r="HR201" s="8"/>
      <c r="HS201" s="7"/>
      <c r="HT201" s="7"/>
      <c r="HU201" s="2" t="s">
        <v>230</v>
      </c>
      <c r="HV201" s="2" t="s">
        <v>217</v>
      </c>
      <c r="HW201" s="2" t="s">
        <v>496</v>
      </c>
      <c r="HX201" s="2" t="s">
        <v>366</v>
      </c>
      <c r="HY201" s="2" t="s">
        <v>232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230</v>
      </c>
      <c r="IH201" s="2" t="s">
        <v>217</v>
      </c>
      <c r="II201" s="2" t="s">
        <v>591</v>
      </c>
      <c r="IJ201" s="2" t="s">
        <v>1170</v>
      </c>
      <c r="IK201" s="2" t="s">
        <v>232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277</v>
      </c>
      <c r="IT201" s="2" t="s">
        <v>217</v>
      </c>
      <c r="IU201" s="2" t="s">
        <v>220</v>
      </c>
      <c r="IV201" s="2" t="s">
        <v>220</v>
      </c>
      <c r="IW201" s="2" t="s">
        <v>232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1188</v>
      </c>
      <c r="JF201" s="2" t="s">
        <v>270</v>
      </c>
      <c r="JG201" s="2" t="s">
        <v>1387</v>
      </c>
      <c r="JH201" s="2" t="s">
        <v>2255</v>
      </c>
      <c r="JI201" s="2" t="s">
        <v>232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230</v>
      </c>
      <c r="JR201" s="2" t="s">
        <v>217</v>
      </c>
      <c r="JS201" s="2" t="s">
        <v>642</v>
      </c>
      <c r="JT201" s="2" t="s">
        <v>220</v>
      </c>
      <c r="JU201" s="2" t="s">
        <v>232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277</v>
      </c>
      <c r="KD201" s="2" t="s">
        <v>217</v>
      </c>
      <c r="KE201" s="2" t="s">
        <v>220</v>
      </c>
      <c r="KF201" s="2" t="s">
        <v>220</v>
      </c>
      <c r="KG201" s="2" t="s">
        <v>232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254</v>
      </c>
      <c r="KP201" s="2" t="s">
        <v>217</v>
      </c>
      <c r="KQ201" s="2" t="s">
        <v>220</v>
      </c>
      <c r="KR201" s="2" t="s">
        <v>220</v>
      </c>
      <c r="KS201" s="2" t="s">
        <v>232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277</v>
      </c>
      <c r="LB201" s="2" t="s">
        <v>217</v>
      </c>
      <c r="LC201" s="2" t="s">
        <v>220</v>
      </c>
      <c r="LD201" s="2" t="s">
        <v>220</v>
      </c>
      <c r="LE201" s="2" t="s">
        <v>232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268</v>
      </c>
      <c r="LN201" s="2" t="s">
        <v>217</v>
      </c>
      <c r="LO201" s="2" t="s">
        <v>220</v>
      </c>
      <c r="LP201" s="2" t="s">
        <v>220</v>
      </c>
      <c r="LQ201" s="2" t="s">
        <v>232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230</v>
      </c>
      <c r="LZ201" s="2" t="s">
        <v>270</v>
      </c>
      <c r="MA201" s="2" t="s">
        <v>2008</v>
      </c>
      <c r="MB201" s="2" t="s">
        <v>2267</v>
      </c>
      <c r="MC201" s="2" t="s">
        <v>232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277</v>
      </c>
      <c r="ML201" s="2" t="s">
        <v>217</v>
      </c>
      <c r="MM201" s="2" t="s">
        <v>220</v>
      </c>
      <c r="MN201" s="2" t="s">
        <v>220</v>
      </c>
      <c r="MO201" s="2" t="s">
        <v>232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230</v>
      </c>
      <c r="MX201" s="2" t="s">
        <v>274</v>
      </c>
      <c r="MY201" s="2" t="s">
        <v>648</v>
      </c>
      <c r="MZ201" s="2" t="s">
        <v>1512</v>
      </c>
      <c r="NA201" s="2" t="s">
        <v>232</v>
      </c>
      <c r="NB201" s="2" t="s">
        <v>220</v>
      </c>
      <c r="NC201" s="4"/>
      <c r="ND201" s="8"/>
      <c r="NE201" s="4"/>
      <c r="NF201" s="8"/>
      <c r="NG201" s="7"/>
      <c r="NH201" s="7"/>
      <c r="NI201" s="2" t="s">
        <v>220</v>
      </c>
      <c r="NJ201" s="2" t="s">
        <v>220</v>
      </c>
      <c r="NK201" s="2" t="s">
        <v>220</v>
      </c>
      <c r="NL201" s="2" t="s">
        <v>220</v>
      </c>
      <c r="NM201" s="2" t="s">
        <v>220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277</v>
      </c>
      <c r="NV201" s="2" t="s">
        <v>217</v>
      </c>
      <c r="NW201" s="2" t="s">
        <v>220</v>
      </c>
      <c r="NX201" s="2" t="s">
        <v>220</v>
      </c>
      <c r="NY201" s="2" t="s">
        <v>232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220</v>
      </c>
      <c r="OH201" s="2" t="s">
        <v>220</v>
      </c>
      <c r="OI201" s="2" t="s">
        <v>220</v>
      </c>
      <c r="OJ201" s="2" t="s">
        <v>220</v>
      </c>
      <c r="OK201" s="2" t="s">
        <v>220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230</v>
      </c>
      <c r="OT201" s="2" t="s">
        <v>270</v>
      </c>
      <c r="OU201" s="2" t="s">
        <v>607</v>
      </c>
      <c r="OV201" s="2" t="s">
        <v>220</v>
      </c>
      <c r="OW201" s="2" t="s">
        <v>232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220</v>
      </c>
      <c r="PF201" s="2" t="s">
        <v>220</v>
      </c>
      <c r="PG201" s="2" t="s">
        <v>220</v>
      </c>
      <c r="PH201" s="2" t="s">
        <v>220</v>
      </c>
      <c r="PI201" s="2" t="s">
        <v>220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230</v>
      </c>
      <c r="PR201" s="2" t="s">
        <v>270</v>
      </c>
      <c r="PS201" s="2" t="s">
        <v>488</v>
      </c>
      <c r="PT201" s="2" t="s">
        <v>1203</v>
      </c>
      <c r="PU201" s="2" t="s">
        <v>232</v>
      </c>
      <c r="PV201" s="2" t="s">
        <v>220</v>
      </c>
      <c r="PW201" s="4">
        <v>40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</row>
    <row r="202">
      <c r="A202" s="2" t="s">
        <v>2268</v>
      </c>
      <c r="B202" s="2" t="s">
        <v>209</v>
      </c>
      <c r="C202" s="2" t="s">
        <v>210</v>
      </c>
      <c r="D202" s="2" t="s">
        <v>1713</v>
      </c>
      <c r="E202" s="2" t="s">
        <v>2173</v>
      </c>
      <c r="F202" s="2" t="s">
        <v>1582</v>
      </c>
      <c r="G202" s="2" t="s">
        <v>220</v>
      </c>
      <c r="H202" s="2" t="s">
        <v>220</v>
      </c>
      <c r="I202" s="2" t="s">
        <v>2264</v>
      </c>
      <c r="J202" s="2" t="s">
        <v>215</v>
      </c>
      <c r="K202" s="2" t="s">
        <v>1583</v>
      </c>
      <c r="L202" s="3">
        <v>52.8</v>
      </c>
      <c r="M202" s="3">
        <v>55.43</v>
      </c>
      <c r="N202" s="3">
        <v>109.99</v>
      </c>
      <c r="O202" s="2" t="s">
        <v>537</v>
      </c>
      <c r="P202" s="2" t="s">
        <v>538</v>
      </c>
      <c r="Q202" s="2" t="s">
        <v>219</v>
      </c>
      <c r="R202" s="2" t="s">
        <v>220</v>
      </c>
      <c r="S202" s="2" t="s">
        <v>1584</v>
      </c>
      <c r="T202" s="2" t="s">
        <v>220</v>
      </c>
      <c r="U202" s="2" t="s">
        <v>220</v>
      </c>
      <c r="V202" s="2" t="s">
        <v>1585</v>
      </c>
      <c r="W202" s="2" t="s">
        <v>845</v>
      </c>
      <c r="X202" s="2" t="s">
        <v>1586</v>
      </c>
      <c r="Y202" s="2" t="s">
        <v>582</v>
      </c>
      <c r="Z202" s="4"/>
      <c r="AA202" s="4">
        <f>=ROUNDDOWN({0},0)</f>
      </c>
      <c r="AB202" s="5"/>
      <c r="AC202" s="2" t="s">
        <v>220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/>
      <c r="AQ202" s="8"/>
      <c r="AR202" s="4">
        <v>9</v>
      </c>
      <c r="AS202" s="8">
        <v>462.28</v>
      </c>
      <c r="AT202" s="7">
        <v>-1</v>
      </c>
      <c r="AU202" s="7">
        <v>-1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/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/>
      <c r="BK202" s="8"/>
      <c r="BL202" s="2" t="s">
        <v>2269</v>
      </c>
      <c r="BM202" s="7"/>
      <c r="BN202" s="7"/>
      <c r="BO202" s="4"/>
      <c r="BP202" s="8"/>
      <c r="BQ202" s="4"/>
      <c r="BR202" s="8"/>
      <c r="BS202" s="7"/>
      <c r="BT202" s="7"/>
      <c r="BU202" s="2" t="s">
        <v>1237</v>
      </c>
      <c r="BV202" s="2" t="s">
        <v>270</v>
      </c>
      <c r="BW202" s="2" t="s">
        <v>220</v>
      </c>
      <c r="BX202" s="2" t="s">
        <v>2233</v>
      </c>
      <c r="BY202" s="2" t="s">
        <v>232</v>
      </c>
      <c r="BZ202" s="2" t="s">
        <v>220</v>
      </c>
      <c r="CA202" s="4"/>
      <c r="CB202" s="8"/>
      <c r="CC202" s="4"/>
      <c r="CD202" s="8"/>
      <c r="CE202" s="7"/>
      <c r="CF202" s="7"/>
      <c r="CG202" s="2" t="s">
        <v>230</v>
      </c>
      <c r="CH202" s="2" t="s">
        <v>270</v>
      </c>
      <c r="CI202" s="2" t="s">
        <v>591</v>
      </c>
      <c r="CJ202" s="2" t="s">
        <v>1498</v>
      </c>
      <c r="CK202" s="2" t="s">
        <v>232</v>
      </c>
      <c r="CL202" s="2" t="s">
        <v>220</v>
      </c>
      <c r="CM202" s="4"/>
      <c r="CN202" s="8"/>
      <c r="CO202" s="4">
        <v>2</v>
      </c>
      <c r="CP202" s="8">
        <v>99</v>
      </c>
      <c r="CQ202" s="7">
        <v>-1</v>
      </c>
      <c r="CR202" s="7">
        <v>-1</v>
      </c>
      <c r="CS202" s="2" t="s">
        <v>230</v>
      </c>
      <c r="CT202" s="2" t="s">
        <v>270</v>
      </c>
      <c r="CU202" s="2" t="s">
        <v>235</v>
      </c>
      <c r="CV202" s="2" t="s">
        <v>2270</v>
      </c>
      <c r="CW202" s="2" t="s">
        <v>232</v>
      </c>
      <c r="CX202" s="2" t="s">
        <v>220</v>
      </c>
      <c r="CY202" s="4"/>
      <c r="CZ202" s="8"/>
      <c r="DA202" s="4">
        <v>2</v>
      </c>
      <c r="DB202" s="8">
        <v>97.12</v>
      </c>
      <c r="DC202" s="7">
        <v>-1</v>
      </c>
      <c r="DD202" s="7">
        <v>-1</v>
      </c>
      <c r="DE202" s="2" t="s">
        <v>230</v>
      </c>
      <c r="DF202" s="2" t="s">
        <v>270</v>
      </c>
      <c r="DG202" s="2" t="s">
        <v>591</v>
      </c>
      <c r="DH202" s="2" t="s">
        <v>2271</v>
      </c>
      <c r="DI202" s="2" t="s">
        <v>232</v>
      </c>
      <c r="DJ202" s="2" t="s">
        <v>220</v>
      </c>
      <c r="DK202" s="4"/>
      <c r="DL202" s="8"/>
      <c r="DM202" s="4">
        <v>1</v>
      </c>
      <c r="DN202" s="8">
        <v>52.66</v>
      </c>
      <c r="DO202" s="7">
        <v>-1</v>
      </c>
      <c r="DP202" s="7">
        <v>-1</v>
      </c>
      <c r="DQ202" s="2" t="s">
        <v>230</v>
      </c>
      <c r="DR202" s="2" t="s">
        <v>270</v>
      </c>
      <c r="DS202" s="2" t="s">
        <v>591</v>
      </c>
      <c r="DT202" s="2" t="s">
        <v>2272</v>
      </c>
      <c r="DU202" s="2" t="s">
        <v>232</v>
      </c>
      <c r="DV202" s="2" t="s">
        <v>220</v>
      </c>
      <c r="DW202" s="4"/>
      <c r="DX202" s="8"/>
      <c r="DY202" s="4">
        <v>2</v>
      </c>
      <c r="DZ202" s="8">
        <v>101.96</v>
      </c>
      <c r="EA202" s="7">
        <v>-1</v>
      </c>
      <c r="EB202" s="7">
        <v>-1</v>
      </c>
      <c r="EC202" s="2" t="s">
        <v>230</v>
      </c>
      <c r="ED202" s="2" t="s">
        <v>270</v>
      </c>
      <c r="EE202" s="2" t="s">
        <v>591</v>
      </c>
      <c r="EF202" s="2" t="s">
        <v>1512</v>
      </c>
      <c r="EG202" s="2" t="s">
        <v>232</v>
      </c>
      <c r="EH202" s="2" t="s">
        <v>220</v>
      </c>
      <c r="EI202" s="4"/>
      <c r="EJ202" s="8"/>
      <c r="EK202" s="4">
        <v>2</v>
      </c>
      <c r="EL202" s="8">
        <v>111.54</v>
      </c>
      <c r="EM202" s="7">
        <v>-1</v>
      </c>
      <c r="EN202" s="7">
        <v>-1</v>
      </c>
      <c r="EO202" s="2" t="s">
        <v>230</v>
      </c>
      <c r="EP202" s="2" t="s">
        <v>270</v>
      </c>
      <c r="EQ202" s="2" t="s">
        <v>455</v>
      </c>
      <c r="ER202" s="2" t="s">
        <v>1521</v>
      </c>
      <c r="ES202" s="2" t="s">
        <v>232</v>
      </c>
      <c r="ET202" s="2" t="s">
        <v>220</v>
      </c>
      <c r="EU202" s="4"/>
      <c r="EV202" s="8"/>
      <c r="EW202" s="4"/>
      <c r="EX202" s="8"/>
      <c r="EY202" s="7"/>
      <c r="EZ202" s="7"/>
      <c r="FA202" s="2" t="s">
        <v>230</v>
      </c>
      <c r="FB202" s="2" t="s">
        <v>270</v>
      </c>
      <c r="FC202" s="2" t="s">
        <v>591</v>
      </c>
      <c r="FD202" s="2" t="s">
        <v>1498</v>
      </c>
      <c r="FE202" s="2" t="s">
        <v>232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230</v>
      </c>
      <c r="FN202" s="2" t="s">
        <v>270</v>
      </c>
      <c r="FO202" s="2" t="s">
        <v>246</v>
      </c>
      <c r="FP202" s="2" t="s">
        <v>261</v>
      </c>
      <c r="FQ202" s="2" t="s">
        <v>232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416</v>
      </c>
      <c r="FZ202" s="2" t="s">
        <v>270</v>
      </c>
      <c r="GA202" s="2" t="s">
        <v>220</v>
      </c>
      <c r="GB202" s="2" t="s">
        <v>220</v>
      </c>
      <c r="GC202" s="2" t="s">
        <v>232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230</v>
      </c>
      <c r="GL202" s="2" t="s">
        <v>270</v>
      </c>
      <c r="GM202" s="2" t="s">
        <v>380</v>
      </c>
      <c r="GN202" s="2" t="s">
        <v>220</v>
      </c>
      <c r="GO202" s="2" t="s">
        <v>232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270</v>
      </c>
      <c r="GY202" s="2" t="s">
        <v>220</v>
      </c>
      <c r="GZ202" s="2" t="s">
        <v>220</v>
      </c>
      <c r="HA202" s="2" t="s">
        <v>232</v>
      </c>
      <c r="HB202" s="2" t="s">
        <v>220</v>
      </c>
      <c r="HC202" s="4"/>
      <c r="HD202" s="8"/>
      <c r="HE202" s="4"/>
      <c r="HF202" s="8"/>
      <c r="HG202" s="7"/>
      <c r="HH202" s="7"/>
      <c r="HI202" s="2" t="s">
        <v>254</v>
      </c>
      <c r="HJ202" s="2" t="s">
        <v>270</v>
      </c>
      <c r="HK202" s="2" t="s">
        <v>220</v>
      </c>
      <c r="HL202" s="2" t="s">
        <v>220</v>
      </c>
      <c r="HM202" s="2" t="s">
        <v>232</v>
      </c>
      <c r="HN202" s="2" t="s">
        <v>220</v>
      </c>
      <c r="HO202" s="4"/>
      <c r="HP202" s="8"/>
      <c r="HQ202" s="4"/>
      <c r="HR202" s="8"/>
      <c r="HS202" s="7"/>
      <c r="HT202" s="7"/>
      <c r="HU202" s="2" t="s">
        <v>230</v>
      </c>
      <c r="HV202" s="2" t="s">
        <v>270</v>
      </c>
      <c r="HW202" s="2" t="s">
        <v>496</v>
      </c>
      <c r="HX202" s="2" t="s">
        <v>2113</v>
      </c>
      <c r="HY202" s="2" t="s">
        <v>232</v>
      </c>
      <c r="HZ202" s="2" t="s">
        <v>220</v>
      </c>
      <c r="IA202" s="4"/>
      <c r="IB202" s="8"/>
      <c r="IC202" s="4"/>
      <c r="ID202" s="8"/>
      <c r="IE202" s="7"/>
      <c r="IF202" s="7"/>
      <c r="IG202" s="2" t="s">
        <v>230</v>
      </c>
      <c r="IH202" s="2" t="s">
        <v>270</v>
      </c>
      <c r="II202" s="2" t="s">
        <v>591</v>
      </c>
      <c r="IJ202" s="2" t="s">
        <v>2273</v>
      </c>
      <c r="IK202" s="2" t="s">
        <v>232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277</v>
      </c>
      <c r="IT202" s="2" t="s">
        <v>270</v>
      </c>
      <c r="IU202" s="2" t="s">
        <v>220</v>
      </c>
      <c r="IV202" s="2" t="s">
        <v>220</v>
      </c>
      <c r="IW202" s="2" t="s">
        <v>232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1188</v>
      </c>
      <c r="JF202" s="2" t="s">
        <v>270</v>
      </c>
      <c r="JG202" s="2" t="s">
        <v>1387</v>
      </c>
      <c r="JH202" s="2" t="s">
        <v>1933</v>
      </c>
      <c r="JI202" s="2" t="s">
        <v>232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230</v>
      </c>
      <c r="JR202" s="2" t="s">
        <v>270</v>
      </c>
      <c r="JS202" s="2" t="s">
        <v>642</v>
      </c>
      <c r="JT202" s="2" t="s">
        <v>286</v>
      </c>
      <c r="JU202" s="2" t="s">
        <v>232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277</v>
      </c>
      <c r="KD202" s="2" t="s">
        <v>270</v>
      </c>
      <c r="KE202" s="2" t="s">
        <v>220</v>
      </c>
      <c r="KF202" s="2" t="s">
        <v>220</v>
      </c>
      <c r="KG202" s="2" t="s">
        <v>232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254</v>
      </c>
      <c r="KP202" s="2" t="s">
        <v>270</v>
      </c>
      <c r="KQ202" s="2" t="s">
        <v>220</v>
      </c>
      <c r="KR202" s="2" t="s">
        <v>220</v>
      </c>
      <c r="KS202" s="2" t="s">
        <v>232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277</v>
      </c>
      <c r="LB202" s="2" t="s">
        <v>270</v>
      </c>
      <c r="LC202" s="2" t="s">
        <v>220</v>
      </c>
      <c r="LD202" s="2" t="s">
        <v>220</v>
      </c>
      <c r="LE202" s="2" t="s">
        <v>232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268</v>
      </c>
      <c r="LN202" s="2" t="s">
        <v>270</v>
      </c>
      <c r="LO202" s="2" t="s">
        <v>220</v>
      </c>
      <c r="LP202" s="2" t="s">
        <v>220</v>
      </c>
      <c r="LQ202" s="2" t="s">
        <v>232</v>
      </c>
      <c r="LR202" s="2" t="s">
        <v>220</v>
      </c>
      <c r="LS202" s="4"/>
      <c r="LT202" s="8"/>
      <c r="LU202" s="4"/>
      <c r="LV202" s="8"/>
      <c r="LW202" s="7"/>
      <c r="LX202" s="7"/>
      <c r="LY202" s="2" t="s">
        <v>230</v>
      </c>
      <c r="LZ202" s="2" t="s">
        <v>270</v>
      </c>
      <c r="MA202" s="2" t="s">
        <v>279</v>
      </c>
      <c r="MB202" s="2" t="s">
        <v>420</v>
      </c>
      <c r="MC202" s="2" t="s">
        <v>232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277</v>
      </c>
      <c r="ML202" s="2" t="s">
        <v>270</v>
      </c>
      <c r="MM202" s="2" t="s">
        <v>220</v>
      </c>
      <c r="MN202" s="2" t="s">
        <v>220</v>
      </c>
      <c r="MO202" s="2" t="s">
        <v>232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230</v>
      </c>
      <c r="MX202" s="2" t="s">
        <v>270</v>
      </c>
      <c r="MY202" s="2" t="s">
        <v>648</v>
      </c>
      <c r="MZ202" s="2" t="s">
        <v>1512</v>
      </c>
      <c r="NA202" s="2" t="s">
        <v>232</v>
      </c>
      <c r="NB202" s="2" t="s">
        <v>220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220</v>
      </c>
      <c r="NK202" s="2" t="s">
        <v>220</v>
      </c>
      <c r="NL202" s="2" t="s">
        <v>220</v>
      </c>
      <c r="NM202" s="2" t="s">
        <v>220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277</v>
      </c>
      <c r="NV202" s="2" t="s">
        <v>270</v>
      </c>
      <c r="NW202" s="2" t="s">
        <v>220</v>
      </c>
      <c r="NX202" s="2" t="s">
        <v>220</v>
      </c>
      <c r="NY202" s="2" t="s">
        <v>232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220</v>
      </c>
      <c r="OH202" s="2" t="s">
        <v>220</v>
      </c>
      <c r="OI202" s="2" t="s">
        <v>220</v>
      </c>
      <c r="OJ202" s="2" t="s">
        <v>220</v>
      </c>
      <c r="OK202" s="2" t="s">
        <v>220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230</v>
      </c>
      <c r="OT202" s="2" t="s">
        <v>270</v>
      </c>
      <c r="OU202" s="2" t="s">
        <v>607</v>
      </c>
      <c r="OV202" s="2" t="s">
        <v>2274</v>
      </c>
      <c r="OW202" s="2" t="s">
        <v>232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220</v>
      </c>
      <c r="PF202" s="2" t="s">
        <v>220</v>
      </c>
      <c r="PG202" s="2" t="s">
        <v>220</v>
      </c>
      <c r="PH202" s="2" t="s">
        <v>220</v>
      </c>
      <c r="PI202" s="2" t="s">
        <v>220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230</v>
      </c>
      <c r="PR202" s="2" t="s">
        <v>270</v>
      </c>
      <c r="PS202" s="2" t="s">
        <v>488</v>
      </c>
      <c r="PT202" s="2" t="s">
        <v>2275</v>
      </c>
      <c r="PU202" s="2" t="s">
        <v>232</v>
      </c>
      <c r="PV202" s="2" t="s">
        <v>220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</row>
    <row r="203">
      <c r="A203" s="2" t="s">
        <v>2276</v>
      </c>
      <c r="B203" s="2" t="s">
        <v>209</v>
      </c>
      <c r="C203" s="2" t="s">
        <v>210</v>
      </c>
      <c r="D203" s="2" t="s">
        <v>1713</v>
      </c>
      <c r="E203" s="2" t="s">
        <v>2173</v>
      </c>
      <c r="F203" s="2" t="s">
        <v>1582</v>
      </c>
      <c r="G203" s="2" t="s">
        <v>220</v>
      </c>
      <c r="H203" s="2" t="s">
        <v>220</v>
      </c>
      <c r="I203" s="2" t="s">
        <v>2264</v>
      </c>
      <c r="J203" s="2" t="s">
        <v>1518</v>
      </c>
      <c r="K203" s="2" t="s">
        <v>1583</v>
      </c>
      <c r="L203" s="3">
        <v>69.5</v>
      </c>
      <c r="M203" s="3">
        <v>72.98</v>
      </c>
      <c r="N203" s="3">
        <v>139</v>
      </c>
      <c r="O203" s="2" t="s">
        <v>1099</v>
      </c>
      <c r="P203" s="2" t="s">
        <v>538</v>
      </c>
      <c r="Q203" s="2" t="s">
        <v>219</v>
      </c>
      <c r="R203" s="2" t="s">
        <v>220</v>
      </c>
      <c r="S203" s="2" t="s">
        <v>1584</v>
      </c>
      <c r="T203" s="2" t="s">
        <v>220</v>
      </c>
      <c r="U203" s="2" t="s">
        <v>220</v>
      </c>
      <c r="V203" s="2" t="s">
        <v>1585</v>
      </c>
      <c r="W203" s="2" t="s">
        <v>845</v>
      </c>
      <c r="X203" s="2" t="s">
        <v>1586</v>
      </c>
      <c r="Y203" s="2" t="s">
        <v>582</v>
      </c>
      <c r="Z203" s="4">
        <v>40</v>
      </c>
      <c r="AA203" s="4">
        <f>=ROUNDDOWN(33.3333333333333,0)</f>
      </c>
      <c r="AB203" s="5">
        <v>1.2</v>
      </c>
      <c r="AC203" s="2" t="s">
        <v>220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4</v>
      </c>
      <c r="AQ203" s="8">
        <v>263.47</v>
      </c>
      <c r="AR203" s="4">
        <v>1</v>
      </c>
      <c r="AS203" s="8">
        <v>65.79</v>
      </c>
      <c r="AT203" s="7">
        <v>3</v>
      </c>
      <c r="AU203" s="7">
        <v>3.0047</v>
      </c>
      <c r="AV203" s="4" t="s">
        <v>220</v>
      </c>
      <c r="AW203" s="8" t="s">
        <v>220</v>
      </c>
      <c r="AX203" s="4" t="s">
        <v>220</v>
      </c>
      <c r="AY203" s="8" t="s">
        <v>220</v>
      </c>
      <c r="AZ203" s="7" t="s">
        <v>220</v>
      </c>
      <c r="BA203" s="7" t="s">
        <v>220</v>
      </c>
      <c r="BB203" s="7">
        <v>0.6841</v>
      </c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 t="s">
        <v>220</v>
      </c>
      <c r="BJ203" s="4">
        <v>4</v>
      </c>
      <c r="BK203" s="8">
        <v>263.47</v>
      </c>
      <c r="BL203" s="2" t="s">
        <v>1264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1237</v>
      </c>
      <c r="BV203" s="2" t="s">
        <v>270</v>
      </c>
      <c r="BW203" s="2" t="s">
        <v>220</v>
      </c>
      <c r="BX203" s="2" t="s">
        <v>2277</v>
      </c>
      <c r="BY203" s="2" t="s">
        <v>232</v>
      </c>
      <c r="BZ203" s="2" t="s">
        <v>220</v>
      </c>
      <c r="CA203" s="4"/>
      <c r="CB203" s="8"/>
      <c r="CC203" s="4"/>
      <c r="CD203" s="8"/>
      <c r="CE203" s="7"/>
      <c r="CF203" s="7"/>
      <c r="CG203" s="2" t="s">
        <v>230</v>
      </c>
      <c r="CH203" s="2" t="s">
        <v>217</v>
      </c>
      <c r="CI203" s="2" t="s">
        <v>591</v>
      </c>
      <c r="CJ203" s="2" t="s">
        <v>1512</v>
      </c>
      <c r="CK203" s="2" t="s">
        <v>232</v>
      </c>
      <c r="CL203" s="2" t="s">
        <v>220</v>
      </c>
      <c r="CM203" s="4"/>
      <c r="CN203" s="8"/>
      <c r="CO203" s="4"/>
      <c r="CP203" s="8"/>
      <c r="CQ203" s="7"/>
      <c r="CR203" s="7"/>
      <c r="CS203" s="2" t="s">
        <v>230</v>
      </c>
      <c r="CT203" s="2" t="s">
        <v>217</v>
      </c>
      <c r="CU203" s="2" t="s">
        <v>235</v>
      </c>
      <c r="CV203" s="2" t="s">
        <v>2278</v>
      </c>
      <c r="CW203" s="2" t="s">
        <v>232</v>
      </c>
      <c r="CX203" s="2" t="s">
        <v>220</v>
      </c>
      <c r="CY203" s="4">
        <v>1</v>
      </c>
      <c r="CZ203" s="8">
        <v>62.64</v>
      </c>
      <c r="DA203" s="4"/>
      <c r="DB203" s="8"/>
      <c r="DC203" s="7"/>
      <c r="DD203" s="7"/>
      <c r="DE203" s="2" t="s">
        <v>230</v>
      </c>
      <c r="DF203" s="2" t="s">
        <v>217</v>
      </c>
      <c r="DG203" s="2" t="s">
        <v>591</v>
      </c>
      <c r="DH203" s="2" t="s">
        <v>2279</v>
      </c>
      <c r="DI203" s="2" t="s">
        <v>232</v>
      </c>
      <c r="DJ203" s="2" t="s">
        <v>220</v>
      </c>
      <c r="DK203" s="4"/>
      <c r="DL203" s="8"/>
      <c r="DM203" s="4"/>
      <c r="DN203" s="8"/>
      <c r="DO203" s="7"/>
      <c r="DP203" s="7"/>
      <c r="DQ203" s="2" t="s">
        <v>230</v>
      </c>
      <c r="DR203" s="2" t="s">
        <v>217</v>
      </c>
      <c r="DS203" s="2" t="s">
        <v>591</v>
      </c>
      <c r="DT203" s="2" t="s">
        <v>2280</v>
      </c>
      <c r="DU203" s="2" t="s">
        <v>232</v>
      </c>
      <c r="DV203" s="2" t="s">
        <v>220</v>
      </c>
      <c r="DW203" s="4">
        <v>1</v>
      </c>
      <c r="DX203" s="8">
        <v>65.79</v>
      </c>
      <c r="DY203" s="4">
        <v>1</v>
      </c>
      <c r="DZ203" s="8">
        <v>65.79</v>
      </c>
      <c r="EA203" s="7"/>
      <c r="EB203" s="7"/>
      <c r="EC203" s="2" t="s">
        <v>230</v>
      </c>
      <c r="ED203" s="2" t="s">
        <v>217</v>
      </c>
      <c r="EE203" s="2" t="s">
        <v>591</v>
      </c>
      <c r="EF203" s="2" t="s">
        <v>2281</v>
      </c>
      <c r="EG203" s="2" t="s">
        <v>232</v>
      </c>
      <c r="EH203" s="2" t="s">
        <v>220</v>
      </c>
      <c r="EI203" s="4">
        <v>2</v>
      </c>
      <c r="EJ203" s="8">
        <v>135.04</v>
      </c>
      <c r="EK203" s="4"/>
      <c r="EL203" s="8"/>
      <c r="EM203" s="7"/>
      <c r="EN203" s="7"/>
      <c r="EO203" s="2" t="s">
        <v>230</v>
      </c>
      <c r="EP203" s="2" t="s">
        <v>217</v>
      </c>
      <c r="EQ203" s="2" t="s">
        <v>455</v>
      </c>
      <c r="ER203" s="2" t="s">
        <v>247</v>
      </c>
      <c r="ES203" s="2" t="s">
        <v>232</v>
      </c>
      <c r="ET203" s="2" t="s">
        <v>220</v>
      </c>
      <c r="EU203" s="4"/>
      <c r="EV203" s="8"/>
      <c r="EW203" s="4"/>
      <c r="EX203" s="8"/>
      <c r="EY203" s="7"/>
      <c r="EZ203" s="7"/>
      <c r="FA203" s="2" t="s">
        <v>230</v>
      </c>
      <c r="FB203" s="2" t="s">
        <v>270</v>
      </c>
      <c r="FC203" s="2" t="s">
        <v>591</v>
      </c>
      <c r="FD203" s="2" t="s">
        <v>1591</v>
      </c>
      <c r="FE203" s="2" t="s">
        <v>232</v>
      </c>
      <c r="FF203" s="2" t="s">
        <v>220</v>
      </c>
      <c r="FG203" s="4"/>
      <c r="FH203" s="8"/>
      <c r="FI203" s="4"/>
      <c r="FJ203" s="8"/>
      <c r="FK203" s="7"/>
      <c r="FL203" s="7"/>
      <c r="FM203" s="2" t="s">
        <v>230</v>
      </c>
      <c r="FN203" s="2" t="s">
        <v>217</v>
      </c>
      <c r="FO203" s="2" t="s">
        <v>246</v>
      </c>
      <c r="FP203" s="2" t="s">
        <v>488</v>
      </c>
      <c r="FQ203" s="2" t="s">
        <v>232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416</v>
      </c>
      <c r="FZ203" s="2" t="s">
        <v>217</v>
      </c>
      <c r="GA203" s="2" t="s">
        <v>220</v>
      </c>
      <c r="GB203" s="2" t="s">
        <v>220</v>
      </c>
      <c r="GC203" s="2" t="s">
        <v>232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230</v>
      </c>
      <c r="GL203" s="2" t="s">
        <v>217</v>
      </c>
      <c r="GM203" s="2" t="s">
        <v>380</v>
      </c>
      <c r="GN203" s="2" t="s">
        <v>220</v>
      </c>
      <c r="GO203" s="2" t="s">
        <v>232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217</v>
      </c>
      <c r="GY203" s="2" t="s">
        <v>220</v>
      </c>
      <c r="GZ203" s="2" t="s">
        <v>220</v>
      </c>
      <c r="HA203" s="2" t="s">
        <v>232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254</v>
      </c>
      <c r="HJ203" s="2" t="s">
        <v>217</v>
      </c>
      <c r="HK203" s="2" t="s">
        <v>220</v>
      </c>
      <c r="HL203" s="2" t="s">
        <v>220</v>
      </c>
      <c r="HM203" s="2" t="s">
        <v>232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217</v>
      </c>
      <c r="HW203" s="2" t="s">
        <v>496</v>
      </c>
      <c r="HX203" s="2" t="s">
        <v>2282</v>
      </c>
      <c r="HY203" s="2" t="s">
        <v>232</v>
      </c>
      <c r="HZ203" s="2" t="s">
        <v>220</v>
      </c>
      <c r="IA203" s="4"/>
      <c r="IB203" s="8"/>
      <c r="IC203" s="4"/>
      <c r="ID203" s="8"/>
      <c r="IE203" s="7"/>
      <c r="IF203" s="7"/>
      <c r="IG203" s="2" t="s">
        <v>230</v>
      </c>
      <c r="IH203" s="2" t="s">
        <v>217</v>
      </c>
      <c r="II203" s="2" t="s">
        <v>591</v>
      </c>
      <c r="IJ203" s="2" t="s">
        <v>590</v>
      </c>
      <c r="IK203" s="2" t="s">
        <v>232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277</v>
      </c>
      <c r="IT203" s="2" t="s">
        <v>217</v>
      </c>
      <c r="IU203" s="2" t="s">
        <v>220</v>
      </c>
      <c r="IV203" s="2" t="s">
        <v>220</v>
      </c>
      <c r="IW203" s="2" t="s">
        <v>232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1188</v>
      </c>
      <c r="JF203" s="2" t="s">
        <v>270</v>
      </c>
      <c r="JG203" s="2" t="s">
        <v>1387</v>
      </c>
      <c r="JH203" s="2" t="s">
        <v>1941</v>
      </c>
      <c r="JI203" s="2" t="s">
        <v>232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230</v>
      </c>
      <c r="JR203" s="2" t="s">
        <v>217</v>
      </c>
      <c r="JS203" s="2" t="s">
        <v>642</v>
      </c>
      <c r="JT203" s="2" t="s">
        <v>220</v>
      </c>
      <c r="JU203" s="2" t="s">
        <v>232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277</v>
      </c>
      <c r="KD203" s="2" t="s">
        <v>217</v>
      </c>
      <c r="KE203" s="2" t="s">
        <v>220</v>
      </c>
      <c r="KF203" s="2" t="s">
        <v>220</v>
      </c>
      <c r="KG203" s="2" t="s">
        <v>232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254</v>
      </c>
      <c r="KP203" s="2" t="s">
        <v>217</v>
      </c>
      <c r="KQ203" s="2" t="s">
        <v>220</v>
      </c>
      <c r="KR203" s="2" t="s">
        <v>220</v>
      </c>
      <c r="KS203" s="2" t="s">
        <v>232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277</v>
      </c>
      <c r="LB203" s="2" t="s">
        <v>217</v>
      </c>
      <c r="LC203" s="2" t="s">
        <v>220</v>
      </c>
      <c r="LD203" s="2" t="s">
        <v>220</v>
      </c>
      <c r="LE203" s="2" t="s">
        <v>232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268</v>
      </c>
      <c r="LN203" s="2" t="s">
        <v>217</v>
      </c>
      <c r="LO203" s="2" t="s">
        <v>220</v>
      </c>
      <c r="LP203" s="2" t="s">
        <v>220</v>
      </c>
      <c r="LQ203" s="2" t="s">
        <v>232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270</v>
      </c>
      <c r="MA203" s="2" t="s">
        <v>1162</v>
      </c>
      <c r="MB203" s="2" t="s">
        <v>767</v>
      </c>
      <c r="MC203" s="2" t="s">
        <v>232</v>
      </c>
      <c r="MD203" s="2" t="s">
        <v>220</v>
      </c>
      <c r="ME203" s="4"/>
      <c r="MF203" s="8"/>
      <c r="MG203" s="4"/>
      <c r="MH203" s="8"/>
      <c r="MI203" s="7"/>
      <c r="MJ203" s="7"/>
      <c r="MK203" s="2" t="s">
        <v>277</v>
      </c>
      <c r="ML203" s="2" t="s">
        <v>217</v>
      </c>
      <c r="MM203" s="2" t="s">
        <v>220</v>
      </c>
      <c r="MN203" s="2" t="s">
        <v>220</v>
      </c>
      <c r="MO203" s="2" t="s">
        <v>232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230</v>
      </c>
      <c r="MX203" s="2" t="s">
        <v>274</v>
      </c>
      <c r="MY203" s="2" t="s">
        <v>648</v>
      </c>
      <c r="MZ203" s="2" t="s">
        <v>1591</v>
      </c>
      <c r="NA203" s="2" t="s">
        <v>232</v>
      </c>
      <c r="NB203" s="2" t="s">
        <v>220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220</v>
      </c>
      <c r="NK203" s="2" t="s">
        <v>220</v>
      </c>
      <c r="NL203" s="2" t="s">
        <v>220</v>
      </c>
      <c r="NM203" s="2" t="s">
        <v>220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277</v>
      </c>
      <c r="NV203" s="2" t="s">
        <v>217</v>
      </c>
      <c r="NW203" s="2" t="s">
        <v>220</v>
      </c>
      <c r="NX203" s="2" t="s">
        <v>220</v>
      </c>
      <c r="NY203" s="2" t="s">
        <v>232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220</v>
      </c>
      <c r="OI203" s="2" t="s">
        <v>220</v>
      </c>
      <c r="OJ203" s="2" t="s">
        <v>220</v>
      </c>
      <c r="OK203" s="2" t="s">
        <v>220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230</v>
      </c>
      <c r="OT203" s="2" t="s">
        <v>270</v>
      </c>
      <c r="OU203" s="2" t="s">
        <v>607</v>
      </c>
      <c r="OV203" s="2" t="s">
        <v>2283</v>
      </c>
      <c r="OW203" s="2" t="s">
        <v>232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220</v>
      </c>
      <c r="PF203" s="2" t="s">
        <v>220</v>
      </c>
      <c r="PG203" s="2" t="s">
        <v>220</v>
      </c>
      <c r="PH203" s="2" t="s">
        <v>220</v>
      </c>
      <c r="PI203" s="2" t="s">
        <v>220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230</v>
      </c>
      <c r="PR203" s="2" t="s">
        <v>270</v>
      </c>
      <c r="PS203" s="2" t="s">
        <v>488</v>
      </c>
      <c r="PT203" s="2" t="s">
        <v>666</v>
      </c>
      <c r="PU203" s="2" t="s">
        <v>232</v>
      </c>
      <c r="PV203" s="2" t="s">
        <v>220</v>
      </c>
      <c r="PW203" s="4">
        <v>40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</row>
    <row r="204">
      <c r="A204" s="2" t="s">
        <v>2284</v>
      </c>
      <c r="B204" s="2" t="s">
        <v>209</v>
      </c>
      <c r="C204" s="2" t="s">
        <v>210</v>
      </c>
      <c r="D204" s="2" t="s">
        <v>1713</v>
      </c>
      <c r="E204" s="2" t="s">
        <v>2173</v>
      </c>
      <c r="F204" s="2" t="s">
        <v>576</v>
      </c>
      <c r="G204" s="2" t="s">
        <v>576</v>
      </c>
      <c r="H204" s="2" t="s">
        <v>576</v>
      </c>
      <c r="I204" s="2" t="s">
        <v>2285</v>
      </c>
      <c r="J204" s="2" t="s">
        <v>215</v>
      </c>
      <c r="K204" s="2" t="s">
        <v>404</v>
      </c>
      <c r="L204" s="3">
        <v>44.1</v>
      </c>
      <c r="M204" s="3">
        <v>46.3</v>
      </c>
      <c r="N204" s="3">
        <v>89.99</v>
      </c>
      <c r="O204" s="2" t="s">
        <v>217</v>
      </c>
      <c r="P204" s="2" t="s">
        <v>1115</v>
      </c>
      <c r="Q204" s="2" t="s">
        <v>219</v>
      </c>
      <c r="R204" s="2" t="s">
        <v>220</v>
      </c>
      <c r="S204" s="2" t="s">
        <v>1537</v>
      </c>
      <c r="T204" s="2" t="s">
        <v>220</v>
      </c>
      <c r="U204" s="2" t="s">
        <v>220</v>
      </c>
      <c r="V204" s="2" t="s">
        <v>580</v>
      </c>
      <c r="W204" s="2" t="s">
        <v>442</v>
      </c>
      <c r="X204" s="2" t="s">
        <v>581</v>
      </c>
      <c r="Y204" s="2" t="s">
        <v>1538</v>
      </c>
      <c r="Z204" s="4">
        <v>92</v>
      </c>
      <c r="AA204" s="4">
        <f>=ROUNDDOWN(23,0)</f>
      </c>
      <c r="AB204" s="5">
        <v>4</v>
      </c>
      <c r="AC204" s="2" t="s">
        <v>220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5</v>
      </c>
      <c r="AQ204" s="8">
        <v>234.2</v>
      </c>
      <c r="AR204" s="4">
        <v>4</v>
      </c>
      <c r="AS204" s="8">
        <v>211.58</v>
      </c>
      <c r="AT204" s="7">
        <v>0.25</v>
      </c>
      <c r="AU204" s="7">
        <v>0.1069</v>
      </c>
      <c r="AV204" s="4">
        <v>6</v>
      </c>
      <c r="AW204" s="8">
        <v>290.47</v>
      </c>
      <c r="AX204" s="4">
        <v>12</v>
      </c>
      <c r="AY204" s="8">
        <v>765.76</v>
      </c>
      <c r="AZ204" s="7">
        <v>-0.5</v>
      </c>
      <c r="BA204" s="7">
        <v>-0.6207</v>
      </c>
      <c r="BB204" s="7">
        <v>0.8063</v>
      </c>
      <c r="BC204" s="4">
        <v>6</v>
      </c>
      <c r="BD204" s="8">
        <v>290.47</v>
      </c>
      <c r="BE204" s="4">
        <v>12</v>
      </c>
      <c r="BF204" s="8">
        <v>765.76</v>
      </c>
      <c r="BG204" s="7">
        <v>-0.5</v>
      </c>
      <c r="BH204" s="7">
        <v>-0.6207</v>
      </c>
      <c r="BI204" s="7">
        <v>1</v>
      </c>
      <c r="BJ204" s="4">
        <v>5</v>
      </c>
      <c r="BK204" s="8">
        <v>234.2</v>
      </c>
      <c r="BL204" s="2" t="s">
        <v>1303</v>
      </c>
      <c r="BM204" s="7">
        <v>1</v>
      </c>
      <c r="BN204" s="7">
        <v>1</v>
      </c>
      <c r="BO204" s="4">
        <v>2</v>
      </c>
      <c r="BP204" s="8">
        <v>84.4</v>
      </c>
      <c r="BQ204" s="4">
        <v>3</v>
      </c>
      <c r="BR204" s="8">
        <v>158.25</v>
      </c>
      <c r="BS204" s="7">
        <v>-0.3333</v>
      </c>
      <c r="BT204" s="7">
        <v>-0.4667</v>
      </c>
      <c r="BU204" s="2" t="s">
        <v>230</v>
      </c>
      <c r="BV204" s="2" t="s">
        <v>217</v>
      </c>
      <c r="BW204" s="2" t="s">
        <v>220</v>
      </c>
      <c r="BX204" s="2" t="s">
        <v>1426</v>
      </c>
      <c r="BY204" s="2" t="s">
        <v>232</v>
      </c>
      <c r="BZ204" s="2" t="s">
        <v>220</v>
      </c>
      <c r="CA204" s="4"/>
      <c r="CB204" s="8"/>
      <c r="CC204" s="4"/>
      <c r="CD204" s="8"/>
      <c r="CE204" s="7"/>
      <c r="CF204" s="7"/>
      <c r="CG204" s="2" t="s">
        <v>230</v>
      </c>
      <c r="CH204" s="2" t="s">
        <v>217</v>
      </c>
      <c r="CI204" s="2" t="s">
        <v>2286</v>
      </c>
      <c r="CJ204" s="2" t="s">
        <v>1558</v>
      </c>
      <c r="CK204" s="2" t="s">
        <v>232</v>
      </c>
      <c r="CL204" s="2" t="s">
        <v>220</v>
      </c>
      <c r="CM204" s="4"/>
      <c r="CN204" s="8"/>
      <c r="CO204" s="4"/>
      <c r="CP204" s="8"/>
      <c r="CQ204" s="7"/>
      <c r="CR204" s="7"/>
      <c r="CS204" s="2" t="s">
        <v>230</v>
      </c>
      <c r="CT204" s="2" t="s">
        <v>217</v>
      </c>
      <c r="CU204" s="2" t="s">
        <v>1542</v>
      </c>
      <c r="CV204" s="2" t="s">
        <v>2287</v>
      </c>
      <c r="CW204" s="2" t="s">
        <v>232</v>
      </c>
      <c r="CX204" s="2" t="s">
        <v>220</v>
      </c>
      <c r="CY204" s="4">
        <v>1</v>
      </c>
      <c r="CZ204" s="8">
        <v>43.14</v>
      </c>
      <c r="DA204" s="4"/>
      <c r="DB204" s="8"/>
      <c r="DC204" s="7"/>
      <c r="DD204" s="7"/>
      <c r="DE204" s="2" t="s">
        <v>230</v>
      </c>
      <c r="DF204" s="2" t="s">
        <v>217</v>
      </c>
      <c r="DG204" s="2" t="s">
        <v>1543</v>
      </c>
      <c r="DH204" s="2" t="s">
        <v>1914</v>
      </c>
      <c r="DI204" s="2" t="s">
        <v>232</v>
      </c>
      <c r="DJ204" s="2" t="s">
        <v>220</v>
      </c>
      <c r="DK204" s="4"/>
      <c r="DL204" s="8"/>
      <c r="DM204" s="4"/>
      <c r="DN204" s="8"/>
      <c r="DO204" s="7"/>
      <c r="DP204" s="7"/>
      <c r="DQ204" s="2" t="s">
        <v>230</v>
      </c>
      <c r="DR204" s="2" t="s">
        <v>217</v>
      </c>
      <c r="DS204" s="2" t="s">
        <v>1545</v>
      </c>
      <c r="DT204" s="2" t="s">
        <v>1544</v>
      </c>
      <c r="DU204" s="2" t="s">
        <v>232</v>
      </c>
      <c r="DV204" s="2" t="s">
        <v>220</v>
      </c>
      <c r="DW204" s="4"/>
      <c r="DX204" s="8"/>
      <c r="DY204" s="4"/>
      <c r="DZ204" s="8"/>
      <c r="EA204" s="7"/>
      <c r="EB204" s="7"/>
      <c r="EC204" s="2" t="s">
        <v>230</v>
      </c>
      <c r="ED204" s="2" t="s">
        <v>217</v>
      </c>
      <c r="EE204" s="2" t="s">
        <v>1547</v>
      </c>
      <c r="EF204" s="2" t="s">
        <v>2288</v>
      </c>
      <c r="EG204" s="2" t="s">
        <v>232</v>
      </c>
      <c r="EH204" s="2" t="s">
        <v>220</v>
      </c>
      <c r="EI204" s="4">
        <v>2</v>
      </c>
      <c r="EJ204" s="8">
        <v>106.66</v>
      </c>
      <c r="EK204" s="4">
        <v>1</v>
      </c>
      <c r="EL204" s="8">
        <v>53.33</v>
      </c>
      <c r="EM204" s="7">
        <v>1</v>
      </c>
      <c r="EN204" s="7">
        <v>1</v>
      </c>
      <c r="EO204" s="2" t="s">
        <v>230</v>
      </c>
      <c r="EP204" s="2" t="s">
        <v>217</v>
      </c>
      <c r="EQ204" s="2" t="s">
        <v>455</v>
      </c>
      <c r="ER204" s="2" t="s">
        <v>236</v>
      </c>
      <c r="ES204" s="2" t="s">
        <v>232</v>
      </c>
      <c r="ET204" s="2" t="s">
        <v>220</v>
      </c>
      <c r="EU204" s="4"/>
      <c r="EV204" s="8"/>
      <c r="EW204" s="4"/>
      <c r="EX204" s="8"/>
      <c r="EY204" s="7"/>
      <c r="EZ204" s="7"/>
      <c r="FA204" s="2" t="s">
        <v>230</v>
      </c>
      <c r="FB204" s="2" t="s">
        <v>217</v>
      </c>
      <c r="FC204" s="2" t="s">
        <v>1549</v>
      </c>
      <c r="FD204" s="2" t="s">
        <v>2289</v>
      </c>
      <c r="FE204" s="2" t="s">
        <v>232</v>
      </c>
      <c r="FF204" s="2" t="s">
        <v>220</v>
      </c>
      <c r="FG204" s="4"/>
      <c r="FH204" s="8"/>
      <c r="FI204" s="4"/>
      <c r="FJ204" s="8"/>
      <c r="FK204" s="7"/>
      <c r="FL204" s="7"/>
      <c r="FM204" s="2" t="s">
        <v>230</v>
      </c>
      <c r="FN204" s="2" t="s">
        <v>217</v>
      </c>
      <c r="FO204" s="2" t="s">
        <v>246</v>
      </c>
      <c r="FP204" s="2" t="s">
        <v>2290</v>
      </c>
      <c r="FQ204" s="2" t="s">
        <v>232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230</v>
      </c>
      <c r="FZ204" s="2" t="s">
        <v>217</v>
      </c>
      <c r="GA204" s="2" t="s">
        <v>460</v>
      </c>
      <c r="GB204" s="2" t="s">
        <v>2291</v>
      </c>
      <c r="GC204" s="2" t="s">
        <v>232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230</v>
      </c>
      <c r="GL204" s="2" t="s">
        <v>217</v>
      </c>
      <c r="GM204" s="2" t="s">
        <v>250</v>
      </c>
      <c r="GN204" s="2" t="s">
        <v>220</v>
      </c>
      <c r="GO204" s="2" t="s">
        <v>232</v>
      </c>
      <c r="GP204" s="2" t="s">
        <v>220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217</v>
      </c>
      <c r="GY204" s="2" t="s">
        <v>220</v>
      </c>
      <c r="GZ204" s="2" t="s">
        <v>220</v>
      </c>
      <c r="HA204" s="2" t="s">
        <v>232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254</v>
      </c>
      <c r="HJ204" s="2" t="s">
        <v>217</v>
      </c>
      <c r="HK204" s="2" t="s">
        <v>220</v>
      </c>
      <c r="HL204" s="2" t="s">
        <v>220</v>
      </c>
      <c r="HM204" s="2" t="s">
        <v>232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230</v>
      </c>
      <c r="HV204" s="2" t="s">
        <v>217</v>
      </c>
      <c r="HW204" s="2" t="s">
        <v>599</v>
      </c>
      <c r="HX204" s="2" t="s">
        <v>220</v>
      </c>
      <c r="HY204" s="2" t="s">
        <v>232</v>
      </c>
      <c r="HZ204" s="2" t="s">
        <v>220</v>
      </c>
      <c r="IA204" s="4"/>
      <c r="IB204" s="8"/>
      <c r="IC204" s="4"/>
      <c r="ID204" s="8"/>
      <c r="IE204" s="7"/>
      <c r="IF204" s="7"/>
      <c r="IG204" s="2" t="s">
        <v>230</v>
      </c>
      <c r="IH204" s="2" t="s">
        <v>217</v>
      </c>
      <c r="II204" s="2" t="s">
        <v>1545</v>
      </c>
      <c r="IJ204" s="2" t="s">
        <v>1549</v>
      </c>
      <c r="IK204" s="2" t="s">
        <v>232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277</v>
      </c>
      <c r="IT204" s="2" t="s">
        <v>217</v>
      </c>
      <c r="IU204" s="2" t="s">
        <v>220</v>
      </c>
      <c r="IV204" s="2" t="s">
        <v>220</v>
      </c>
      <c r="IW204" s="2" t="s">
        <v>232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254</v>
      </c>
      <c r="JF204" s="2" t="s">
        <v>217</v>
      </c>
      <c r="JG204" s="2" t="s">
        <v>220</v>
      </c>
      <c r="JH204" s="2" t="s">
        <v>220</v>
      </c>
      <c r="JI204" s="2" t="s">
        <v>232</v>
      </c>
      <c r="JJ204" s="2" t="s">
        <v>220</v>
      </c>
      <c r="JK204" s="4"/>
      <c r="JL204" s="8"/>
      <c r="JM204" s="4"/>
      <c r="JN204" s="8"/>
      <c r="JO204" s="7"/>
      <c r="JP204" s="7"/>
      <c r="JQ204" s="2" t="s">
        <v>230</v>
      </c>
      <c r="JR204" s="2" t="s">
        <v>217</v>
      </c>
      <c r="JS204" s="2" t="s">
        <v>684</v>
      </c>
      <c r="JT204" s="2" t="s">
        <v>220</v>
      </c>
      <c r="JU204" s="2" t="s">
        <v>232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277</v>
      </c>
      <c r="KD204" s="2" t="s">
        <v>217</v>
      </c>
      <c r="KE204" s="2" t="s">
        <v>220</v>
      </c>
      <c r="KF204" s="2" t="s">
        <v>220</v>
      </c>
      <c r="KG204" s="2" t="s">
        <v>232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277</v>
      </c>
      <c r="KP204" s="2" t="s">
        <v>217</v>
      </c>
      <c r="KQ204" s="2" t="s">
        <v>220</v>
      </c>
      <c r="KR204" s="2" t="s">
        <v>220</v>
      </c>
      <c r="KS204" s="2" t="s">
        <v>232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277</v>
      </c>
      <c r="LB204" s="2" t="s">
        <v>217</v>
      </c>
      <c r="LC204" s="2" t="s">
        <v>220</v>
      </c>
      <c r="LD204" s="2" t="s">
        <v>220</v>
      </c>
      <c r="LE204" s="2" t="s">
        <v>232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268</v>
      </c>
      <c r="LN204" s="2" t="s">
        <v>217</v>
      </c>
      <c r="LO204" s="2" t="s">
        <v>220</v>
      </c>
      <c r="LP204" s="2" t="s">
        <v>220</v>
      </c>
      <c r="LQ204" s="2" t="s">
        <v>232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270</v>
      </c>
      <c r="MA204" s="2" t="s">
        <v>2208</v>
      </c>
      <c r="MB204" s="2" t="s">
        <v>2195</v>
      </c>
      <c r="MC204" s="2" t="s">
        <v>232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277</v>
      </c>
      <c r="ML204" s="2" t="s">
        <v>217</v>
      </c>
      <c r="MM204" s="2" t="s">
        <v>220</v>
      </c>
      <c r="MN204" s="2" t="s">
        <v>220</v>
      </c>
      <c r="MO204" s="2" t="s">
        <v>232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230</v>
      </c>
      <c r="MX204" s="2" t="s">
        <v>274</v>
      </c>
      <c r="MY204" s="2" t="s">
        <v>1557</v>
      </c>
      <c r="MZ204" s="2" t="s">
        <v>2292</v>
      </c>
      <c r="NA204" s="2" t="s">
        <v>232</v>
      </c>
      <c r="NB204" s="2" t="s">
        <v>220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220</v>
      </c>
      <c r="NK204" s="2" t="s">
        <v>220</v>
      </c>
      <c r="NL204" s="2" t="s">
        <v>220</v>
      </c>
      <c r="NM204" s="2" t="s">
        <v>220</v>
      </c>
      <c r="NN204" s="2" t="s">
        <v>220</v>
      </c>
      <c r="NO204" s="4"/>
      <c r="NP204" s="8"/>
      <c r="NQ204" s="4"/>
      <c r="NR204" s="8"/>
      <c r="NS204" s="7"/>
      <c r="NT204" s="7"/>
      <c r="NU204" s="2" t="s">
        <v>277</v>
      </c>
      <c r="NV204" s="2" t="s">
        <v>217</v>
      </c>
      <c r="NW204" s="2" t="s">
        <v>220</v>
      </c>
      <c r="NX204" s="2" t="s">
        <v>220</v>
      </c>
      <c r="NY204" s="2" t="s">
        <v>232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220</v>
      </c>
      <c r="OH204" s="2" t="s">
        <v>220</v>
      </c>
      <c r="OI204" s="2" t="s">
        <v>220</v>
      </c>
      <c r="OJ204" s="2" t="s">
        <v>220</v>
      </c>
      <c r="OK204" s="2" t="s">
        <v>220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230</v>
      </c>
      <c r="OT204" s="2" t="s">
        <v>270</v>
      </c>
      <c r="OU204" s="2" t="s">
        <v>1558</v>
      </c>
      <c r="OV204" s="2" t="s">
        <v>2293</v>
      </c>
      <c r="OW204" s="2" t="s">
        <v>232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220</v>
      </c>
      <c r="PF204" s="2" t="s">
        <v>220</v>
      </c>
      <c r="PG204" s="2" t="s">
        <v>220</v>
      </c>
      <c r="PH204" s="2" t="s">
        <v>220</v>
      </c>
      <c r="PI204" s="2" t="s">
        <v>220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230</v>
      </c>
      <c r="PR204" s="2" t="s">
        <v>270</v>
      </c>
      <c r="PS204" s="2" t="s">
        <v>966</v>
      </c>
      <c r="PT204" s="2" t="s">
        <v>852</v>
      </c>
      <c r="PU204" s="2" t="s">
        <v>232</v>
      </c>
      <c r="PV204" s="2" t="s">
        <v>220</v>
      </c>
      <c r="PW204" s="4">
        <v>63</v>
      </c>
      <c r="PX204" s="4">
        <v>29</v>
      </c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</row>
    <row r="205">
      <c r="A205" s="2" t="s">
        <v>2294</v>
      </c>
      <c r="B205" s="2" t="s">
        <v>209</v>
      </c>
      <c r="C205" s="2" t="s">
        <v>210</v>
      </c>
      <c r="D205" s="2" t="s">
        <v>1713</v>
      </c>
      <c r="E205" s="2" t="s">
        <v>2173</v>
      </c>
      <c r="F205" s="2" t="s">
        <v>576</v>
      </c>
      <c r="G205" s="2" t="s">
        <v>576</v>
      </c>
      <c r="H205" s="2" t="s">
        <v>576</v>
      </c>
      <c r="I205" s="2" t="s">
        <v>2285</v>
      </c>
      <c r="J205" s="2" t="s">
        <v>282</v>
      </c>
      <c r="K205" s="2" t="s">
        <v>404</v>
      </c>
      <c r="L205" s="3">
        <v>58.5</v>
      </c>
      <c r="M205" s="3">
        <v>61.42</v>
      </c>
      <c r="N205" s="3">
        <v>119.99</v>
      </c>
      <c r="O205" s="2" t="s">
        <v>217</v>
      </c>
      <c r="P205" s="2" t="s">
        <v>1115</v>
      </c>
      <c r="Q205" s="2" t="s">
        <v>219</v>
      </c>
      <c r="R205" s="2" t="s">
        <v>220</v>
      </c>
      <c r="S205" s="2" t="s">
        <v>1537</v>
      </c>
      <c r="T205" s="2" t="s">
        <v>220</v>
      </c>
      <c r="U205" s="2" t="s">
        <v>220</v>
      </c>
      <c r="V205" s="2" t="s">
        <v>580</v>
      </c>
      <c r="W205" s="2" t="s">
        <v>442</v>
      </c>
      <c r="X205" s="2" t="s">
        <v>581</v>
      </c>
      <c r="Y205" s="2" t="s">
        <v>1538</v>
      </c>
      <c r="Z205" s="4">
        <v>36</v>
      </c>
      <c r="AA205" s="4">
        <f>=ROUNDDOWN(12,0)</f>
      </c>
      <c r="AB205" s="5">
        <v>3</v>
      </c>
      <c r="AC205" s="2" t="s">
        <v>220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1</v>
      </c>
      <c r="AQ205" s="8">
        <v>56.27</v>
      </c>
      <c r="AR205" s="4">
        <v>8</v>
      </c>
      <c r="AS205" s="8">
        <v>554.18</v>
      </c>
      <c r="AT205" s="7">
        <v>-0.875</v>
      </c>
      <c r="AU205" s="7">
        <v>-0.8985</v>
      </c>
      <c r="AV205" s="4" t="s">
        <v>220</v>
      </c>
      <c r="AW205" s="8" t="s">
        <v>220</v>
      </c>
      <c r="AX205" s="4" t="s">
        <v>220</v>
      </c>
      <c r="AY205" s="8" t="s">
        <v>220</v>
      </c>
      <c r="AZ205" s="7" t="s">
        <v>220</v>
      </c>
      <c r="BA205" s="7" t="s">
        <v>220</v>
      </c>
      <c r="BB205" s="7">
        <v>0.1937</v>
      </c>
      <c r="BC205" s="4" t="s">
        <v>220</v>
      </c>
      <c r="BD205" s="8" t="s">
        <v>220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 t="s">
        <v>220</v>
      </c>
      <c r="BJ205" s="4">
        <v>1</v>
      </c>
      <c r="BK205" s="8">
        <v>56.27</v>
      </c>
      <c r="BL205" s="2" t="s">
        <v>2295</v>
      </c>
      <c r="BM205" s="7">
        <v>1</v>
      </c>
      <c r="BN205" s="7">
        <v>1</v>
      </c>
      <c r="BO205" s="4">
        <v>1</v>
      </c>
      <c r="BP205" s="8">
        <v>56.27</v>
      </c>
      <c r="BQ205" s="4">
        <v>6</v>
      </c>
      <c r="BR205" s="8">
        <v>422.04</v>
      </c>
      <c r="BS205" s="7">
        <v>-0.8333</v>
      </c>
      <c r="BT205" s="7">
        <v>-0.8667</v>
      </c>
      <c r="BU205" s="2" t="s">
        <v>230</v>
      </c>
      <c r="BV205" s="2" t="s">
        <v>217</v>
      </c>
      <c r="BW205" s="2" t="s">
        <v>220</v>
      </c>
      <c r="BX205" s="2" t="s">
        <v>241</v>
      </c>
      <c r="BY205" s="2" t="s">
        <v>232</v>
      </c>
      <c r="BZ205" s="2" t="s">
        <v>220</v>
      </c>
      <c r="CA205" s="4"/>
      <c r="CB205" s="8"/>
      <c r="CC205" s="4"/>
      <c r="CD205" s="8"/>
      <c r="CE205" s="7"/>
      <c r="CF205" s="7"/>
      <c r="CG205" s="2" t="s">
        <v>230</v>
      </c>
      <c r="CH205" s="2" t="s">
        <v>217</v>
      </c>
      <c r="CI205" s="2" t="s">
        <v>2286</v>
      </c>
      <c r="CJ205" s="2" t="s">
        <v>2296</v>
      </c>
      <c r="CK205" s="2" t="s">
        <v>232</v>
      </c>
      <c r="CL205" s="2" t="s">
        <v>220</v>
      </c>
      <c r="CM205" s="4"/>
      <c r="CN205" s="8"/>
      <c r="CO205" s="4"/>
      <c r="CP205" s="8"/>
      <c r="CQ205" s="7"/>
      <c r="CR205" s="7"/>
      <c r="CS205" s="2" t="s">
        <v>230</v>
      </c>
      <c r="CT205" s="2" t="s">
        <v>217</v>
      </c>
      <c r="CU205" s="2" t="s">
        <v>1542</v>
      </c>
      <c r="CV205" s="2" t="s">
        <v>2297</v>
      </c>
      <c r="CW205" s="2" t="s">
        <v>232</v>
      </c>
      <c r="CX205" s="2" t="s">
        <v>220</v>
      </c>
      <c r="CY205" s="4"/>
      <c r="CZ205" s="8"/>
      <c r="DA205" s="4">
        <v>1</v>
      </c>
      <c r="DB205" s="8">
        <v>63.9</v>
      </c>
      <c r="DC205" s="7">
        <v>-1</v>
      </c>
      <c r="DD205" s="7">
        <v>-1</v>
      </c>
      <c r="DE205" s="2" t="s">
        <v>230</v>
      </c>
      <c r="DF205" s="2" t="s">
        <v>217</v>
      </c>
      <c r="DG205" s="2" t="s">
        <v>1543</v>
      </c>
      <c r="DH205" s="2" t="s">
        <v>1544</v>
      </c>
      <c r="DI205" s="2" t="s">
        <v>232</v>
      </c>
      <c r="DJ205" s="2" t="s">
        <v>220</v>
      </c>
      <c r="DK205" s="4"/>
      <c r="DL205" s="8"/>
      <c r="DM205" s="4">
        <v>1</v>
      </c>
      <c r="DN205" s="8">
        <v>68.24</v>
      </c>
      <c r="DO205" s="7">
        <v>-1</v>
      </c>
      <c r="DP205" s="7">
        <v>-1</v>
      </c>
      <c r="DQ205" s="2" t="s">
        <v>230</v>
      </c>
      <c r="DR205" s="2" t="s">
        <v>217</v>
      </c>
      <c r="DS205" s="2" t="s">
        <v>1545</v>
      </c>
      <c r="DT205" s="2" t="s">
        <v>702</v>
      </c>
      <c r="DU205" s="2" t="s">
        <v>232</v>
      </c>
      <c r="DV205" s="2" t="s">
        <v>220</v>
      </c>
      <c r="DW205" s="4"/>
      <c r="DX205" s="8"/>
      <c r="DY205" s="4"/>
      <c r="DZ205" s="8"/>
      <c r="EA205" s="7"/>
      <c r="EB205" s="7"/>
      <c r="EC205" s="2" t="s">
        <v>230</v>
      </c>
      <c r="ED205" s="2" t="s">
        <v>217</v>
      </c>
      <c r="EE205" s="2" t="s">
        <v>1547</v>
      </c>
      <c r="EF205" s="2" t="s">
        <v>1419</v>
      </c>
      <c r="EG205" s="2" t="s">
        <v>232</v>
      </c>
      <c r="EH205" s="2" t="s">
        <v>220</v>
      </c>
      <c r="EI205" s="4"/>
      <c r="EJ205" s="8"/>
      <c r="EK205" s="4"/>
      <c r="EL205" s="8"/>
      <c r="EM205" s="7"/>
      <c r="EN205" s="7"/>
      <c r="EO205" s="2" t="s">
        <v>230</v>
      </c>
      <c r="EP205" s="2" t="s">
        <v>217</v>
      </c>
      <c r="EQ205" s="2" t="s">
        <v>455</v>
      </c>
      <c r="ER205" s="2" t="s">
        <v>456</v>
      </c>
      <c r="ES205" s="2" t="s">
        <v>232</v>
      </c>
      <c r="ET205" s="2" t="s">
        <v>220</v>
      </c>
      <c r="EU205" s="4"/>
      <c r="EV205" s="8"/>
      <c r="EW205" s="4"/>
      <c r="EX205" s="8"/>
      <c r="EY205" s="7"/>
      <c r="EZ205" s="7"/>
      <c r="FA205" s="2" t="s">
        <v>230</v>
      </c>
      <c r="FB205" s="2" t="s">
        <v>217</v>
      </c>
      <c r="FC205" s="2" t="s">
        <v>1549</v>
      </c>
      <c r="FD205" s="2" t="s">
        <v>1409</v>
      </c>
      <c r="FE205" s="2" t="s">
        <v>232</v>
      </c>
      <c r="FF205" s="2" t="s">
        <v>220</v>
      </c>
      <c r="FG205" s="4"/>
      <c r="FH205" s="8"/>
      <c r="FI205" s="4"/>
      <c r="FJ205" s="8"/>
      <c r="FK205" s="7"/>
      <c r="FL205" s="7"/>
      <c r="FM205" s="2" t="s">
        <v>230</v>
      </c>
      <c r="FN205" s="2" t="s">
        <v>217</v>
      </c>
      <c r="FO205" s="2" t="s">
        <v>246</v>
      </c>
      <c r="FP205" s="2" t="s">
        <v>2298</v>
      </c>
      <c r="FQ205" s="2" t="s">
        <v>232</v>
      </c>
      <c r="FR205" s="2" t="s">
        <v>220</v>
      </c>
      <c r="FS205" s="4"/>
      <c r="FT205" s="8"/>
      <c r="FU205" s="4"/>
      <c r="FV205" s="8"/>
      <c r="FW205" s="7"/>
      <c r="FX205" s="7"/>
      <c r="FY205" s="2" t="s">
        <v>230</v>
      </c>
      <c r="FZ205" s="2" t="s">
        <v>217</v>
      </c>
      <c r="GA205" s="2" t="s">
        <v>787</v>
      </c>
      <c r="GB205" s="2" t="s">
        <v>2171</v>
      </c>
      <c r="GC205" s="2" t="s">
        <v>232</v>
      </c>
      <c r="GD205" s="2" t="s">
        <v>220</v>
      </c>
      <c r="GE205" s="4"/>
      <c r="GF205" s="8"/>
      <c r="GG205" s="4"/>
      <c r="GH205" s="8"/>
      <c r="GI205" s="7"/>
      <c r="GJ205" s="7"/>
      <c r="GK205" s="2" t="s">
        <v>230</v>
      </c>
      <c r="GL205" s="2" t="s">
        <v>217</v>
      </c>
      <c r="GM205" s="2" t="s">
        <v>250</v>
      </c>
      <c r="GN205" s="2" t="s">
        <v>220</v>
      </c>
      <c r="GO205" s="2" t="s">
        <v>232</v>
      </c>
      <c r="GP205" s="2" t="s">
        <v>220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217</v>
      </c>
      <c r="GY205" s="2" t="s">
        <v>220</v>
      </c>
      <c r="GZ205" s="2" t="s">
        <v>220</v>
      </c>
      <c r="HA205" s="2" t="s">
        <v>232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254</v>
      </c>
      <c r="HJ205" s="2" t="s">
        <v>217</v>
      </c>
      <c r="HK205" s="2" t="s">
        <v>220</v>
      </c>
      <c r="HL205" s="2" t="s">
        <v>220</v>
      </c>
      <c r="HM205" s="2" t="s">
        <v>232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230</v>
      </c>
      <c r="HV205" s="2" t="s">
        <v>217</v>
      </c>
      <c r="HW205" s="2" t="s">
        <v>382</v>
      </c>
      <c r="HX205" s="2" t="s">
        <v>220</v>
      </c>
      <c r="HY205" s="2" t="s">
        <v>232</v>
      </c>
      <c r="HZ205" s="2" t="s">
        <v>220</v>
      </c>
      <c r="IA205" s="4"/>
      <c r="IB205" s="8"/>
      <c r="IC205" s="4"/>
      <c r="ID205" s="8"/>
      <c r="IE205" s="7"/>
      <c r="IF205" s="7"/>
      <c r="IG205" s="2" t="s">
        <v>230</v>
      </c>
      <c r="IH205" s="2" t="s">
        <v>217</v>
      </c>
      <c r="II205" s="2" t="s">
        <v>1545</v>
      </c>
      <c r="IJ205" s="2" t="s">
        <v>1419</v>
      </c>
      <c r="IK205" s="2" t="s">
        <v>232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277</v>
      </c>
      <c r="IT205" s="2" t="s">
        <v>217</v>
      </c>
      <c r="IU205" s="2" t="s">
        <v>220</v>
      </c>
      <c r="IV205" s="2" t="s">
        <v>220</v>
      </c>
      <c r="IW205" s="2" t="s">
        <v>232</v>
      </c>
      <c r="IX205" s="2" t="s">
        <v>220</v>
      </c>
      <c r="IY205" s="4"/>
      <c r="IZ205" s="8"/>
      <c r="JA205" s="4"/>
      <c r="JB205" s="8"/>
      <c r="JC205" s="7"/>
      <c r="JD205" s="7"/>
      <c r="JE205" s="2" t="s">
        <v>254</v>
      </c>
      <c r="JF205" s="2" t="s">
        <v>217</v>
      </c>
      <c r="JG205" s="2" t="s">
        <v>220</v>
      </c>
      <c r="JH205" s="2" t="s">
        <v>220</v>
      </c>
      <c r="JI205" s="2" t="s">
        <v>232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230</v>
      </c>
      <c r="JR205" s="2" t="s">
        <v>217</v>
      </c>
      <c r="JS205" s="2" t="s">
        <v>684</v>
      </c>
      <c r="JT205" s="2" t="s">
        <v>2299</v>
      </c>
      <c r="JU205" s="2" t="s">
        <v>232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277</v>
      </c>
      <c r="KD205" s="2" t="s">
        <v>217</v>
      </c>
      <c r="KE205" s="2" t="s">
        <v>220</v>
      </c>
      <c r="KF205" s="2" t="s">
        <v>220</v>
      </c>
      <c r="KG205" s="2" t="s">
        <v>232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277</v>
      </c>
      <c r="KP205" s="2" t="s">
        <v>217</v>
      </c>
      <c r="KQ205" s="2" t="s">
        <v>220</v>
      </c>
      <c r="KR205" s="2" t="s">
        <v>220</v>
      </c>
      <c r="KS205" s="2" t="s">
        <v>232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277</v>
      </c>
      <c r="LB205" s="2" t="s">
        <v>217</v>
      </c>
      <c r="LC205" s="2" t="s">
        <v>220</v>
      </c>
      <c r="LD205" s="2" t="s">
        <v>220</v>
      </c>
      <c r="LE205" s="2" t="s">
        <v>232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268</v>
      </c>
      <c r="LN205" s="2" t="s">
        <v>217</v>
      </c>
      <c r="LO205" s="2" t="s">
        <v>220</v>
      </c>
      <c r="LP205" s="2" t="s">
        <v>220</v>
      </c>
      <c r="LQ205" s="2" t="s">
        <v>232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270</v>
      </c>
      <c r="MA205" s="2" t="s">
        <v>2208</v>
      </c>
      <c r="MB205" s="2" t="s">
        <v>345</v>
      </c>
      <c r="MC205" s="2" t="s">
        <v>232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277</v>
      </c>
      <c r="ML205" s="2" t="s">
        <v>217</v>
      </c>
      <c r="MM205" s="2" t="s">
        <v>220</v>
      </c>
      <c r="MN205" s="2" t="s">
        <v>220</v>
      </c>
      <c r="MO205" s="2" t="s">
        <v>232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230</v>
      </c>
      <c r="MX205" s="2" t="s">
        <v>274</v>
      </c>
      <c r="MY205" s="2" t="s">
        <v>1557</v>
      </c>
      <c r="MZ205" s="2" t="s">
        <v>1558</v>
      </c>
      <c r="NA205" s="2" t="s">
        <v>232</v>
      </c>
      <c r="NB205" s="2" t="s">
        <v>220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220</v>
      </c>
      <c r="NK205" s="2" t="s">
        <v>220</v>
      </c>
      <c r="NL205" s="2" t="s">
        <v>220</v>
      </c>
      <c r="NM205" s="2" t="s">
        <v>220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277</v>
      </c>
      <c r="NV205" s="2" t="s">
        <v>217</v>
      </c>
      <c r="NW205" s="2" t="s">
        <v>220</v>
      </c>
      <c r="NX205" s="2" t="s">
        <v>220</v>
      </c>
      <c r="NY205" s="2" t="s">
        <v>232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220</v>
      </c>
      <c r="OH205" s="2" t="s">
        <v>220</v>
      </c>
      <c r="OI205" s="2" t="s">
        <v>220</v>
      </c>
      <c r="OJ205" s="2" t="s">
        <v>220</v>
      </c>
      <c r="OK205" s="2" t="s">
        <v>220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230</v>
      </c>
      <c r="OT205" s="2" t="s">
        <v>270</v>
      </c>
      <c r="OU205" s="2" t="s">
        <v>1558</v>
      </c>
      <c r="OV205" s="2" t="s">
        <v>2209</v>
      </c>
      <c r="OW205" s="2" t="s">
        <v>232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220</v>
      </c>
      <c r="PF205" s="2" t="s">
        <v>220</v>
      </c>
      <c r="PG205" s="2" t="s">
        <v>220</v>
      </c>
      <c r="PH205" s="2" t="s">
        <v>220</v>
      </c>
      <c r="PI205" s="2" t="s">
        <v>220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230</v>
      </c>
      <c r="PR205" s="2" t="s">
        <v>270</v>
      </c>
      <c r="PS205" s="2" t="s">
        <v>966</v>
      </c>
      <c r="PT205" s="2" t="s">
        <v>1189</v>
      </c>
      <c r="PU205" s="2" t="s">
        <v>232</v>
      </c>
      <c r="PV205" s="2" t="s">
        <v>220</v>
      </c>
      <c r="PW205" s="4">
        <v>11</v>
      </c>
      <c r="PX205" s="4">
        <v>25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</row>
    <row r="206">
      <c r="A206" s="2" t="s">
        <v>2300</v>
      </c>
      <c r="B206" s="2" t="s">
        <v>209</v>
      </c>
      <c r="C206" s="2" t="s">
        <v>210</v>
      </c>
      <c r="D206" s="2" t="s">
        <v>1713</v>
      </c>
      <c r="E206" s="2" t="s">
        <v>2173</v>
      </c>
      <c r="F206" s="2" t="s">
        <v>1613</v>
      </c>
      <c r="G206" s="2" t="s">
        <v>1613</v>
      </c>
      <c r="H206" s="2" t="s">
        <v>1613</v>
      </c>
      <c r="I206" s="2" t="s">
        <v>2301</v>
      </c>
      <c r="J206" s="2" t="s">
        <v>215</v>
      </c>
      <c r="K206" s="2" t="s">
        <v>626</v>
      </c>
      <c r="L206" s="3">
        <v>57.99</v>
      </c>
      <c r="M206" s="3">
        <v>60.89</v>
      </c>
      <c r="N206" s="3">
        <v>99.99</v>
      </c>
      <c r="O206" s="2" t="s">
        <v>537</v>
      </c>
      <c r="P206" s="2" t="s">
        <v>1573</v>
      </c>
      <c r="Q206" s="2" t="s">
        <v>219</v>
      </c>
      <c r="R206" s="2" t="s">
        <v>16</v>
      </c>
      <c r="S206" s="2" t="s">
        <v>220</v>
      </c>
      <c r="T206" s="2" t="s">
        <v>220</v>
      </c>
      <c r="U206" s="2" t="s">
        <v>223</v>
      </c>
      <c r="V206" s="2" t="s">
        <v>1615</v>
      </c>
      <c r="W206" s="2" t="s">
        <v>220</v>
      </c>
      <c r="X206" s="2" t="s">
        <v>220</v>
      </c>
      <c r="Y206" s="2" t="s">
        <v>1058</v>
      </c>
      <c r="Z206" s="4">
        <v>100</v>
      </c>
      <c r="AA206" s="4">
        <f>=ROUNDDOWN(100,0)</f>
      </c>
      <c r="AB206" s="5">
        <v>1</v>
      </c>
      <c r="AC206" s="2" t="s">
        <v>220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/>
      <c r="AQ206" s="8"/>
      <c r="AR206" s="4">
        <v>5</v>
      </c>
      <c r="AS206" s="8">
        <v>289.95</v>
      </c>
      <c r="AT206" s="7">
        <v>-1</v>
      </c>
      <c r="AU206" s="7">
        <v>-1</v>
      </c>
      <c r="AV206" s="4">
        <v>1</v>
      </c>
      <c r="AW206" s="8">
        <v>75.39</v>
      </c>
      <c r="AX206" s="4">
        <v>14</v>
      </c>
      <c r="AY206" s="8">
        <v>968.46</v>
      </c>
      <c r="AZ206" s="7">
        <v>-0.9286</v>
      </c>
      <c r="BA206" s="7">
        <v>-0.9222</v>
      </c>
      <c r="BB206" s="7"/>
      <c r="BC206" s="4">
        <v>1</v>
      </c>
      <c r="BD206" s="8">
        <v>75.39</v>
      </c>
      <c r="BE206" s="4">
        <v>14</v>
      </c>
      <c r="BF206" s="8">
        <v>968.46</v>
      </c>
      <c r="BG206" s="7">
        <v>-0.9286</v>
      </c>
      <c r="BH206" s="7">
        <v>-0.9222</v>
      </c>
      <c r="BI206" s="7">
        <v>1</v>
      </c>
      <c r="BJ206" s="4"/>
      <c r="BK206" s="8"/>
      <c r="BL206" s="2" t="s">
        <v>1579</v>
      </c>
      <c r="BM206" s="7"/>
      <c r="BN206" s="7"/>
      <c r="BO206" s="4"/>
      <c r="BP206" s="8"/>
      <c r="BQ206" s="4">
        <v>5</v>
      </c>
      <c r="BR206" s="8">
        <v>289.95</v>
      </c>
      <c r="BS206" s="7">
        <v>-1</v>
      </c>
      <c r="BT206" s="7">
        <v>-1</v>
      </c>
      <c r="BU206" s="2" t="s">
        <v>230</v>
      </c>
      <c r="BV206" s="2" t="s">
        <v>217</v>
      </c>
      <c r="BW206" s="2" t="s">
        <v>220</v>
      </c>
      <c r="BX206" s="2" t="s">
        <v>220</v>
      </c>
      <c r="BY206" s="2" t="s">
        <v>232</v>
      </c>
      <c r="BZ206" s="2" t="s">
        <v>220</v>
      </c>
      <c r="CA206" s="4"/>
      <c r="CB206" s="8"/>
      <c r="CC206" s="4"/>
      <c r="CD206" s="8"/>
      <c r="CE206" s="7"/>
      <c r="CF206" s="7"/>
      <c r="CG206" s="2" t="s">
        <v>220</v>
      </c>
      <c r="CH206" s="2" t="s">
        <v>220</v>
      </c>
      <c r="CI206" s="2" t="s">
        <v>220</v>
      </c>
      <c r="CJ206" s="2" t="s">
        <v>220</v>
      </c>
      <c r="CK206" s="2" t="s">
        <v>220</v>
      </c>
      <c r="CL206" s="2" t="s">
        <v>220</v>
      </c>
      <c r="CM206" s="4"/>
      <c r="CN206" s="8"/>
      <c r="CO206" s="4"/>
      <c r="CP206" s="8"/>
      <c r="CQ206" s="7"/>
      <c r="CR206" s="7"/>
      <c r="CS206" s="2" t="s">
        <v>220</v>
      </c>
      <c r="CT206" s="2" t="s">
        <v>220</v>
      </c>
      <c r="CU206" s="2" t="s">
        <v>220</v>
      </c>
      <c r="CV206" s="2" t="s">
        <v>220</v>
      </c>
      <c r="CW206" s="2" t="s">
        <v>220</v>
      </c>
      <c r="CX206" s="2" t="s">
        <v>220</v>
      </c>
      <c r="CY206" s="4"/>
      <c r="CZ206" s="8"/>
      <c r="DA206" s="4"/>
      <c r="DB206" s="8"/>
      <c r="DC206" s="7"/>
      <c r="DD206" s="7"/>
      <c r="DE206" s="2" t="s">
        <v>220</v>
      </c>
      <c r="DF206" s="2" t="s">
        <v>220</v>
      </c>
      <c r="DG206" s="2" t="s">
        <v>220</v>
      </c>
      <c r="DH206" s="2" t="s">
        <v>220</v>
      </c>
      <c r="DI206" s="2" t="s">
        <v>220</v>
      </c>
      <c r="DJ206" s="2" t="s">
        <v>220</v>
      </c>
      <c r="DK206" s="4"/>
      <c r="DL206" s="8"/>
      <c r="DM206" s="4"/>
      <c r="DN206" s="8"/>
      <c r="DO206" s="7"/>
      <c r="DP206" s="7"/>
      <c r="DQ206" s="2" t="s">
        <v>220</v>
      </c>
      <c r="DR206" s="2" t="s">
        <v>220</v>
      </c>
      <c r="DS206" s="2" t="s">
        <v>220</v>
      </c>
      <c r="DT206" s="2" t="s">
        <v>220</v>
      </c>
      <c r="DU206" s="2" t="s">
        <v>220</v>
      </c>
      <c r="DV206" s="2" t="s">
        <v>220</v>
      </c>
      <c r="DW206" s="4"/>
      <c r="DX206" s="8"/>
      <c r="DY206" s="4"/>
      <c r="DZ206" s="8"/>
      <c r="EA206" s="7"/>
      <c r="EB206" s="7"/>
      <c r="EC206" s="2" t="s">
        <v>220</v>
      </c>
      <c r="ED206" s="2" t="s">
        <v>220</v>
      </c>
      <c r="EE206" s="2" t="s">
        <v>220</v>
      </c>
      <c r="EF206" s="2" t="s">
        <v>220</v>
      </c>
      <c r="EG206" s="2" t="s">
        <v>220</v>
      </c>
      <c r="EH206" s="2" t="s">
        <v>220</v>
      </c>
      <c r="EI206" s="4"/>
      <c r="EJ206" s="8"/>
      <c r="EK206" s="4"/>
      <c r="EL206" s="8"/>
      <c r="EM206" s="7"/>
      <c r="EN206" s="7"/>
      <c r="EO206" s="2" t="s">
        <v>220</v>
      </c>
      <c r="EP206" s="2" t="s">
        <v>220</v>
      </c>
      <c r="EQ206" s="2" t="s">
        <v>220</v>
      </c>
      <c r="ER206" s="2" t="s">
        <v>220</v>
      </c>
      <c r="ES206" s="2" t="s">
        <v>220</v>
      </c>
      <c r="ET206" s="2" t="s">
        <v>220</v>
      </c>
      <c r="EU206" s="4"/>
      <c r="EV206" s="8"/>
      <c r="EW206" s="4"/>
      <c r="EX206" s="8"/>
      <c r="EY206" s="7"/>
      <c r="EZ206" s="7"/>
      <c r="FA206" s="2" t="s">
        <v>220</v>
      </c>
      <c r="FB206" s="2" t="s">
        <v>220</v>
      </c>
      <c r="FC206" s="2" t="s">
        <v>220</v>
      </c>
      <c r="FD206" s="2" t="s">
        <v>220</v>
      </c>
      <c r="FE206" s="2" t="s">
        <v>220</v>
      </c>
      <c r="FF206" s="2" t="s">
        <v>220</v>
      </c>
      <c r="FG206" s="4"/>
      <c r="FH206" s="8"/>
      <c r="FI206" s="4"/>
      <c r="FJ206" s="8"/>
      <c r="FK206" s="7"/>
      <c r="FL206" s="7"/>
      <c r="FM206" s="2" t="s">
        <v>220</v>
      </c>
      <c r="FN206" s="2" t="s">
        <v>220</v>
      </c>
      <c r="FO206" s="2" t="s">
        <v>220</v>
      </c>
      <c r="FP206" s="2" t="s">
        <v>220</v>
      </c>
      <c r="FQ206" s="2" t="s">
        <v>220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220</v>
      </c>
      <c r="FZ206" s="2" t="s">
        <v>220</v>
      </c>
      <c r="GA206" s="2" t="s">
        <v>220</v>
      </c>
      <c r="GB206" s="2" t="s">
        <v>220</v>
      </c>
      <c r="GC206" s="2" t="s">
        <v>220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220</v>
      </c>
      <c r="GL206" s="2" t="s">
        <v>220</v>
      </c>
      <c r="GM206" s="2" t="s">
        <v>220</v>
      </c>
      <c r="GN206" s="2" t="s">
        <v>220</v>
      </c>
      <c r="GO206" s="2" t="s">
        <v>220</v>
      </c>
      <c r="GP206" s="2" t="s">
        <v>220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220</v>
      </c>
      <c r="GY206" s="2" t="s">
        <v>220</v>
      </c>
      <c r="GZ206" s="2" t="s">
        <v>220</v>
      </c>
      <c r="HA206" s="2" t="s">
        <v>220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220</v>
      </c>
      <c r="HJ206" s="2" t="s">
        <v>220</v>
      </c>
      <c r="HK206" s="2" t="s">
        <v>220</v>
      </c>
      <c r="HL206" s="2" t="s">
        <v>220</v>
      </c>
      <c r="HM206" s="2" t="s">
        <v>220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220</v>
      </c>
      <c r="HV206" s="2" t="s">
        <v>220</v>
      </c>
      <c r="HW206" s="2" t="s">
        <v>220</v>
      </c>
      <c r="HX206" s="2" t="s">
        <v>220</v>
      </c>
      <c r="HY206" s="2" t="s">
        <v>220</v>
      </c>
      <c r="HZ206" s="2" t="s">
        <v>220</v>
      </c>
      <c r="IA206" s="4"/>
      <c r="IB206" s="8"/>
      <c r="IC206" s="4"/>
      <c r="ID206" s="8"/>
      <c r="IE206" s="7"/>
      <c r="IF206" s="7"/>
      <c r="IG206" s="2" t="s">
        <v>220</v>
      </c>
      <c r="IH206" s="2" t="s">
        <v>220</v>
      </c>
      <c r="II206" s="2" t="s">
        <v>220</v>
      </c>
      <c r="IJ206" s="2" t="s">
        <v>220</v>
      </c>
      <c r="IK206" s="2" t="s">
        <v>220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220</v>
      </c>
      <c r="IT206" s="2" t="s">
        <v>220</v>
      </c>
      <c r="IU206" s="2" t="s">
        <v>220</v>
      </c>
      <c r="IV206" s="2" t="s">
        <v>220</v>
      </c>
      <c r="IW206" s="2" t="s">
        <v>220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220</v>
      </c>
      <c r="JF206" s="2" t="s">
        <v>220</v>
      </c>
      <c r="JG206" s="2" t="s">
        <v>220</v>
      </c>
      <c r="JH206" s="2" t="s">
        <v>220</v>
      </c>
      <c r="JI206" s="2" t="s">
        <v>220</v>
      </c>
      <c r="JJ206" s="2" t="s">
        <v>220</v>
      </c>
      <c r="JK206" s="4"/>
      <c r="JL206" s="8"/>
      <c r="JM206" s="4"/>
      <c r="JN206" s="8"/>
      <c r="JO206" s="7"/>
      <c r="JP206" s="7"/>
      <c r="JQ206" s="2" t="s">
        <v>220</v>
      </c>
      <c r="JR206" s="2" t="s">
        <v>220</v>
      </c>
      <c r="JS206" s="2" t="s">
        <v>220</v>
      </c>
      <c r="JT206" s="2" t="s">
        <v>220</v>
      </c>
      <c r="JU206" s="2" t="s">
        <v>220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220</v>
      </c>
      <c r="KD206" s="2" t="s">
        <v>220</v>
      </c>
      <c r="KE206" s="2" t="s">
        <v>220</v>
      </c>
      <c r="KF206" s="2" t="s">
        <v>220</v>
      </c>
      <c r="KG206" s="2" t="s">
        <v>220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220</v>
      </c>
      <c r="KP206" s="2" t="s">
        <v>220</v>
      </c>
      <c r="KQ206" s="2" t="s">
        <v>220</v>
      </c>
      <c r="KR206" s="2" t="s">
        <v>220</v>
      </c>
      <c r="KS206" s="2" t="s">
        <v>220</v>
      </c>
      <c r="KT206" s="2" t="s">
        <v>220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220</v>
      </c>
      <c r="LC206" s="2" t="s">
        <v>220</v>
      </c>
      <c r="LD206" s="2" t="s">
        <v>220</v>
      </c>
      <c r="LE206" s="2" t="s">
        <v>220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220</v>
      </c>
      <c r="LO206" s="2" t="s">
        <v>220</v>
      </c>
      <c r="LP206" s="2" t="s">
        <v>220</v>
      </c>
      <c r="LQ206" s="2" t="s">
        <v>220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220</v>
      </c>
      <c r="MA206" s="2" t="s">
        <v>220</v>
      </c>
      <c r="MB206" s="2" t="s">
        <v>220</v>
      </c>
      <c r="MC206" s="2" t="s">
        <v>220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220</v>
      </c>
      <c r="MM206" s="2" t="s">
        <v>220</v>
      </c>
      <c r="MN206" s="2" t="s">
        <v>220</v>
      </c>
      <c r="MO206" s="2" t="s">
        <v>220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220</v>
      </c>
      <c r="MX206" s="2" t="s">
        <v>220</v>
      </c>
      <c r="MY206" s="2" t="s">
        <v>220</v>
      </c>
      <c r="MZ206" s="2" t="s">
        <v>220</v>
      </c>
      <c r="NA206" s="2" t="s">
        <v>220</v>
      </c>
      <c r="NB206" s="2" t="s">
        <v>220</v>
      </c>
      <c r="NC206" s="4"/>
      <c r="ND206" s="8"/>
      <c r="NE206" s="4"/>
      <c r="NF206" s="8"/>
      <c r="NG206" s="7"/>
      <c r="NH206" s="7"/>
      <c r="NI206" s="2" t="s">
        <v>220</v>
      </c>
      <c r="NJ206" s="2" t="s">
        <v>220</v>
      </c>
      <c r="NK206" s="2" t="s">
        <v>220</v>
      </c>
      <c r="NL206" s="2" t="s">
        <v>220</v>
      </c>
      <c r="NM206" s="2" t="s">
        <v>220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220</v>
      </c>
      <c r="NW206" s="2" t="s">
        <v>220</v>
      </c>
      <c r="NX206" s="2" t="s">
        <v>220</v>
      </c>
      <c r="NY206" s="2" t="s">
        <v>220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220</v>
      </c>
      <c r="OI206" s="2" t="s">
        <v>220</v>
      </c>
      <c r="OJ206" s="2" t="s">
        <v>220</v>
      </c>
      <c r="OK206" s="2" t="s">
        <v>220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220</v>
      </c>
      <c r="OT206" s="2" t="s">
        <v>220</v>
      </c>
      <c r="OU206" s="2" t="s">
        <v>220</v>
      </c>
      <c r="OV206" s="2" t="s">
        <v>220</v>
      </c>
      <c r="OW206" s="2" t="s">
        <v>220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220</v>
      </c>
      <c r="PF206" s="2" t="s">
        <v>220</v>
      </c>
      <c r="PG206" s="2" t="s">
        <v>220</v>
      </c>
      <c r="PH206" s="2" t="s">
        <v>220</v>
      </c>
      <c r="PI206" s="2" t="s">
        <v>220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220</v>
      </c>
      <c r="PS206" s="2" t="s">
        <v>220</v>
      </c>
      <c r="PT206" s="2" t="s">
        <v>220</v>
      </c>
      <c r="PU206" s="2" t="s">
        <v>220</v>
      </c>
      <c r="PV206" s="2" t="s">
        <v>220</v>
      </c>
      <c r="PW206" s="4">
        <v>100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</row>
    <row r="207">
      <c r="A207" s="2" t="s">
        <v>2302</v>
      </c>
      <c r="B207" s="2" t="s">
        <v>209</v>
      </c>
      <c r="C207" s="2" t="s">
        <v>210</v>
      </c>
      <c r="D207" s="2" t="s">
        <v>1713</v>
      </c>
      <c r="E207" s="2" t="s">
        <v>2173</v>
      </c>
      <c r="F207" s="2" t="s">
        <v>1613</v>
      </c>
      <c r="G207" s="2" t="s">
        <v>1613</v>
      </c>
      <c r="H207" s="2" t="s">
        <v>1613</v>
      </c>
      <c r="I207" s="2" t="s">
        <v>2301</v>
      </c>
      <c r="J207" s="2" t="s">
        <v>282</v>
      </c>
      <c r="K207" s="2" t="s">
        <v>626</v>
      </c>
      <c r="L207" s="3">
        <v>75.39</v>
      </c>
      <c r="M207" s="3">
        <v>79.16</v>
      </c>
      <c r="N207" s="3">
        <v>129.99</v>
      </c>
      <c r="O207" s="2" t="s">
        <v>537</v>
      </c>
      <c r="P207" s="2" t="s">
        <v>1573</v>
      </c>
      <c r="Q207" s="2" t="s">
        <v>219</v>
      </c>
      <c r="R207" s="2" t="s">
        <v>16</v>
      </c>
      <c r="S207" s="2" t="s">
        <v>220</v>
      </c>
      <c r="T207" s="2" t="s">
        <v>220</v>
      </c>
      <c r="U207" s="2" t="s">
        <v>223</v>
      </c>
      <c r="V207" s="2" t="s">
        <v>1615</v>
      </c>
      <c r="W207" s="2" t="s">
        <v>220</v>
      </c>
      <c r="X207" s="2" t="s">
        <v>220</v>
      </c>
      <c r="Y207" s="2" t="s">
        <v>1058</v>
      </c>
      <c r="Z207" s="4">
        <v>162</v>
      </c>
      <c r="AA207" s="4">
        <f>=ROUNDDOWN(162,0)</f>
      </c>
      <c r="AB207" s="5">
        <v>1</v>
      </c>
      <c r="AC207" s="2" t="s">
        <v>220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1</v>
      </c>
      <c r="AQ207" s="8">
        <v>75.39</v>
      </c>
      <c r="AR207" s="4">
        <v>9</v>
      </c>
      <c r="AS207" s="8">
        <v>678.51</v>
      </c>
      <c r="AT207" s="7">
        <v>-0.8889</v>
      </c>
      <c r="AU207" s="7">
        <v>-0.8889</v>
      </c>
      <c r="AV207" s="4" t="s">
        <v>220</v>
      </c>
      <c r="AW207" s="8" t="s">
        <v>220</v>
      </c>
      <c r="AX207" s="4" t="s">
        <v>220</v>
      </c>
      <c r="AY207" s="8" t="s">
        <v>220</v>
      </c>
      <c r="AZ207" s="7" t="s">
        <v>220</v>
      </c>
      <c r="BA207" s="7" t="s">
        <v>220</v>
      </c>
      <c r="BB207" s="7">
        <v>1</v>
      </c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 t="s">
        <v>220</v>
      </c>
      <c r="BJ207" s="4">
        <v>1</v>
      </c>
      <c r="BK207" s="8">
        <v>75.39</v>
      </c>
      <c r="BL207" s="2" t="s">
        <v>1579</v>
      </c>
      <c r="BM207" s="7">
        <v>1</v>
      </c>
      <c r="BN207" s="7">
        <v>1</v>
      </c>
      <c r="BO207" s="4">
        <v>1</v>
      </c>
      <c r="BP207" s="8">
        <v>75.39</v>
      </c>
      <c r="BQ207" s="4">
        <v>9</v>
      </c>
      <c r="BR207" s="8">
        <v>678.51</v>
      </c>
      <c r="BS207" s="7">
        <v>-0.8889</v>
      </c>
      <c r="BT207" s="7">
        <v>-0.8889</v>
      </c>
      <c r="BU207" s="2" t="s">
        <v>230</v>
      </c>
      <c r="BV207" s="2" t="s">
        <v>217</v>
      </c>
      <c r="BW207" s="2" t="s">
        <v>220</v>
      </c>
      <c r="BX207" s="2" t="s">
        <v>220</v>
      </c>
      <c r="BY207" s="2" t="s">
        <v>232</v>
      </c>
      <c r="BZ207" s="2" t="s">
        <v>220</v>
      </c>
      <c r="CA207" s="4"/>
      <c r="CB207" s="8"/>
      <c r="CC207" s="4"/>
      <c r="CD207" s="8"/>
      <c r="CE207" s="7"/>
      <c r="CF207" s="7"/>
      <c r="CG207" s="2" t="s">
        <v>220</v>
      </c>
      <c r="CH207" s="2" t="s">
        <v>220</v>
      </c>
      <c r="CI207" s="2" t="s">
        <v>220</v>
      </c>
      <c r="CJ207" s="2" t="s">
        <v>220</v>
      </c>
      <c r="CK207" s="2" t="s">
        <v>220</v>
      </c>
      <c r="CL207" s="2" t="s">
        <v>220</v>
      </c>
      <c r="CM207" s="4"/>
      <c r="CN207" s="8"/>
      <c r="CO207" s="4"/>
      <c r="CP207" s="8"/>
      <c r="CQ207" s="7"/>
      <c r="CR207" s="7"/>
      <c r="CS207" s="2" t="s">
        <v>220</v>
      </c>
      <c r="CT207" s="2" t="s">
        <v>220</v>
      </c>
      <c r="CU207" s="2" t="s">
        <v>220</v>
      </c>
      <c r="CV207" s="2" t="s">
        <v>220</v>
      </c>
      <c r="CW207" s="2" t="s">
        <v>220</v>
      </c>
      <c r="CX207" s="2" t="s">
        <v>220</v>
      </c>
      <c r="CY207" s="4"/>
      <c r="CZ207" s="8"/>
      <c r="DA207" s="4"/>
      <c r="DB207" s="8"/>
      <c r="DC207" s="7"/>
      <c r="DD207" s="7"/>
      <c r="DE207" s="2" t="s">
        <v>220</v>
      </c>
      <c r="DF207" s="2" t="s">
        <v>220</v>
      </c>
      <c r="DG207" s="2" t="s">
        <v>220</v>
      </c>
      <c r="DH207" s="2" t="s">
        <v>220</v>
      </c>
      <c r="DI207" s="2" t="s">
        <v>220</v>
      </c>
      <c r="DJ207" s="2" t="s">
        <v>220</v>
      </c>
      <c r="DK207" s="4"/>
      <c r="DL207" s="8"/>
      <c r="DM207" s="4"/>
      <c r="DN207" s="8"/>
      <c r="DO207" s="7"/>
      <c r="DP207" s="7"/>
      <c r="DQ207" s="2" t="s">
        <v>220</v>
      </c>
      <c r="DR207" s="2" t="s">
        <v>220</v>
      </c>
      <c r="DS207" s="2" t="s">
        <v>220</v>
      </c>
      <c r="DT207" s="2" t="s">
        <v>220</v>
      </c>
      <c r="DU207" s="2" t="s">
        <v>220</v>
      </c>
      <c r="DV207" s="2" t="s">
        <v>220</v>
      </c>
      <c r="DW207" s="4"/>
      <c r="DX207" s="8"/>
      <c r="DY207" s="4"/>
      <c r="DZ207" s="8"/>
      <c r="EA207" s="7"/>
      <c r="EB207" s="7"/>
      <c r="EC207" s="2" t="s">
        <v>220</v>
      </c>
      <c r="ED207" s="2" t="s">
        <v>220</v>
      </c>
      <c r="EE207" s="2" t="s">
        <v>220</v>
      </c>
      <c r="EF207" s="2" t="s">
        <v>220</v>
      </c>
      <c r="EG207" s="2" t="s">
        <v>220</v>
      </c>
      <c r="EH207" s="2" t="s">
        <v>220</v>
      </c>
      <c r="EI207" s="4"/>
      <c r="EJ207" s="8"/>
      <c r="EK207" s="4"/>
      <c r="EL207" s="8"/>
      <c r="EM207" s="7"/>
      <c r="EN207" s="7"/>
      <c r="EO207" s="2" t="s">
        <v>220</v>
      </c>
      <c r="EP207" s="2" t="s">
        <v>220</v>
      </c>
      <c r="EQ207" s="2" t="s">
        <v>220</v>
      </c>
      <c r="ER207" s="2" t="s">
        <v>220</v>
      </c>
      <c r="ES207" s="2" t="s">
        <v>220</v>
      </c>
      <c r="ET207" s="2" t="s">
        <v>220</v>
      </c>
      <c r="EU207" s="4"/>
      <c r="EV207" s="8"/>
      <c r="EW207" s="4"/>
      <c r="EX207" s="8"/>
      <c r="EY207" s="7"/>
      <c r="EZ207" s="7"/>
      <c r="FA207" s="2" t="s">
        <v>220</v>
      </c>
      <c r="FB207" s="2" t="s">
        <v>220</v>
      </c>
      <c r="FC207" s="2" t="s">
        <v>220</v>
      </c>
      <c r="FD207" s="2" t="s">
        <v>220</v>
      </c>
      <c r="FE207" s="2" t="s">
        <v>220</v>
      </c>
      <c r="FF207" s="2" t="s">
        <v>220</v>
      </c>
      <c r="FG207" s="4"/>
      <c r="FH207" s="8"/>
      <c r="FI207" s="4"/>
      <c r="FJ207" s="8"/>
      <c r="FK207" s="7"/>
      <c r="FL207" s="7"/>
      <c r="FM207" s="2" t="s">
        <v>220</v>
      </c>
      <c r="FN207" s="2" t="s">
        <v>220</v>
      </c>
      <c r="FO207" s="2" t="s">
        <v>220</v>
      </c>
      <c r="FP207" s="2" t="s">
        <v>220</v>
      </c>
      <c r="FQ207" s="2" t="s">
        <v>220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220</v>
      </c>
      <c r="GA207" s="2" t="s">
        <v>220</v>
      </c>
      <c r="GB207" s="2" t="s">
        <v>220</v>
      </c>
      <c r="GC207" s="2" t="s">
        <v>220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220</v>
      </c>
      <c r="GL207" s="2" t="s">
        <v>220</v>
      </c>
      <c r="GM207" s="2" t="s">
        <v>220</v>
      </c>
      <c r="GN207" s="2" t="s">
        <v>220</v>
      </c>
      <c r="GO207" s="2" t="s">
        <v>220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220</v>
      </c>
      <c r="GX207" s="2" t="s">
        <v>220</v>
      </c>
      <c r="GY207" s="2" t="s">
        <v>220</v>
      </c>
      <c r="GZ207" s="2" t="s">
        <v>220</v>
      </c>
      <c r="HA207" s="2" t="s">
        <v>220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220</v>
      </c>
      <c r="HJ207" s="2" t="s">
        <v>220</v>
      </c>
      <c r="HK207" s="2" t="s">
        <v>220</v>
      </c>
      <c r="HL207" s="2" t="s">
        <v>220</v>
      </c>
      <c r="HM207" s="2" t="s">
        <v>220</v>
      </c>
      <c r="HN207" s="2" t="s">
        <v>220</v>
      </c>
      <c r="HO207" s="4"/>
      <c r="HP207" s="8"/>
      <c r="HQ207" s="4"/>
      <c r="HR207" s="8"/>
      <c r="HS207" s="7"/>
      <c r="HT207" s="7"/>
      <c r="HU207" s="2" t="s">
        <v>220</v>
      </c>
      <c r="HV207" s="2" t="s">
        <v>220</v>
      </c>
      <c r="HW207" s="2" t="s">
        <v>220</v>
      </c>
      <c r="HX207" s="2" t="s">
        <v>220</v>
      </c>
      <c r="HY207" s="2" t="s">
        <v>220</v>
      </c>
      <c r="HZ207" s="2" t="s">
        <v>220</v>
      </c>
      <c r="IA207" s="4"/>
      <c r="IB207" s="8"/>
      <c r="IC207" s="4"/>
      <c r="ID207" s="8"/>
      <c r="IE207" s="7"/>
      <c r="IF207" s="7"/>
      <c r="IG207" s="2" t="s">
        <v>220</v>
      </c>
      <c r="IH207" s="2" t="s">
        <v>220</v>
      </c>
      <c r="II207" s="2" t="s">
        <v>220</v>
      </c>
      <c r="IJ207" s="2" t="s">
        <v>220</v>
      </c>
      <c r="IK207" s="2" t="s">
        <v>220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220</v>
      </c>
      <c r="IT207" s="2" t="s">
        <v>220</v>
      </c>
      <c r="IU207" s="2" t="s">
        <v>220</v>
      </c>
      <c r="IV207" s="2" t="s">
        <v>220</v>
      </c>
      <c r="IW207" s="2" t="s">
        <v>220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220</v>
      </c>
      <c r="JF207" s="2" t="s">
        <v>220</v>
      </c>
      <c r="JG207" s="2" t="s">
        <v>220</v>
      </c>
      <c r="JH207" s="2" t="s">
        <v>220</v>
      </c>
      <c r="JI207" s="2" t="s">
        <v>220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220</v>
      </c>
      <c r="JR207" s="2" t="s">
        <v>220</v>
      </c>
      <c r="JS207" s="2" t="s">
        <v>220</v>
      </c>
      <c r="JT207" s="2" t="s">
        <v>220</v>
      </c>
      <c r="JU207" s="2" t="s">
        <v>220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220</v>
      </c>
      <c r="KD207" s="2" t="s">
        <v>220</v>
      </c>
      <c r="KE207" s="2" t="s">
        <v>220</v>
      </c>
      <c r="KF207" s="2" t="s">
        <v>220</v>
      </c>
      <c r="KG207" s="2" t="s">
        <v>220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220</v>
      </c>
      <c r="KP207" s="2" t="s">
        <v>220</v>
      </c>
      <c r="KQ207" s="2" t="s">
        <v>220</v>
      </c>
      <c r="KR207" s="2" t="s">
        <v>220</v>
      </c>
      <c r="KS207" s="2" t="s">
        <v>220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220</v>
      </c>
      <c r="LB207" s="2" t="s">
        <v>220</v>
      </c>
      <c r="LC207" s="2" t="s">
        <v>220</v>
      </c>
      <c r="LD207" s="2" t="s">
        <v>220</v>
      </c>
      <c r="LE207" s="2" t="s">
        <v>220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220</v>
      </c>
      <c r="LO207" s="2" t="s">
        <v>220</v>
      </c>
      <c r="LP207" s="2" t="s">
        <v>220</v>
      </c>
      <c r="LQ207" s="2" t="s">
        <v>220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220</v>
      </c>
      <c r="MA207" s="2" t="s">
        <v>220</v>
      </c>
      <c r="MB207" s="2" t="s">
        <v>220</v>
      </c>
      <c r="MC207" s="2" t="s">
        <v>220</v>
      </c>
      <c r="MD207" s="2" t="s">
        <v>220</v>
      </c>
      <c r="ME207" s="4"/>
      <c r="MF207" s="8"/>
      <c r="MG207" s="4"/>
      <c r="MH207" s="8"/>
      <c r="MI207" s="7"/>
      <c r="MJ207" s="7"/>
      <c r="MK207" s="2" t="s">
        <v>220</v>
      </c>
      <c r="ML207" s="2" t="s">
        <v>220</v>
      </c>
      <c r="MM207" s="2" t="s">
        <v>220</v>
      </c>
      <c r="MN207" s="2" t="s">
        <v>220</v>
      </c>
      <c r="MO207" s="2" t="s">
        <v>220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220</v>
      </c>
      <c r="MX207" s="2" t="s">
        <v>220</v>
      </c>
      <c r="MY207" s="2" t="s">
        <v>220</v>
      </c>
      <c r="MZ207" s="2" t="s">
        <v>220</v>
      </c>
      <c r="NA207" s="2" t="s">
        <v>220</v>
      </c>
      <c r="NB207" s="2" t="s">
        <v>220</v>
      </c>
      <c r="NC207" s="4"/>
      <c r="ND207" s="8"/>
      <c r="NE207" s="4"/>
      <c r="NF207" s="8"/>
      <c r="NG207" s="7"/>
      <c r="NH207" s="7"/>
      <c r="NI207" s="2" t="s">
        <v>220</v>
      </c>
      <c r="NJ207" s="2" t="s">
        <v>220</v>
      </c>
      <c r="NK207" s="2" t="s">
        <v>220</v>
      </c>
      <c r="NL207" s="2" t="s">
        <v>220</v>
      </c>
      <c r="NM207" s="2" t="s">
        <v>220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220</v>
      </c>
      <c r="NV207" s="2" t="s">
        <v>220</v>
      </c>
      <c r="NW207" s="2" t="s">
        <v>220</v>
      </c>
      <c r="NX207" s="2" t="s">
        <v>220</v>
      </c>
      <c r="NY207" s="2" t="s">
        <v>220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220</v>
      </c>
      <c r="OH207" s="2" t="s">
        <v>220</v>
      </c>
      <c r="OI207" s="2" t="s">
        <v>220</v>
      </c>
      <c r="OJ207" s="2" t="s">
        <v>220</v>
      </c>
      <c r="OK207" s="2" t="s">
        <v>220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220</v>
      </c>
      <c r="OT207" s="2" t="s">
        <v>220</v>
      </c>
      <c r="OU207" s="2" t="s">
        <v>220</v>
      </c>
      <c r="OV207" s="2" t="s">
        <v>220</v>
      </c>
      <c r="OW207" s="2" t="s">
        <v>220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220</v>
      </c>
      <c r="PF207" s="2" t="s">
        <v>220</v>
      </c>
      <c r="PG207" s="2" t="s">
        <v>220</v>
      </c>
      <c r="PH207" s="2" t="s">
        <v>220</v>
      </c>
      <c r="PI207" s="2" t="s">
        <v>220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220</v>
      </c>
      <c r="PR207" s="2" t="s">
        <v>220</v>
      </c>
      <c r="PS207" s="2" t="s">
        <v>220</v>
      </c>
      <c r="PT207" s="2" t="s">
        <v>220</v>
      </c>
      <c r="PU207" s="2" t="s">
        <v>220</v>
      </c>
      <c r="PV207" s="2" t="s">
        <v>220</v>
      </c>
      <c r="PW207" s="4">
        <v>162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</row>
    <row r="208">
      <c r="A208" s="2" t="s">
        <v>2303</v>
      </c>
      <c r="B208" s="2" t="s">
        <v>209</v>
      </c>
      <c r="C208" s="2" t="s">
        <v>210</v>
      </c>
      <c r="D208" s="2" t="s">
        <v>1713</v>
      </c>
      <c r="E208" s="2" t="s">
        <v>2173</v>
      </c>
      <c r="F208" s="2" t="s">
        <v>2304</v>
      </c>
      <c r="G208" s="2" t="s">
        <v>220</v>
      </c>
      <c r="H208" s="2" t="s">
        <v>220</v>
      </c>
      <c r="I208" s="2" t="s">
        <v>2264</v>
      </c>
      <c r="J208" s="2" t="s">
        <v>215</v>
      </c>
      <c r="K208" s="2" t="s">
        <v>672</v>
      </c>
      <c r="L208" s="3">
        <v>45</v>
      </c>
      <c r="M208" s="3">
        <v>47.25</v>
      </c>
      <c r="N208" s="3">
        <v>89.99</v>
      </c>
      <c r="O208" s="2" t="s">
        <v>1699</v>
      </c>
      <c r="P208" s="2" t="s">
        <v>538</v>
      </c>
      <c r="Q208" s="2" t="s">
        <v>219</v>
      </c>
      <c r="R208" s="2" t="s">
        <v>220</v>
      </c>
      <c r="S208" s="2" t="s">
        <v>2305</v>
      </c>
      <c r="T208" s="2" t="s">
        <v>220</v>
      </c>
      <c r="U208" s="2" t="s">
        <v>220</v>
      </c>
      <c r="V208" s="2" t="s">
        <v>1615</v>
      </c>
      <c r="W208" s="2" t="s">
        <v>845</v>
      </c>
      <c r="X208" s="2" t="s">
        <v>220</v>
      </c>
      <c r="Y208" s="2" t="s">
        <v>582</v>
      </c>
      <c r="Z208" s="4"/>
      <c r="AA208" s="4">
        <f>=ROUNDDOWN({0},0)</f>
      </c>
      <c r="AB208" s="5"/>
      <c r="AC208" s="2" t="s">
        <v>220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/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/>
      <c r="BJ208" s="4"/>
      <c r="BK208" s="8"/>
      <c r="BL208" s="2" t="s">
        <v>220</v>
      </c>
      <c r="BM208" s="7"/>
      <c r="BN208" s="7"/>
      <c r="BO208" s="4"/>
      <c r="BP208" s="8"/>
      <c r="BQ208" s="4"/>
      <c r="BR208" s="8"/>
      <c r="BS208" s="7"/>
      <c r="BT208" s="7"/>
      <c r="BU208" s="2" t="s">
        <v>230</v>
      </c>
      <c r="BV208" s="2" t="s">
        <v>270</v>
      </c>
      <c r="BW208" s="2" t="s">
        <v>220</v>
      </c>
      <c r="BX208" s="2" t="s">
        <v>1597</v>
      </c>
      <c r="BY208" s="2" t="s">
        <v>232</v>
      </c>
      <c r="BZ208" s="2" t="s">
        <v>220</v>
      </c>
      <c r="CA208" s="4"/>
      <c r="CB208" s="8"/>
      <c r="CC208" s="4"/>
      <c r="CD208" s="8"/>
      <c r="CE208" s="7"/>
      <c r="CF208" s="7"/>
      <c r="CG208" s="2" t="s">
        <v>230</v>
      </c>
      <c r="CH208" s="2" t="s">
        <v>270</v>
      </c>
      <c r="CI208" s="2" t="s">
        <v>591</v>
      </c>
      <c r="CJ208" s="2" t="s">
        <v>1643</v>
      </c>
      <c r="CK208" s="2" t="s">
        <v>232</v>
      </c>
      <c r="CL208" s="2" t="s">
        <v>220</v>
      </c>
      <c r="CM208" s="4"/>
      <c r="CN208" s="8"/>
      <c r="CO208" s="4"/>
      <c r="CP208" s="8"/>
      <c r="CQ208" s="7"/>
      <c r="CR208" s="7"/>
      <c r="CS208" s="2" t="s">
        <v>416</v>
      </c>
      <c r="CT208" s="2" t="s">
        <v>270</v>
      </c>
      <c r="CU208" s="2" t="s">
        <v>220</v>
      </c>
      <c r="CV208" s="2" t="s">
        <v>220</v>
      </c>
      <c r="CW208" s="2" t="s">
        <v>232</v>
      </c>
      <c r="CX208" s="2" t="s">
        <v>220</v>
      </c>
      <c r="CY208" s="4"/>
      <c r="CZ208" s="8"/>
      <c r="DA208" s="4"/>
      <c r="DB208" s="8"/>
      <c r="DC208" s="7"/>
      <c r="DD208" s="7"/>
      <c r="DE208" s="2" t="s">
        <v>230</v>
      </c>
      <c r="DF208" s="2" t="s">
        <v>270</v>
      </c>
      <c r="DG208" s="2" t="s">
        <v>591</v>
      </c>
      <c r="DH208" s="2" t="s">
        <v>1643</v>
      </c>
      <c r="DI208" s="2" t="s">
        <v>232</v>
      </c>
      <c r="DJ208" s="2" t="s">
        <v>220</v>
      </c>
      <c r="DK208" s="4"/>
      <c r="DL208" s="8"/>
      <c r="DM208" s="4"/>
      <c r="DN208" s="8"/>
      <c r="DO208" s="7"/>
      <c r="DP208" s="7"/>
      <c r="DQ208" s="2" t="s">
        <v>230</v>
      </c>
      <c r="DR208" s="2" t="s">
        <v>270</v>
      </c>
      <c r="DS208" s="2" t="s">
        <v>591</v>
      </c>
      <c r="DT208" s="2" t="s">
        <v>1641</v>
      </c>
      <c r="DU208" s="2" t="s">
        <v>232</v>
      </c>
      <c r="DV208" s="2" t="s">
        <v>220</v>
      </c>
      <c r="DW208" s="4"/>
      <c r="DX208" s="8"/>
      <c r="DY208" s="4"/>
      <c r="DZ208" s="8"/>
      <c r="EA208" s="7"/>
      <c r="EB208" s="7"/>
      <c r="EC208" s="2" t="s">
        <v>230</v>
      </c>
      <c r="ED208" s="2" t="s">
        <v>270</v>
      </c>
      <c r="EE208" s="2" t="s">
        <v>591</v>
      </c>
      <c r="EF208" s="2" t="s">
        <v>2306</v>
      </c>
      <c r="EG208" s="2" t="s">
        <v>232</v>
      </c>
      <c r="EH208" s="2" t="s">
        <v>220</v>
      </c>
      <c r="EI208" s="4"/>
      <c r="EJ208" s="8"/>
      <c r="EK208" s="4"/>
      <c r="EL208" s="8"/>
      <c r="EM208" s="7"/>
      <c r="EN208" s="7"/>
      <c r="EO208" s="2" t="s">
        <v>277</v>
      </c>
      <c r="EP208" s="2" t="s">
        <v>270</v>
      </c>
      <c r="EQ208" s="2" t="s">
        <v>220</v>
      </c>
      <c r="ER208" s="2" t="s">
        <v>220</v>
      </c>
      <c r="ES208" s="2" t="s">
        <v>232</v>
      </c>
      <c r="ET208" s="2" t="s">
        <v>220</v>
      </c>
      <c r="EU208" s="4"/>
      <c r="EV208" s="8"/>
      <c r="EW208" s="4"/>
      <c r="EX208" s="8"/>
      <c r="EY208" s="7"/>
      <c r="EZ208" s="7"/>
      <c r="FA208" s="2" t="s">
        <v>230</v>
      </c>
      <c r="FB208" s="2" t="s">
        <v>270</v>
      </c>
      <c r="FC208" s="2" t="s">
        <v>591</v>
      </c>
      <c r="FD208" s="2" t="s">
        <v>2307</v>
      </c>
      <c r="FE208" s="2" t="s">
        <v>232</v>
      </c>
      <c r="FF208" s="2" t="s">
        <v>220</v>
      </c>
      <c r="FG208" s="4"/>
      <c r="FH208" s="8"/>
      <c r="FI208" s="4"/>
      <c r="FJ208" s="8"/>
      <c r="FK208" s="7"/>
      <c r="FL208" s="7"/>
      <c r="FM208" s="2" t="s">
        <v>268</v>
      </c>
      <c r="FN208" s="2" t="s">
        <v>270</v>
      </c>
      <c r="FO208" s="2" t="s">
        <v>220</v>
      </c>
      <c r="FP208" s="2" t="s">
        <v>220</v>
      </c>
      <c r="FQ208" s="2" t="s">
        <v>232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220</v>
      </c>
      <c r="FZ208" s="2" t="s">
        <v>220</v>
      </c>
      <c r="GA208" s="2" t="s">
        <v>220</v>
      </c>
      <c r="GB208" s="2" t="s">
        <v>220</v>
      </c>
      <c r="GC208" s="2" t="s">
        <v>220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220</v>
      </c>
      <c r="GL208" s="2" t="s">
        <v>220</v>
      </c>
      <c r="GM208" s="2" t="s">
        <v>220</v>
      </c>
      <c r="GN208" s="2" t="s">
        <v>220</v>
      </c>
      <c r="GO208" s="2" t="s">
        <v>220</v>
      </c>
      <c r="GP208" s="2" t="s">
        <v>220</v>
      </c>
      <c r="GQ208" s="4"/>
      <c r="GR208" s="8"/>
      <c r="GS208" s="4"/>
      <c r="GT208" s="8"/>
      <c r="GU208" s="7"/>
      <c r="GV208" s="7"/>
      <c r="GW208" s="2" t="s">
        <v>220</v>
      </c>
      <c r="GX208" s="2" t="s">
        <v>220</v>
      </c>
      <c r="GY208" s="2" t="s">
        <v>220</v>
      </c>
      <c r="GZ208" s="2" t="s">
        <v>220</v>
      </c>
      <c r="HA208" s="2" t="s">
        <v>220</v>
      </c>
      <c r="HB208" s="2" t="s">
        <v>220</v>
      </c>
      <c r="HC208" s="4"/>
      <c r="HD208" s="8"/>
      <c r="HE208" s="4"/>
      <c r="HF208" s="8"/>
      <c r="HG208" s="7"/>
      <c r="HH208" s="7"/>
      <c r="HI208" s="2" t="s">
        <v>220</v>
      </c>
      <c r="HJ208" s="2" t="s">
        <v>220</v>
      </c>
      <c r="HK208" s="2" t="s">
        <v>220</v>
      </c>
      <c r="HL208" s="2" t="s">
        <v>220</v>
      </c>
      <c r="HM208" s="2" t="s">
        <v>220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220</v>
      </c>
      <c r="HV208" s="2" t="s">
        <v>220</v>
      </c>
      <c r="HW208" s="2" t="s">
        <v>220</v>
      </c>
      <c r="HX208" s="2" t="s">
        <v>220</v>
      </c>
      <c r="HY208" s="2" t="s">
        <v>220</v>
      </c>
      <c r="HZ208" s="2" t="s">
        <v>220</v>
      </c>
      <c r="IA208" s="4"/>
      <c r="IB208" s="8"/>
      <c r="IC208" s="4"/>
      <c r="ID208" s="8"/>
      <c r="IE208" s="7"/>
      <c r="IF208" s="7"/>
      <c r="IG208" s="2" t="s">
        <v>230</v>
      </c>
      <c r="IH208" s="2" t="s">
        <v>270</v>
      </c>
      <c r="II208" s="2" t="s">
        <v>591</v>
      </c>
      <c r="IJ208" s="2" t="s">
        <v>2308</v>
      </c>
      <c r="IK208" s="2" t="s">
        <v>232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268</v>
      </c>
      <c r="IT208" s="2" t="s">
        <v>270</v>
      </c>
      <c r="IU208" s="2" t="s">
        <v>220</v>
      </c>
      <c r="IV208" s="2" t="s">
        <v>220</v>
      </c>
      <c r="IW208" s="2" t="s">
        <v>232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277</v>
      </c>
      <c r="JF208" s="2" t="s">
        <v>270</v>
      </c>
      <c r="JG208" s="2" t="s">
        <v>220</v>
      </c>
      <c r="JH208" s="2" t="s">
        <v>220</v>
      </c>
      <c r="JI208" s="2" t="s">
        <v>232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230</v>
      </c>
      <c r="JR208" s="2" t="s">
        <v>270</v>
      </c>
      <c r="JS208" s="2" t="s">
        <v>642</v>
      </c>
      <c r="JT208" s="2" t="s">
        <v>220</v>
      </c>
      <c r="JU208" s="2" t="s">
        <v>232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220</v>
      </c>
      <c r="KD208" s="2" t="s">
        <v>220</v>
      </c>
      <c r="KE208" s="2" t="s">
        <v>220</v>
      </c>
      <c r="KF208" s="2" t="s">
        <v>220</v>
      </c>
      <c r="KG208" s="2" t="s">
        <v>220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254</v>
      </c>
      <c r="KP208" s="2" t="s">
        <v>270</v>
      </c>
      <c r="KQ208" s="2" t="s">
        <v>220</v>
      </c>
      <c r="KR208" s="2" t="s">
        <v>220</v>
      </c>
      <c r="KS208" s="2" t="s">
        <v>232</v>
      </c>
      <c r="KT208" s="2" t="s">
        <v>220</v>
      </c>
      <c r="KU208" s="4"/>
      <c r="KV208" s="8"/>
      <c r="KW208" s="4"/>
      <c r="KX208" s="8"/>
      <c r="KY208" s="7"/>
      <c r="KZ208" s="7"/>
      <c r="LA208" s="2" t="s">
        <v>277</v>
      </c>
      <c r="LB208" s="2" t="s">
        <v>217</v>
      </c>
      <c r="LC208" s="2" t="s">
        <v>220</v>
      </c>
      <c r="LD208" s="2" t="s">
        <v>220</v>
      </c>
      <c r="LE208" s="2" t="s">
        <v>232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268</v>
      </c>
      <c r="LN208" s="2" t="s">
        <v>270</v>
      </c>
      <c r="LO208" s="2" t="s">
        <v>220</v>
      </c>
      <c r="LP208" s="2" t="s">
        <v>220</v>
      </c>
      <c r="LQ208" s="2" t="s">
        <v>232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277</v>
      </c>
      <c r="LZ208" s="2" t="s">
        <v>270</v>
      </c>
      <c r="MA208" s="2" t="s">
        <v>220</v>
      </c>
      <c r="MB208" s="2" t="s">
        <v>220</v>
      </c>
      <c r="MC208" s="2" t="s">
        <v>232</v>
      </c>
      <c r="MD208" s="2" t="s">
        <v>220</v>
      </c>
      <c r="ME208" s="4"/>
      <c r="MF208" s="8"/>
      <c r="MG208" s="4"/>
      <c r="MH208" s="8"/>
      <c r="MI208" s="7"/>
      <c r="MJ208" s="7"/>
      <c r="MK208" s="2" t="s">
        <v>277</v>
      </c>
      <c r="ML208" s="2" t="s">
        <v>270</v>
      </c>
      <c r="MM208" s="2" t="s">
        <v>220</v>
      </c>
      <c r="MN208" s="2" t="s">
        <v>220</v>
      </c>
      <c r="MO208" s="2" t="s">
        <v>232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270</v>
      </c>
      <c r="MY208" s="2" t="s">
        <v>648</v>
      </c>
      <c r="MZ208" s="2" t="s">
        <v>2309</v>
      </c>
      <c r="NA208" s="2" t="s">
        <v>232</v>
      </c>
      <c r="NB208" s="2" t="s">
        <v>220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220</v>
      </c>
      <c r="NK208" s="2" t="s">
        <v>220</v>
      </c>
      <c r="NL208" s="2" t="s">
        <v>220</v>
      </c>
      <c r="NM208" s="2" t="s">
        <v>220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277</v>
      </c>
      <c r="NV208" s="2" t="s">
        <v>270</v>
      </c>
      <c r="NW208" s="2" t="s">
        <v>220</v>
      </c>
      <c r="NX208" s="2" t="s">
        <v>220</v>
      </c>
      <c r="NY208" s="2" t="s">
        <v>232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220</v>
      </c>
      <c r="OI208" s="2" t="s">
        <v>220</v>
      </c>
      <c r="OJ208" s="2" t="s">
        <v>220</v>
      </c>
      <c r="OK208" s="2" t="s">
        <v>220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220</v>
      </c>
      <c r="OT208" s="2" t="s">
        <v>220</v>
      </c>
      <c r="OU208" s="2" t="s">
        <v>220</v>
      </c>
      <c r="OV208" s="2" t="s">
        <v>220</v>
      </c>
      <c r="OW208" s="2" t="s">
        <v>220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220</v>
      </c>
      <c r="PF208" s="2" t="s">
        <v>220</v>
      </c>
      <c r="PG208" s="2" t="s">
        <v>220</v>
      </c>
      <c r="PH208" s="2" t="s">
        <v>220</v>
      </c>
      <c r="PI208" s="2" t="s">
        <v>220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277</v>
      </c>
      <c r="PR208" s="2" t="s">
        <v>270</v>
      </c>
      <c r="PS208" s="2" t="s">
        <v>220</v>
      </c>
      <c r="PT208" s="2" t="s">
        <v>220</v>
      </c>
      <c r="PU208" s="2" t="s">
        <v>232</v>
      </c>
      <c r="PV208" s="2" t="s">
        <v>220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</row>
    <row r="209">
      <c r="A209" s="2" t="s">
        <v>2310</v>
      </c>
      <c r="B209" s="2" t="s">
        <v>209</v>
      </c>
      <c r="C209" s="2" t="s">
        <v>210</v>
      </c>
      <c r="D209" s="2" t="s">
        <v>1713</v>
      </c>
      <c r="E209" s="2" t="s">
        <v>2173</v>
      </c>
      <c r="F209" s="2" t="s">
        <v>2304</v>
      </c>
      <c r="G209" s="2" t="s">
        <v>220</v>
      </c>
      <c r="H209" s="2" t="s">
        <v>220</v>
      </c>
      <c r="I209" s="2" t="s">
        <v>2264</v>
      </c>
      <c r="J209" s="2" t="s">
        <v>1518</v>
      </c>
      <c r="K209" s="2" t="s">
        <v>672</v>
      </c>
      <c r="L209" s="3">
        <v>60</v>
      </c>
      <c r="M209" s="3">
        <v>63</v>
      </c>
      <c r="N209" s="3">
        <v>119.99</v>
      </c>
      <c r="O209" s="2" t="s">
        <v>1699</v>
      </c>
      <c r="P209" s="2" t="s">
        <v>538</v>
      </c>
      <c r="Q209" s="2" t="s">
        <v>219</v>
      </c>
      <c r="R209" s="2" t="s">
        <v>220</v>
      </c>
      <c r="S209" s="2" t="s">
        <v>2305</v>
      </c>
      <c r="T209" s="2" t="s">
        <v>220</v>
      </c>
      <c r="U209" s="2" t="s">
        <v>220</v>
      </c>
      <c r="V209" s="2" t="s">
        <v>1615</v>
      </c>
      <c r="W209" s="2" t="s">
        <v>845</v>
      </c>
      <c r="X209" s="2" t="s">
        <v>220</v>
      </c>
      <c r="Y209" s="2" t="s">
        <v>582</v>
      </c>
      <c r="Z209" s="4"/>
      <c r="AA209" s="4">
        <f>=ROUNDDOWN({0},0)</f>
      </c>
      <c r="AB209" s="5"/>
      <c r="AC209" s="2" t="s">
        <v>220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220</v>
      </c>
      <c r="AW209" s="8" t="s">
        <v>220</v>
      </c>
      <c r="AX209" s="4" t="s">
        <v>220</v>
      </c>
      <c r="AY209" s="8" t="s">
        <v>220</v>
      </c>
      <c r="AZ209" s="7" t="s">
        <v>220</v>
      </c>
      <c r="BA209" s="7" t="s">
        <v>220</v>
      </c>
      <c r="BB209" s="7"/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/>
      <c r="BJ209" s="4"/>
      <c r="BK209" s="8"/>
      <c r="BL209" s="2" t="s">
        <v>220</v>
      </c>
      <c r="BM209" s="7"/>
      <c r="BN209" s="7"/>
      <c r="BO209" s="4"/>
      <c r="BP209" s="8"/>
      <c r="BQ209" s="4"/>
      <c r="BR209" s="8"/>
      <c r="BS209" s="7"/>
      <c r="BT209" s="7"/>
      <c r="BU209" s="2" t="s">
        <v>230</v>
      </c>
      <c r="BV209" s="2" t="s">
        <v>270</v>
      </c>
      <c r="BW209" s="2" t="s">
        <v>220</v>
      </c>
      <c r="BX209" s="2" t="s">
        <v>2311</v>
      </c>
      <c r="BY209" s="2" t="s">
        <v>232</v>
      </c>
      <c r="BZ209" s="2" t="s">
        <v>220</v>
      </c>
      <c r="CA209" s="4"/>
      <c r="CB209" s="8"/>
      <c r="CC209" s="4"/>
      <c r="CD209" s="8"/>
      <c r="CE209" s="7"/>
      <c r="CF209" s="7"/>
      <c r="CG209" s="2" t="s">
        <v>230</v>
      </c>
      <c r="CH209" s="2" t="s">
        <v>270</v>
      </c>
      <c r="CI209" s="2" t="s">
        <v>591</v>
      </c>
      <c r="CJ209" s="2" t="s">
        <v>2312</v>
      </c>
      <c r="CK209" s="2" t="s">
        <v>232</v>
      </c>
      <c r="CL209" s="2" t="s">
        <v>220</v>
      </c>
      <c r="CM209" s="4"/>
      <c r="CN209" s="8"/>
      <c r="CO209" s="4"/>
      <c r="CP209" s="8"/>
      <c r="CQ209" s="7"/>
      <c r="CR209" s="7"/>
      <c r="CS209" s="2" t="s">
        <v>416</v>
      </c>
      <c r="CT209" s="2" t="s">
        <v>270</v>
      </c>
      <c r="CU209" s="2" t="s">
        <v>220</v>
      </c>
      <c r="CV209" s="2" t="s">
        <v>220</v>
      </c>
      <c r="CW209" s="2" t="s">
        <v>232</v>
      </c>
      <c r="CX209" s="2" t="s">
        <v>220</v>
      </c>
      <c r="CY209" s="4"/>
      <c r="CZ209" s="8"/>
      <c r="DA209" s="4"/>
      <c r="DB209" s="8"/>
      <c r="DC209" s="7"/>
      <c r="DD209" s="7"/>
      <c r="DE209" s="2" t="s">
        <v>230</v>
      </c>
      <c r="DF209" s="2" t="s">
        <v>270</v>
      </c>
      <c r="DG209" s="2" t="s">
        <v>591</v>
      </c>
      <c r="DH209" s="2" t="s">
        <v>1643</v>
      </c>
      <c r="DI209" s="2" t="s">
        <v>232</v>
      </c>
      <c r="DJ209" s="2" t="s">
        <v>220</v>
      </c>
      <c r="DK209" s="4"/>
      <c r="DL209" s="8"/>
      <c r="DM209" s="4"/>
      <c r="DN209" s="8"/>
      <c r="DO209" s="7"/>
      <c r="DP209" s="7"/>
      <c r="DQ209" s="2" t="s">
        <v>230</v>
      </c>
      <c r="DR209" s="2" t="s">
        <v>270</v>
      </c>
      <c r="DS209" s="2" t="s">
        <v>591</v>
      </c>
      <c r="DT209" s="2" t="s">
        <v>1641</v>
      </c>
      <c r="DU209" s="2" t="s">
        <v>232</v>
      </c>
      <c r="DV209" s="2" t="s">
        <v>220</v>
      </c>
      <c r="DW209" s="4"/>
      <c r="DX209" s="8"/>
      <c r="DY209" s="4"/>
      <c r="DZ209" s="8"/>
      <c r="EA209" s="7"/>
      <c r="EB209" s="7"/>
      <c r="EC209" s="2" t="s">
        <v>230</v>
      </c>
      <c r="ED209" s="2" t="s">
        <v>270</v>
      </c>
      <c r="EE209" s="2" t="s">
        <v>591</v>
      </c>
      <c r="EF209" s="2" t="s">
        <v>2308</v>
      </c>
      <c r="EG209" s="2" t="s">
        <v>232</v>
      </c>
      <c r="EH209" s="2" t="s">
        <v>220</v>
      </c>
      <c r="EI209" s="4"/>
      <c r="EJ209" s="8"/>
      <c r="EK209" s="4"/>
      <c r="EL209" s="8"/>
      <c r="EM209" s="7"/>
      <c r="EN209" s="7"/>
      <c r="EO209" s="2" t="s">
        <v>277</v>
      </c>
      <c r="EP209" s="2" t="s">
        <v>270</v>
      </c>
      <c r="EQ209" s="2" t="s">
        <v>220</v>
      </c>
      <c r="ER209" s="2" t="s">
        <v>220</v>
      </c>
      <c r="ES209" s="2" t="s">
        <v>232</v>
      </c>
      <c r="ET209" s="2" t="s">
        <v>220</v>
      </c>
      <c r="EU209" s="4"/>
      <c r="EV209" s="8"/>
      <c r="EW209" s="4"/>
      <c r="EX209" s="8"/>
      <c r="EY209" s="7"/>
      <c r="EZ209" s="7"/>
      <c r="FA209" s="2" t="s">
        <v>230</v>
      </c>
      <c r="FB209" s="2" t="s">
        <v>270</v>
      </c>
      <c r="FC209" s="2" t="s">
        <v>591</v>
      </c>
      <c r="FD209" s="2" t="s">
        <v>1633</v>
      </c>
      <c r="FE209" s="2" t="s">
        <v>232</v>
      </c>
      <c r="FF209" s="2" t="s">
        <v>220</v>
      </c>
      <c r="FG209" s="4"/>
      <c r="FH209" s="8"/>
      <c r="FI209" s="4"/>
      <c r="FJ209" s="8"/>
      <c r="FK209" s="7"/>
      <c r="FL209" s="7"/>
      <c r="FM209" s="2" t="s">
        <v>268</v>
      </c>
      <c r="FN209" s="2" t="s">
        <v>270</v>
      </c>
      <c r="FO209" s="2" t="s">
        <v>220</v>
      </c>
      <c r="FP209" s="2" t="s">
        <v>220</v>
      </c>
      <c r="FQ209" s="2" t="s">
        <v>232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220</v>
      </c>
      <c r="FZ209" s="2" t="s">
        <v>220</v>
      </c>
      <c r="GA209" s="2" t="s">
        <v>220</v>
      </c>
      <c r="GB209" s="2" t="s">
        <v>220</v>
      </c>
      <c r="GC209" s="2" t="s">
        <v>220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220</v>
      </c>
      <c r="GL209" s="2" t="s">
        <v>220</v>
      </c>
      <c r="GM209" s="2" t="s">
        <v>220</v>
      </c>
      <c r="GN209" s="2" t="s">
        <v>220</v>
      </c>
      <c r="GO209" s="2" t="s">
        <v>220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220</v>
      </c>
      <c r="GY209" s="2" t="s">
        <v>220</v>
      </c>
      <c r="GZ209" s="2" t="s">
        <v>220</v>
      </c>
      <c r="HA209" s="2" t="s">
        <v>220</v>
      </c>
      <c r="HB209" s="2" t="s">
        <v>220</v>
      </c>
      <c r="HC209" s="4"/>
      <c r="HD209" s="8"/>
      <c r="HE209" s="4"/>
      <c r="HF209" s="8"/>
      <c r="HG209" s="7"/>
      <c r="HH209" s="7"/>
      <c r="HI209" s="2" t="s">
        <v>220</v>
      </c>
      <c r="HJ209" s="2" t="s">
        <v>220</v>
      </c>
      <c r="HK209" s="2" t="s">
        <v>220</v>
      </c>
      <c r="HL209" s="2" t="s">
        <v>220</v>
      </c>
      <c r="HM209" s="2" t="s">
        <v>220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220</v>
      </c>
      <c r="HV209" s="2" t="s">
        <v>220</v>
      </c>
      <c r="HW209" s="2" t="s">
        <v>220</v>
      </c>
      <c r="HX209" s="2" t="s">
        <v>220</v>
      </c>
      <c r="HY209" s="2" t="s">
        <v>220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230</v>
      </c>
      <c r="IH209" s="2" t="s">
        <v>270</v>
      </c>
      <c r="II209" s="2" t="s">
        <v>591</v>
      </c>
      <c r="IJ209" s="2" t="s">
        <v>2311</v>
      </c>
      <c r="IK209" s="2" t="s">
        <v>232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268</v>
      </c>
      <c r="IT209" s="2" t="s">
        <v>270</v>
      </c>
      <c r="IU209" s="2" t="s">
        <v>220</v>
      </c>
      <c r="IV209" s="2" t="s">
        <v>220</v>
      </c>
      <c r="IW209" s="2" t="s">
        <v>232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277</v>
      </c>
      <c r="JF209" s="2" t="s">
        <v>270</v>
      </c>
      <c r="JG209" s="2" t="s">
        <v>220</v>
      </c>
      <c r="JH209" s="2" t="s">
        <v>220</v>
      </c>
      <c r="JI209" s="2" t="s">
        <v>232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230</v>
      </c>
      <c r="JR209" s="2" t="s">
        <v>270</v>
      </c>
      <c r="JS209" s="2" t="s">
        <v>642</v>
      </c>
      <c r="JT209" s="2" t="s">
        <v>220</v>
      </c>
      <c r="JU209" s="2" t="s">
        <v>232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220</v>
      </c>
      <c r="KD209" s="2" t="s">
        <v>220</v>
      </c>
      <c r="KE209" s="2" t="s">
        <v>220</v>
      </c>
      <c r="KF209" s="2" t="s">
        <v>220</v>
      </c>
      <c r="KG209" s="2" t="s">
        <v>220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254</v>
      </c>
      <c r="KP209" s="2" t="s">
        <v>270</v>
      </c>
      <c r="KQ209" s="2" t="s">
        <v>220</v>
      </c>
      <c r="KR209" s="2" t="s">
        <v>220</v>
      </c>
      <c r="KS209" s="2" t="s">
        <v>232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277</v>
      </c>
      <c r="LB209" s="2" t="s">
        <v>217</v>
      </c>
      <c r="LC209" s="2" t="s">
        <v>220</v>
      </c>
      <c r="LD209" s="2" t="s">
        <v>220</v>
      </c>
      <c r="LE209" s="2" t="s">
        <v>232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268</v>
      </c>
      <c r="LN209" s="2" t="s">
        <v>270</v>
      </c>
      <c r="LO209" s="2" t="s">
        <v>220</v>
      </c>
      <c r="LP209" s="2" t="s">
        <v>220</v>
      </c>
      <c r="LQ209" s="2" t="s">
        <v>232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277</v>
      </c>
      <c r="LZ209" s="2" t="s">
        <v>270</v>
      </c>
      <c r="MA209" s="2" t="s">
        <v>220</v>
      </c>
      <c r="MB209" s="2" t="s">
        <v>220</v>
      </c>
      <c r="MC209" s="2" t="s">
        <v>232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277</v>
      </c>
      <c r="ML209" s="2" t="s">
        <v>270</v>
      </c>
      <c r="MM209" s="2" t="s">
        <v>220</v>
      </c>
      <c r="MN209" s="2" t="s">
        <v>220</v>
      </c>
      <c r="MO209" s="2" t="s">
        <v>232</v>
      </c>
      <c r="MP209" s="2" t="s">
        <v>220</v>
      </c>
      <c r="MQ209" s="4"/>
      <c r="MR209" s="8"/>
      <c r="MS209" s="4"/>
      <c r="MT209" s="8"/>
      <c r="MU209" s="7"/>
      <c r="MV209" s="7"/>
      <c r="MW209" s="2" t="s">
        <v>230</v>
      </c>
      <c r="MX209" s="2" t="s">
        <v>270</v>
      </c>
      <c r="MY209" s="2" t="s">
        <v>648</v>
      </c>
      <c r="MZ209" s="2" t="s">
        <v>2313</v>
      </c>
      <c r="NA209" s="2" t="s">
        <v>232</v>
      </c>
      <c r="NB209" s="2" t="s">
        <v>220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220</v>
      </c>
      <c r="NK209" s="2" t="s">
        <v>220</v>
      </c>
      <c r="NL209" s="2" t="s">
        <v>220</v>
      </c>
      <c r="NM209" s="2" t="s">
        <v>220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277</v>
      </c>
      <c r="NV209" s="2" t="s">
        <v>270</v>
      </c>
      <c r="NW209" s="2" t="s">
        <v>220</v>
      </c>
      <c r="NX209" s="2" t="s">
        <v>220</v>
      </c>
      <c r="NY209" s="2" t="s">
        <v>232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220</v>
      </c>
      <c r="OH209" s="2" t="s">
        <v>220</v>
      </c>
      <c r="OI209" s="2" t="s">
        <v>220</v>
      </c>
      <c r="OJ209" s="2" t="s">
        <v>220</v>
      </c>
      <c r="OK209" s="2" t="s">
        <v>220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220</v>
      </c>
      <c r="OT209" s="2" t="s">
        <v>220</v>
      </c>
      <c r="OU209" s="2" t="s">
        <v>220</v>
      </c>
      <c r="OV209" s="2" t="s">
        <v>220</v>
      </c>
      <c r="OW209" s="2" t="s">
        <v>220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220</v>
      </c>
      <c r="PF209" s="2" t="s">
        <v>220</v>
      </c>
      <c r="PG209" s="2" t="s">
        <v>220</v>
      </c>
      <c r="PH209" s="2" t="s">
        <v>220</v>
      </c>
      <c r="PI209" s="2" t="s">
        <v>220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277</v>
      </c>
      <c r="PR209" s="2" t="s">
        <v>270</v>
      </c>
      <c r="PS209" s="2" t="s">
        <v>220</v>
      </c>
      <c r="PT209" s="2" t="s">
        <v>220</v>
      </c>
      <c r="PU209" s="2" t="s">
        <v>232</v>
      </c>
      <c r="PV209" s="2" t="s">
        <v>220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</row>
    <row r="210">
      <c r="A210" s="2" t="s">
        <v>2314</v>
      </c>
      <c r="B210" s="2" t="s">
        <v>209</v>
      </c>
      <c r="C210" s="2" t="s">
        <v>210</v>
      </c>
      <c r="D210" s="2" t="s">
        <v>1713</v>
      </c>
      <c r="E210" s="2" t="s">
        <v>2173</v>
      </c>
      <c r="F210" s="2" t="s">
        <v>2315</v>
      </c>
      <c r="G210" s="2" t="s">
        <v>220</v>
      </c>
      <c r="H210" s="2" t="s">
        <v>220</v>
      </c>
      <c r="I210" s="2" t="s">
        <v>2232</v>
      </c>
      <c r="J210" s="2" t="s">
        <v>215</v>
      </c>
      <c r="K210" s="2" t="s">
        <v>1329</v>
      </c>
      <c r="L210" s="3">
        <v>48</v>
      </c>
      <c r="M210" s="3">
        <v>50.4</v>
      </c>
      <c r="N210" s="3">
        <v>99.99</v>
      </c>
      <c r="O210" s="2" t="s">
        <v>1699</v>
      </c>
      <c r="P210" s="2" t="s">
        <v>538</v>
      </c>
      <c r="Q210" s="2" t="s">
        <v>219</v>
      </c>
      <c r="R210" s="2" t="s">
        <v>220</v>
      </c>
      <c r="S210" s="2" t="s">
        <v>2316</v>
      </c>
      <c r="T210" s="2" t="s">
        <v>220</v>
      </c>
      <c r="U210" s="2" t="s">
        <v>220</v>
      </c>
      <c r="V210" s="2" t="s">
        <v>1033</v>
      </c>
      <c r="W210" s="2" t="s">
        <v>845</v>
      </c>
      <c r="X210" s="2" t="s">
        <v>220</v>
      </c>
      <c r="Y210" s="2" t="s">
        <v>582</v>
      </c>
      <c r="Z210" s="4"/>
      <c r="AA210" s="4">
        <f>=ROUNDDOWN({0},0)</f>
      </c>
      <c r="AB210" s="5"/>
      <c r="AC210" s="2" t="s">
        <v>220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220</v>
      </c>
      <c r="BM210" s="7"/>
      <c r="BN210" s="7"/>
      <c r="BO210" s="4"/>
      <c r="BP210" s="8"/>
      <c r="BQ210" s="4"/>
      <c r="BR210" s="8"/>
      <c r="BS210" s="7"/>
      <c r="BT210" s="7"/>
      <c r="BU210" s="2" t="s">
        <v>230</v>
      </c>
      <c r="BV210" s="2" t="s">
        <v>270</v>
      </c>
      <c r="BW210" s="2" t="s">
        <v>220</v>
      </c>
      <c r="BX210" s="2" t="s">
        <v>2317</v>
      </c>
      <c r="BY210" s="2" t="s">
        <v>232</v>
      </c>
      <c r="BZ210" s="2" t="s">
        <v>220</v>
      </c>
      <c r="CA210" s="4"/>
      <c r="CB210" s="8"/>
      <c r="CC210" s="4"/>
      <c r="CD210" s="8"/>
      <c r="CE210" s="7"/>
      <c r="CF210" s="7"/>
      <c r="CG210" s="2" t="s">
        <v>230</v>
      </c>
      <c r="CH210" s="2" t="s">
        <v>270</v>
      </c>
      <c r="CI210" s="2" t="s">
        <v>591</v>
      </c>
      <c r="CJ210" s="2" t="s">
        <v>1512</v>
      </c>
      <c r="CK210" s="2" t="s">
        <v>232</v>
      </c>
      <c r="CL210" s="2" t="s">
        <v>220</v>
      </c>
      <c r="CM210" s="4"/>
      <c r="CN210" s="8"/>
      <c r="CO210" s="4"/>
      <c r="CP210" s="8"/>
      <c r="CQ210" s="7"/>
      <c r="CR210" s="7"/>
      <c r="CS210" s="2" t="s">
        <v>277</v>
      </c>
      <c r="CT210" s="2" t="s">
        <v>270</v>
      </c>
      <c r="CU210" s="2" t="s">
        <v>220</v>
      </c>
      <c r="CV210" s="2" t="s">
        <v>220</v>
      </c>
      <c r="CW210" s="2" t="s">
        <v>232</v>
      </c>
      <c r="CX210" s="2" t="s">
        <v>220</v>
      </c>
      <c r="CY210" s="4"/>
      <c r="CZ210" s="8"/>
      <c r="DA210" s="4"/>
      <c r="DB210" s="8"/>
      <c r="DC210" s="7"/>
      <c r="DD210" s="7"/>
      <c r="DE210" s="2" t="s">
        <v>230</v>
      </c>
      <c r="DF210" s="2" t="s">
        <v>270</v>
      </c>
      <c r="DG210" s="2" t="s">
        <v>591</v>
      </c>
      <c r="DH210" s="2" t="s">
        <v>1513</v>
      </c>
      <c r="DI210" s="2" t="s">
        <v>232</v>
      </c>
      <c r="DJ210" s="2" t="s">
        <v>220</v>
      </c>
      <c r="DK210" s="4"/>
      <c r="DL210" s="8"/>
      <c r="DM210" s="4"/>
      <c r="DN210" s="8"/>
      <c r="DO210" s="7"/>
      <c r="DP210" s="7"/>
      <c r="DQ210" s="2" t="s">
        <v>230</v>
      </c>
      <c r="DR210" s="2" t="s">
        <v>270</v>
      </c>
      <c r="DS210" s="2" t="s">
        <v>591</v>
      </c>
      <c r="DT210" s="2" t="s">
        <v>1531</v>
      </c>
      <c r="DU210" s="2" t="s">
        <v>232</v>
      </c>
      <c r="DV210" s="2" t="s">
        <v>220</v>
      </c>
      <c r="DW210" s="4"/>
      <c r="DX210" s="8"/>
      <c r="DY210" s="4"/>
      <c r="DZ210" s="8"/>
      <c r="EA210" s="7"/>
      <c r="EB210" s="7"/>
      <c r="EC210" s="2" t="s">
        <v>230</v>
      </c>
      <c r="ED210" s="2" t="s">
        <v>270</v>
      </c>
      <c r="EE210" s="2" t="s">
        <v>591</v>
      </c>
      <c r="EF210" s="2" t="s">
        <v>2266</v>
      </c>
      <c r="EG210" s="2" t="s">
        <v>232</v>
      </c>
      <c r="EH210" s="2" t="s">
        <v>220</v>
      </c>
      <c r="EI210" s="4"/>
      <c r="EJ210" s="8"/>
      <c r="EK210" s="4"/>
      <c r="EL210" s="8"/>
      <c r="EM210" s="7"/>
      <c r="EN210" s="7"/>
      <c r="EO210" s="2" t="s">
        <v>277</v>
      </c>
      <c r="EP210" s="2" t="s">
        <v>270</v>
      </c>
      <c r="EQ210" s="2" t="s">
        <v>220</v>
      </c>
      <c r="ER210" s="2" t="s">
        <v>220</v>
      </c>
      <c r="ES210" s="2" t="s">
        <v>232</v>
      </c>
      <c r="ET210" s="2" t="s">
        <v>220</v>
      </c>
      <c r="EU210" s="4"/>
      <c r="EV210" s="8"/>
      <c r="EW210" s="4"/>
      <c r="EX210" s="8"/>
      <c r="EY210" s="7"/>
      <c r="EZ210" s="7"/>
      <c r="FA210" s="2" t="s">
        <v>230</v>
      </c>
      <c r="FB210" s="2" t="s">
        <v>270</v>
      </c>
      <c r="FC210" s="2" t="s">
        <v>591</v>
      </c>
      <c r="FD210" s="2" t="s">
        <v>1498</v>
      </c>
      <c r="FE210" s="2" t="s">
        <v>232</v>
      </c>
      <c r="FF210" s="2" t="s">
        <v>220</v>
      </c>
      <c r="FG210" s="4"/>
      <c r="FH210" s="8"/>
      <c r="FI210" s="4"/>
      <c r="FJ210" s="8"/>
      <c r="FK210" s="7"/>
      <c r="FL210" s="7"/>
      <c r="FM210" s="2" t="s">
        <v>268</v>
      </c>
      <c r="FN210" s="2" t="s">
        <v>270</v>
      </c>
      <c r="FO210" s="2" t="s">
        <v>220</v>
      </c>
      <c r="FP210" s="2" t="s">
        <v>220</v>
      </c>
      <c r="FQ210" s="2" t="s">
        <v>232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220</v>
      </c>
      <c r="FZ210" s="2" t="s">
        <v>220</v>
      </c>
      <c r="GA210" s="2" t="s">
        <v>220</v>
      </c>
      <c r="GB210" s="2" t="s">
        <v>220</v>
      </c>
      <c r="GC210" s="2" t="s">
        <v>220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220</v>
      </c>
      <c r="GL210" s="2" t="s">
        <v>220</v>
      </c>
      <c r="GM210" s="2" t="s">
        <v>220</v>
      </c>
      <c r="GN210" s="2" t="s">
        <v>220</v>
      </c>
      <c r="GO210" s="2" t="s">
        <v>220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220</v>
      </c>
      <c r="GY210" s="2" t="s">
        <v>220</v>
      </c>
      <c r="GZ210" s="2" t="s">
        <v>220</v>
      </c>
      <c r="HA210" s="2" t="s">
        <v>220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220</v>
      </c>
      <c r="HJ210" s="2" t="s">
        <v>220</v>
      </c>
      <c r="HK210" s="2" t="s">
        <v>220</v>
      </c>
      <c r="HL210" s="2" t="s">
        <v>220</v>
      </c>
      <c r="HM210" s="2" t="s">
        <v>220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220</v>
      </c>
      <c r="HV210" s="2" t="s">
        <v>220</v>
      </c>
      <c r="HW210" s="2" t="s">
        <v>220</v>
      </c>
      <c r="HX210" s="2" t="s">
        <v>220</v>
      </c>
      <c r="HY210" s="2" t="s">
        <v>220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230</v>
      </c>
      <c r="IH210" s="2" t="s">
        <v>270</v>
      </c>
      <c r="II210" s="2" t="s">
        <v>591</v>
      </c>
      <c r="IJ210" s="2" t="s">
        <v>1512</v>
      </c>
      <c r="IK210" s="2" t="s">
        <v>232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268</v>
      </c>
      <c r="IT210" s="2" t="s">
        <v>270</v>
      </c>
      <c r="IU210" s="2" t="s">
        <v>220</v>
      </c>
      <c r="IV210" s="2" t="s">
        <v>220</v>
      </c>
      <c r="IW210" s="2" t="s">
        <v>232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230</v>
      </c>
      <c r="JF210" s="2" t="s">
        <v>270</v>
      </c>
      <c r="JG210" s="2" t="s">
        <v>1387</v>
      </c>
      <c r="JH210" s="2" t="s">
        <v>220</v>
      </c>
      <c r="JI210" s="2" t="s">
        <v>232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230</v>
      </c>
      <c r="JR210" s="2" t="s">
        <v>270</v>
      </c>
      <c r="JS210" s="2" t="s">
        <v>642</v>
      </c>
      <c r="JT210" s="2" t="s">
        <v>220</v>
      </c>
      <c r="JU210" s="2" t="s">
        <v>232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220</v>
      </c>
      <c r="KD210" s="2" t="s">
        <v>220</v>
      </c>
      <c r="KE210" s="2" t="s">
        <v>220</v>
      </c>
      <c r="KF210" s="2" t="s">
        <v>220</v>
      </c>
      <c r="KG210" s="2" t="s">
        <v>220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254</v>
      </c>
      <c r="KP210" s="2" t="s">
        <v>270</v>
      </c>
      <c r="KQ210" s="2" t="s">
        <v>220</v>
      </c>
      <c r="KR210" s="2" t="s">
        <v>220</v>
      </c>
      <c r="KS210" s="2" t="s">
        <v>232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277</v>
      </c>
      <c r="LB210" s="2" t="s">
        <v>217</v>
      </c>
      <c r="LC210" s="2" t="s">
        <v>220</v>
      </c>
      <c r="LD210" s="2" t="s">
        <v>220</v>
      </c>
      <c r="LE210" s="2" t="s">
        <v>232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268</v>
      </c>
      <c r="LN210" s="2" t="s">
        <v>270</v>
      </c>
      <c r="LO210" s="2" t="s">
        <v>220</v>
      </c>
      <c r="LP210" s="2" t="s">
        <v>220</v>
      </c>
      <c r="LQ210" s="2" t="s">
        <v>232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277</v>
      </c>
      <c r="LZ210" s="2" t="s">
        <v>270</v>
      </c>
      <c r="MA210" s="2" t="s">
        <v>220</v>
      </c>
      <c r="MB210" s="2" t="s">
        <v>220</v>
      </c>
      <c r="MC210" s="2" t="s">
        <v>232</v>
      </c>
      <c r="MD210" s="2" t="s">
        <v>220</v>
      </c>
      <c r="ME210" s="4"/>
      <c r="MF210" s="8"/>
      <c r="MG210" s="4"/>
      <c r="MH210" s="8"/>
      <c r="MI210" s="7"/>
      <c r="MJ210" s="7"/>
      <c r="MK210" s="2" t="s">
        <v>277</v>
      </c>
      <c r="ML210" s="2" t="s">
        <v>270</v>
      </c>
      <c r="MM210" s="2" t="s">
        <v>220</v>
      </c>
      <c r="MN210" s="2" t="s">
        <v>220</v>
      </c>
      <c r="MO210" s="2" t="s">
        <v>232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230</v>
      </c>
      <c r="MX210" s="2" t="s">
        <v>270</v>
      </c>
      <c r="MY210" s="2" t="s">
        <v>648</v>
      </c>
      <c r="MZ210" s="2" t="s">
        <v>1498</v>
      </c>
      <c r="NA210" s="2" t="s">
        <v>232</v>
      </c>
      <c r="NB210" s="2" t="s">
        <v>220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220</v>
      </c>
      <c r="NK210" s="2" t="s">
        <v>220</v>
      </c>
      <c r="NL210" s="2" t="s">
        <v>220</v>
      </c>
      <c r="NM210" s="2" t="s">
        <v>220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277</v>
      </c>
      <c r="NV210" s="2" t="s">
        <v>270</v>
      </c>
      <c r="NW210" s="2" t="s">
        <v>220</v>
      </c>
      <c r="NX210" s="2" t="s">
        <v>220</v>
      </c>
      <c r="NY210" s="2" t="s">
        <v>232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220</v>
      </c>
      <c r="OH210" s="2" t="s">
        <v>220</v>
      </c>
      <c r="OI210" s="2" t="s">
        <v>220</v>
      </c>
      <c r="OJ210" s="2" t="s">
        <v>220</v>
      </c>
      <c r="OK210" s="2" t="s">
        <v>220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230</v>
      </c>
      <c r="OT210" s="2" t="s">
        <v>270</v>
      </c>
      <c r="OU210" s="2" t="s">
        <v>607</v>
      </c>
      <c r="OV210" s="2" t="s">
        <v>220</v>
      </c>
      <c r="OW210" s="2" t="s">
        <v>232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220</v>
      </c>
      <c r="PF210" s="2" t="s">
        <v>220</v>
      </c>
      <c r="PG210" s="2" t="s">
        <v>220</v>
      </c>
      <c r="PH210" s="2" t="s">
        <v>220</v>
      </c>
      <c r="PI210" s="2" t="s">
        <v>220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277</v>
      </c>
      <c r="PR210" s="2" t="s">
        <v>270</v>
      </c>
      <c r="PS210" s="2" t="s">
        <v>220</v>
      </c>
      <c r="PT210" s="2" t="s">
        <v>220</v>
      </c>
      <c r="PU210" s="2" t="s">
        <v>232</v>
      </c>
      <c r="PV210" s="2" t="s">
        <v>220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</row>
    <row r="211">
      <c r="A211" s="2" t="s">
        <v>2318</v>
      </c>
      <c r="B211" s="2" t="s">
        <v>209</v>
      </c>
      <c r="C211" s="2" t="s">
        <v>210</v>
      </c>
      <c r="D211" s="2" t="s">
        <v>1713</v>
      </c>
      <c r="E211" s="2" t="s">
        <v>2173</v>
      </c>
      <c r="F211" s="2" t="s">
        <v>1624</v>
      </c>
      <c r="G211" s="2" t="s">
        <v>220</v>
      </c>
      <c r="H211" s="2" t="s">
        <v>220</v>
      </c>
      <c r="I211" s="2" t="s">
        <v>2264</v>
      </c>
      <c r="J211" s="2" t="s">
        <v>215</v>
      </c>
      <c r="K211" s="2" t="s">
        <v>1583</v>
      </c>
      <c r="L211" s="3">
        <v>49</v>
      </c>
      <c r="M211" s="3">
        <v>51.44</v>
      </c>
      <c r="N211" s="3">
        <v>99.99</v>
      </c>
      <c r="O211" s="2" t="s">
        <v>537</v>
      </c>
      <c r="P211" s="2" t="s">
        <v>538</v>
      </c>
      <c r="Q211" s="2" t="s">
        <v>219</v>
      </c>
      <c r="R211" s="2" t="s">
        <v>220</v>
      </c>
      <c r="S211" s="2" t="s">
        <v>1625</v>
      </c>
      <c r="T211" s="2" t="s">
        <v>220</v>
      </c>
      <c r="U211" s="2" t="s">
        <v>220</v>
      </c>
      <c r="V211" s="2" t="s">
        <v>1033</v>
      </c>
      <c r="W211" s="2" t="s">
        <v>844</v>
      </c>
      <c r="X211" s="2" t="s">
        <v>1626</v>
      </c>
      <c r="Y211" s="2" t="s">
        <v>582</v>
      </c>
      <c r="Z211" s="4"/>
      <c r="AA211" s="4">
        <f>=ROUNDDOWN({0},0)</f>
      </c>
      <c r="AB211" s="5"/>
      <c r="AC211" s="2" t="s">
        <v>220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/>
      <c r="AQ211" s="8"/>
      <c r="AR211" s="4">
        <v>7</v>
      </c>
      <c r="AS211" s="8">
        <v>348.38</v>
      </c>
      <c r="AT211" s="7">
        <v>-1</v>
      </c>
      <c r="AU211" s="7">
        <v>-1</v>
      </c>
      <c r="AV211" s="4" t="s">
        <v>220</v>
      </c>
      <c r="AW211" s="8" t="s">
        <v>220</v>
      </c>
      <c r="AX211" s="4">
        <v>13</v>
      </c>
      <c r="AY211" s="8">
        <v>759.2</v>
      </c>
      <c r="AZ211" s="7" t="s">
        <v>220</v>
      </c>
      <c r="BA211" s="7" t="s">
        <v>220</v>
      </c>
      <c r="BB211" s="7"/>
      <c r="BC211" s="4" t="s">
        <v>220</v>
      </c>
      <c r="BD211" s="8" t="s">
        <v>220</v>
      </c>
      <c r="BE211" s="4">
        <v>13</v>
      </c>
      <c r="BF211" s="8">
        <v>759.2</v>
      </c>
      <c r="BG211" s="7" t="s">
        <v>220</v>
      </c>
      <c r="BH211" s="7" t="s">
        <v>220</v>
      </c>
      <c r="BI211" s="7"/>
      <c r="BJ211" s="4"/>
      <c r="BK211" s="8"/>
      <c r="BL211" s="2" t="s">
        <v>1809</v>
      </c>
      <c r="BM211" s="7"/>
      <c r="BN211" s="7"/>
      <c r="BO211" s="4"/>
      <c r="BP211" s="8"/>
      <c r="BQ211" s="4"/>
      <c r="BR211" s="8"/>
      <c r="BS211" s="7"/>
      <c r="BT211" s="7"/>
      <c r="BU211" s="2" t="s">
        <v>1188</v>
      </c>
      <c r="BV211" s="2" t="s">
        <v>270</v>
      </c>
      <c r="BW211" s="2" t="s">
        <v>220</v>
      </c>
      <c r="BX211" s="2" t="s">
        <v>1588</v>
      </c>
      <c r="BY211" s="2" t="s">
        <v>232</v>
      </c>
      <c r="BZ211" s="2" t="s">
        <v>220</v>
      </c>
      <c r="CA211" s="4"/>
      <c r="CB211" s="8"/>
      <c r="CC211" s="4"/>
      <c r="CD211" s="8"/>
      <c r="CE211" s="7"/>
      <c r="CF211" s="7"/>
      <c r="CG211" s="2" t="s">
        <v>230</v>
      </c>
      <c r="CH211" s="2" t="s">
        <v>270</v>
      </c>
      <c r="CI211" s="2" t="s">
        <v>591</v>
      </c>
      <c r="CJ211" s="2" t="s">
        <v>1641</v>
      </c>
      <c r="CK211" s="2" t="s">
        <v>232</v>
      </c>
      <c r="CL211" s="2" t="s">
        <v>220</v>
      </c>
      <c r="CM211" s="4"/>
      <c r="CN211" s="8"/>
      <c r="CO211" s="4">
        <v>2</v>
      </c>
      <c r="CP211" s="8">
        <v>103.98</v>
      </c>
      <c r="CQ211" s="7">
        <v>-1</v>
      </c>
      <c r="CR211" s="7">
        <v>-1</v>
      </c>
      <c r="CS211" s="2" t="s">
        <v>230</v>
      </c>
      <c r="CT211" s="2" t="s">
        <v>270</v>
      </c>
      <c r="CU211" s="2" t="s">
        <v>235</v>
      </c>
      <c r="CV211" s="2" t="s">
        <v>666</v>
      </c>
      <c r="CW211" s="2" t="s">
        <v>232</v>
      </c>
      <c r="CX211" s="2" t="s">
        <v>220</v>
      </c>
      <c r="CY211" s="4"/>
      <c r="CZ211" s="8"/>
      <c r="DA211" s="4"/>
      <c r="DB211" s="8"/>
      <c r="DC211" s="7"/>
      <c r="DD211" s="7"/>
      <c r="DE211" s="2" t="s">
        <v>230</v>
      </c>
      <c r="DF211" s="2" t="s">
        <v>270</v>
      </c>
      <c r="DG211" s="2" t="s">
        <v>591</v>
      </c>
      <c r="DH211" s="2" t="s">
        <v>2319</v>
      </c>
      <c r="DI211" s="2" t="s">
        <v>232</v>
      </c>
      <c r="DJ211" s="2" t="s">
        <v>220</v>
      </c>
      <c r="DK211" s="4"/>
      <c r="DL211" s="8"/>
      <c r="DM211" s="4"/>
      <c r="DN211" s="8"/>
      <c r="DO211" s="7"/>
      <c r="DP211" s="7"/>
      <c r="DQ211" s="2" t="s">
        <v>230</v>
      </c>
      <c r="DR211" s="2" t="s">
        <v>270</v>
      </c>
      <c r="DS211" s="2" t="s">
        <v>591</v>
      </c>
      <c r="DT211" s="2" t="s">
        <v>2019</v>
      </c>
      <c r="DU211" s="2" t="s">
        <v>232</v>
      </c>
      <c r="DV211" s="2" t="s">
        <v>220</v>
      </c>
      <c r="DW211" s="4"/>
      <c r="DX211" s="8"/>
      <c r="DY211" s="4">
        <v>1</v>
      </c>
      <c r="DZ211" s="8">
        <v>31.08</v>
      </c>
      <c r="EA211" s="7">
        <v>-1</v>
      </c>
      <c r="EB211" s="7">
        <v>-1</v>
      </c>
      <c r="EC211" s="2" t="s">
        <v>230</v>
      </c>
      <c r="ED211" s="2" t="s">
        <v>270</v>
      </c>
      <c r="EE211" s="2" t="s">
        <v>591</v>
      </c>
      <c r="EF211" s="2" t="s">
        <v>2320</v>
      </c>
      <c r="EG211" s="2" t="s">
        <v>269</v>
      </c>
      <c r="EH211" s="2" t="s">
        <v>220</v>
      </c>
      <c r="EI211" s="4"/>
      <c r="EJ211" s="8"/>
      <c r="EK211" s="4">
        <v>4</v>
      </c>
      <c r="EL211" s="8">
        <v>213.32</v>
      </c>
      <c r="EM211" s="7">
        <v>-1</v>
      </c>
      <c r="EN211" s="7">
        <v>-1</v>
      </c>
      <c r="EO211" s="2" t="s">
        <v>230</v>
      </c>
      <c r="EP211" s="2" t="s">
        <v>270</v>
      </c>
      <c r="EQ211" s="2" t="s">
        <v>455</v>
      </c>
      <c r="ER211" s="2" t="s">
        <v>287</v>
      </c>
      <c r="ES211" s="2" t="s">
        <v>232</v>
      </c>
      <c r="ET211" s="2" t="s">
        <v>220</v>
      </c>
      <c r="EU211" s="4"/>
      <c r="EV211" s="8"/>
      <c r="EW211" s="4"/>
      <c r="EX211" s="8"/>
      <c r="EY211" s="7"/>
      <c r="EZ211" s="7"/>
      <c r="FA211" s="2" t="s">
        <v>230</v>
      </c>
      <c r="FB211" s="2" t="s">
        <v>270</v>
      </c>
      <c r="FC211" s="2" t="s">
        <v>591</v>
      </c>
      <c r="FD211" s="2" t="s">
        <v>631</v>
      </c>
      <c r="FE211" s="2" t="s">
        <v>232</v>
      </c>
      <c r="FF211" s="2" t="s">
        <v>220</v>
      </c>
      <c r="FG211" s="4"/>
      <c r="FH211" s="8"/>
      <c r="FI211" s="4"/>
      <c r="FJ211" s="8"/>
      <c r="FK211" s="7"/>
      <c r="FL211" s="7"/>
      <c r="FM211" s="2" t="s">
        <v>230</v>
      </c>
      <c r="FN211" s="2" t="s">
        <v>270</v>
      </c>
      <c r="FO211" s="2" t="s">
        <v>246</v>
      </c>
      <c r="FP211" s="2" t="s">
        <v>220</v>
      </c>
      <c r="FQ211" s="2" t="s">
        <v>232</v>
      </c>
      <c r="FR211" s="2" t="s">
        <v>220</v>
      </c>
      <c r="FS211" s="4"/>
      <c r="FT211" s="8"/>
      <c r="FU211" s="4"/>
      <c r="FV211" s="8"/>
      <c r="FW211" s="7"/>
      <c r="FX211" s="7"/>
      <c r="FY211" s="2" t="s">
        <v>230</v>
      </c>
      <c r="FZ211" s="2" t="s">
        <v>270</v>
      </c>
      <c r="GA211" s="2" t="s">
        <v>460</v>
      </c>
      <c r="GB211" s="2" t="s">
        <v>312</v>
      </c>
      <c r="GC211" s="2" t="s">
        <v>232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277</v>
      </c>
      <c r="GL211" s="2" t="s">
        <v>270</v>
      </c>
      <c r="GM211" s="2" t="s">
        <v>220</v>
      </c>
      <c r="GN211" s="2" t="s">
        <v>220</v>
      </c>
      <c r="GO211" s="2" t="s">
        <v>232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416</v>
      </c>
      <c r="GX211" s="2" t="s">
        <v>270</v>
      </c>
      <c r="GY211" s="2" t="s">
        <v>220</v>
      </c>
      <c r="GZ211" s="2" t="s">
        <v>220</v>
      </c>
      <c r="HA211" s="2" t="s">
        <v>232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277</v>
      </c>
      <c r="HJ211" s="2" t="s">
        <v>270</v>
      </c>
      <c r="HK211" s="2" t="s">
        <v>220</v>
      </c>
      <c r="HL211" s="2" t="s">
        <v>220</v>
      </c>
      <c r="HM211" s="2" t="s">
        <v>232</v>
      </c>
      <c r="HN211" s="2" t="s">
        <v>220</v>
      </c>
      <c r="HO211" s="4"/>
      <c r="HP211" s="8"/>
      <c r="HQ211" s="4"/>
      <c r="HR211" s="8"/>
      <c r="HS211" s="7"/>
      <c r="HT211" s="7"/>
      <c r="HU211" s="2" t="s">
        <v>230</v>
      </c>
      <c r="HV211" s="2" t="s">
        <v>270</v>
      </c>
      <c r="HW211" s="2" t="s">
        <v>496</v>
      </c>
      <c r="HX211" s="2" t="s">
        <v>220</v>
      </c>
      <c r="HY211" s="2" t="s">
        <v>232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230</v>
      </c>
      <c r="IH211" s="2" t="s">
        <v>270</v>
      </c>
      <c r="II211" s="2" t="s">
        <v>591</v>
      </c>
      <c r="IJ211" s="2" t="s">
        <v>2321</v>
      </c>
      <c r="IK211" s="2" t="s">
        <v>232</v>
      </c>
      <c r="IL211" s="2" t="s">
        <v>220</v>
      </c>
      <c r="IM211" s="4"/>
      <c r="IN211" s="8"/>
      <c r="IO211" s="4"/>
      <c r="IP211" s="8"/>
      <c r="IQ211" s="7"/>
      <c r="IR211" s="7"/>
      <c r="IS211" s="2" t="s">
        <v>277</v>
      </c>
      <c r="IT211" s="2" t="s">
        <v>270</v>
      </c>
      <c r="IU211" s="2" t="s">
        <v>220</v>
      </c>
      <c r="IV211" s="2" t="s">
        <v>220</v>
      </c>
      <c r="IW211" s="2" t="s">
        <v>232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230</v>
      </c>
      <c r="JF211" s="2" t="s">
        <v>270</v>
      </c>
      <c r="JG211" s="2" t="s">
        <v>1387</v>
      </c>
      <c r="JH211" s="2" t="s">
        <v>2246</v>
      </c>
      <c r="JI211" s="2" t="s">
        <v>232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230</v>
      </c>
      <c r="JR211" s="2" t="s">
        <v>270</v>
      </c>
      <c r="JS211" s="2" t="s">
        <v>642</v>
      </c>
      <c r="JT211" s="2" t="s">
        <v>220</v>
      </c>
      <c r="JU211" s="2" t="s">
        <v>232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277</v>
      </c>
      <c r="KD211" s="2" t="s">
        <v>270</v>
      </c>
      <c r="KE211" s="2" t="s">
        <v>220</v>
      </c>
      <c r="KF211" s="2" t="s">
        <v>220</v>
      </c>
      <c r="KG211" s="2" t="s">
        <v>232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254</v>
      </c>
      <c r="KP211" s="2" t="s">
        <v>270</v>
      </c>
      <c r="KQ211" s="2" t="s">
        <v>220</v>
      </c>
      <c r="KR211" s="2" t="s">
        <v>220</v>
      </c>
      <c r="KS211" s="2" t="s">
        <v>232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277</v>
      </c>
      <c r="LB211" s="2" t="s">
        <v>270</v>
      </c>
      <c r="LC211" s="2" t="s">
        <v>220</v>
      </c>
      <c r="LD211" s="2" t="s">
        <v>220</v>
      </c>
      <c r="LE211" s="2" t="s">
        <v>232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268</v>
      </c>
      <c r="LN211" s="2" t="s">
        <v>270</v>
      </c>
      <c r="LO211" s="2" t="s">
        <v>220</v>
      </c>
      <c r="LP211" s="2" t="s">
        <v>220</v>
      </c>
      <c r="LQ211" s="2" t="s">
        <v>232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230</v>
      </c>
      <c r="LZ211" s="2" t="s">
        <v>270</v>
      </c>
      <c r="MA211" s="2" t="s">
        <v>2008</v>
      </c>
      <c r="MB211" s="2" t="s">
        <v>858</v>
      </c>
      <c r="MC211" s="2" t="s">
        <v>232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416</v>
      </c>
      <c r="ML211" s="2" t="s">
        <v>270</v>
      </c>
      <c r="MM211" s="2" t="s">
        <v>220</v>
      </c>
      <c r="MN211" s="2" t="s">
        <v>220</v>
      </c>
      <c r="MO211" s="2" t="s">
        <v>232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230</v>
      </c>
      <c r="MX211" s="2" t="s">
        <v>274</v>
      </c>
      <c r="MY211" s="2" t="s">
        <v>648</v>
      </c>
      <c r="MZ211" s="2" t="s">
        <v>2322</v>
      </c>
      <c r="NA211" s="2" t="s">
        <v>232</v>
      </c>
      <c r="NB211" s="2" t="s">
        <v>220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220</v>
      </c>
      <c r="NK211" s="2" t="s">
        <v>220</v>
      </c>
      <c r="NL211" s="2" t="s">
        <v>220</v>
      </c>
      <c r="NM211" s="2" t="s">
        <v>220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277</v>
      </c>
      <c r="NV211" s="2" t="s">
        <v>270</v>
      </c>
      <c r="NW211" s="2" t="s">
        <v>220</v>
      </c>
      <c r="NX211" s="2" t="s">
        <v>220</v>
      </c>
      <c r="NY211" s="2" t="s">
        <v>232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220</v>
      </c>
      <c r="OI211" s="2" t="s">
        <v>220</v>
      </c>
      <c r="OJ211" s="2" t="s">
        <v>220</v>
      </c>
      <c r="OK211" s="2" t="s">
        <v>220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230</v>
      </c>
      <c r="OT211" s="2" t="s">
        <v>270</v>
      </c>
      <c r="OU211" s="2" t="s">
        <v>607</v>
      </c>
      <c r="OV211" s="2" t="s">
        <v>220</v>
      </c>
      <c r="OW211" s="2" t="s">
        <v>232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220</v>
      </c>
      <c r="PG211" s="2" t="s">
        <v>220</v>
      </c>
      <c r="PH211" s="2" t="s">
        <v>220</v>
      </c>
      <c r="PI211" s="2" t="s">
        <v>220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230</v>
      </c>
      <c r="PR211" s="2" t="s">
        <v>270</v>
      </c>
      <c r="PS211" s="2" t="s">
        <v>1731</v>
      </c>
      <c r="PT211" s="2" t="s">
        <v>963</v>
      </c>
      <c r="PU211" s="2" t="s">
        <v>232</v>
      </c>
      <c r="PV211" s="2" t="s">
        <v>220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</row>
    <row r="212">
      <c r="A212" s="2" t="s">
        <v>2323</v>
      </c>
      <c r="B212" s="2" t="s">
        <v>209</v>
      </c>
      <c r="C212" s="2" t="s">
        <v>210</v>
      </c>
      <c r="D212" s="2" t="s">
        <v>1713</v>
      </c>
      <c r="E212" s="2" t="s">
        <v>2173</v>
      </c>
      <c r="F212" s="2" t="s">
        <v>1624</v>
      </c>
      <c r="G212" s="2" t="s">
        <v>220</v>
      </c>
      <c r="H212" s="2" t="s">
        <v>220</v>
      </c>
      <c r="I212" s="2" t="s">
        <v>2264</v>
      </c>
      <c r="J212" s="2" t="s">
        <v>1518</v>
      </c>
      <c r="K212" s="2" t="s">
        <v>1583</v>
      </c>
      <c r="L212" s="3">
        <v>65</v>
      </c>
      <c r="M212" s="3">
        <v>68.24</v>
      </c>
      <c r="N212" s="3">
        <v>129.99</v>
      </c>
      <c r="O212" s="2" t="s">
        <v>537</v>
      </c>
      <c r="P212" s="2" t="s">
        <v>538</v>
      </c>
      <c r="Q212" s="2" t="s">
        <v>219</v>
      </c>
      <c r="R212" s="2" t="s">
        <v>220</v>
      </c>
      <c r="S212" s="2" t="s">
        <v>1625</v>
      </c>
      <c r="T212" s="2" t="s">
        <v>220</v>
      </c>
      <c r="U212" s="2" t="s">
        <v>220</v>
      </c>
      <c r="V212" s="2" t="s">
        <v>1033</v>
      </c>
      <c r="W212" s="2" t="s">
        <v>844</v>
      </c>
      <c r="X212" s="2" t="s">
        <v>1626</v>
      </c>
      <c r="Y212" s="2" t="s">
        <v>582</v>
      </c>
      <c r="Z212" s="4"/>
      <c r="AA212" s="4">
        <f>=ROUNDDOWN({0},0)</f>
      </c>
      <c r="AB212" s="5"/>
      <c r="AC212" s="2" t="s">
        <v>220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/>
      <c r="AQ212" s="8"/>
      <c r="AR212" s="4">
        <v>6</v>
      </c>
      <c r="AS212" s="8">
        <v>410.82</v>
      </c>
      <c r="AT212" s="7">
        <v>-1</v>
      </c>
      <c r="AU212" s="7">
        <v>-1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/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/>
      <c r="BJ212" s="4"/>
      <c r="BK212" s="8"/>
      <c r="BL212" s="2" t="s">
        <v>2324</v>
      </c>
      <c r="BM212" s="7"/>
      <c r="BN212" s="7"/>
      <c r="BO212" s="4"/>
      <c r="BP212" s="8"/>
      <c r="BQ212" s="4"/>
      <c r="BR212" s="8"/>
      <c r="BS212" s="7"/>
      <c r="BT212" s="7"/>
      <c r="BU212" s="2" t="s">
        <v>1188</v>
      </c>
      <c r="BV212" s="2" t="s">
        <v>270</v>
      </c>
      <c r="BW212" s="2" t="s">
        <v>220</v>
      </c>
      <c r="BX212" s="2" t="s">
        <v>1588</v>
      </c>
      <c r="BY212" s="2" t="s">
        <v>232</v>
      </c>
      <c r="BZ212" s="2" t="s">
        <v>220</v>
      </c>
      <c r="CA212" s="4"/>
      <c r="CB212" s="8"/>
      <c r="CC212" s="4">
        <v>1</v>
      </c>
      <c r="CD212" s="8">
        <v>67.73</v>
      </c>
      <c r="CE212" s="7">
        <v>-1</v>
      </c>
      <c r="CF212" s="7">
        <v>-1</v>
      </c>
      <c r="CG212" s="2" t="s">
        <v>230</v>
      </c>
      <c r="CH212" s="2" t="s">
        <v>270</v>
      </c>
      <c r="CI212" s="2" t="s">
        <v>591</v>
      </c>
      <c r="CJ212" s="2" t="s">
        <v>2325</v>
      </c>
      <c r="CK212" s="2" t="s">
        <v>232</v>
      </c>
      <c r="CL212" s="2" t="s">
        <v>220</v>
      </c>
      <c r="CM212" s="4"/>
      <c r="CN212" s="8"/>
      <c r="CO212" s="4">
        <v>1</v>
      </c>
      <c r="CP212" s="8">
        <v>68.89</v>
      </c>
      <c r="CQ212" s="7">
        <v>-1</v>
      </c>
      <c r="CR212" s="7">
        <v>-1</v>
      </c>
      <c r="CS212" s="2" t="s">
        <v>230</v>
      </c>
      <c r="CT212" s="2" t="s">
        <v>270</v>
      </c>
      <c r="CU212" s="2" t="s">
        <v>235</v>
      </c>
      <c r="CV212" s="2" t="s">
        <v>1469</v>
      </c>
      <c r="CW212" s="2" t="s">
        <v>232</v>
      </c>
      <c r="CX212" s="2" t="s">
        <v>220</v>
      </c>
      <c r="CY212" s="4"/>
      <c r="CZ212" s="8"/>
      <c r="DA212" s="4"/>
      <c r="DB212" s="8"/>
      <c r="DC212" s="7"/>
      <c r="DD212" s="7"/>
      <c r="DE212" s="2" t="s">
        <v>230</v>
      </c>
      <c r="DF212" s="2" t="s">
        <v>270</v>
      </c>
      <c r="DG212" s="2" t="s">
        <v>591</v>
      </c>
      <c r="DH212" s="2" t="s">
        <v>1629</v>
      </c>
      <c r="DI212" s="2" t="s">
        <v>232</v>
      </c>
      <c r="DJ212" s="2" t="s">
        <v>220</v>
      </c>
      <c r="DK212" s="4"/>
      <c r="DL212" s="8"/>
      <c r="DM212" s="4">
        <v>1</v>
      </c>
      <c r="DN212" s="8">
        <v>68.24</v>
      </c>
      <c r="DO212" s="7">
        <v>-1</v>
      </c>
      <c r="DP212" s="7">
        <v>-1</v>
      </c>
      <c r="DQ212" s="2" t="s">
        <v>230</v>
      </c>
      <c r="DR212" s="2" t="s">
        <v>270</v>
      </c>
      <c r="DS212" s="2" t="s">
        <v>591</v>
      </c>
      <c r="DT212" s="2" t="s">
        <v>2326</v>
      </c>
      <c r="DU212" s="2" t="s">
        <v>232</v>
      </c>
      <c r="DV212" s="2" t="s">
        <v>220</v>
      </c>
      <c r="DW212" s="4"/>
      <c r="DX212" s="8"/>
      <c r="DY212" s="4">
        <v>1</v>
      </c>
      <c r="DZ212" s="8">
        <v>63.74</v>
      </c>
      <c r="EA212" s="7">
        <v>-1</v>
      </c>
      <c r="EB212" s="7">
        <v>-1</v>
      </c>
      <c r="EC212" s="2" t="s">
        <v>230</v>
      </c>
      <c r="ED212" s="2" t="s">
        <v>270</v>
      </c>
      <c r="EE212" s="2" t="s">
        <v>591</v>
      </c>
      <c r="EF212" s="2" t="s">
        <v>2327</v>
      </c>
      <c r="EG212" s="2" t="s">
        <v>269</v>
      </c>
      <c r="EH212" s="2" t="s">
        <v>220</v>
      </c>
      <c r="EI212" s="4"/>
      <c r="EJ212" s="8"/>
      <c r="EK212" s="4">
        <v>2</v>
      </c>
      <c r="EL212" s="8">
        <v>142.22</v>
      </c>
      <c r="EM212" s="7">
        <v>-1</v>
      </c>
      <c r="EN212" s="7">
        <v>-1</v>
      </c>
      <c r="EO212" s="2" t="s">
        <v>230</v>
      </c>
      <c r="EP212" s="2" t="s">
        <v>270</v>
      </c>
      <c r="EQ212" s="2" t="s">
        <v>455</v>
      </c>
      <c r="ER212" s="2" t="s">
        <v>247</v>
      </c>
      <c r="ES212" s="2" t="s">
        <v>232</v>
      </c>
      <c r="ET212" s="2" t="s">
        <v>220</v>
      </c>
      <c r="EU212" s="4"/>
      <c r="EV212" s="8"/>
      <c r="EW212" s="4"/>
      <c r="EX212" s="8"/>
      <c r="EY212" s="7"/>
      <c r="EZ212" s="7"/>
      <c r="FA212" s="2" t="s">
        <v>230</v>
      </c>
      <c r="FB212" s="2" t="s">
        <v>270</v>
      </c>
      <c r="FC212" s="2" t="s">
        <v>591</v>
      </c>
      <c r="FD212" s="2" t="s">
        <v>2307</v>
      </c>
      <c r="FE212" s="2" t="s">
        <v>232</v>
      </c>
      <c r="FF212" s="2" t="s">
        <v>220</v>
      </c>
      <c r="FG212" s="4"/>
      <c r="FH212" s="8"/>
      <c r="FI212" s="4"/>
      <c r="FJ212" s="8"/>
      <c r="FK212" s="7"/>
      <c r="FL212" s="7"/>
      <c r="FM212" s="2" t="s">
        <v>230</v>
      </c>
      <c r="FN212" s="2" t="s">
        <v>270</v>
      </c>
      <c r="FO212" s="2" t="s">
        <v>246</v>
      </c>
      <c r="FP212" s="2" t="s">
        <v>2328</v>
      </c>
      <c r="FQ212" s="2" t="s">
        <v>232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230</v>
      </c>
      <c r="FZ212" s="2" t="s">
        <v>270</v>
      </c>
      <c r="GA212" s="2" t="s">
        <v>460</v>
      </c>
      <c r="GB212" s="2" t="s">
        <v>1078</v>
      </c>
      <c r="GC212" s="2" t="s">
        <v>232</v>
      </c>
      <c r="GD212" s="2" t="s">
        <v>220</v>
      </c>
      <c r="GE212" s="4"/>
      <c r="GF212" s="8"/>
      <c r="GG212" s="4"/>
      <c r="GH212" s="8"/>
      <c r="GI212" s="7"/>
      <c r="GJ212" s="7"/>
      <c r="GK212" s="2" t="s">
        <v>277</v>
      </c>
      <c r="GL212" s="2" t="s">
        <v>270</v>
      </c>
      <c r="GM212" s="2" t="s">
        <v>220</v>
      </c>
      <c r="GN212" s="2" t="s">
        <v>220</v>
      </c>
      <c r="GO212" s="2" t="s">
        <v>232</v>
      </c>
      <c r="GP212" s="2" t="s">
        <v>220</v>
      </c>
      <c r="GQ212" s="4"/>
      <c r="GR212" s="8"/>
      <c r="GS212" s="4"/>
      <c r="GT212" s="8"/>
      <c r="GU212" s="7"/>
      <c r="GV212" s="7"/>
      <c r="GW212" s="2" t="s">
        <v>416</v>
      </c>
      <c r="GX212" s="2" t="s">
        <v>270</v>
      </c>
      <c r="GY212" s="2" t="s">
        <v>220</v>
      </c>
      <c r="GZ212" s="2" t="s">
        <v>220</v>
      </c>
      <c r="HA212" s="2" t="s">
        <v>232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277</v>
      </c>
      <c r="HJ212" s="2" t="s">
        <v>270</v>
      </c>
      <c r="HK212" s="2" t="s">
        <v>220</v>
      </c>
      <c r="HL212" s="2" t="s">
        <v>220</v>
      </c>
      <c r="HM212" s="2" t="s">
        <v>232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230</v>
      </c>
      <c r="HV212" s="2" t="s">
        <v>270</v>
      </c>
      <c r="HW212" s="2" t="s">
        <v>496</v>
      </c>
      <c r="HX212" s="2" t="s">
        <v>220</v>
      </c>
      <c r="HY212" s="2" t="s">
        <v>232</v>
      </c>
      <c r="HZ212" s="2" t="s">
        <v>220</v>
      </c>
      <c r="IA212" s="4"/>
      <c r="IB212" s="8"/>
      <c r="IC212" s="4"/>
      <c r="ID212" s="8"/>
      <c r="IE212" s="7"/>
      <c r="IF212" s="7"/>
      <c r="IG212" s="2" t="s">
        <v>230</v>
      </c>
      <c r="IH212" s="2" t="s">
        <v>270</v>
      </c>
      <c r="II212" s="2" t="s">
        <v>591</v>
      </c>
      <c r="IJ212" s="2" t="s">
        <v>1635</v>
      </c>
      <c r="IK212" s="2" t="s">
        <v>232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277</v>
      </c>
      <c r="IT212" s="2" t="s">
        <v>270</v>
      </c>
      <c r="IU212" s="2" t="s">
        <v>220</v>
      </c>
      <c r="IV212" s="2" t="s">
        <v>220</v>
      </c>
      <c r="IW212" s="2" t="s">
        <v>232</v>
      </c>
      <c r="IX212" s="2" t="s">
        <v>220</v>
      </c>
      <c r="IY212" s="4"/>
      <c r="IZ212" s="8"/>
      <c r="JA212" s="4"/>
      <c r="JB212" s="8"/>
      <c r="JC212" s="7"/>
      <c r="JD212" s="7"/>
      <c r="JE212" s="2" t="s">
        <v>230</v>
      </c>
      <c r="JF212" s="2" t="s">
        <v>270</v>
      </c>
      <c r="JG212" s="2" t="s">
        <v>1387</v>
      </c>
      <c r="JH212" s="2" t="s">
        <v>990</v>
      </c>
      <c r="JI212" s="2" t="s">
        <v>232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230</v>
      </c>
      <c r="JR212" s="2" t="s">
        <v>270</v>
      </c>
      <c r="JS212" s="2" t="s">
        <v>642</v>
      </c>
      <c r="JT212" s="2" t="s">
        <v>1040</v>
      </c>
      <c r="JU212" s="2" t="s">
        <v>232</v>
      </c>
      <c r="JV212" s="2" t="s">
        <v>220</v>
      </c>
      <c r="JW212" s="4"/>
      <c r="JX212" s="8"/>
      <c r="JY212" s="4"/>
      <c r="JZ212" s="8"/>
      <c r="KA212" s="7"/>
      <c r="KB212" s="7"/>
      <c r="KC212" s="2" t="s">
        <v>277</v>
      </c>
      <c r="KD212" s="2" t="s">
        <v>270</v>
      </c>
      <c r="KE212" s="2" t="s">
        <v>220</v>
      </c>
      <c r="KF212" s="2" t="s">
        <v>220</v>
      </c>
      <c r="KG212" s="2" t="s">
        <v>232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254</v>
      </c>
      <c r="KP212" s="2" t="s">
        <v>270</v>
      </c>
      <c r="KQ212" s="2" t="s">
        <v>220</v>
      </c>
      <c r="KR212" s="2" t="s">
        <v>220</v>
      </c>
      <c r="KS212" s="2" t="s">
        <v>232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277</v>
      </c>
      <c r="LB212" s="2" t="s">
        <v>270</v>
      </c>
      <c r="LC212" s="2" t="s">
        <v>220</v>
      </c>
      <c r="LD212" s="2" t="s">
        <v>220</v>
      </c>
      <c r="LE212" s="2" t="s">
        <v>232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268</v>
      </c>
      <c r="LN212" s="2" t="s">
        <v>270</v>
      </c>
      <c r="LO212" s="2" t="s">
        <v>220</v>
      </c>
      <c r="LP212" s="2" t="s">
        <v>220</v>
      </c>
      <c r="LQ212" s="2" t="s">
        <v>232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270</v>
      </c>
      <c r="MA212" s="2" t="s">
        <v>2008</v>
      </c>
      <c r="MB212" s="2" t="s">
        <v>1841</v>
      </c>
      <c r="MC212" s="2" t="s">
        <v>232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277</v>
      </c>
      <c r="ML212" s="2" t="s">
        <v>270</v>
      </c>
      <c r="MM212" s="2" t="s">
        <v>220</v>
      </c>
      <c r="MN212" s="2" t="s">
        <v>220</v>
      </c>
      <c r="MO212" s="2" t="s">
        <v>232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230</v>
      </c>
      <c r="MX212" s="2" t="s">
        <v>274</v>
      </c>
      <c r="MY212" s="2" t="s">
        <v>648</v>
      </c>
      <c r="MZ212" s="2" t="s">
        <v>1628</v>
      </c>
      <c r="NA212" s="2" t="s">
        <v>232</v>
      </c>
      <c r="NB212" s="2" t="s">
        <v>220</v>
      </c>
      <c r="NC212" s="4"/>
      <c r="ND212" s="8"/>
      <c r="NE212" s="4"/>
      <c r="NF212" s="8"/>
      <c r="NG212" s="7"/>
      <c r="NH212" s="7"/>
      <c r="NI212" s="2" t="s">
        <v>220</v>
      </c>
      <c r="NJ212" s="2" t="s">
        <v>220</v>
      </c>
      <c r="NK212" s="2" t="s">
        <v>220</v>
      </c>
      <c r="NL212" s="2" t="s">
        <v>220</v>
      </c>
      <c r="NM212" s="2" t="s">
        <v>220</v>
      </c>
      <c r="NN212" s="2" t="s">
        <v>220</v>
      </c>
      <c r="NO212" s="4"/>
      <c r="NP212" s="8"/>
      <c r="NQ212" s="4"/>
      <c r="NR212" s="8"/>
      <c r="NS212" s="7"/>
      <c r="NT212" s="7"/>
      <c r="NU212" s="2" t="s">
        <v>277</v>
      </c>
      <c r="NV212" s="2" t="s">
        <v>270</v>
      </c>
      <c r="NW212" s="2" t="s">
        <v>220</v>
      </c>
      <c r="NX212" s="2" t="s">
        <v>220</v>
      </c>
      <c r="NY212" s="2" t="s">
        <v>232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220</v>
      </c>
      <c r="OI212" s="2" t="s">
        <v>220</v>
      </c>
      <c r="OJ212" s="2" t="s">
        <v>220</v>
      </c>
      <c r="OK212" s="2" t="s">
        <v>220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230</v>
      </c>
      <c r="OT212" s="2" t="s">
        <v>270</v>
      </c>
      <c r="OU212" s="2" t="s">
        <v>607</v>
      </c>
      <c r="OV212" s="2" t="s">
        <v>1562</v>
      </c>
      <c r="OW212" s="2" t="s">
        <v>232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220</v>
      </c>
      <c r="PG212" s="2" t="s">
        <v>220</v>
      </c>
      <c r="PH212" s="2" t="s">
        <v>220</v>
      </c>
      <c r="PI212" s="2" t="s">
        <v>220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230</v>
      </c>
      <c r="PR212" s="2" t="s">
        <v>270</v>
      </c>
      <c r="PS212" s="2" t="s">
        <v>1731</v>
      </c>
      <c r="PT212" s="2" t="s">
        <v>984</v>
      </c>
      <c r="PU212" s="2" t="s">
        <v>232</v>
      </c>
      <c r="PV212" s="2" t="s">
        <v>220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</row>
    <row r="213">
      <c r="A213" s="2" t="s">
        <v>2329</v>
      </c>
      <c r="B213" s="2" t="s">
        <v>209</v>
      </c>
      <c r="C213" s="2" t="s">
        <v>210</v>
      </c>
      <c r="D213" s="2" t="s">
        <v>1713</v>
      </c>
      <c r="E213" s="2" t="s">
        <v>2173</v>
      </c>
      <c r="F213" s="2" t="s">
        <v>1651</v>
      </c>
      <c r="G213" s="2" t="s">
        <v>1651</v>
      </c>
      <c r="H213" s="2" t="s">
        <v>220</v>
      </c>
      <c r="I213" s="2" t="s">
        <v>1985</v>
      </c>
      <c r="J213" s="2" t="s">
        <v>282</v>
      </c>
      <c r="K213" s="2" t="s">
        <v>1652</v>
      </c>
      <c r="L213" s="3">
        <v>60</v>
      </c>
      <c r="M213" s="3">
        <v>63</v>
      </c>
      <c r="N213" s="3">
        <v>119.99</v>
      </c>
      <c r="O213" s="2" t="s">
        <v>1699</v>
      </c>
      <c r="P213" s="2" t="s">
        <v>538</v>
      </c>
      <c r="Q213" s="2" t="s">
        <v>219</v>
      </c>
      <c r="R213" s="2" t="s">
        <v>220</v>
      </c>
      <c r="S213" s="2" t="s">
        <v>1653</v>
      </c>
      <c r="T213" s="2" t="s">
        <v>220</v>
      </c>
      <c r="U213" s="2" t="s">
        <v>220</v>
      </c>
      <c r="V213" s="2" t="s">
        <v>1615</v>
      </c>
      <c r="W213" s="2" t="s">
        <v>845</v>
      </c>
      <c r="X213" s="2" t="s">
        <v>220</v>
      </c>
      <c r="Y213" s="2" t="s">
        <v>582</v>
      </c>
      <c r="Z213" s="4"/>
      <c r="AA213" s="4">
        <f>=ROUNDDOWN({0},0)</f>
      </c>
      <c r="AB213" s="5"/>
      <c r="AC213" s="2" t="s">
        <v>220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220</v>
      </c>
      <c r="BM213" s="7"/>
      <c r="BN213" s="7"/>
      <c r="BO213" s="4"/>
      <c r="BP213" s="8"/>
      <c r="BQ213" s="4"/>
      <c r="BR213" s="8"/>
      <c r="BS213" s="7"/>
      <c r="BT213" s="7"/>
      <c r="BU213" s="2" t="s">
        <v>230</v>
      </c>
      <c r="BV213" s="2" t="s">
        <v>270</v>
      </c>
      <c r="BW213" s="2" t="s">
        <v>220</v>
      </c>
      <c r="BX213" s="2" t="s">
        <v>2330</v>
      </c>
      <c r="BY213" s="2" t="s">
        <v>232</v>
      </c>
      <c r="BZ213" s="2" t="s">
        <v>220</v>
      </c>
      <c r="CA213" s="4"/>
      <c r="CB213" s="8"/>
      <c r="CC213" s="4"/>
      <c r="CD213" s="8"/>
      <c r="CE213" s="7"/>
      <c r="CF213" s="7"/>
      <c r="CG213" s="2" t="s">
        <v>230</v>
      </c>
      <c r="CH213" s="2" t="s">
        <v>270</v>
      </c>
      <c r="CI213" s="2" t="s">
        <v>591</v>
      </c>
      <c r="CJ213" s="2" t="s">
        <v>2331</v>
      </c>
      <c r="CK213" s="2" t="s">
        <v>232</v>
      </c>
      <c r="CL213" s="2" t="s">
        <v>220</v>
      </c>
      <c r="CM213" s="4"/>
      <c r="CN213" s="8"/>
      <c r="CO213" s="4"/>
      <c r="CP213" s="8"/>
      <c r="CQ213" s="7"/>
      <c r="CR213" s="7"/>
      <c r="CS213" s="2" t="s">
        <v>416</v>
      </c>
      <c r="CT213" s="2" t="s">
        <v>270</v>
      </c>
      <c r="CU213" s="2" t="s">
        <v>220</v>
      </c>
      <c r="CV213" s="2" t="s">
        <v>220</v>
      </c>
      <c r="CW213" s="2" t="s">
        <v>232</v>
      </c>
      <c r="CX213" s="2" t="s">
        <v>220</v>
      </c>
      <c r="CY213" s="4"/>
      <c r="CZ213" s="8"/>
      <c r="DA213" s="4"/>
      <c r="DB213" s="8"/>
      <c r="DC213" s="7"/>
      <c r="DD213" s="7"/>
      <c r="DE213" s="2" t="s">
        <v>230</v>
      </c>
      <c r="DF213" s="2" t="s">
        <v>270</v>
      </c>
      <c r="DG213" s="2" t="s">
        <v>589</v>
      </c>
      <c r="DH213" s="2" t="s">
        <v>2332</v>
      </c>
      <c r="DI213" s="2" t="s">
        <v>232</v>
      </c>
      <c r="DJ213" s="2" t="s">
        <v>220</v>
      </c>
      <c r="DK213" s="4"/>
      <c r="DL213" s="8"/>
      <c r="DM213" s="4"/>
      <c r="DN213" s="8"/>
      <c r="DO213" s="7"/>
      <c r="DP213" s="7"/>
      <c r="DQ213" s="2" t="s">
        <v>230</v>
      </c>
      <c r="DR213" s="2" t="s">
        <v>270</v>
      </c>
      <c r="DS213" s="2" t="s">
        <v>591</v>
      </c>
      <c r="DT213" s="2" t="s">
        <v>1675</v>
      </c>
      <c r="DU213" s="2" t="s">
        <v>232</v>
      </c>
      <c r="DV213" s="2" t="s">
        <v>220</v>
      </c>
      <c r="DW213" s="4"/>
      <c r="DX213" s="8"/>
      <c r="DY213" s="4"/>
      <c r="DZ213" s="8"/>
      <c r="EA213" s="7"/>
      <c r="EB213" s="7"/>
      <c r="EC213" s="2" t="s">
        <v>230</v>
      </c>
      <c r="ED213" s="2" t="s">
        <v>270</v>
      </c>
      <c r="EE213" s="2" t="s">
        <v>591</v>
      </c>
      <c r="EF213" s="2" t="s">
        <v>1676</v>
      </c>
      <c r="EG213" s="2" t="s">
        <v>232</v>
      </c>
      <c r="EH213" s="2" t="s">
        <v>220</v>
      </c>
      <c r="EI213" s="4"/>
      <c r="EJ213" s="8"/>
      <c r="EK213" s="4"/>
      <c r="EL213" s="8"/>
      <c r="EM213" s="7"/>
      <c r="EN213" s="7"/>
      <c r="EO213" s="2" t="s">
        <v>277</v>
      </c>
      <c r="EP213" s="2" t="s">
        <v>270</v>
      </c>
      <c r="EQ213" s="2" t="s">
        <v>220</v>
      </c>
      <c r="ER213" s="2" t="s">
        <v>220</v>
      </c>
      <c r="ES213" s="2" t="s">
        <v>232</v>
      </c>
      <c r="ET213" s="2" t="s">
        <v>220</v>
      </c>
      <c r="EU213" s="4"/>
      <c r="EV213" s="8"/>
      <c r="EW213" s="4"/>
      <c r="EX213" s="8"/>
      <c r="EY213" s="7"/>
      <c r="EZ213" s="7"/>
      <c r="FA213" s="2" t="s">
        <v>230</v>
      </c>
      <c r="FB213" s="2" t="s">
        <v>270</v>
      </c>
      <c r="FC213" s="2" t="s">
        <v>591</v>
      </c>
      <c r="FD213" s="2" t="s">
        <v>1691</v>
      </c>
      <c r="FE213" s="2" t="s">
        <v>232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268</v>
      </c>
      <c r="FN213" s="2" t="s">
        <v>270</v>
      </c>
      <c r="FO213" s="2" t="s">
        <v>220</v>
      </c>
      <c r="FP213" s="2" t="s">
        <v>220</v>
      </c>
      <c r="FQ213" s="2" t="s">
        <v>232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220</v>
      </c>
      <c r="FZ213" s="2" t="s">
        <v>220</v>
      </c>
      <c r="GA213" s="2" t="s">
        <v>220</v>
      </c>
      <c r="GB213" s="2" t="s">
        <v>220</v>
      </c>
      <c r="GC213" s="2" t="s">
        <v>220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220</v>
      </c>
      <c r="GL213" s="2" t="s">
        <v>220</v>
      </c>
      <c r="GM213" s="2" t="s">
        <v>220</v>
      </c>
      <c r="GN213" s="2" t="s">
        <v>220</v>
      </c>
      <c r="GO213" s="2" t="s">
        <v>220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220</v>
      </c>
      <c r="GX213" s="2" t="s">
        <v>220</v>
      </c>
      <c r="GY213" s="2" t="s">
        <v>220</v>
      </c>
      <c r="GZ213" s="2" t="s">
        <v>220</v>
      </c>
      <c r="HA213" s="2" t="s">
        <v>220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277</v>
      </c>
      <c r="HJ213" s="2" t="s">
        <v>217</v>
      </c>
      <c r="HK213" s="2" t="s">
        <v>220</v>
      </c>
      <c r="HL213" s="2" t="s">
        <v>220</v>
      </c>
      <c r="HM213" s="2" t="s">
        <v>232</v>
      </c>
      <c r="HN213" s="2" t="s">
        <v>220</v>
      </c>
      <c r="HO213" s="4"/>
      <c r="HP213" s="8"/>
      <c r="HQ213" s="4"/>
      <c r="HR213" s="8"/>
      <c r="HS213" s="7"/>
      <c r="HT213" s="7"/>
      <c r="HU213" s="2" t="s">
        <v>220</v>
      </c>
      <c r="HV213" s="2" t="s">
        <v>220</v>
      </c>
      <c r="HW213" s="2" t="s">
        <v>220</v>
      </c>
      <c r="HX213" s="2" t="s">
        <v>220</v>
      </c>
      <c r="HY213" s="2" t="s">
        <v>220</v>
      </c>
      <c r="HZ213" s="2" t="s">
        <v>220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270</v>
      </c>
      <c r="II213" s="2" t="s">
        <v>591</v>
      </c>
      <c r="IJ213" s="2" t="s">
        <v>1456</v>
      </c>
      <c r="IK213" s="2" t="s">
        <v>232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268</v>
      </c>
      <c r="IT213" s="2" t="s">
        <v>270</v>
      </c>
      <c r="IU213" s="2" t="s">
        <v>220</v>
      </c>
      <c r="IV213" s="2" t="s">
        <v>220</v>
      </c>
      <c r="IW213" s="2" t="s">
        <v>232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277</v>
      </c>
      <c r="JF213" s="2" t="s">
        <v>270</v>
      </c>
      <c r="JG213" s="2" t="s">
        <v>220</v>
      </c>
      <c r="JH213" s="2" t="s">
        <v>220</v>
      </c>
      <c r="JI213" s="2" t="s">
        <v>232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230</v>
      </c>
      <c r="JR213" s="2" t="s">
        <v>270</v>
      </c>
      <c r="JS213" s="2" t="s">
        <v>642</v>
      </c>
      <c r="JT213" s="2" t="s">
        <v>220</v>
      </c>
      <c r="JU213" s="2" t="s">
        <v>232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220</v>
      </c>
      <c r="KD213" s="2" t="s">
        <v>220</v>
      </c>
      <c r="KE213" s="2" t="s">
        <v>220</v>
      </c>
      <c r="KF213" s="2" t="s">
        <v>220</v>
      </c>
      <c r="KG213" s="2" t="s">
        <v>220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254</v>
      </c>
      <c r="KP213" s="2" t="s">
        <v>270</v>
      </c>
      <c r="KQ213" s="2" t="s">
        <v>220</v>
      </c>
      <c r="KR213" s="2" t="s">
        <v>220</v>
      </c>
      <c r="KS213" s="2" t="s">
        <v>232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277</v>
      </c>
      <c r="LB213" s="2" t="s">
        <v>270</v>
      </c>
      <c r="LC213" s="2" t="s">
        <v>220</v>
      </c>
      <c r="LD213" s="2" t="s">
        <v>220</v>
      </c>
      <c r="LE213" s="2" t="s">
        <v>232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268</v>
      </c>
      <c r="LN213" s="2" t="s">
        <v>270</v>
      </c>
      <c r="LO213" s="2" t="s">
        <v>220</v>
      </c>
      <c r="LP213" s="2" t="s">
        <v>220</v>
      </c>
      <c r="LQ213" s="2" t="s">
        <v>232</v>
      </c>
      <c r="LR213" s="2" t="s">
        <v>220</v>
      </c>
      <c r="LS213" s="4"/>
      <c r="LT213" s="8"/>
      <c r="LU213" s="4"/>
      <c r="LV213" s="8"/>
      <c r="LW213" s="7"/>
      <c r="LX213" s="7"/>
      <c r="LY213" s="2" t="s">
        <v>277</v>
      </c>
      <c r="LZ213" s="2" t="s">
        <v>270</v>
      </c>
      <c r="MA213" s="2" t="s">
        <v>220</v>
      </c>
      <c r="MB213" s="2" t="s">
        <v>220</v>
      </c>
      <c r="MC213" s="2" t="s">
        <v>232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277</v>
      </c>
      <c r="ML213" s="2" t="s">
        <v>270</v>
      </c>
      <c r="MM213" s="2" t="s">
        <v>220</v>
      </c>
      <c r="MN213" s="2" t="s">
        <v>220</v>
      </c>
      <c r="MO213" s="2" t="s">
        <v>232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230</v>
      </c>
      <c r="MX213" s="2" t="s">
        <v>270</v>
      </c>
      <c r="MY213" s="2" t="s">
        <v>648</v>
      </c>
      <c r="MZ213" s="2" t="s">
        <v>1668</v>
      </c>
      <c r="NA213" s="2" t="s">
        <v>232</v>
      </c>
      <c r="NB213" s="2" t="s">
        <v>220</v>
      </c>
      <c r="NC213" s="4"/>
      <c r="ND213" s="8"/>
      <c r="NE213" s="4"/>
      <c r="NF213" s="8"/>
      <c r="NG213" s="7"/>
      <c r="NH213" s="7"/>
      <c r="NI213" s="2" t="s">
        <v>220</v>
      </c>
      <c r="NJ213" s="2" t="s">
        <v>220</v>
      </c>
      <c r="NK213" s="2" t="s">
        <v>220</v>
      </c>
      <c r="NL213" s="2" t="s">
        <v>220</v>
      </c>
      <c r="NM213" s="2" t="s">
        <v>220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277</v>
      </c>
      <c r="NV213" s="2" t="s">
        <v>270</v>
      </c>
      <c r="NW213" s="2" t="s">
        <v>220</v>
      </c>
      <c r="NX213" s="2" t="s">
        <v>220</v>
      </c>
      <c r="NY213" s="2" t="s">
        <v>232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220</v>
      </c>
      <c r="OI213" s="2" t="s">
        <v>220</v>
      </c>
      <c r="OJ213" s="2" t="s">
        <v>220</v>
      </c>
      <c r="OK213" s="2" t="s">
        <v>220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220</v>
      </c>
      <c r="OU213" s="2" t="s">
        <v>220</v>
      </c>
      <c r="OV213" s="2" t="s">
        <v>220</v>
      </c>
      <c r="OW213" s="2" t="s">
        <v>220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220</v>
      </c>
      <c r="PF213" s="2" t="s">
        <v>220</v>
      </c>
      <c r="PG213" s="2" t="s">
        <v>220</v>
      </c>
      <c r="PH213" s="2" t="s">
        <v>220</v>
      </c>
      <c r="PI213" s="2" t="s">
        <v>220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277</v>
      </c>
      <c r="PR213" s="2" t="s">
        <v>270</v>
      </c>
      <c r="PS213" s="2" t="s">
        <v>220</v>
      </c>
      <c r="PT213" s="2" t="s">
        <v>220</v>
      </c>
      <c r="PU213" s="2" t="s">
        <v>232</v>
      </c>
      <c r="PV213" s="2" t="s">
        <v>220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</row>
    <row r="214">
      <c r="A214" s="2" t="s">
        <v>2333</v>
      </c>
      <c r="B214" s="2" t="s">
        <v>209</v>
      </c>
      <c r="C214" s="2" t="s">
        <v>210</v>
      </c>
      <c r="D214" s="2" t="s">
        <v>1713</v>
      </c>
      <c r="E214" s="2" t="s">
        <v>2173</v>
      </c>
      <c r="F214" s="2" t="s">
        <v>1670</v>
      </c>
      <c r="G214" s="2" t="s">
        <v>220</v>
      </c>
      <c r="H214" s="2" t="s">
        <v>220</v>
      </c>
      <c r="I214" s="2" t="s">
        <v>1985</v>
      </c>
      <c r="J214" s="2" t="s">
        <v>215</v>
      </c>
      <c r="K214" s="2" t="s">
        <v>1329</v>
      </c>
      <c r="L214" s="3">
        <v>49</v>
      </c>
      <c r="M214" s="3">
        <v>51.44</v>
      </c>
      <c r="N214" s="3">
        <v>99.99</v>
      </c>
      <c r="O214" s="2" t="s">
        <v>537</v>
      </c>
      <c r="P214" s="2" t="s">
        <v>538</v>
      </c>
      <c r="Q214" s="2" t="s">
        <v>219</v>
      </c>
      <c r="R214" s="2" t="s">
        <v>220</v>
      </c>
      <c r="S214" s="2" t="s">
        <v>1671</v>
      </c>
      <c r="T214" s="2" t="s">
        <v>220</v>
      </c>
      <c r="U214" s="2" t="s">
        <v>220</v>
      </c>
      <c r="V214" s="2" t="s">
        <v>441</v>
      </c>
      <c r="W214" s="2" t="s">
        <v>442</v>
      </c>
      <c r="X214" s="2" t="s">
        <v>1672</v>
      </c>
      <c r="Y214" s="2" t="s">
        <v>582</v>
      </c>
      <c r="Z214" s="4"/>
      <c r="AA214" s="4">
        <f>=ROUNDDOWN({0},0)</f>
      </c>
      <c r="AB214" s="5"/>
      <c r="AC214" s="2" t="s">
        <v>220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/>
      <c r="AQ214" s="8"/>
      <c r="AR214" s="4">
        <v>8</v>
      </c>
      <c r="AS214" s="8">
        <v>390.08</v>
      </c>
      <c r="AT214" s="7">
        <v>-1</v>
      </c>
      <c r="AU214" s="7">
        <v>-1</v>
      </c>
      <c r="AV214" s="4" t="s">
        <v>220</v>
      </c>
      <c r="AW214" s="8" t="s">
        <v>220</v>
      </c>
      <c r="AX214" s="4">
        <v>15</v>
      </c>
      <c r="AY214" s="8">
        <v>847.16</v>
      </c>
      <c r="AZ214" s="7" t="s">
        <v>220</v>
      </c>
      <c r="BA214" s="7" t="s">
        <v>220</v>
      </c>
      <c r="BB214" s="7"/>
      <c r="BC214" s="4" t="s">
        <v>220</v>
      </c>
      <c r="BD214" s="8" t="s">
        <v>220</v>
      </c>
      <c r="BE214" s="4">
        <v>15</v>
      </c>
      <c r="BF214" s="8">
        <v>847.16</v>
      </c>
      <c r="BG214" s="7" t="s">
        <v>220</v>
      </c>
      <c r="BH214" s="7" t="s">
        <v>220</v>
      </c>
      <c r="BI214" s="7"/>
      <c r="BJ214" s="4"/>
      <c r="BK214" s="8"/>
      <c r="BL214" s="2" t="s">
        <v>2334</v>
      </c>
      <c r="BM214" s="7"/>
      <c r="BN214" s="7"/>
      <c r="BO214" s="4"/>
      <c r="BP214" s="8"/>
      <c r="BQ214" s="4"/>
      <c r="BR214" s="8"/>
      <c r="BS214" s="7"/>
      <c r="BT214" s="7"/>
      <c r="BU214" s="2" t="s">
        <v>1188</v>
      </c>
      <c r="BV214" s="2" t="s">
        <v>270</v>
      </c>
      <c r="BW214" s="2" t="s">
        <v>220</v>
      </c>
      <c r="BX214" s="2" t="s">
        <v>904</v>
      </c>
      <c r="BY214" s="2" t="s">
        <v>232</v>
      </c>
      <c r="BZ214" s="2" t="s">
        <v>220</v>
      </c>
      <c r="CA214" s="4"/>
      <c r="CB214" s="8"/>
      <c r="CC214" s="4"/>
      <c r="CD214" s="8"/>
      <c r="CE214" s="7"/>
      <c r="CF214" s="7"/>
      <c r="CG214" s="2" t="s">
        <v>230</v>
      </c>
      <c r="CH214" s="2" t="s">
        <v>270</v>
      </c>
      <c r="CI214" s="2" t="s">
        <v>585</v>
      </c>
      <c r="CJ214" s="2" t="s">
        <v>2335</v>
      </c>
      <c r="CK214" s="2" t="s">
        <v>232</v>
      </c>
      <c r="CL214" s="2" t="s">
        <v>220</v>
      </c>
      <c r="CM214" s="4"/>
      <c r="CN214" s="8"/>
      <c r="CO214" s="4">
        <v>1</v>
      </c>
      <c r="CP214" s="8">
        <v>45</v>
      </c>
      <c r="CQ214" s="7">
        <v>-1</v>
      </c>
      <c r="CR214" s="7">
        <v>-1</v>
      </c>
      <c r="CS214" s="2" t="s">
        <v>230</v>
      </c>
      <c r="CT214" s="2" t="s">
        <v>270</v>
      </c>
      <c r="CU214" s="2" t="s">
        <v>587</v>
      </c>
      <c r="CV214" s="2" t="s">
        <v>458</v>
      </c>
      <c r="CW214" s="2" t="s">
        <v>269</v>
      </c>
      <c r="CX214" s="2" t="s">
        <v>220</v>
      </c>
      <c r="CY214" s="4"/>
      <c r="CZ214" s="8"/>
      <c r="DA214" s="4"/>
      <c r="DB214" s="8"/>
      <c r="DC214" s="7"/>
      <c r="DD214" s="7"/>
      <c r="DE214" s="2" t="s">
        <v>230</v>
      </c>
      <c r="DF214" s="2" t="s">
        <v>270</v>
      </c>
      <c r="DG214" s="2" t="s">
        <v>589</v>
      </c>
      <c r="DH214" s="2" t="s">
        <v>2336</v>
      </c>
      <c r="DI214" s="2" t="s">
        <v>232</v>
      </c>
      <c r="DJ214" s="2" t="s">
        <v>220</v>
      </c>
      <c r="DK214" s="4"/>
      <c r="DL214" s="8"/>
      <c r="DM214" s="4">
        <v>1</v>
      </c>
      <c r="DN214" s="8">
        <v>51.44</v>
      </c>
      <c r="DO214" s="7">
        <v>-1</v>
      </c>
      <c r="DP214" s="7">
        <v>-1</v>
      </c>
      <c r="DQ214" s="2" t="s">
        <v>230</v>
      </c>
      <c r="DR214" s="2" t="s">
        <v>270</v>
      </c>
      <c r="DS214" s="2" t="s">
        <v>1676</v>
      </c>
      <c r="DT214" s="2" t="s">
        <v>2337</v>
      </c>
      <c r="DU214" s="2" t="s">
        <v>232</v>
      </c>
      <c r="DV214" s="2" t="s">
        <v>220</v>
      </c>
      <c r="DW214" s="4"/>
      <c r="DX214" s="8"/>
      <c r="DY214" s="4">
        <v>2</v>
      </c>
      <c r="DZ214" s="8">
        <v>95.62</v>
      </c>
      <c r="EA214" s="7">
        <v>-1</v>
      </c>
      <c r="EB214" s="7">
        <v>-1</v>
      </c>
      <c r="EC214" s="2" t="s">
        <v>230</v>
      </c>
      <c r="ED214" s="2" t="s">
        <v>270</v>
      </c>
      <c r="EE214" s="2" t="s">
        <v>1381</v>
      </c>
      <c r="EF214" s="2" t="s">
        <v>2338</v>
      </c>
      <c r="EG214" s="2" t="s">
        <v>269</v>
      </c>
      <c r="EH214" s="2" t="s">
        <v>220</v>
      </c>
      <c r="EI214" s="4"/>
      <c r="EJ214" s="8"/>
      <c r="EK214" s="4">
        <v>3</v>
      </c>
      <c r="EL214" s="8">
        <v>144</v>
      </c>
      <c r="EM214" s="7">
        <v>-1</v>
      </c>
      <c r="EN214" s="7">
        <v>-1</v>
      </c>
      <c r="EO214" s="2" t="s">
        <v>230</v>
      </c>
      <c r="EP214" s="2" t="s">
        <v>270</v>
      </c>
      <c r="EQ214" s="2" t="s">
        <v>455</v>
      </c>
      <c r="ER214" s="2" t="s">
        <v>456</v>
      </c>
      <c r="ES214" s="2" t="s">
        <v>232</v>
      </c>
      <c r="ET214" s="2" t="s">
        <v>220</v>
      </c>
      <c r="EU214" s="4"/>
      <c r="EV214" s="8"/>
      <c r="EW214" s="4">
        <v>1</v>
      </c>
      <c r="EX214" s="8">
        <v>54.02</v>
      </c>
      <c r="EY214" s="7">
        <v>-1</v>
      </c>
      <c r="EZ214" s="7">
        <v>-1</v>
      </c>
      <c r="FA214" s="2" t="s">
        <v>230</v>
      </c>
      <c r="FB214" s="2" t="s">
        <v>270</v>
      </c>
      <c r="FC214" s="2" t="s">
        <v>1398</v>
      </c>
      <c r="FD214" s="2" t="s">
        <v>2339</v>
      </c>
      <c r="FE214" s="2" t="s">
        <v>232</v>
      </c>
      <c r="FF214" s="2" t="s">
        <v>220</v>
      </c>
      <c r="FG214" s="4"/>
      <c r="FH214" s="8"/>
      <c r="FI214" s="4"/>
      <c r="FJ214" s="8"/>
      <c r="FK214" s="7"/>
      <c r="FL214" s="7"/>
      <c r="FM214" s="2" t="s">
        <v>230</v>
      </c>
      <c r="FN214" s="2" t="s">
        <v>270</v>
      </c>
      <c r="FO214" s="2" t="s">
        <v>246</v>
      </c>
      <c r="FP214" s="2" t="s">
        <v>287</v>
      </c>
      <c r="FQ214" s="2" t="s">
        <v>232</v>
      </c>
      <c r="FR214" s="2" t="s">
        <v>220</v>
      </c>
      <c r="FS214" s="4"/>
      <c r="FT214" s="8"/>
      <c r="FU214" s="4"/>
      <c r="FV214" s="8"/>
      <c r="FW214" s="7"/>
      <c r="FX214" s="7"/>
      <c r="FY214" s="2" t="s">
        <v>230</v>
      </c>
      <c r="FZ214" s="2" t="s">
        <v>270</v>
      </c>
      <c r="GA214" s="2" t="s">
        <v>460</v>
      </c>
      <c r="GB214" s="2" t="s">
        <v>1210</v>
      </c>
      <c r="GC214" s="2" t="s">
        <v>232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277</v>
      </c>
      <c r="GL214" s="2" t="s">
        <v>270</v>
      </c>
      <c r="GM214" s="2" t="s">
        <v>220</v>
      </c>
      <c r="GN214" s="2" t="s">
        <v>220</v>
      </c>
      <c r="GO214" s="2" t="s">
        <v>232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416</v>
      </c>
      <c r="GX214" s="2" t="s">
        <v>270</v>
      </c>
      <c r="GY214" s="2" t="s">
        <v>220</v>
      </c>
      <c r="GZ214" s="2" t="s">
        <v>220</v>
      </c>
      <c r="HA214" s="2" t="s">
        <v>232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277</v>
      </c>
      <c r="HJ214" s="2" t="s">
        <v>270</v>
      </c>
      <c r="HK214" s="2" t="s">
        <v>220</v>
      </c>
      <c r="HL214" s="2" t="s">
        <v>220</v>
      </c>
      <c r="HM214" s="2" t="s">
        <v>232</v>
      </c>
      <c r="HN214" s="2" t="s">
        <v>220</v>
      </c>
      <c r="HO214" s="4"/>
      <c r="HP214" s="8"/>
      <c r="HQ214" s="4"/>
      <c r="HR214" s="8"/>
      <c r="HS214" s="7"/>
      <c r="HT214" s="7"/>
      <c r="HU214" s="2" t="s">
        <v>254</v>
      </c>
      <c r="HV214" s="2" t="s">
        <v>270</v>
      </c>
      <c r="HW214" s="2" t="s">
        <v>220</v>
      </c>
      <c r="HX214" s="2" t="s">
        <v>220</v>
      </c>
      <c r="HY214" s="2" t="s">
        <v>232</v>
      </c>
      <c r="HZ214" s="2" t="s">
        <v>220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270</v>
      </c>
      <c r="II214" s="2" t="s">
        <v>1676</v>
      </c>
      <c r="IJ214" s="2" t="s">
        <v>2337</v>
      </c>
      <c r="IK214" s="2" t="s">
        <v>232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277</v>
      </c>
      <c r="IT214" s="2" t="s">
        <v>270</v>
      </c>
      <c r="IU214" s="2" t="s">
        <v>220</v>
      </c>
      <c r="IV214" s="2" t="s">
        <v>220</v>
      </c>
      <c r="IW214" s="2" t="s">
        <v>232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230</v>
      </c>
      <c r="JF214" s="2" t="s">
        <v>270</v>
      </c>
      <c r="JG214" s="2" t="s">
        <v>1387</v>
      </c>
      <c r="JH214" s="2" t="s">
        <v>1943</v>
      </c>
      <c r="JI214" s="2" t="s">
        <v>232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230</v>
      </c>
      <c r="JR214" s="2" t="s">
        <v>270</v>
      </c>
      <c r="JS214" s="2" t="s">
        <v>603</v>
      </c>
      <c r="JT214" s="2" t="s">
        <v>220</v>
      </c>
      <c r="JU214" s="2" t="s">
        <v>232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277</v>
      </c>
      <c r="KD214" s="2" t="s">
        <v>270</v>
      </c>
      <c r="KE214" s="2" t="s">
        <v>220</v>
      </c>
      <c r="KF214" s="2" t="s">
        <v>220</v>
      </c>
      <c r="KG214" s="2" t="s">
        <v>232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254</v>
      </c>
      <c r="KP214" s="2" t="s">
        <v>270</v>
      </c>
      <c r="KQ214" s="2" t="s">
        <v>220</v>
      </c>
      <c r="KR214" s="2" t="s">
        <v>220</v>
      </c>
      <c r="KS214" s="2" t="s">
        <v>232</v>
      </c>
      <c r="KT214" s="2" t="s">
        <v>220</v>
      </c>
      <c r="KU214" s="4"/>
      <c r="KV214" s="8"/>
      <c r="KW214" s="4"/>
      <c r="KX214" s="8"/>
      <c r="KY214" s="7"/>
      <c r="KZ214" s="7"/>
      <c r="LA214" s="2" t="s">
        <v>277</v>
      </c>
      <c r="LB214" s="2" t="s">
        <v>270</v>
      </c>
      <c r="LC214" s="2" t="s">
        <v>220</v>
      </c>
      <c r="LD214" s="2" t="s">
        <v>220</v>
      </c>
      <c r="LE214" s="2" t="s">
        <v>232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268</v>
      </c>
      <c r="LN214" s="2" t="s">
        <v>270</v>
      </c>
      <c r="LO214" s="2" t="s">
        <v>220</v>
      </c>
      <c r="LP214" s="2" t="s">
        <v>220</v>
      </c>
      <c r="LQ214" s="2" t="s">
        <v>232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270</v>
      </c>
      <c r="MA214" s="2" t="s">
        <v>279</v>
      </c>
      <c r="MB214" s="2" t="s">
        <v>1725</v>
      </c>
      <c r="MC214" s="2" t="s">
        <v>232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277</v>
      </c>
      <c r="ML214" s="2" t="s">
        <v>270</v>
      </c>
      <c r="MM214" s="2" t="s">
        <v>220</v>
      </c>
      <c r="MN214" s="2" t="s">
        <v>220</v>
      </c>
      <c r="MO214" s="2" t="s">
        <v>232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270</v>
      </c>
      <c r="MY214" s="2" t="s">
        <v>1993</v>
      </c>
      <c r="MZ214" s="2" t="s">
        <v>2340</v>
      </c>
      <c r="NA214" s="2" t="s">
        <v>232</v>
      </c>
      <c r="NB214" s="2" t="s">
        <v>220</v>
      </c>
      <c r="NC214" s="4"/>
      <c r="ND214" s="8"/>
      <c r="NE214" s="4"/>
      <c r="NF214" s="8"/>
      <c r="NG214" s="7"/>
      <c r="NH214" s="7"/>
      <c r="NI214" s="2" t="s">
        <v>220</v>
      </c>
      <c r="NJ214" s="2" t="s">
        <v>220</v>
      </c>
      <c r="NK214" s="2" t="s">
        <v>220</v>
      </c>
      <c r="NL214" s="2" t="s">
        <v>220</v>
      </c>
      <c r="NM214" s="2" t="s">
        <v>220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277</v>
      </c>
      <c r="NV214" s="2" t="s">
        <v>270</v>
      </c>
      <c r="NW214" s="2" t="s">
        <v>220</v>
      </c>
      <c r="NX214" s="2" t="s">
        <v>220</v>
      </c>
      <c r="NY214" s="2" t="s">
        <v>232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220</v>
      </c>
      <c r="OI214" s="2" t="s">
        <v>220</v>
      </c>
      <c r="OJ214" s="2" t="s">
        <v>220</v>
      </c>
      <c r="OK214" s="2" t="s">
        <v>220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230</v>
      </c>
      <c r="OT214" s="2" t="s">
        <v>270</v>
      </c>
      <c r="OU214" s="2" t="s">
        <v>607</v>
      </c>
      <c r="OV214" s="2" t="s">
        <v>2341</v>
      </c>
      <c r="OW214" s="2" t="s">
        <v>232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220</v>
      </c>
      <c r="PF214" s="2" t="s">
        <v>220</v>
      </c>
      <c r="PG214" s="2" t="s">
        <v>220</v>
      </c>
      <c r="PH214" s="2" t="s">
        <v>220</v>
      </c>
      <c r="PI214" s="2" t="s">
        <v>220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230</v>
      </c>
      <c r="PR214" s="2" t="s">
        <v>270</v>
      </c>
      <c r="PS214" s="2" t="s">
        <v>1731</v>
      </c>
      <c r="PT214" s="2" t="s">
        <v>2342</v>
      </c>
      <c r="PU214" s="2" t="s">
        <v>232</v>
      </c>
      <c r="PV214" s="2" t="s">
        <v>220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</row>
    <row r="215">
      <c r="A215" s="2" t="s">
        <v>2343</v>
      </c>
      <c r="B215" s="2" t="s">
        <v>209</v>
      </c>
      <c r="C215" s="2" t="s">
        <v>210</v>
      </c>
      <c r="D215" s="2" t="s">
        <v>1713</v>
      </c>
      <c r="E215" s="2" t="s">
        <v>2173</v>
      </c>
      <c r="F215" s="2" t="s">
        <v>1670</v>
      </c>
      <c r="G215" s="2" t="s">
        <v>220</v>
      </c>
      <c r="H215" s="2" t="s">
        <v>220</v>
      </c>
      <c r="I215" s="2" t="s">
        <v>1985</v>
      </c>
      <c r="J215" s="2" t="s">
        <v>282</v>
      </c>
      <c r="K215" s="2" t="s">
        <v>1329</v>
      </c>
      <c r="L215" s="3">
        <v>65</v>
      </c>
      <c r="M215" s="3">
        <v>68.24</v>
      </c>
      <c r="N215" s="3">
        <v>129.99</v>
      </c>
      <c r="O215" s="2" t="s">
        <v>1099</v>
      </c>
      <c r="P215" s="2" t="s">
        <v>538</v>
      </c>
      <c r="Q215" s="2" t="s">
        <v>219</v>
      </c>
      <c r="R215" s="2" t="s">
        <v>220</v>
      </c>
      <c r="S215" s="2" t="s">
        <v>1671</v>
      </c>
      <c r="T215" s="2" t="s">
        <v>220</v>
      </c>
      <c r="U215" s="2" t="s">
        <v>220</v>
      </c>
      <c r="V215" s="2" t="s">
        <v>441</v>
      </c>
      <c r="W215" s="2" t="s">
        <v>442</v>
      </c>
      <c r="X215" s="2" t="s">
        <v>1672</v>
      </c>
      <c r="Y215" s="2" t="s">
        <v>582</v>
      </c>
      <c r="Z215" s="4"/>
      <c r="AA215" s="4">
        <f>=ROUNDDOWN({0},0)</f>
      </c>
      <c r="AB215" s="5">
        <v>5</v>
      </c>
      <c r="AC215" s="2" t="s">
        <v>220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/>
      <c r="AQ215" s="8"/>
      <c r="AR215" s="4">
        <v>7</v>
      </c>
      <c r="AS215" s="8">
        <v>457.08</v>
      </c>
      <c r="AT215" s="7">
        <v>-1</v>
      </c>
      <c r="AU215" s="7">
        <v>-1</v>
      </c>
      <c r="AV215" s="4" t="s">
        <v>220</v>
      </c>
      <c r="AW215" s="8" t="s">
        <v>220</v>
      </c>
      <c r="AX215" s="4" t="s">
        <v>220</v>
      </c>
      <c r="AY215" s="8" t="s">
        <v>220</v>
      </c>
      <c r="AZ215" s="7" t="s">
        <v>220</v>
      </c>
      <c r="BA215" s="7" t="s">
        <v>220</v>
      </c>
      <c r="BB215" s="7"/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/>
      <c r="BJ215" s="4"/>
      <c r="BK215" s="8"/>
      <c r="BL215" s="2" t="s">
        <v>2344</v>
      </c>
      <c r="BM215" s="7"/>
      <c r="BN215" s="7"/>
      <c r="BO215" s="4"/>
      <c r="BP215" s="8"/>
      <c r="BQ215" s="4"/>
      <c r="BR215" s="8"/>
      <c r="BS215" s="7"/>
      <c r="BT215" s="7"/>
      <c r="BU215" s="2" t="s">
        <v>1237</v>
      </c>
      <c r="BV215" s="2" t="s">
        <v>270</v>
      </c>
      <c r="BW215" s="2" t="s">
        <v>220</v>
      </c>
      <c r="BX215" s="2" t="s">
        <v>1987</v>
      </c>
      <c r="BY215" s="2" t="s">
        <v>232</v>
      </c>
      <c r="BZ215" s="2" t="s">
        <v>220</v>
      </c>
      <c r="CA215" s="4"/>
      <c r="CB215" s="8"/>
      <c r="CC215" s="4">
        <v>1</v>
      </c>
      <c r="CD215" s="8">
        <v>67.73</v>
      </c>
      <c r="CE215" s="7">
        <v>-1</v>
      </c>
      <c r="CF215" s="7">
        <v>-1</v>
      </c>
      <c r="CG215" s="2" t="s">
        <v>230</v>
      </c>
      <c r="CH215" s="2" t="s">
        <v>270</v>
      </c>
      <c r="CI215" s="2" t="s">
        <v>585</v>
      </c>
      <c r="CJ215" s="2" t="s">
        <v>1678</v>
      </c>
      <c r="CK215" s="2" t="s">
        <v>232</v>
      </c>
      <c r="CL215" s="2" t="s">
        <v>220</v>
      </c>
      <c r="CM215" s="4"/>
      <c r="CN215" s="8"/>
      <c r="CO215" s="4">
        <v>1</v>
      </c>
      <c r="CP215" s="8">
        <v>60.5</v>
      </c>
      <c r="CQ215" s="7">
        <v>-1</v>
      </c>
      <c r="CR215" s="7">
        <v>-1</v>
      </c>
      <c r="CS215" s="2" t="s">
        <v>230</v>
      </c>
      <c r="CT215" s="2" t="s">
        <v>270</v>
      </c>
      <c r="CU215" s="2" t="s">
        <v>587</v>
      </c>
      <c r="CV215" s="2" t="s">
        <v>1739</v>
      </c>
      <c r="CW215" s="2" t="s">
        <v>232</v>
      </c>
      <c r="CX215" s="2" t="s">
        <v>220</v>
      </c>
      <c r="CY215" s="4"/>
      <c r="CZ215" s="8"/>
      <c r="DA215" s="4">
        <v>1</v>
      </c>
      <c r="DB215" s="8">
        <v>60.39</v>
      </c>
      <c r="DC215" s="7">
        <v>-1</v>
      </c>
      <c r="DD215" s="7">
        <v>-1</v>
      </c>
      <c r="DE215" s="2" t="s">
        <v>230</v>
      </c>
      <c r="DF215" s="2" t="s">
        <v>270</v>
      </c>
      <c r="DG215" s="2" t="s">
        <v>589</v>
      </c>
      <c r="DH215" s="2" t="s">
        <v>2177</v>
      </c>
      <c r="DI215" s="2" t="s">
        <v>232</v>
      </c>
      <c r="DJ215" s="2" t="s">
        <v>220</v>
      </c>
      <c r="DK215" s="4"/>
      <c r="DL215" s="8"/>
      <c r="DM215" s="4">
        <v>3</v>
      </c>
      <c r="DN215" s="8">
        <v>204.72</v>
      </c>
      <c r="DO215" s="7">
        <v>-1</v>
      </c>
      <c r="DP215" s="7">
        <v>-1</v>
      </c>
      <c r="DQ215" s="2" t="s">
        <v>230</v>
      </c>
      <c r="DR215" s="2" t="s">
        <v>270</v>
      </c>
      <c r="DS215" s="2" t="s">
        <v>1676</v>
      </c>
      <c r="DT215" s="2" t="s">
        <v>2345</v>
      </c>
      <c r="DU215" s="2" t="s">
        <v>232</v>
      </c>
      <c r="DV215" s="2" t="s">
        <v>220</v>
      </c>
      <c r="DW215" s="4"/>
      <c r="DX215" s="8"/>
      <c r="DY215" s="4">
        <v>1</v>
      </c>
      <c r="DZ215" s="8">
        <v>63.74</v>
      </c>
      <c r="EA215" s="7">
        <v>-1</v>
      </c>
      <c r="EB215" s="7">
        <v>-1</v>
      </c>
      <c r="EC215" s="2" t="s">
        <v>230</v>
      </c>
      <c r="ED215" s="2" t="s">
        <v>270</v>
      </c>
      <c r="EE215" s="2" t="s">
        <v>1381</v>
      </c>
      <c r="EF215" s="2" t="s">
        <v>2346</v>
      </c>
      <c r="EG215" s="2" t="s">
        <v>232</v>
      </c>
      <c r="EH215" s="2" t="s">
        <v>220</v>
      </c>
      <c r="EI215" s="4"/>
      <c r="EJ215" s="8"/>
      <c r="EK215" s="4"/>
      <c r="EL215" s="8"/>
      <c r="EM215" s="7"/>
      <c r="EN215" s="7"/>
      <c r="EO215" s="2" t="s">
        <v>230</v>
      </c>
      <c r="EP215" s="2" t="s">
        <v>270</v>
      </c>
      <c r="EQ215" s="2" t="s">
        <v>455</v>
      </c>
      <c r="ER215" s="2" t="s">
        <v>454</v>
      </c>
      <c r="ES215" s="2" t="s">
        <v>232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230</v>
      </c>
      <c r="FB215" s="2" t="s">
        <v>270</v>
      </c>
      <c r="FC215" s="2" t="s">
        <v>1398</v>
      </c>
      <c r="FD215" s="2" t="s">
        <v>1545</v>
      </c>
      <c r="FE215" s="2" t="s">
        <v>232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230</v>
      </c>
      <c r="FN215" s="2" t="s">
        <v>270</v>
      </c>
      <c r="FO215" s="2" t="s">
        <v>246</v>
      </c>
      <c r="FP215" s="2" t="s">
        <v>236</v>
      </c>
      <c r="FQ215" s="2" t="s">
        <v>232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230</v>
      </c>
      <c r="FZ215" s="2" t="s">
        <v>270</v>
      </c>
      <c r="GA215" s="2" t="s">
        <v>460</v>
      </c>
      <c r="GB215" s="2" t="s">
        <v>518</v>
      </c>
      <c r="GC215" s="2" t="s">
        <v>232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277</v>
      </c>
      <c r="GL215" s="2" t="s">
        <v>270</v>
      </c>
      <c r="GM215" s="2" t="s">
        <v>220</v>
      </c>
      <c r="GN215" s="2" t="s">
        <v>220</v>
      </c>
      <c r="GO215" s="2" t="s">
        <v>232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416</v>
      </c>
      <c r="GX215" s="2" t="s">
        <v>270</v>
      </c>
      <c r="GY215" s="2" t="s">
        <v>220</v>
      </c>
      <c r="GZ215" s="2" t="s">
        <v>220</v>
      </c>
      <c r="HA215" s="2" t="s">
        <v>232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277</v>
      </c>
      <c r="HJ215" s="2" t="s">
        <v>270</v>
      </c>
      <c r="HK215" s="2" t="s">
        <v>220</v>
      </c>
      <c r="HL215" s="2" t="s">
        <v>220</v>
      </c>
      <c r="HM215" s="2" t="s">
        <v>232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254</v>
      </c>
      <c r="HV215" s="2" t="s">
        <v>270</v>
      </c>
      <c r="HW215" s="2" t="s">
        <v>220</v>
      </c>
      <c r="HX215" s="2" t="s">
        <v>220</v>
      </c>
      <c r="HY215" s="2" t="s">
        <v>232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270</v>
      </c>
      <c r="II215" s="2" t="s">
        <v>1676</v>
      </c>
      <c r="IJ215" s="2" t="s">
        <v>1693</v>
      </c>
      <c r="IK215" s="2" t="s">
        <v>232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277</v>
      </c>
      <c r="IT215" s="2" t="s">
        <v>270</v>
      </c>
      <c r="IU215" s="2" t="s">
        <v>220</v>
      </c>
      <c r="IV215" s="2" t="s">
        <v>220</v>
      </c>
      <c r="IW215" s="2" t="s">
        <v>232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1188</v>
      </c>
      <c r="JF215" s="2" t="s">
        <v>270</v>
      </c>
      <c r="JG215" s="2" t="s">
        <v>1387</v>
      </c>
      <c r="JH215" s="2" t="s">
        <v>2255</v>
      </c>
      <c r="JI215" s="2" t="s">
        <v>232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230</v>
      </c>
      <c r="JR215" s="2" t="s">
        <v>270</v>
      </c>
      <c r="JS215" s="2" t="s">
        <v>603</v>
      </c>
      <c r="JT215" s="2" t="s">
        <v>220</v>
      </c>
      <c r="JU215" s="2" t="s">
        <v>232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277</v>
      </c>
      <c r="KD215" s="2" t="s">
        <v>270</v>
      </c>
      <c r="KE215" s="2" t="s">
        <v>220</v>
      </c>
      <c r="KF215" s="2" t="s">
        <v>220</v>
      </c>
      <c r="KG215" s="2" t="s">
        <v>232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254</v>
      </c>
      <c r="KP215" s="2" t="s">
        <v>270</v>
      </c>
      <c r="KQ215" s="2" t="s">
        <v>220</v>
      </c>
      <c r="KR215" s="2" t="s">
        <v>220</v>
      </c>
      <c r="KS215" s="2" t="s">
        <v>232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277</v>
      </c>
      <c r="LB215" s="2" t="s">
        <v>270</v>
      </c>
      <c r="LC215" s="2" t="s">
        <v>220</v>
      </c>
      <c r="LD215" s="2" t="s">
        <v>220</v>
      </c>
      <c r="LE215" s="2" t="s">
        <v>232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268</v>
      </c>
      <c r="LN215" s="2" t="s">
        <v>270</v>
      </c>
      <c r="LO215" s="2" t="s">
        <v>220</v>
      </c>
      <c r="LP215" s="2" t="s">
        <v>220</v>
      </c>
      <c r="LQ215" s="2" t="s">
        <v>232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270</v>
      </c>
      <c r="MA215" s="2" t="s">
        <v>279</v>
      </c>
      <c r="MB215" s="2" t="s">
        <v>445</v>
      </c>
      <c r="MC215" s="2" t="s">
        <v>232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277</v>
      </c>
      <c r="ML215" s="2" t="s">
        <v>270</v>
      </c>
      <c r="MM215" s="2" t="s">
        <v>220</v>
      </c>
      <c r="MN215" s="2" t="s">
        <v>220</v>
      </c>
      <c r="MO215" s="2" t="s">
        <v>232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270</v>
      </c>
      <c r="MY215" s="2" t="s">
        <v>1993</v>
      </c>
      <c r="MZ215" s="2" t="s">
        <v>1692</v>
      </c>
      <c r="NA215" s="2" t="s">
        <v>232</v>
      </c>
      <c r="NB215" s="2" t="s">
        <v>220</v>
      </c>
      <c r="NC215" s="4"/>
      <c r="ND215" s="8"/>
      <c r="NE215" s="4"/>
      <c r="NF215" s="8"/>
      <c r="NG215" s="7"/>
      <c r="NH215" s="7"/>
      <c r="NI215" s="2" t="s">
        <v>220</v>
      </c>
      <c r="NJ215" s="2" t="s">
        <v>220</v>
      </c>
      <c r="NK215" s="2" t="s">
        <v>220</v>
      </c>
      <c r="NL215" s="2" t="s">
        <v>220</v>
      </c>
      <c r="NM215" s="2" t="s">
        <v>220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277</v>
      </c>
      <c r="NV215" s="2" t="s">
        <v>270</v>
      </c>
      <c r="NW215" s="2" t="s">
        <v>220</v>
      </c>
      <c r="NX215" s="2" t="s">
        <v>220</v>
      </c>
      <c r="NY215" s="2" t="s">
        <v>232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220</v>
      </c>
      <c r="OI215" s="2" t="s">
        <v>220</v>
      </c>
      <c r="OJ215" s="2" t="s">
        <v>220</v>
      </c>
      <c r="OK215" s="2" t="s">
        <v>220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230</v>
      </c>
      <c r="OT215" s="2" t="s">
        <v>270</v>
      </c>
      <c r="OU215" s="2" t="s">
        <v>607</v>
      </c>
      <c r="OV215" s="2" t="s">
        <v>1550</v>
      </c>
      <c r="OW215" s="2" t="s">
        <v>232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220</v>
      </c>
      <c r="PF215" s="2" t="s">
        <v>220</v>
      </c>
      <c r="PG215" s="2" t="s">
        <v>220</v>
      </c>
      <c r="PH215" s="2" t="s">
        <v>220</v>
      </c>
      <c r="PI215" s="2" t="s">
        <v>220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230</v>
      </c>
      <c r="PR215" s="2" t="s">
        <v>270</v>
      </c>
      <c r="PS215" s="2" t="s">
        <v>1731</v>
      </c>
      <c r="PT215" s="2" t="s">
        <v>1915</v>
      </c>
      <c r="PU215" s="2" t="s">
        <v>232</v>
      </c>
      <c r="PV215" s="2" t="s">
        <v>220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</row>
    <row r="216">
      <c r="A216" s="2" t="s">
        <v>2347</v>
      </c>
      <c r="B216" s="2" t="s">
        <v>209</v>
      </c>
      <c r="C216" s="2" t="s">
        <v>210</v>
      </c>
      <c r="D216" s="2" t="s">
        <v>1713</v>
      </c>
      <c r="E216" s="2" t="s">
        <v>2173</v>
      </c>
      <c r="F216" s="2" t="s">
        <v>1686</v>
      </c>
      <c r="G216" s="2" t="s">
        <v>1686</v>
      </c>
      <c r="H216" s="2" t="s">
        <v>220</v>
      </c>
      <c r="I216" s="2" t="s">
        <v>1985</v>
      </c>
      <c r="J216" s="2" t="s">
        <v>282</v>
      </c>
      <c r="K216" s="2" t="s">
        <v>1583</v>
      </c>
      <c r="L216" s="3">
        <v>60</v>
      </c>
      <c r="M216" s="3">
        <v>63</v>
      </c>
      <c r="N216" s="3">
        <v>119.99</v>
      </c>
      <c r="O216" s="2" t="s">
        <v>217</v>
      </c>
      <c r="P216" s="2" t="s">
        <v>538</v>
      </c>
      <c r="Q216" s="2" t="s">
        <v>219</v>
      </c>
      <c r="R216" s="2" t="s">
        <v>220</v>
      </c>
      <c r="S216" s="2" t="s">
        <v>2348</v>
      </c>
      <c r="T216" s="2" t="s">
        <v>220</v>
      </c>
      <c r="U216" s="2" t="s">
        <v>220</v>
      </c>
      <c r="V216" s="2" t="s">
        <v>843</v>
      </c>
      <c r="W216" s="2" t="s">
        <v>845</v>
      </c>
      <c r="X216" s="2" t="s">
        <v>1688</v>
      </c>
      <c r="Y216" s="2" t="s">
        <v>2349</v>
      </c>
      <c r="Z216" s="4"/>
      <c r="AA216" s="4">
        <f>=ROUNDDOWN({0},0)</f>
      </c>
      <c r="AB216" s="5"/>
      <c r="AC216" s="2" t="s">
        <v>220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220</v>
      </c>
      <c r="BM216" s="7"/>
      <c r="BN216" s="7"/>
      <c r="BO216" s="4"/>
      <c r="BP216" s="8"/>
      <c r="BQ216" s="4"/>
      <c r="BR216" s="8"/>
      <c r="BS216" s="7"/>
      <c r="BT216" s="7"/>
      <c r="BU216" s="2" t="s">
        <v>230</v>
      </c>
      <c r="BV216" s="2" t="s">
        <v>270</v>
      </c>
      <c r="BW216" s="2" t="s">
        <v>220</v>
      </c>
      <c r="BX216" s="2" t="s">
        <v>1987</v>
      </c>
      <c r="BY216" s="2" t="s">
        <v>232</v>
      </c>
      <c r="BZ216" s="2" t="s">
        <v>220</v>
      </c>
      <c r="CA216" s="4"/>
      <c r="CB216" s="8"/>
      <c r="CC216" s="4"/>
      <c r="CD216" s="8"/>
      <c r="CE216" s="7"/>
      <c r="CF216" s="7"/>
      <c r="CG216" s="2" t="s">
        <v>230</v>
      </c>
      <c r="CH216" s="2" t="s">
        <v>270</v>
      </c>
      <c r="CI216" s="2" t="s">
        <v>585</v>
      </c>
      <c r="CJ216" s="2" t="s">
        <v>2350</v>
      </c>
      <c r="CK216" s="2" t="s">
        <v>232</v>
      </c>
      <c r="CL216" s="2" t="s">
        <v>220</v>
      </c>
      <c r="CM216" s="4"/>
      <c r="CN216" s="8"/>
      <c r="CO216" s="4"/>
      <c r="CP216" s="8"/>
      <c r="CQ216" s="7"/>
      <c r="CR216" s="7"/>
      <c r="CS216" s="2" t="s">
        <v>230</v>
      </c>
      <c r="CT216" s="2" t="s">
        <v>270</v>
      </c>
      <c r="CU216" s="2" t="s">
        <v>587</v>
      </c>
      <c r="CV216" s="2" t="s">
        <v>220</v>
      </c>
      <c r="CW216" s="2" t="s">
        <v>232</v>
      </c>
      <c r="CX216" s="2" t="s">
        <v>220</v>
      </c>
      <c r="CY216" s="4"/>
      <c r="CZ216" s="8"/>
      <c r="DA216" s="4"/>
      <c r="DB216" s="8"/>
      <c r="DC216" s="7"/>
      <c r="DD216" s="7"/>
      <c r="DE216" s="2" t="s">
        <v>230</v>
      </c>
      <c r="DF216" s="2" t="s">
        <v>270</v>
      </c>
      <c r="DG216" s="2" t="s">
        <v>589</v>
      </c>
      <c r="DH216" s="2" t="s">
        <v>2351</v>
      </c>
      <c r="DI216" s="2" t="s">
        <v>232</v>
      </c>
      <c r="DJ216" s="2" t="s">
        <v>220</v>
      </c>
      <c r="DK216" s="4"/>
      <c r="DL216" s="8"/>
      <c r="DM216" s="4"/>
      <c r="DN216" s="8"/>
      <c r="DO216" s="7"/>
      <c r="DP216" s="7"/>
      <c r="DQ216" s="2" t="s">
        <v>230</v>
      </c>
      <c r="DR216" s="2" t="s">
        <v>270</v>
      </c>
      <c r="DS216" s="2" t="s">
        <v>591</v>
      </c>
      <c r="DT216" s="2" t="s">
        <v>1706</v>
      </c>
      <c r="DU216" s="2" t="s">
        <v>232</v>
      </c>
      <c r="DV216" s="2" t="s">
        <v>220</v>
      </c>
      <c r="DW216" s="4"/>
      <c r="DX216" s="8"/>
      <c r="DY216" s="4"/>
      <c r="DZ216" s="8"/>
      <c r="EA216" s="7"/>
      <c r="EB216" s="7"/>
      <c r="EC216" s="2" t="s">
        <v>230</v>
      </c>
      <c r="ED216" s="2" t="s">
        <v>270</v>
      </c>
      <c r="EE216" s="2" t="s">
        <v>593</v>
      </c>
      <c r="EF216" s="2" t="s">
        <v>2352</v>
      </c>
      <c r="EG216" s="2" t="s">
        <v>232</v>
      </c>
      <c r="EH216" s="2" t="s">
        <v>220</v>
      </c>
      <c r="EI216" s="4"/>
      <c r="EJ216" s="8"/>
      <c r="EK216" s="4"/>
      <c r="EL216" s="8"/>
      <c r="EM216" s="7"/>
      <c r="EN216" s="7"/>
      <c r="EO216" s="2" t="s">
        <v>277</v>
      </c>
      <c r="EP216" s="2" t="s">
        <v>270</v>
      </c>
      <c r="EQ216" s="2" t="s">
        <v>220</v>
      </c>
      <c r="ER216" s="2" t="s">
        <v>220</v>
      </c>
      <c r="ES216" s="2" t="s">
        <v>232</v>
      </c>
      <c r="ET216" s="2" t="s">
        <v>220</v>
      </c>
      <c r="EU216" s="4"/>
      <c r="EV216" s="8"/>
      <c r="EW216" s="4"/>
      <c r="EX216" s="8"/>
      <c r="EY216" s="7"/>
      <c r="EZ216" s="7"/>
      <c r="FA216" s="2" t="s">
        <v>230</v>
      </c>
      <c r="FB216" s="2" t="s">
        <v>270</v>
      </c>
      <c r="FC216" s="2" t="s">
        <v>1398</v>
      </c>
      <c r="FD216" s="2" t="s">
        <v>623</v>
      </c>
      <c r="FE216" s="2" t="s">
        <v>232</v>
      </c>
      <c r="FF216" s="2" t="s">
        <v>220</v>
      </c>
      <c r="FG216" s="4"/>
      <c r="FH216" s="8"/>
      <c r="FI216" s="4"/>
      <c r="FJ216" s="8"/>
      <c r="FK216" s="7"/>
      <c r="FL216" s="7"/>
      <c r="FM216" s="2" t="s">
        <v>230</v>
      </c>
      <c r="FN216" s="2" t="s">
        <v>270</v>
      </c>
      <c r="FO216" s="2" t="s">
        <v>246</v>
      </c>
      <c r="FP216" s="2" t="s">
        <v>220</v>
      </c>
      <c r="FQ216" s="2" t="s">
        <v>232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277</v>
      </c>
      <c r="FZ216" s="2" t="s">
        <v>217</v>
      </c>
      <c r="GA216" s="2" t="s">
        <v>220</v>
      </c>
      <c r="GB216" s="2" t="s">
        <v>220</v>
      </c>
      <c r="GC216" s="2" t="s">
        <v>232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277</v>
      </c>
      <c r="GL216" s="2" t="s">
        <v>217</v>
      </c>
      <c r="GM216" s="2" t="s">
        <v>220</v>
      </c>
      <c r="GN216" s="2" t="s">
        <v>220</v>
      </c>
      <c r="GO216" s="2" t="s">
        <v>232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277</v>
      </c>
      <c r="GX216" s="2" t="s">
        <v>270</v>
      </c>
      <c r="GY216" s="2" t="s">
        <v>220</v>
      </c>
      <c r="GZ216" s="2" t="s">
        <v>220</v>
      </c>
      <c r="HA216" s="2" t="s">
        <v>232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277</v>
      </c>
      <c r="HJ216" s="2" t="s">
        <v>270</v>
      </c>
      <c r="HK216" s="2" t="s">
        <v>220</v>
      </c>
      <c r="HL216" s="2" t="s">
        <v>220</v>
      </c>
      <c r="HM216" s="2" t="s">
        <v>232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277</v>
      </c>
      <c r="HV216" s="2" t="s">
        <v>270</v>
      </c>
      <c r="HW216" s="2" t="s">
        <v>220</v>
      </c>
      <c r="HX216" s="2" t="s">
        <v>220</v>
      </c>
      <c r="HY216" s="2" t="s">
        <v>232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230</v>
      </c>
      <c r="IH216" s="2" t="s">
        <v>270</v>
      </c>
      <c r="II216" s="2" t="s">
        <v>591</v>
      </c>
      <c r="IJ216" s="2" t="s">
        <v>2353</v>
      </c>
      <c r="IK216" s="2" t="s">
        <v>232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277</v>
      </c>
      <c r="IT216" s="2" t="s">
        <v>270</v>
      </c>
      <c r="IU216" s="2" t="s">
        <v>220</v>
      </c>
      <c r="IV216" s="2" t="s">
        <v>220</v>
      </c>
      <c r="IW216" s="2" t="s">
        <v>232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230</v>
      </c>
      <c r="JF216" s="2" t="s">
        <v>270</v>
      </c>
      <c r="JG216" s="2" t="s">
        <v>1387</v>
      </c>
      <c r="JH216" s="2" t="s">
        <v>220</v>
      </c>
      <c r="JI216" s="2" t="s">
        <v>232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230</v>
      </c>
      <c r="JR216" s="2" t="s">
        <v>270</v>
      </c>
      <c r="JS216" s="2" t="s">
        <v>642</v>
      </c>
      <c r="JT216" s="2" t="s">
        <v>220</v>
      </c>
      <c r="JU216" s="2" t="s">
        <v>232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277</v>
      </c>
      <c r="KD216" s="2" t="s">
        <v>270</v>
      </c>
      <c r="KE216" s="2" t="s">
        <v>220</v>
      </c>
      <c r="KF216" s="2" t="s">
        <v>220</v>
      </c>
      <c r="KG216" s="2" t="s">
        <v>232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254</v>
      </c>
      <c r="KP216" s="2" t="s">
        <v>270</v>
      </c>
      <c r="KQ216" s="2" t="s">
        <v>220</v>
      </c>
      <c r="KR216" s="2" t="s">
        <v>220</v>
      </c>
      <c r="KS216" s="2" t="s">
        <v>232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277</v>
      </c>
      <c r="LB216" s="2" t="s">
        <v>270</v>
      </c>
      <c r="LC216" s="2" t="s">
        <v>220</v>
      </c>
      <c r="LD216" s="2" t="s">
        <v>220</v>
      </c>
      <c r="LE216" s="2" t="s">
        <v>232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268</v>
      </c>
      <c r="LN216" s="2" t="s">
        <v>270</v>
      </c>
      <c r="LO216" s="2" t="s">
        <v>220</v>
      </c>
      <c r="LP216" s="2" t="s">
        <v>220</v>
      </c>
      <c r="LQ216" s="2" t="s">
        <v>232</v>
      </c>
      <c r="LR216" s="2" t="s">
        <v>220</v>
      </c>
      <c r="LS216" s="4"/>
      <c r="LT216" s="8"/>
      <c r="LU216" s="4"/>
      <c r="LV216" s="8"/>
      <c r="LW216" s="7"/>
      <c r="LX216" s="7"/>
      <c r="LY216" s="2" t="s">
        <v>254</v>
      </c>
      <c r="LZ216" s="2" t="s">
        <v>270</v>
      </c>
      <c r="MA216" s="2" t="s">
        <v>220</v>
      </c>
      <c r="MB216" s="2" t="s">
        <v>220</v>
      </c>
      <c r="MC216" s="2" t="s">
        <v>232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277</v>
      </c>
      <c r="ML216" s="2" t="s">
        <v>270</v>
      </c>
      <c r="MM216" s="2" t="s">
        <v>220</v>
      </c>
      <c r="MN216" s="2" t="s">
        <v>220</v>
      </c>
      <c r="MO216" s="2" t="s">
        <v>232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270</v>
      </c>
      <c r="MY216" s="2" t="s">
        <v>1993</v>
      </c>
      <c r="MZ216" s="2" t="s">
        <v>1675</v>
      </c>
      <c r="NA216" s="2" t="s">
        <v>232</v>
      </c>
      <c r="NB216" s="2" t="s">
        <v>220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220</v>
      </c>
      <c r="NK216" s="2" t="s">
        <v>220</v>
      </c>
      <c r="NL216" s="2" t="s">
        <v>220</v>
      </c>
      <c r="NM216" s="2" t="s">
        <v>220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277</v>
      </c>
      <c r="NV216" s="2" t="s">
        <v>270</v>
      </c>
      <c r="NW216" s="2" t="s">
        <v>220</v>
      </c>
      <c r="NX216" s="2" t="s">
        <v>220</v>
      </c>
      <c r="NY216" s="2" t="s">
        <v>232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220</v>
      </c>
      <c r="OI216" s="2" t="s">
        <v>220</v>
      </c>
      <c r="OJ216" s="2" t="s">
        <v>220</v>
      </c>
      <c r="OK216" s="2" t="s">
        <v>220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268</v>
      </c>
      <c r="OT216" s="2" t="s">
        <v>270</v>
      </c>
      <c r="OU216" s="2" t="s">
        <v>220</v>
      </c>
      <c r="OV216" s="2" t="s">
        <v>220</v>
      </c>
      <c r="OW216" s="2" t="s">
        <v>232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220</v>
      </c>
      <c r="PF216" s="2" t="s">
        <v>220</v>
      </c>
      <c r="PG216" s="2" t="s">
        <v>220</v>
      </c>
      <c r="PH216" s="2" t="s">
        <v>220</v>
      </c>
      <c r="PI216" s="2" t="s">
        <v>220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825</v>
      </c>
      <c r="PR216" s="2" t="s">
        <v>270</v>
      </c>
      <c r="PS216" s="2" t="s">
        <v>220</v>
      </c>
      <c r="PT216" s="2" t="s">
        <v>220</v>
      </c>
      <c r="PU216" s="2" t="s">
        <v>232</v>
      </c>
      <c r="PV216" s="2" t="s">
        <v>220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</row>
    <row r="217">
      <c r="A217" s="2" t="s">
        <v>2354</v>
      </c>
      <c r="B217" s="2" t="s">
        <v>209</v>
      </c>
      <c r="C217" s="2" t="s">
        <v>210</v>
      </c>
      <c r="D217" s="2" t="s">
        <v>1713</v>
      </c>
      <c r="E217" s="2" t="s">
        <v>2173</v>
      </c>
      <c r="F217" s="2" t="s">
        <v>1697</v>
      </c>
      <c r="G217" s="2" t="s">
        <v>1697</v>
      </c>
      <c r="H217" s="2" t="s">
        <v>1697</v>
      </c>
      <c r="I217" s="2" t="s">
        <v>1985</v>
      </c>
      <c r="J217" s="2" t="s">
        <v>282</v>
      </c>
      <c r="K217" s="2" t="s">
        <v>1698</v>
      </c>
      <c r="L217" s="3">
        <v>57.6</v>
      </c>
      <c r="M217" s="3">
        <v>60.48</v>
      </c>
      <c r="N217" s="3">
        <v>119.99</v>
      </c>
      <c r="O217" s="2" t="s">
        <v>1699</v>
      </c>
      <c r="P217" s="2" t="s">
        <v>538</v>
      </c>
      <c r="Q217" s="2" t="s">
        <v>219</v>
      </c>
      <c r="R217" s="2" t="s">
        <v>220</v>
      </c>
      <c r="S217" s="2" t="s">
        <v>1700</v>
      </c>
      <c r="T217" s="2" t="s">
        <v>220</v>
      </c>
      <c r="U217" s="2" t="s">
        <v>220</v>
      </c>
      <c r="V217" s="2" t="s">
        <v>1217</v>
      </c>
      <c r="W217" s="2" t="s">
        <v>442</v>
      </c>
      <c r="X217" s="2" t="s">
        <v>1701</v>
      </c>
      <c r="Y217" s="2" t="s">
        <v>582</v>
      </c>
      <c r="Z217" s="4"/>
      <c r="AA217" s="4">
        <f>=ROUNDDOWN({0},0)</f>
      </c>
      <c r="AB217" s="5"/>
      <c r="AC217" s="2" t="s">
        <v>220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220</v>
      </c>
      <c r="BM217" s="7"/>
      <c r="BN217" s="7"/>
      <c r="BO217" s="4"/>
      <c r="BP217" s="8"/>
      <c r="BQ217" s="4"/>
      <c r="BR217" s="8"/>
      <c r="BS217" s="7"/>
      <c r="BT217" s="7"/>
      <c r="BU217" s="2" t="s">
        <v>277</v>
      </c>
      <c r="BV217" s="2" t="s">
        <v>270</v>
      </c>
      <c r="BW217" s="2" t="s">
        <v>220</v>
      </c>
      <c r="BX217" s="2" t="s">
        <v>220</v>
      </c>
      <c r="BY217" s="2" t="s">
        <v>232</v>
      </c>
      <c r="BZ217" s="2" t="s">
        <v>220</v>
      </c>
      <c r="CA217" s="4"/>
      <c r="CB217" s="8"/>
      <c r="CC217" s="4"/>
      <c r="CD217" s="8"/>
      <c r="CE217" s="7"/>
      <c r="CF217" s="7"/>
      <c r="CG217" s="2" t="s">
        <v>230</v>
      </c>
      <c r="CH217" s="2" t="s">
        <v>270</v>
      </c>
      <c r="CI217" s="2" t="s">
        <v>1702</v>
      </c>
      <c r="CJ217" s="2" t="s">
        <v>2355</v>
      </c>
      <c r="CK217" s="2" t="s">
        <v>232</v>
      </c>
      <c r="CL217" s="2" t="s">
        <v>220</v>
      </c>
      <c r="CM217" s="4"/>
      <c r="CN217" s="8"/>
      <c r="CO217" s="4"/>
      <c r="CP217" s="8"/>
      <c r="CQ217" s="7"/>
      <c r="CR217" s="7"/>
      <c r="CS217" s="2" t="s">
        <v>230</v>
      </c>
      <c r="CT217" s="2" t="s">
        <v>270</v>
      </c>
      <c r="CU217" s="2" t="s">
        <v>587</v>
      </c>
      <c r="CV217" s="2" t="s">
        <v>2356</v>
      </c>
      <c r="CW217" s="2" t="s">
        <v>232</v>
      </c>
      <c r="CX217" s="2" t="s">
        <v>220</v>
      </c>
      <c r="CY217" s="4"/>
      <c r="CZ217" s="8"/>
      <c r="DA217" s="4"/>
      <c r="DB217" s="8"/>
      <c r="DC217" s="7"/>
      <c r="DD217" s="7"/>
      <c r="DE217" s="2" t="s">
        <v>230</v>
      </c>
      <c r="DF217" s="2" t="s">
        <v>270</v>
      </c>
      <c r="DG217" s="2" t="s">
        <v>1704</v>
      </c>
      <c r="DH217" s="2" t="s">
        <v>2357</v>
      </c>
      <c r="DI217" s="2" t="s">
        <v>232</v>
      </c>
      <c r="DJ217" s="2" t="s">
        <v>220</v>
      </c>
      <c r="DK217" s="4"/>
      <c r="DL217" s="8"/>
      <c r="DM217" s="4"/>
      <c r="DN217" s="8"/>
      <c r="DO217" s="7"/>
      <c r="DP217" s="7"/>
      <c r="DQ217" s="2" t="s">
        <v>230</v>
      </c>
      <c r="DR217" s="2" t="s">
        <v>270</v>
      </c>
      <c r="DS217" s="2" t="s">
        <v>1706</v>
      </c>
      <c r="DT217" s="2" t="s">
        <v>582</v>
      </c>
      <c r="DU217" s="2" t="s">
        <v>232</v>
      </c>
      <c r="DV217" s="2" t="s">
        <v>220</v>
      </c>
      <c r="DW217" s="4"/>
      <c r="DX217" s="8"/>
      <c r="DY217" s="4"/>
      <c r="DZ217" s="8"/>
      <c r="EA217" s="7"/>
      <c r="EB217" s="7"/>
      <c r="EC217" s="2" t="s">
        <v>230</v>
      </c>
      <c r="ED217" s="2" t="s">
        <v>270</v>
      </c>
      <c r="EE217" s="2" t="s">
        <v>588</v>
      </c>
      <c r="EF217" s="2" t="s">
        <v>680</v>
      </c>
      <c r="EG217" s="2" t="s">
        <v>232</v>
      </c>
      <c r="EH217" s="2" t="s">
        <v>220</v>
      </c>
      <c r="EI217" s="4"/>
      <c r="EJ217" s="8"/>
      <c r="EK217" s="4"/>
      <c r="EL217" s="8"/>
      <c r="EM217" s="7"/>
      <c r="EN217" s="7"/>
      <c r="EO217" s="2" t="s">
        <v>277</v>
      </c>
      <c r="EP217" s="2" t="s">
        <v>270</v>
      </c>
      <c r="EQ217" s="2" t="s">
        <v>220</v>
      </c>
      <c r="ER217" s="2" t="s">
        <v>220</v>
      </c>
      <c r="ES217" s="2" t="s">
        <v>232</v>
      </c>
      <c r="ET217" s="2" t="s">
        <v>220</v>
      </c>
      <c r="EU217" s="4"/>
      <c r="EV217" s="8"/>
      <c r="EW217" s="4"/>
      <c r="EX217" s="8"/>
      <c r="EY217" s="7"/>
      <c r="EZ217" s="7"/>
      <c r="FA217" s="2" t="s">
        <v>230</v>
      </c>
      <c r="FB217" s="2" t="s">
        <v>270</v>
      </c>
      <c r="FC217" s="2" t="s">
        <v>676</v>
      </c>
      <c r="FD217" s="2" t="s">
        <v>2009</v>
      </c>
      <c r="FE217" s="2" t="s">
        <v>232</v>
      </c>
      <c r="FF217" s="2" t="s">
        <v>220</v>
      </c>
      <c r="FG217" s="4"/>
      <c r="FH217" s="8"/>
      <c r="FI217" s="4"/>
      <c r="FJ217" s="8"/>
      <c r="FK217" s="7"/>
      <c r="FL217" s="7"/>
      <c r="FM217" s="2" t="s">
        <v>268</v>
      </c>
      <c r="FN217" s="2" t="s">
        <v>270</v>
      </c>
      <c r="FO217" s="2" t="s">
        <v>220</v>
      </c>
      <c r="FP217" s="2" t="s">
        <v>220</v>
      </c>
      <c r="FQ217" s="2" t="s">
        <v>232</v>
      </c>
      <c r="FR217" s="2" t="s">
        <v>220</v>
      </c>
      <c r="FS217" s="4"/>
      <c r="FT217" s="8"/>
      <c r="FU217" s="4"/>
      <c r="FV217" s="8"/>
      <c r="FW217" s="7"/>
      <c r="FX217" s="7"/>
      <c r="FY217" s="2" t="s">
        <v>220</v>
      </c>
      <c r="FZ217" s="2" t="s">
        <v>220</v>
      </c>
      <c r="GA217" s="2" t="s">
        <v>220</v>
      </c>
      <c r="GB217" s="2" t="s">
        <v>220</v>
      </c>
      <c r="GC217" s="2" t="s">
        <v>220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220</v>
      </c>
      <c r="GL217" s="2" t="s">
        <v>220</v>
      </c>
      <c r="GM217" s="2" t="s">
        <v>220</v>
      </c>
      <c r="GN217" s="2" t="s">
        <v>220</v>
      </c>
      <c r="GO217" s="2" t="s">
        <v>220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220</v>
      </c>
      <c r="GY217" s="2" t="s">
        <v>220</v>
      </c>
      <c r="GZ217" s="2" t="s">
        <v>220</v>
      </c>
      <c r="HA217" s="2" t="s">
        <v>220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277</v>
      </c>
      <c r="HJ217" s="2" t="s">
        <v>217</v>
      </c>
      <c r="HK217" s="2" t="s">
        <v>220</v>
      </c>
      <c r="HL217" s="2" t="s">
        <v>220</v>
      </c>
      <c r="HM217" s="2" t="s">
        <v>232</v>
      </c>
      <c r="HN217" s="2" t="s">
        <v>220</v>
      </c>
      <c r="HO217" s="4"/>
      <c r="HP217" s="8"/>
      <c r="HQ217" s="4"/>
      <c r="HR217" s="8"/>
      <c r="HS217" s="7"/>
      <c r="HT217" s="7"/>
      <c r="HU217" s="2" t="s">
        <v>220</v>
      </c>
      <c r="HV217" s="2" t="s">
        <v>220</v>
      </c>
      <c r="HW217" s="2" t="s">
        <v>220</v>
      </c>
      <c r="HX217" s="2" t="s">
        <v>220</v>
      </c>
      <c r="HY217" s="2" t="s">
        <v>220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230</v>
      </c>
      <c r="IH217" s="2" t="s">
        <v>270</v>
      </c>
      <c r="II217" s="2" t="s">
        <v>1706</v>
      </c>
      <c r="IJ217" s="2" t="s">
        <v>2358</v>
      </c>
      <c r="IK217" s="2" t="s">
        <v>232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268</v>
      </c>
      <c r="IT217" s="2" t="s">
        <v>270</v>
      </c>
      <c r="IU217" s="2" t="s">
        <v>220</v>
      </c>
      <c r="IV217" s="2" t="s">
        <v>220</v>
      </c>
      <c r="IW217" s="2" t="s">
        <v>232</v>
      </c>
      <c r="IX217" s="2" t="s">
        <v>220</v>
      </c>
      <c r="IY217" s="4"/>
      <c r="IZ217" s="8"/>
      <c r="JA217" s="4"/>
      <c r="JB217" s="8"/>
      <c r="JC217" s="7"/>
      <c r="JD217" s="7"/>
      <c r="JE217" s="2" t="s">
        <v>230</v>
      </c>
      <c r="JF217" s="2" t="s">
        <v>270</v>
      </c>
      <c r="JG217" s="2" t="s">
        <v>1387</v>
      </c>
      <c r="JH217" s="2" t="s">
        <v>220</v>
      </c>
      <c r="JI217" s="2" t="s">
        <v>232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254</v>
      </c>
      <c r="JR217" s="2" t="s">
        <v>270</v>
      </c>
      <c r="JS217" s="2" t="s">
        <v>220</v>
      </c>
      <c r="JT217" s="2" t="s">
        <v>220</v>
      </c>
      <c r="JU217" s="2" t="s">
        <v>232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277</v>
      </c>
      <c r="KD217" s="2" t="s">
        <v>217</v>
      </c>
      <c r="KE217" s="2" t="s">
        <v>220</v>
      </c>
      <c r="KF217" s="2" t="s">
        <v>220</v>
      </c>
      <c r="KG217" s="2" t="s">
        <v>232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254</v>
      </c>
      <c r="KP217" s="2" t="s">
        <v>270</v>
      </c>
      <c r="KQ217" s="2" t="s">
        <v>220</v>
      </c>
      <c r="KR217" s="2" t="s">
        <v>220</v>
      </c>
      <c r="KS217" s="2" t="s">
        <v>232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277</v>
      </c>
      <c r="LB217" s="2" t="s">
        <v>270</v>
      </c>
      <c r="LC217" s="2" t="s">
        <v>220</v>
      </c>
      <c r="LD217" s="2" t="s">
        <v>220</v>
      </c>
      <c r="LE217" s="2" t="s">
        <v>232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268</v>
      </c>
      <c r="LN217" s="2" t="s">
        <v>270</v>
      </c>
      <c r="LO217" s="2" t="s">
        <v>220</v>
      </c>
      <c r="LP217" s="2" t="s">
        <v>220</v>
      </c>
      <c r="LQ217" s="2" t="s">
        <v>232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230</v>
      </c>
      <c r="LZ217" s="2" t="s">
        <v>270</v>
      </c>
      <c r="MA217" s="2" t="s">
        <v>2359</v>
      </c>
      <c r="MB217" s="2" t="s">
        <v>220</v>
      </c>
      <c r="MC217" s="2" t="s">
        <v>232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277</v>
      </c>
      <c r="ML217" s="2" t="s">
        <v>270</v>
      </c>
      <c r="MM217" s="2" t="s">
        <v>220</v>
      </c>
      <c r="MN217" s="2" t="s">
        <v>220</v>
      </c>
      <c r="MO217" s="2" t="s">
        <v>232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230</v>
      </c>
      <c r="MX217" s="2" t="s">
        <v>270</v>
      </c>
      <c r="MY217" s="2" t="s">
        <v>1710</v>
      </c>
      <c r="MZ217" s="2" t="s">
        <v>2360</v>
      </c>
      <c r="NA217" s="2" t="s">
        <v>232</v>
      </c>
      <c r="NB217" s="2" t="s">
        <v>220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220</v>
      </c>
      <c r="NK217" s="2" t="s">
        <v>220</v>
      </c>
      <c r="NL217" s="2" t="s">
        <v>220</v>
      </c>
      <c r="NM217" s="2" t="s">
        <v>220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277</v>
      </c>
      <c r="NV217" s="2" t="s">
        <v>270</v>
      </c>
      <c r="NW217" s="2" t="s">
        <v>220</v>
      </c>
      <c r="NX217" s="2" t="s">
        <v>220</v>
      </c>
      <c r="NY217" s="2" t="s">
        <v>232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220</v>
      </c>
      <c r="OI217" s="2" t="s">
        <v>220</v>
      </c>
      <c r="OJ217" s="2" t="s">
        <v>220</v>
      </c>
      <c r="OK217" s="2" t="s">
        <v>220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230</v>
      </c>
      <c r="OT217" s="2" t="s">
        <v>270</v>
      </c>
      <c r="OU217" s="2" t="s">
        <v>607</v>
      </c>
      <c r="OV217" s="2" t="s">
        <v>220</v>
      </c>
      <c r="OW217" s="2" t="s">
        <v>232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220</v>
      </c>
      <c r="PF217" s="2" t="s">
        <v>220</v>
      </c>
      <c r="PG217" s="2" t="s">
        <v>220</v>
      </c>
      <c r="PH217" s="2" t="s">
        <v>220</v>
      </c>
      <c r="PI217" s="2" t="s">
        <v>220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277</v>
      </c>
      <c r="PR217" s="2" t="s">
        <v>270</v>
      </c>
      <c r="PS217" s="2" t="s">
        <v>220</v>
      </c>
      <c r="PT217" s="2" t="s">
        <v>220</v>
      </c>
      <c r="PU217" s="2" t="s">
        <v>232</v>
      </c>
      <c r="PV217" s="2" t="s">
        <v>220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</row>
    <row r="218">
      <c r="A218" s="2" t="s">
        <v>2361</v>
      </c>
      <c r="B218" s="2" t="s">
        <v>209</v>
      </c>
      <c r="C218" s="2" t="s">
        <v>210</v>
      </c>
      <c r="D218" s="2" t="s">
        <v>1713</v>
      </c>
      <c r="E218" s="2" t="s">
        <v>2173</v>
      </c>
      <c r="F218" s="2" t="s">
        <v>2362</v>
      </c>
      <c r="G218" s="2" t="s">
        <v>2362</v>
      </c>
      <c r="H218" s="2" t="s">
        <v>2362</v>
      </c>
      <c r="I218" s="2" t="s">
        <v>2363</v>
      </c>
      <c r="J218" s="2" t="s">
        <v>215</v>
      </c>
      <c r="K218" s="2" t="s">
        <v>2364</v>
      </c>
      <c r="L218" s="3">
        <v>45</v>
      </c>
      <c r="M218" s="3">
        <v>47.25</v>
      </c>
      <c r="N218" s="3">
        <v>99.99</v>
      </c>
      <c r="O218" s="2" t="s">
        <v>537</v>
      </c>
      <c r="P218" s="2" t="s">
        <v>538</v>
      </c>
      <c r="Q218" s="2" t="s">
        <v>219</v>
      </c>
      <c r="R218" s="2" t="s">
        <v>220</v>
      </c>
      <c r="S218" s="2" t="s">
        <v>2365</v>
      </c>
      <c r="T218" s="2" t="s">
        <v>220</v>
      </c>
      <c r="U218" s="2" t="s">
        <v>220</v>
      </c>
      <c r="V218" s="2" t="s">
        <v>580</v>
      </c>
      <c r="W218" s="2" t="s">
        <v>442</v>
      </c>
      <c r="X218" s="2" t="s">
        <v>581</v>
      </c>
      <c r="Y218" s="2" t="s">
        <v>2366</v>
      </c>
      <c r="Z218" s="4"/>
      <c r="AA218" s="4">
        <f>=ROUNDDOWN({0},0)</f>
      </c>
      <c r="AB218" s="5"/>
      <c r="AC218" s="2" t="s">
        <v>220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/>
      <c r="AQ218" s="8"/>
      <c r="AR218" s="4">
        <v>9</v>
      </c>
      <c r="AS218" s="8">
        <v>441.47</v>
      </c>
      <c r="AT218" s="7">
        <v>-1</v>
      </c>
      <c r="AU218" s="7">
        <v>-1</v>
      </c>
      <c r="AV218" s="4"/>
      <c r="AW218" s="8"/>
      <c r="AX218" s="4">
        <v>9</v>
      </c>
      <c r="AY218" s="8">
        <v>441.47</v>
      </c>
      <c r="AZ218" s="7">
        <v>-1</v>
      </c>
      <c r="BA218" s="7">
        <v>-1</v>
      </c>
      <c r="BB218" s="7"/>
      <c r="BC218" s="4"/>
      <c r="BD218" s="8"/>
      <c r="BE218" s="4">
        <v>9</v>
      </c>
      <c r="BF218" s="8">
        <v>441.47</v>
      </c>
      <c r="BG218" s="7">
        <v>-1</v>
      </c>
      <c r="BH218" s="7">
        <v>-1</v>
      </c>
      <c r="BI218" s="7"/>
      <c r="BJ218" s="4"/>
      <c r="BK218" s="8"/>
      <c r="BL218" s="2" t="s">
        <v>2367</v>
      </c>
      <c r="BM218" s="7"/>
      <c r="BN218" s="7"/>
      <c r="BO218" s="4"/>
      <c r="BP218" s="8"/>
      <c r="BQ218" s="4"/>
      <c r="BR218" s="8"/>
      <c r="BS218" s="7"/>
      <c r="BT218" s="7"/>
      <c r="BU218" s="2" t="s">
        <v>1237</v>
      </c>
      <c r="BV218" s="2" t="s">
        <v>270</v>
      </c>
      <c r="BW218" s="2" t="s">
        <v>220</v>
      </c>
      <c r="BX218" s="2" t="s">
        <v>1987</v>
      </c>
      <c r="BY218" s="2" t="s">
        <v>232</v>
      </c>
      <c r="BZ218" s="2" t="s">
        <v>220</v>
      </c>
      <c r="CA218" s="4"/>
      <c r="CB218" s="8"/>
      <c r="CC218" s="4"/>
      <c r="CD218" s="8"/>
      <c r="CE218" s="7"/>
      <c r="CF218" s="7"/>
      <c r="CG218" s="2" t="s">
        <v>230</v>
      </c>
      <c r="CH218" s="2" t="s">
        <v>270</v>
      </c>
      <c r="CI218" s="2" t="s">
        <v>2368</v>
      </c>
      <c r="CJ218" s="2" t="s">
        <v>2369</v>
      </c>
      <c r="CK218" s="2" t="s">
        <v>232</v>
      </c>
      <c r="CL218" s="2" t="s">
        <v>220</v>
      </c>
      <c r="CM218" s="4"/>
      <c r="CN218" s="8"/>
      <c r="CO218" s="4">
        <v>2</v>
      </c>
      <c r="CP218" s="8">
        <v>90</v>
      </c>
      <c r="CQ218" s="7">
        <v>-1</v>
      </c>
      <c r="CR218" s="7">
        <v>-1</v>
      </c>
      <c r="CS218" s="2" t="s">
        <v>230</v>
      </c>
      <c r="CT218" s="2" t="s">
        <v>270</v>
      </c>
      <c r="CU218" s="2" t="s">
        <v>2370</v>
      </c>
      <c r="CV218" s="2" t="s">
        <v>2371</v>
      </c>
      <c r="CW218" s="2" t="s">
        <v>269</v>
      </c>
      <c r="CX218" s="2" t="s">
        <v>220</v>
      </c>
      <c r="CY218" s="4"/>
      <c r="CZ218" s="8"/>
      <c r="DA218" s="4"/>
      <c r="DB218" s="8"/>
      <c r="DC218" s="7"/>
      <c r="DD218" s="7"/>
      <c r="DE218" s="2" t="s">
        <v>230</v>
      </c>
      <c r="DF218" s="2" t="s">
        <v>270</v>
      </c>
      <c r="DG218" s="2" t="s">
        <v>2372</v>
      </c>
      <c r="DH218" s="2" t="s">
        <v>1463</v>
      </c>
      <c r="DI218" s="2" t="s">
        <v>232</v>
      </c>
      <c r="DJ218" s="2" t="s">
        <v>220</v>
      </c>
      <c r="DK218" s="4"/>
      <c r="DL218" s="8"/>
      <c r="DM218" s="4">
        <v>3</v>
      </c>
      <c r="DN218" s="8">
        <v>141.72</v>
      </c>
      <c r="DO218" s="7">
        <v>-1</v>
      </c>
      <c r="DP218" s="7">
        <v>-1</v>
      </c>
      <c r="DQ218" s="2" t="s">
        <v>230</v>
      </c>
      <c r="DR218" s="2" t="s">
        <v>270</v>
      </c>
      <c r="DS218" s="2" t="s">
        <v>637</v>
      </c>
      <c r="DT218" s="2" t="s">
        <v>2366</v>
      </c>
      <c r="DU218" s="2" t="s">
        <v>232</v>
      </c>
      <c r="DV218" s="2" t="s">
        <v>220</v>
      </c>
      <c r="DW218" s="4"/>
      <c r="DX218" s="8"/>
      <c r="DY218" s="4">
        <v>1</v>
      </c>
      <c r="DZ218" s="8">
        <v>45.18</v>
      </c>
      <c r="EA218" s="7">
        <v>-1</v>
      </c>
      <c r="EB218" s="7">
        <v>-1</v>
      </c>
      <c r="EC218" s="2" t="s">
        <v>230</v>
      </c>
      <c r="ED218" s="2" t="s">
        <v>270</v>
      </c>
      <c r="EE218" s="2" t="s">
        <v>2373</v>
      </c>
      <c r="EF218" s="2" t="s">
        <v>2374</v>
      </c>
      <c r="EG218" s="2" t="s">
        <v>269</v>
      </c>
      <c r="EH218" s="2" t="s">
        <v>220</v>
      </c>
      <c r="EI218" s="4"/>
      <c r="EJ218" s="8"/>
      <c r="EK218" s="4">
        <v>2</v>
      </c>
      <c r="EL218" s="8">
        <v>117.32</v>
      </c>
      <c r="EM218" s="7">
        <v>-1</v>
      </c>
      <c r="EN218" s="7">
        <v>-1</v>
      </c>
      <c r="EO218" s="2" t="s">
        <v>230</v>
      </c>
      <c r="EP218" s="2" t="s">
        <v>270</v>
      </c>
      <c r="EQ218" s="2" t="s">
        <v>455</v>
      </c>
      <c r="ER218" s="2" t="s">
        <v>456</v>
      </c>
      <c r="ES218" s="2" t="s">
        <v>232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230</v>
      </c>
      <c r="FB218" s="2" t="s">
        <v>270</v>
      </c>
      <c r="FC218" s="2" t="s">
        <v>676</v>
      </c>
      <c r="FD218" s="2" t="s">
        <v>2375</v>
      </c>
      <c r="FE218" s="2" t="s">
        <v>232</v>
      </c>
      <c r="FF218" s="2" t="s">
        <v>220</v>
      </c>
      <c r="FG218" s="4"/>
      <c r="FH218" s="8"/>
      <c r="FI218" s="4"/>
      <c r="FJ218" s="8"/>
      <c r="FK218" s="7"/>
      <c r="FL218" s="7"/>
      <c r="FM218" s="2" t="s">
        <v>230</v>
      </c>
      <c r="FN218" s="2" t="s">
        <v>270</v>
      </c>
      <c r="FO218" s="2" t="s">
        <v>246</v>
      </c>
      <c r="FP218" s="2" t="s">
        <v>220</v>
      </c>
      <c r="FQ218" s="2" t="s">
        <v>232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230</v>
      </c>
      <c r="FZ218" s="2" t="s">
        <v>270</v>
      </c>
      <c r="GA218" s="2" t="s">
        <v>460</v>
      </c>
      <c r="GB218" s="2" t="s">
        <v>2109</v>
      </c>
      <c r="GC218" s="2" t="s">
        <v>232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277</v>
      </c>
      <c r="GL218" s="2" t="s">
        <v>270</v>
      </c>
      <c r="GM218" s="2" t="s">
        <v>220</v>
      </c>
      <c r="GN218" s="2" t="s">
        <v>220</v>
      </c>
      <c r="GO218" s="2" t="s">
        <v>232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230</v>
      </c>
      <c r="GX218" s="2" t="s">
        <v>270</v>
      </c>
      <c r="GY218" s="2" t="s">
        <v>1830</v>
      </c>
      <c r="GZ218" s="2" t="s">
        <v>1475</v>
      </c>
      <c r="HA218" s="2" t="s">
        <v>232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277</v>
      </c>
      <c r="HJ218" s="2" t="s">
        <v>270</v>
      </c>
      <c r="HK218" s="2" t="s">
        <v>220</v>
      </c>
      <c r="HL218" s="2" t="s">
        <v>220</v>
      </c>
      <c r="HM218" s="2" t="s">
        <v>232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230</v>
      </c>
      <c r="HV218" s="2" t="s">
        <v>270</v>
      </c>
      <c r="HW218" s="2" t="s">
        <v>465</v>
      </c>
      <c r="HX218" s="2" t="s">
        <v>220</v>
      </c>
      <c r="HY218" s="2" t="s">
        <v>232</v>
      </c>
      <c r="HZ218" s="2" t="s">
        <v>220</v>
      </c>
      <c r="IA218" s="4"/>
      <c r="IB218" s="8"/>
      <c r="IC218" s="4"/>
      <c r="ID218" s="8"/>
      <c r="IE218" s="7"/>
      <c r="IF218" s="7"/>
      <c r="IG218" s="2" t="s">
        <v>230</v>
      </c>
      <c r="IH218" s="2" t="s">
        <v>270</v>
      </c>
      <c r="II218" s="2" t="s">
        <v>637</v>
      </c>
      <c r="IJ218" s="2" t="s">
        <v>2376</v>
      </c>
      <c r="IK218" s="2" t="s">
        <v>232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277</v>
      </c>
      <c r="IT218" s="2" t="s">
        <v>270</v>
      </c>
      <c r="IU218" s="2" t="s">
        <v>220</v>
      </c>
      <c r="IV218" s="2" t="s">
        <v>220</v>
      </c>
      <c r="IW218" s="2" t="s">
        <v>232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254</v>
      </c>
      <c r="JF218" s="2" t="s">
        <v>270</v>
      </c>
      <c r="JG218" s="2" t="s">
        <v>220</v>
      </c>
      <c r="JH218" s="2" t="s">
        <v>220</v>
      </c>
      <c r="JI218" s="2" t="s">
        <v>232</v>
      </c>
      <c r="JJ218" s="2" t="s">
        <v>220</v>
      </c>
      <c r="JK218" s="4"/>
      <c r="JL218" s="8"/>
      <c r="JM218" s="4"/>
      <c r="JN218" s="8"/>
      <c r="JO218" s="7"/>
      <c r="JP218" s="7"/>
      <c r="JQ218" s="2" t="s">
        <v>230</v>
      </c>
      <c r="JR218" s="2" t="s">
        <v>270</v>
      </c>
      <c r="JS218" s="2" t="s">
        <v>2297</v>
      </c>
      <c r="JT218" s="2" t="s">
        <v>1566</v>
      </c>
      <c r="JU218" s="2" t="s">
        <v>232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277</v>
      </c>
      <c r="KD218" s="2" t="s">
        <v>270</v>
      </c>
      <c r="KE218" s="2" t="s">
        <v>220</v>
      </c>
      <c r="KF218" s="2" t="s">
        <v>220</v>
      </c>
      <c r="KG218" s="2" t="s">
        <v>232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277</v>
      </c>
      <c r="KP218" s="2" t="s">
        <v>270</v>
      </c>
      <c r="KQ218" s="2" t="s">
        <v>220</v>
      </c>
      <c r="KR218" s="2" t="s">
        <v>220</v>
      </c>
      <c r="KS218" s="2" t="s">
        <v>232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270</v>
      </c>
      <c r="LC218" s="2" t="s">
        <v>2377</v>
      </c>
      <c r="LD218" s="2" t="s">
        <v>732</v>
      </c>
      <c r="LE218" s="2" t="s">
        <v>232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268</v>
      </c>
      <c r="LN218" s="2" t="s">
        <v>270</v>
      </c>
      <c r="LO218" s="2" t="s">
        <v>220</v>
      </c>
      <c r="LP218" s="2" t="s">
        <v>220</v>
      </c>
      <c r="LQ218" s="2" t="s">
        <v>232</v>
      </c>
      <c r="LR218" s="2" t="s">
        <v>220</v>
      </c>
      <c r="LS218" s="4"/>
      <c r="LT218" s="8"/>
      <c r="LU218" s="4">
        <v>1</v>
      </c>
      <c r="LV218" s="8">
        <v>47.25</v>
      </c>
      <c r="LW218" s="7">
        <v>-1</v>
      </c>
      <c r="LX218" s="7">
        <v>-1</v>
      </c>
      <c r="LY218" s="2" t="s">
        <v>230</v>
      </c>
      <c r="LZ218" s="2" t="s">
        <v>270</v>
      </c>
      <c r="MA218" s="2" t="s">
        <v>279</v>
      </c>
      <c r="MB218" s="2" t="s">
        <v>1727</v>
      </c>
      <c r="MC218" s="2" t="s">
        <v>232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277</v>
      </c>
      <c r="ML218" s="2" t="s">
        <v>270</v>
      </c>
      <c r="MM218" s="2" t="s">
        <v>220</v>
      </c>
      <c r="MN218" s="2" t="s">
        <v>220</v>
      </c>
      <c r="MO218" s="2" t="s">
        <v>232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230</v>
      </c>
      <c r="MX218" s="2" t="s">
        <v>270</v>
      </c>
      <c r="MY218" s="2" t="s">
        <v>2378</v>
      </c>
      <c r="MZ218" s="2" t="s">
        <v>1193</v>
      </c>
      <c r="NA218" s="2" t="s">
        <v>232</v>
      </c>
      <c r="NB218" s="2" t="s">
        <v>220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220</v>
      </c>
      <c r="NK218" s="2" t="s">
        <v>220</v>
      </c>
      <c r="NL218" s="2" t="s">
        <v>220</v>
      </c>
      <c r="NM218" s="2" t="s">
        <v>220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277</v>
      </c>
      <c r="NV218" s="2" t="s">
        <v>270</v>
      </c>
      <c r="NW218" s="2" t="s">
        <v>220</v>
      </c>
      <c r="NX218" s="2" t="s">
        <v>220</v>
      </c>
      <c r="NY218" s="2" t="s">
        <v>232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220</v>
      </c>
      <c r="OI218" s="2" t="s">
        <v>220</v>
      </c>
      <c r="OJ218" s="2" t="s">
        <v>220</v>
      </c>
      <c r="OK218" s="2" t="s">
        <v>220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230</v>
      </c>
      <c r="OT218" s="2" t="s">
        <v>270</v>
      </c>
      <c r="OU218" s="2" t="s">
        <v>241</v>
      </c>
      <c r="OV218" s="2" t="s">
        <v>463</v>
      </c>
      <c r="OW218" s="2" t="s">
        <v>232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220</v>
      </c>
      <c r="PF218" s="2" t="s">
        <v>220</v>
      </c>
      <c r="PG218" s="2" t="s">
        <v>220</v>
      </c>
      <c r="PH218" s="2" t="s">
        <v>220</v>
      </c>
      <c r="PI218" s="2" t="s">
        <v>220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230</v>
      </c>
      <c r="PR218" s="2" t="s">
        <v>270</v>
      </c>
      <c r="PS218" s="2" t="s">
        <v>966</v>
      </c>
      <c r="PT218" s="2" t="s">
        <v>2342</v>
      </c>
      <c r="PU218" s="2" t="s">
        <v>232</v>
      </c>
      <c r="PV218" s="2" t="s">
        <v>220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</row>
    <row r="219">
      <c r="A219" s="2" t="s">
        <v>2379</v>
      </c>
      <c r="B219" s="2" t="s">
        <v>209</v>
      </c>
      <c r="C219" s="2" t="s">
        <v>210</v>
      </c>
      <c r="D219" s="2" t="s">
        <v>1713</v>
      </c>
      <c r="E219" s="2" t="s">
        <v>2173</v>
      </c>
      <c r="F219" s="2" t="s">
        <v>2380</v>
      </c>
      <c r="G219" s="2" t="s">
        <v>2380</v>
      </c>
      <c r="H219" s="2" t="s">
        <v>2380</v>
      </c>
      <c r="I219" s="2" t="s">
        <v>2381</v>
      </c>
      <c r="J219" s="2" t="s">
        <v>215</v>
      </c>
      <c r="K219" s="2" t="s">
        <v>2382</v>
      </c>
      <c r="L219" s="3">
        <v>40.5</v>
      </c>
      <c r="M219" s="3">
        <v>42.53</v>
      </c>
      <c r="N219" s="3">
        <v>89.99</v>
      </c>
      <c r="O219" s="2" t="s">
        <v>217</v>
      </c>
      <c r="P219" s="2" t="s">
        <v>1115</v>
      </c>
      <c r="Q219" s="2" t="s">
        <v>219</v>
      </c>
      <c r="R219" s="2" t="s">
        <v>220</v>
      </c>
      <c r="S219" s="2" t="s">
        <v>2383</v>
      </c>
      <c r="T219" s="2" t="s">
        <v>220</v>
      </c>
      <c r="U219" s="2" t="s">
        <v>220</v>
      </c>
      <c r="V219" s="2" t="s">
        <v>1585</v>
      </c>
      <c r="W219" s="2" t="s">
        <v>442</v>
      </c>
      <c r="X219" s="2" t="s">
        <v>226</v>
      </c>
      <c r="Y219" s="2" t="s">
        <v>2384</v>
      </c>
      <c r="Z219" s="4"/>
      <c r="AA219" s="4">
        <f>=ROUNDDOWN({0},0)</f>
      </c>
      <c r="AB219" s="5"/>
      <c r="AC219" s="2" t="s">
        <v>220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220</v>
      </c>
      <c r="BM219" s="7"/>
      <c r="BN219" s="7"/>
      <c r="BO219" s="4"/>
      <c r="BP219" s="8"/>
      <c r="BQ219" s="4"/>
      <c r="BR219" s="8"/>
      <c r="BS219" s="7"/>
      <c r="BT219" s="7"/>
      <c r="BU219" s="2" t="s">
        <v>230</v>
      </c>
      <c r="BV219" s="2" t="s">
        <v>270</v>
      </c>
      <c r="BW219" s="2" t="s">
        <v>220</v>
      </c>
      <c r="BX219" s="2" t="s">
        <v>2385</v>
      </c>
      <c r="BY219" s="2" t="s">
        <v>232</v>
      </c>
      <c r="BZ219" s="2" t="s">
        <v>220</v>
      </c>
      <c r="CA219" s="4"/>
      <c r="CB219" s="8"/>
      <c r="CC219" s="4"/>
      <c r="CD219" s="8"/>
      <c r="CE219" s="7"/>
      <c r="CF219" s="7"/>
      <c r="CG219" s="2" t="s">
        <v>230</v>
      </c>
      <c r="CH219" s="2" t="s">
        <v>270</v>
      </c>
      <c r="CI219" s="2" t="s">
        <v>2386</v>
      </c>
      <c r="CJ219" s="2" t="s">
        <v>2283</v>
      </c>
      <c r="CK219" s="2" t="s">
        <v>232</v>
      </c>
      <c r="CL219" s="2" t="s">
        <v>220</v>
      </c>
      <c r="CM219" s="4"/>
      <c r="CN219" s="8"/>
      <c r="CO219" s="4"/>
      <c r="CP219" s="8"/>
      <c r="CQ219" s="7"/>
      <c r="CR219" s="7"/>
      <c r="CS219" s="2" t="s">
        <v>230</v>
      </c>
      <c r="CT219" s="2" t="s">
        <v>270</v>
      </c>
      <c r="CU219" s="2" t="s">
        <v>235</v>
      </c>
      <c r="CV219" s="2" t="s">
        <v>2387</v>
      </c>
      <c r="CW219" s="2" t="s">
        <v>232</v>
      </c>
      <c r="CX219" s="2" t="s">
        <v>220</v>
      </c>
      <c r="CY219" s="4"/>
      <c r="CZ219" s="8"/>
      <c r="DA219" s="4"/>
      <c r="DB219" s="8"/>
      <c r="DC219" s="7"/>
      <c r="DD219" s="7"/>
      <c r="DE219" s="2" t="s">
        <v>230</v>
      </c>
      <c r="DF219" s="2" t="s">
        <v>270</v>
      </c>
      <c r="DG219" s="2" t="s">
        <v>2372</v>
      </c>
      <c r="DH219" s="2" t="s">
        <v>2388</v>
      </c>
      <c r="DI219" s="2" t="s">
        <v>232</v>
      </c>
      <c r="DJ219" s="2" t="s">
        <v>220</v>
      </c>
      <c r="DK219" s="4"/>
      <c r="DL219" s="8"/>
      <c r="DM219" s="4"/>
      <c r="DN219" s="8"/>
      <c r="DO219" s="7"/>
      <c r="DP219" s="7"/>
      <c r="DQ219" s="2" t="s">
        <v>230</v>
      </c>
      <c r="DR219" s="2" t="s">
        <v>270</v>
      </c>
      <c r="DS219" s="2" t="s">
        <v>2007</v>
      </c>
      <c r="DT219" s="2" t="s">
        <v>2386</v>
      </c>
      <c r="DU219" s="2" t="s">
        <v>232</v>
      </c>
      <c r="DV219" s="2" t="s">
        <v>220</v>
      </c>
      <c r="DW219" s="4"/>
      <c r="DX219" s="8"/>
      <c r="DY219" s="4"/>
      <c r="DZ219" s="8"/>
      <c r="EA219" s="7"/>
      <c r="EB219" s="7"/>
      <c r="EC219" s="2" t="s">
        <v>230</v>
      </c>
      <c r="ED219" s="2" t="s">
        <v>270</v>
      </c>
      <c r="EE219" s="2" t="s">
        <v>2389</v>
      </c>
      <c r="EF219" s="2" t="s">
        <v>687</v>
      </c>
      <c r="EG219" s="2" t="s">
        <v>232</v>
      </c>
      <c r="EH219" s="2" t="s">
        <v>220</v>
      </c>
      <c r="EI219" s="4"/>
      <c r="EJ219" s="8"/>
      <c r="EK219" s="4"/>
      <c r="EL219" s="8"/>
      <c r="EM219" s="7"/>
      <c r="EN219" s="7"/>
      <c r="EO219" s="2" t="s">
        <v>230</v>
      </c>
      <c r="EP219" s="2" t="s">
        <v>270</v>
      </c>
      <c r="EQ219" s="2" t="s">
        <v>455</v>
      </c>
      <c r="ER219" s="2" t="s">
        <v>247</v>
      </c>
      <c r="ES219" s="2" t="s">
        <v>232</v>
      </c>
      <c r="ET219" s="2" t="s">
        <v>220</v>
      </c>
      <c r="EU219" s="4"/>
      <c r="EV219" s="8"/>
      <c r="EW219" s="4"/>
      <c r="EX219" s="8"/>
      <c r="EY219" s="7"/>
      <c r="EZ219" s="7"/>
      <c r="FA219" s="2" t="s">
        <v>230</v>
      </c>
      <c r="FB219" s="2" t="s">
        <v>270</v>
      </c>
      <c r="FC219" s="2" t="s">
        <v>676</v>
      </c>
      <c r="FD219" s="2" t="s">
        <v>1708</v>
      </c>
      <c r="FE219" s="2" t="s">
        <v>232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230</v>
      </c>
      <c r="FN219" s="2" t="s">
        <v>270</v>
      </c>
      <c r="FO219" s="2" t="s">
        <v>246</v>
      </c>
      <c r="FP219" s="2" t="s">
        <v>220</v>
      </c>
      <c r="FQ219" s="2" t="s">
        <v>232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277</v>
      </c>
      <c r="FZ219" s="2" t="s">
        <v>217</v>
      </c>
      <c r="GA219" s="2" t="s">
        <v>220</v>
      </c>
      <c r="GB219" s="2" t="s">
        <v>220</v>
      </c>
      <c r="GC219" s="2" t="s">
        <v>232</v>
      </c>
      <c r="GD219" s="2" t="s">
        <v>220</v>
      </c>
      <c r="GE219" s="4"/>
      <c r="GF219" s="8"/>
      <c r="GG219" s="4"/>
      <c r="GH219" s="8"/>
      <c r="GI219" s="7"/>
      <c r="GJ219" s="7"/>
      <c r="GK219" s="2" t="s">
        <v>277</v>
      </c>
      <c r="GL219" s="2" t="s">
        <v>217</v>
      </c>
      <c r="GM219" s="2" t="s">
        <v>220</v>
      </c>
      <c r="GN219" s="2" t="s">
        <v>220</v>
      </c>
      <c r="GO219" s="2" t="s">
        <v>232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277</v>
      </c>
      <c r="GX219" s="2" t="s">
        <v>270</v>
      </c>
      <c r="GY219" s="2" t="s">
        <v>220</v>
      </c>
      <c r="GZ219" s="2" t="s">
        <v>220</v>
      </c>
      <c r="HA219" s="2" t="s">
        <v>232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277</v>
      </c>
      <c r="HJ219" s="2" t="s">
        <v>270</v>
      </c>
      <c r="HK219" s="2" t="s">
        <v>220</v>
      </c>
      <c r="HL219" s="2" t="s">
        <v>220</v>
      </c>
      <c r="HM219" s="2" t="s">
        <v>232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277</v>
      </c>
      <c r="HV219" s="2" t="s">
        <v>270</v>
      </c>
      <c r="HW219" s="2" t="s">
        <v>220</v>
      </c>
      <c r="HX219" s="2" t="s">
        <v>220</v>
      </c>
      <c r="HY219" s="2" t="s">
        <v>232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230</v>
      </c>
      <c r="IH219" s="2" t="s">
        <v>270</v>
      </c>
      <c r="II219" s="2" t="s">
        <v>2390</v>
      </c>
      <c r="IJ219" s="2" t="s">
        <v>1538</v>
      </c>
      <c r="IK219" s="2" t="s">
        <v>232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277</v>
      </c>
      <c r="IT219" s="2" t="s">
        <v>270</v>
      </c>
      <c r="IU219" s="2" t="s">
        <v>220</v>
      </c>
      <c r="IV219" s="2" t="s">
        <v>220</v>
      </c>
      <c r="IW219" s="2" t="s">
        <v>232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254</v>
      </c>
      <c r="JF219" s="2" t="s">
        <v>270</v>
      </c>
      <c r="JG219" s="2" t="s">
        <v>220</v>
      </c>
      <c r="JH219" s="2" t="s">
        <v>220</v>
      </c>
      <c r="JI219" s="2" t="s">
        <v>232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230</v>
      </c>
      <c r="JR219" s="2" t="s">
        <v>270</v>
      </c>
      <c r="JS219" s="2" t="s">
        <v>2297</v>
      </c>
      <c r="JT219" s="2" t="s">
        <v>220</v>
      </c>
      <c r="JU219" s="2" t="s">
        <v>232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277</v>
      </c>
      <c r="KD219" s="2" t="s">
        <v>270</v>
      </c>
      <c r="KE219" s="2" t="s">
        <v>220</v>
      </c>
      <c r="KF219" s="2" t="s">
        <v>220</v>
      </c>
      <c r="KG219" s="2" t="s">
        <v>232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277</v>
      </c>
      <c r="KP219" s="2" t="s">
        <v>270</v>
      </c>
      <c r="KQ219" s="2" t="s">
        <v>220</v>
      </c>
      <c r="KR219" s="2" t="s">
        <v>220</v>
      </c>
      <c r="KS219" s="2" t="s">
        <v>232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277</v>
      </c>
      <c r="LB219" s="2" t="s">
        <v>270</v>
      </c>
      <c r="LC219" s="2" t="s">
        <v>220</v>
      </c>
      <c r="LD219" s="2" t="s">
        <v>220</v>
      </c>
      <c r="LE219" s="2" t="s">
        <v>232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268</v>
      </c>
      <c r="LN219" s="2" t="s">
        <v>270</v>
      </c>
      <c r="LO219" s="2" t="s">
        <v>220</v>
      </c>
      <c r="LP219" s="2" t="s">
        <v>220</v>
      </c>
      <c r="LQ219" s="2" t="s">
        <v>232</v>
      </c>
      <c r="LR219" s="2" t="s">
        <v>220</v>
      </c>
      <c r="LS219" s="4"/>
      <c r="LT219" s="8"/>
      <c r="LU219" s="4"/>
      <c r="LV219" s="8"/>
      <c r="LW219" s="7"/>
      <c r="LX219" s="7"/>
      <c r="LY219" s="2" t="s">
        <v>230</v>
      </c>
      <c r="LZ219" s="2" t="s">
        <v>270</v>
      </c>
      <c r="MA219" s="2" t="s">
        <v>2391</v>
      </c>
      <c r="MB219" s="2" t="s">
        <v>1488</v>
      </c>
      <c r="MC219" s="2" t="s">
        <v>232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277</v>
      </c>
      <c r="ML219" s="2" t="s">
        <v>270</v>
      </c>
      <c r="MM219" s="2" t="s">
        <v>220</v>
      </c>
      <c r="MN219" s="2" t="s">
        <v>220</v>
      </c>
      <c r="MO219" s="2" t="s">
        <v>232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230</v>
      </c>
      <c r="MX219" s="2" t="s">
        <v>270</v>
      </c>
      <c r="MY219" s="2" t="s">
        <v>2378</v>
      </c>
      <c r="MZ219" s="2" t="s">
        <v>2392</v>
      </c>
      <c r="NA219" s="2" t="s">
        <v>232</v>
      </c>
      <c r="NB219" s="2" t="s">
        <v>220</v>
      </c>
      <c r="NC219" s="4"/>
      <c r="ND219" s="8"/>
      <c r="NE219" s="4"/>
      <c r="NF219" s="8"/>
      <c r="NG219" s="7"/>
      <c r="NH219" s="7"/>
      <c r="NI219" s="2" t="s">
        <v>220</v>
      </c>
      <c r="NJ219" s="2" t="s">
        <v>220</v>
      </c>
      <c r="NK219" s="2" t="s">
        <v>220</v>
      </c>
      <c r="NL219" s="2" t="s">
        <v>220</v>
      </c>
      <c r="NM219" s="2" t="s">
        <v>220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277</v>
      </c>
      <c r="NV219" s="2" t="s">
        <v>270</v>
      </c>
      <c r="NW219" s="2" t="s">
        <v>220</v>
      </c>
      <c r="NX219" s="2" t="s">
        <v>220</v>
      </c>
      <c r="NY219" s="2" t="s">
        <v>232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220</v>
      </c>
      <c r="OI219" s="2" t="s">
        <v>220</v>
      </c>
      <c r="OJ219" s="2" t="s">
        <v>220</v>
      </c>
      <c r="OK219" s="2" t="s">
        <v>220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230</v>
      </c>
      <c r="OT219" s="2" t="s">
        <v>270</v>
      </c>
      <c r="OU219" s="2" t="s">
        <v>241</v>
      </c>
      <c r="OV219" s="2" t="s">
        <v>1473</v>
      </c>
      <c r="OW219" s="2" t="s">
        <v>232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220</v>
      </c>
      <c r="PF219" s="2" t="s">
        <v>220</v>
      </c>
      <c r="PG219" s="2" t="s">
        <v>220</v>
      </c>
      <c r="PH219" s="2" t="s">
        <v>220</v>
      </c>
      <c r="PI219" s="2" t="s">
        <v>220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825</v>
      </c>
      <c r="PR219" s="2" t="s">
        <v>270</v>
      </c>
      <c r="PS219" s="2" t="s">
        <v>220</v>
      </c>
      <c r="PT219" s="2" t="s">
        <v>220</v>
      </c>
      <c r="PU219" s="2" t="s">
        <v>232</v>
      </c>
      <c r="PV219" s="2" t="s">
        <v>220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</row>
    <row r="220">
      <c r="A220" s="2" t="s">
        <v>2393</v>
      </c>
      <c r="B220" s="2" t="s">
        <v>209</v>
      </c>
      <c r="C220" s="2" t="s">
        <v>210</v>
      </c>
      <c r="D220" s="2" t="s">
        <v>2394</v>
      </c>
      <c r="E220" s="2" t="s">
        <v>2395</v>
      </c>
      <c r="F220" s="2" t="s">
        <v>2396</v>
      </c>
      <c r="G220" s="2" t="s">
        <v>2396</v>
      </c>
      <c r="H220" s="2" t="s">
        <v>220</v>
      </c>
      <c r="I220" s="2" t="s">
        <v>2397</v>
      </c>
      <c r="J220" s="2" t="s">
        <v>215</v>
      </c>
      <c r="K220" s="2" t="s">
        <v>672</v>
      </c>
      <c r="L220" s="3">
        <v>63.7</v>
      </c>
      <c r="M220" s="3">
        <v>66.88</v>
      </c>
      <c r="N220" s="3">
        <v>129.99</v>
      </c>
      <c r="O220" s="2" t="s">
        <v>217</v>
      </c>
      <c r="P220" s="2" t="s">
        <v>538</v>
      </c>
      <c r="Q220" s="2" t="s">
        <v>219</v>
      </c>
      <c r="R220" s="2" t="s">
        <v>220</v>
      </c>
      <c r="S220" s="2" t="s">
        <v>2398</v>
      </c>
      <c r="T220" s="2" t="s">
        <v>220</v>
      </c>
      <c r="U220" s="2" t="s">
        <v>220</v>
      </c>
      <c r="V220" s="2" t="s">
        <v>224</v>
      </c>
      <c r="W220" s="2" t="s">
        <v>225</v>
      </c>
      <c r="X220" s="2" t="s">
        <v>953</v>
      </c>
      <c r="Y220" s="2" t="s">
        <v>582</v>
      </c>
      <c r="Z220" s="4">
        <v>226</v>
      </c>
      <c r="AA220" s="4">
        <f>=ROUNDDOWN(22.3762376237624,0)</f>
      </c>
      <c r="AB220" s="5">
        <v>10.1</v>
      </c>
      <c r="AC220" s="2" t="s">
        <v>220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24</v>
      </c>
      <c r="AQ220" s="8">
        <v>1446.95</v>
      </c>
      <c r="AR220" s="4">
        <v>10</v>
      </c>
      <c r="AS220" s="8">
        <v>684.13</v>
      </c>
      <c r="AT220" s="7">
        <v>1.4</v>
      </c>
      <c r="AU220" s="7">
        <v>1.115</v>
      </c>
      <c r="AV220" s="4">
        <v>45</v>
      </c>
      <c r="AW220" s="8">
        <v>2882.57</v>
      </c>
      <c r="AX220" s="4">
        <v>43</v>
      </c>
      <c r="AY220" s="8">
        <v>3264.69</v>
      </c>
      <c r="AZ220" s="7">
        <v>0.0465</v>
      </c>
      <c r="BA220" s="7">
        <v>-0.117</v>
      </c>
      <c r="BB220" s="7">
        <v>0.502</v>
      </c>
      <c r="BC220" s="4">
        <v>81</v>
      </c>
      <c r="BD220" s="8">
        <v>5003.35</v>
      </c>
      <c r="BE220" s="4">
        <v>68</v>
      </c>
      <c r="BF220" s="8">
        <v>5029.51</v>
      </c>
      <c r="BG220" s="7">
        <v>0.1912</v>
      </c>
      <c r="BH220" s="7">
        <v>-0.0052</v>
      </c>
      <c r="BI220" s="7">
        <v>0.5761</v>
      </c>
      <c r="BJ220" s="4">
        <v>24</v>
      </c>
      <c r="BK220" s="8">
        <v>1446.95</v>
      </c>
      <c r="BL220" s="2" t="s">
        <v>2399</v>
      </c>
      <c r="BM220" s="7">
        <v>1</v>
      </c>
      <c r="BN220" s="7">
        <v>1</v>
      </c>
      <c r="BO220" s="4">
        <v>8</v>
      </c>
      <c r="BP220" s="8">
        <v>510.82</v>
      </c>
      <c r="BQ220" s="4">
        <v>5</v>
      </c>
      <c r="BR220" s="8">
        <v>340.55</v>
      </c>
      <c r="BS220" s="7">
        <v>0.6</v>
      </c>
      <c r="BT220" s="7">
        <v>0.5</v>
      </c>
      <c r="BU220" s="2" t="s">
        <v>230</v>
      </c>
      <c r="BV220" s="2" t="s">
        <v>217</v>
      </c>
      <c r="BW220" s="2" t="s">
        <v>220</v>
      </c>
      <c r="BX220" s="2" t="s">
        <v>2286</v>
      </c>
      <c r="BY220" s="2" t="s">
        <v>232</v>
      </c>
      <c r="BZ220" s="2" t="s">
        <v>220</v>
      </c>
      <c r="CA220" s="4">
        <v>2</v>
      </c>
      <c r="CB220" s="8">
        <v>139.06</v>
      </c>
      <c r="CC220" s="4">
        <v>4</v>
      </c>
      <c r="CD220" s="8">
        <v>278.12</v>
      </c>
      <c r="CE220" s="7">
        <v>-0.5</v>
      </c>
      <c r="CF220" s="7">
        <v>-0.5</v>
      </c>
      <c r="CG220" s="2" t="s">
        <v>230</v>
      </c>
      <c r="CH220" s="2" t="s">
        <v>217</v>
      </c>
      <c r="CI220" s="2" t="s">
        <v>591</v>
      </c>
      <c r="CJ220" s="2" t="s">
        <v>2400</v>
      </c>
      <c r="CK220" s="2" t="s">
        <v>232</v>
      </c>
      <c r="CL220" s="2" t="s">
        <v>220</v>
      </c>
      <c r="CM220" s="4">
        <v>4</v>
      </c>
      <c r="CN220" s="8">
        <v>270.36</v>
      </c>
      <c r="CO220" s="4"/>
      <c r="CP220" s="8"/>
      <c r="CQ220" s="7"/>
      <c r="CR220" s="7"/>
      <c r="CS220" s="2" t="s">
        <v>230</v>
      </c>
      <c r="CT220" s="2" t="s">
        <v>217</v>
      </c>
      <c r="CU220" s="2" t="s">
        <v>235</v>
      </c>
      <c r="CV220" s="2" t="s">
        <v>1729</v>
      </c>
      <c r="CW220" s="2" t="s">
        <v>232</v>
      </c>
      <c r="CX220" s="2" t="s">
        <v>220</v>
      </c>
      <c r="CY220" s="4">
        <v>2</v>
      </c>
      <c r="CZ220" s="8">
        <v>78.74</v>
      </c>
      <c r="DA220" s="4"/>
      <c r="DB220" s="8"/>
      <c r="DC220" s="7"/>
      <c r="DD220" s="7"/>
      <c r="DE220" s="2" t="s">
        <v>230</v>
      </c>
      <c r="DF220" s="2" t="s">
        <v>217</v>
      </c>
      <c r="DG220" s="2" t="s">
        <v>589</v>
      </c>
      <c r="DH220" s="2" t="s">
        <v>2401</v>
      </c>
      <c r="DI220" s="2" t="s">
        <v>232</v>
      </c>
      <c r="DJ220" s="2" t="s">
        <v>220</v>
      </c>
      <c r="DK220" s="4"/>
      <c r="DL220" s="8"/>
      <c r="DM220" s="4"/>
      <c r="DN220" s="8"/>
      <c r="DO220" s="7"/>
      <c r="DP220" s="7"/>
      <c r="DQ220" s="2" t="s">
        <v>230</v>
      </c>
      <c r="DR220" s="2" t="s">
        <v>217</v>
      </c>
      <c r="DS220" s="2" t="s">
        <v>591</v>
      </c>
      <c r="DT220" s="2" t="s">
        <v>2402</v>
      </c>
      <c r="DU220" s="2" t="s">
        <v>232</v>
      </c>
      <c r="DV220" s="2" t="s">
        <v>220</v>
      </c>
      <c r="DW220" s="4">
        <v>3</v>
      </c>
      <c r="DX220" s="8">
        <v>98.19</v>
      </c>
      <c r="DY220" s="4">
        <v>1</v>
      </c>
      <c r="DZ220" s="8">
        <v>65.46</v>
      </c>
      <c r="EA220" s="7">
        <v>2</v>
      </c>
      <c r="EB220" s="7">
        <v>0.5</v>
      </c>
      <c r="EC220" s="2" t="s">
        <v>230</v>
      </c>
      <c r="ED220" s="2" t="s">
        <v>217</v>
      </c>
      <c r="EE220" s="2" t="s">
        <v>591</v>
      </c>
      <c r="EF220" s="2" t="s">
        <v>2403</v>
      </c>
      <c r="EG220" s="2" t="s">
        <v>232</v>
      </c>
      <c r="EH220" s="2" t="s">
        <v>220</v>
      </c>
      <c r="EI220" s="4">
        <v>4</v>
      </c>
      <c r="EJ220" s="8">
        <v>278.12</v>
      </c>
      <c r="EK220" s="4"/>
      <c r="EL220" s="8"/>
      <c r="EM220" s="7"/>
      <c r="EN220" s="7"/>
      <c r="EO220" s="2" t="s">
        <v>230</v>
      </c>
      <c r="EP220" s="2" t="s">
        <v>217</v>
      </c>
      <c r="EQ220" s="2" t="s">
        <v>455</v>
      </c>
      <c r="ER220" s="2" t="s">
        <v>1511</v>
      </c>
      <c r="ES220" s="2" t="s">
        <v>232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230</v>
      </c>
      <c r="FB220" s="2" t="s">
        <v>217</v>
      </c>
      <c r="FC220" s="2" t="s">
        <v>591</v>
      </c>
      <c r="FD220" s="2" t="s">
        <v>2404</v>
      </c>
      <c r="FE220" s="2" t="s">
        <v>232</v>
      </c>
      <c r="FF220" s="2" t="s">
        <v>220</v>
      </c>
      <c r="FG220" s="4">
        <v>1</v>
      </c>
      <c r="FH220" s="8">
        <v>71.66</v>
      </c>
      <c r="FI220" s="4"/>
      <c r="FJ220" s="8"/>
      <c r="FK220" s="7"/>
      <c r="FL220" s="7"/>
      <c r="FM220" s="2" t="s">
        <v>230</v>
      </c>
      <c r="FN220" s="2" t="s">
        <v>217</v>
      </c>
      <c r="FO220" s="2" t="s">
        <v>246</v>
      </c>
      <c r="FP220" s="2" t="s">
        <v>2405</v>
      </c>
      <c r="FQ220" s="2" t="s">
        <v>232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230</v>
      </c>
      <c r="FZ220" s="2" t="s">
        <v>217</v>
      </c>
      <c r="GA220" s="2" t="s">
        <v>460</v>
      </c>
      <c r="GB220" s="2" t="s">
        <v>267</v>
      </c>
      <c r="GC220" s="2" t="s">
        <v>232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386</v>
      </c>
      <c r="GL220" s="2" t="s">
        <v>217</v>
      </c>
      <c r="GM220" s="2" t="s">
        <v>220</v>
      </c>
      <c r="GN220" s="2" t="s">
        <v>220</v>
      </c>
      <c r="GO220" s="2" t="s">
        <v>232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416</v>
      </c>
      <c r="GX220" s="2" t="s">
        <v>217</v>
      </c>
      <c r="GY220" s="2" t="s">
        <v>220</v>
      </c>
      <c r="GZ220" s="2" t="s">
        <v>220</v>
      </c>
      <c r="HA220" s="2" t="s">
        <v>232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254</v>
      </c>
      <c r="HJ220" s="2" t="s">
        <v>217</v>
      </c>
      <c r="HK220" s="2" t="s">
        <v>220</v>
      </c>
      <c r="HL220" s="2" t="s">
        <v>220</v>
      </c>
      <c r="HM220" s="2" t="s">
        <v>232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230</v>
      </c>
      <c r="HV220" s="2" t="s">
        <v>217</v>
      </c>
      <c r="HW220" s="2" t="s">
        <v>2406</v>
      </c>
      <c r="HX220" s="2" t="s">
        <v>1190</v>
      </c>
      <c r="HY220" s="2" t="s">
        <v>232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230</v>
      </c>
      <c r="IH220" s="2" t="s">
        <v>217</v>
      </c>
      <c r="II220" s="2" t="s">
        <v>591</v>
      </c>
      <c r="IJ220" s="2" t="s">
        <v>2407</v>
      </c>
      <c r="IK220" s="2" t="s">
        <v>232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277</v>
      </c>
      <c r="IT220" s="2" t="s">
        <v>217</v>
      </c>
      <c r="IU220" s="2" t="s">
        <v>220</v>
      </c>
      <c r="IV220" s="2" t="s">
        <v>220</v>
      </c>
      <c r="IW220" s="2" t="s">
        <v>232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230</v>
      </c>
      <c r="JF220" s="2" t="s">
        <v>217</v>
      </c>
      <c r="JG220" s="2" t="s">
        <v>1387</v>
      </c>
      <c r="JH220" s="2" t="s">
        <v>2408</v>
      </c>
      <c r="JI220" s="2" t="s">
        <v>232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230</v>
      </c>
      <c r="JR220" s="2" t="s">
        <v>217</v>
      </c>
      <c r="JS220" s="2" t="s">
        <v>642</v>
      </c>
      <c r="JT220" s="2" t="s">
        <v>336</v>
      </c>
      <c r="JU220" s="2" t="s">
        <v>232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277</v>
      </c>
      <c r="KD220" s="2" t="s">
        <v>217</v>
      </c>
      <c r="KE220" s="2" t="s">
        <v>220</v>
      </c>
      <c r="KF220" s="2" t="s">
        <v>220</v>
      </c>
      <c r="KG220" s="2" t="s">
        <v>232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254</v>
      </c>
      <c r="KP220" s="2" t="s">
        <v>217</v>
      </c>
      <c r="KQ220" s="2" t="s">
        <v>220</v>
      </c>
      <c r="KR220" s="2" t="s">
        <v>220</v>
      </c>
      <c r="KS220" s="2" t="s">
        <v>232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277</v>
      </c>
      <c r="LB220" s="2" t="s">
        <v>217</v>
      </c>
      <c r="LC220" s="2" t="s">
        <v>220</v>
      </c>
      <c r="LD220" s="2" t="s">
        <v>220</v>
      </c>
      <c r="LE220" s="2" t="s">
        <v>232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268</v>
      </c>
      <c r="LN220" s="2" t="s">
        <v>217</v>
      </c>
      <c r="LO220" s="2" t="s">
        <v>220</v>
      </c>
      <c r="LP220" s="2" t="s">
        <v>220</v>
      </c>
      <c r="LQ220" s="2" t="s">
        <v>232</v>
      </c>
      <c r="LR220" s="2" t="s">
        <v>269</v>
      </c>
      <c r="LS220" s="4"/>
      <c r="LT220" s="8"/>
      <c r="LU220" s="4"/>
      <c r="LV220" s="8"/>
      <c r="LW220" s="7"/>
      <c r="LX220" s="7"/>
      <c r="LY220" s="2" t="s">
        <v>230</v>
      </c>
      <c r="LZ220" s="2" t="s">
        <v>270</v>
      </c>
      <c r="MA220" s="2" t="s">
        <v>494</v>
      </c>
      <c r="MB220" s="2" t="s">
        <v>2184</v>
      </c>
      <c r="MC220" s="2" t="s">
        <v>232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277</v>
      </c>
      <c r="ML220" s="2" t="s">
        <v>217</v>
      </c>
      <c r="MM220" s="2" t="s">
        <v>220</v>
      </c>
      <c r="MN220" s="2" t="s">
        <v>220</v>
      </c>
      <c r="MO220" s="2" t="s">
        <v>232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230</v>
      </c>
      <c r="MX220" s="2" t="s">
        <v>274</v>
      </c>
      <c r="MY220" s="2" t="s">
        <v>648</v>
      </c>
      <c r="MZ220" s="2" t="s">
        <v>2409</v>
      </c>
      <c r="NA220" s="2" t="s">
        <v>232</v>
      </c>
      <c r="NB220" s="2" t="s">
        <v>220</v>
      </c>
      <c r="NC220" s="4"/>
      <c r="ND220" s="8"/>
      <c r="NE220" s="4"/>
      <c r="NF220" s="8"/>
      <c r="NG220" s="7"/>
      <c r="NH220" s="7"/>
      <c r="NI220" s="2" t="s">
        <v>220</v>
      </c>
      <c r="NJ220" s="2" t="s">
        <v>220</v>
      </c>
      <c r="NK220" s="2" t="s">
        <v>220</v>
      </c>
      <c r="NL220" s="2" t="s">
        <v>220</v>
      </c>
      <c r="NM220" s="2" t="s">
        <v>220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277</v>
      </c>
      <c r="NV220" s="2" t="s">
        <v>217</v>
      </c>
      <c r="NW220" s="2" t="s">
        <v>220</v>
      </c>
      <c r="NX220" s="2" t="s">
        <v>220</v>
      </c>
      <c r="NY220" s="2" t="s">
        <v>232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220</v>
      </c>
      <c r="OH220" s="2" t="s">
        <v>220</v>
      </c>
      <c r="OI220" s="2" t="s">
        <v>220</v>
      </c>
      <c r="OJ220" s="2" t="s">
        <v>220</v>
      </c>
      <c r="OK220" s="2" t="s">
        <v>220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230</v>
      </c>
      <c r="OT220" s="2" t="s">
        <v>270</v>
      </c>
      <c r="OU220" s="2" t="s">
        <v>607</v>
      </c>
      <c r="OV220" s="2" t="s">
        <v>2410</v>
      </c>
      <c r="OW220" s="2" t="s">
        <v>232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220</v>
      </c>
      <c r="PF220" s="2" t="s">
        <v>220</v>
      </c>
      <c r="PG220" s="2" t="s">
        <v>220</v>
      </c>
      <c r="PH220" s="2" t="s">
        <v>220</v>
      </c>
      <c r="PI220" s="2" t="s">
        <v>220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254</v>
      </c>
      <c r="PR220" s="2" t="s">
        <v>270</v>
      </c>
      <c r="PS220" s="2" t="s">
        <v>220</v>
      </c>
      <c r="PT220" s="2" t="s">
        <v>220</v>
      </c>
      <c r="PU220" s="2" t="s">
        <v>232</v>
      </c>
      <c r="PV220" s="2" t="s">
        <v>220</v>
      </c>
      <c r="PW220" s="4">
        <v>226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</row>
    <row r="221">
      <c r="A221" s="2" t="s">
        <v>2411</v>
      </c>
      <c r="B221" s="2" t="s">
        <v>209</v>
      </c>
      <c r="C221" s="2" t="s">
        <v>210</v>
      </c>
      <c r="D221" s="2" t="s">
        <v>2394</v>
      </c>
      <c r="E221" s="2" t="s">
        <v>2395</v>
      </c>
      <c r="F221" s="2" t="s">
        <v>2396</v>
      </c>
      <c r="G221" s="2" t="s">
        <v>2396</v>
      </c>
      <c r="H221" s="2" t="s">
        <v>220</v>
      </c>
      <c r="I221" s="2" t="s">
        <v>2397</v>
      </c>
      <c r="J221" s="2" t="s">
        <v>282</v>
      </c>
      <c r="K221" s="2" t="s">
        <v>672</v>
      </c>
      <c r="L221" s="3">
        <v>73.5</v>
      </c>
      <c r="M221" s="3">
        <v>77.17</v>
      </c>
      <c r="N221" s="3">
        <v>149.99</v>
      </c>
      <c r="O221" s="2" t="s">
        <v>217</v>
      </c>
      <c r="P221" s="2" t="s">
        <v>538</v>
      </c>
      <c r="Q221" s="2" t="s">
        <v>219</v>
      </c>
      <c r="R221" s="2" t="s">
        <v>220</v>
      </c>
      <c r="S221" s="2" t="s">
        <v>2398</v>
      </c>
      <c r="T221" s="2" t="s">
        <v>220</v>
      </c>
      <c r="U221" s="2" t="s">
        <v>220</v>
      </c>
      <c r="V221" s="2" t="s">
        <v>224</v>
      </c>
      <c r="W221" s="2" t="s">
        <v>225</v>
      </c>
      <c r="X221" s="2" t="s">
        <v>953</v>
      </c>
      <c r="Y221" s="2" t="s">
        <v>582</v>
      </c>
      <c r="Z221" s="4">
        <v>442</v>
      </c>
      <c r="AA221" s="4">
        <f>=ROUNDDOWN(49.1111111111111,0)</f>
      </c>
      <c r="AB221" s="5">
        <v>9</v>
      </c>
      <c r="AC221" s="2" t="s">
        <v>220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>
        <v>21</v>
      </c>
      <c r="AQ221" s="8">
        <v>1435.62</v>
      </c>
      <c r="AR221" s="4">
        <v>33</v>
      </c>
      <c r="AS221" s="8">
        <v>2580.56</v>
      </c>
      <c r="AT221" s="7">
        <v>-0.3636</v>
      </c>
      <c r="AU221" s="7">
        <v>-0.4437</v>
      </c>
      <c r="AV221" s="4" t="s">
        <v>220</v>
      </c>
      <c r="AW221" s="8" t="s">
        <v>220</v>
      </c>
      <c r="AX221" s="4" t="s">
        <v>220</v>
      </c>
      <c r="AY221" s="8" t="s">
        <v>220</v>
      </c>
      <c r="AZ221" s="7" t="s">
        <v>220</v>
      </c>
      <c r="BA221" s="7" t="s">
        <v>220</v>
      </c>
      <c r="BB221" s="7">
        <v>0.498</v>
      </c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 t="s">
        <v>220</v>
      </c>
      <c r="BJ221" s="4">
        <v>21</v>
      </c>
      <c r="BK221" s="8">
        <v>1435.62</v>
      </c>
      <c r="BL221" s="2" t="s">
        <v>2412</v>
      </c>
      <c r="BM221" s="7">
        <v>1</v>
      </c>
      <c r="BN221" s="7">
        <v>1</v>
      </c>
      <c r="BO221" s="4">
        <v>14</v>
      </c>
      <c r="BP221" s="8">
        <v>913.79</v>
      </c>
      <c r="BQ221" s="4">
        <v>17</v>
      </c>
      <c r="BR221" s="8">
        <v>1350.82</v>
      </c>
      <c r="BS221" s="7">
        <v>-0.1765</v>
      </c>
      <c r="BT221" s="7">
        <v>-0.3235</v>
      </c>
      <c r="BU221" s="2" t="s">
        <v>230</v>
      </c>
      <c r="BV221" s="2" t="s">
        <v>217</v>
      </c>
      <c r="BW221" s="2" t="s">
        <v>220</v>
      </c>
      <c r="BX221" s="2" t="s">
        <v>2286</v>
      </c>
      <c r="BY221" s="2" t="s">
        <v>232</v>
      </c>
      <c r="BZ221" s="2" t="s">
        <v>220</v>
      </c>
      <c r="CA221" s="4">
        <v>2</v>
      </c>
      <c r="CB221" s="8">
        <v>162.26</v>
      </c>
      <c r="CC221" s="4">
        <v>4</v>
      </c>
      <c r="CD221" s="8">
        <v>324.52</v>
      </c>
      <c r="CE221" s="7">
        <v>-0.5</v>
      </c>
      <c r="CF221" s="7">
        <v>-0.5</v>
      </c>
      <c r="CG221" s="2" t="s">
        <v>230</v>
      </c>
      <c r="CH221" s="2" t="s">
        <v>217</v>
      </c>
      <c r="CI221" s="2" t="s">
        <v>591</v>
      </c>
      <c r="CJ221" s="2" t="s">
        <v>1440</v>
      </c>
      <c r="CK221" s="2" t="s">
        <v>232</v>
      </c>
      <c r="CL221" s="2" t="s">
        <v>220</v>
      </c>
      <c r="CM221" s="4">
        <v>1</v>
      </c>
      <c r="CN221" s="8">
        <v>77.99</v>
      </c>
      <c r="CO221" s="4">
        <v>2</v>
      </c>
      <c r="CP221" s="8">
        <v>155.98</v>
      </c>
      <c r="CQ221" s="7">
        <v>-0.5</v>
      </c>
      <c r="CR221" s="7">
        <v>-0.5</v>
      </c>
      <c r="CS221" s="2" t="s">
        <v>230</v>
      </c>
      <c r="CT221" s="2" t="s">
        <v>217</v>
      </c>
      <c r="CU221" s="2" t="s">
        <v>235</v>
      </c>
      <c r="CV221" s="2" t="s">
        <v>1830</v>
      </c>
      <c r="CW221" s="2" t="s">
        <v>232</v>
      </c>
      <c r="CX221" s="2" t="s">
        <v>220</v>
      </c>
      <c r="CY221" s="4"/>
      <c r="CZ221" s="8"/>
      <c r="DA221" s="4"/>
      <c r="DB221" s="8"/>
      <c r="DC221" s="7"/>
      <c r="DD221" s="7"/>
      <c r="DE221" s="2" t="s">
        <v>230</v>
      </c>
      <c r="DF221" s="2" t="s">
        <v>217</v>
      </c>
      <c r="DG221" s="2" t="s">
        <v>589</v>
      </c>
      <c r="DH221" s="2" t="s">
        <v>632</v>
      </c>
      <c r="DI221" s="2" t="s">
        <v>232</v>
      </c>
      <c r="DJ221" s="2" t="s">
        <v>220</v>
      </c>
      <c r="DK221" s="4"/>
      <c r="DL221" s="8"/>
      <c r="DM221" s="4"/>
      <c r="DN221" s="8"/>
      <c r="DO221" s="7"/>
      <c r="DP221" s="7"/>
      <c r="DQ221" s="2" t="s">
        <v>230</v>
      </c>
      <c r="DR221" s="2" t="s">
        <v>217</v>
      </c>
      <c r="DS221" s="2" t="s">
        <v>591</v>
      </c>
      <c r="DT221" s="2" t="s">
        <v>2402</v>
      </c>
      <c r="DU221" s="2" t="s">
        <v>232</v>
      </c>
      <c r="DV221" s="2" t="s">
        <v>220</v>
      </c>
      <c r="DW221" s="4">
        <v>1</v>
      </c>
      <c r="DX221" s="8">
        <v>38.19</v>
      </c>
      <c r="DY221" s="4">
        <v>6</v>
      </c>
      <c r="DZ221" s="8">
        <v>420.04</v>
      </c>
      <c r="EA221" s="7">
        <v>-0.8333</v>
      </c>
      <c r="EB221" s="7">
        <v>-0.9091</v>
      </c>
      <c r="EC221" s="2" t="s">
        <v>230</v>
      </c>
      <c r="ED221" s="2" t="s">
        <v>217</v>
      </c>
      <c r="EE221" s="2" t="s">
        <v>591</v>
      </c>
      <c r="EF221" s="2" t="s">
        <v>2413</v>
      </c>
      <c r="EG221" s="2" t="s">
        <v>232</v>
      </c>
      <c r="EH221" s="2" t="s">
        <v>220</v>
      </c>
      <c r="EI221" s="4">
        <v>3</v>
      </c>
      <c r="EJ221" s="8">
        <v>243.39</v>
      </c>
      <c r="EK221" s="4">
        <v>1</v>
      </c>
      <c r="EL221" s="8">
        <v>81.13</v>
      </c>
      <c r="EM221" s="7">
        <v>2</v>
      </c>
      <c r="EN221" s="7">
        <v>2</v>
      </c>
      <c r="EO221" s="2" t="s">
        <v>230</v>
      </c>
      <c r="EP221" s="2" t="s">
        <v>217</v>
      </c>
      <c r="EQ221" s="2" t="s">
        <v>455</v>
      </c>
      <c r="ER221" s="2" t="s">
        <v>482</v>
      </c>
      <c r="ES221" s="2" t="s">
        <v>232</v>
      </c>
      <c r="ET221" s="2" t="s">
        <v>220</v>
      </c>
      <c r="EU221" s="4"/>
      <c r="EV221" s="8"/>
      <c r="EW221" s="4"/>
      <c r="EX221" s="8"/>
      <c r="EY221" s="7"/>
      <c r="EZ221" s="7"/>
      <c r="FA221" s="2" t="s">
        <v>230</v>
      </c>
      <c r="FB221" s="2" t="s">
        <v>217</v>
      </c>
      <c r="FC221" s="2" t="s">
        <v>591</v>
      </c>
      <c r="FD221" s="2" t="s">
        <v>1459</v>
      </c>
      <c r="FE221" s="2" t="s">
        <v>232</v>
      </c>
      <c r="FF221" s="2" t="s">
        <v>220</v>
      </c>
      <c r="FG221" s="4"/>
      <c r="FH221" s="8"/>
      <c r="FI221" s="4">
        <v>3</v>
      </c>
      <c r="FJ221" s="8">
        <v>248.07</v>
      </c>
      <c r="FK221" s="7">
        <v>-1</v>
      </c>
      <c r="FL221" s="7">
        <v>-1</v>
      </c>
      <c r="FM221" s="2" t="s">
        <v>230</v>
      </c>
      <c r="FN221" s="2" t="s">
        <v>217</v>
      </c>
      <c r="FO221" s="2" t="s">
        <v>246</v>
      </c>
      <c r="FP221" s="2" t="s">
        <v>2008</v>
      </c>
      <c r="FQ221" s="2" t="s">
        <v>232</v>
      </c>
      <c r="FR221" s="2" t="s">
        <v>220</v>
      </c>
      <c r="FS221" s="4"/>
      <c r="FT221" s="8"/>
      <c r="FU221" s="4"/>
      <c r="FV221" s="8"/>
      <c r="FW221" s="7"/>
      <c r="FX221" s="7"/>
      <c r="FY221" s="2" t="s">
        <v>230</v>
      </c>
      <c r="FZ221" s="2" t="s">
        <v>217</v>
      </c>
      <c r="GA221" s="2" t="s">
        <v>460</v>
      </c>
      <c r="GB221" s="2" t="s">
        <v>1201</v>
      </c>
      <c r="GC221" s="2" t="s">
        <v>232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386</v>
      </c>
      <c r="GL221" s="2" t="s">
        <v>217</v>
      </c>
      <c r="GM221" s="2" t="s">
        <v>220</v>
      </c>
      <c r="GN221" s="2" t="s">
        <v>220</v>
      </c>
      <c r="GO221" s="2" t="s">
        <v>232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416</v>
      </c>
      <c r="GX221" s="2" t="s">
        <v>217</v>
      </c>
      <c r="GY221" s="2" t="s">
        <v>220</v>
      </c>
      <c r="GZ221" s="2" t="s">
        <v>220</v>
      </c>
      <c r="HA221" s="2" t="s">
        <v>232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254</v>
      </c>
      <c r="HJ221" s="2" t="s">
        <v>217</v>
      </c>
      <c r="HK221" s="2" t="s">
        <v>220</v>
      </c>
      <c r="HL221" s="2" t="s">
        <v>220</v>
      </c>
      <c r="HM221" s="2" t="s">
        <v>232</v>
      </c>
      <c r="HN221" s="2" t="s">
        <v>220</v>
      </c>
      <c r="HO221" s="4"/>
      <c r="HP221" s="8"/>
      <c r="HQ221" s="4"/>
      <c r="HR221" s="8"/>
      <c r="HS221" s="7"/>
      <c r="HT221" s="7"/>
      <c r="HU221" s="2" t="s">
        <v>230</v>
      </c>
      <c r="HV221" s="2" t="s">
        <v>217</v>
      </c>
      <c r="HW221" s="2" t="s">
        <v>2406</v>
      </c>
      <c r="HX221" s="2" t="s">
        <v>2414</v>
      </c>
      <c r="HY221" s="2" t="s">
        <v>232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230</v>
      </c>
      <c r="IH221" s="2" t="s">
        <v>217</v>
      </c>
      <c r="II221" s="2" t="s">
        <v>591</v>
      </c>
      <c r="IJ221" s="2" t="s">
        <v>2415</v>
      </c>
      <c r="IK221" s="2" t="s">
        <v>232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277</v>
      </c>
      <c r="IT221" s="2" t="s">
        <v>217</v>
      </c>
      <c r="IU221" s="2" t="s">
        <v>220</v>
      </c>
      <c r="IV221" s="2" t="s">
        <v>220</v>
      </c>
      <c r="IW221" s="2" t="s">
        <v>232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230</v>
      </c>
      <c r="JF221" s="2" t="s">
        <v>217</v>
      </c>
      <c r="JG221" s="2" t="s">
        <v>1387</v>
      </c>
      <c r="JH221" s="2" t="s">
        <v>714</v>
      </c>
      <c r="JI221" s="2" t="s">
        <v>232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230</v>
      </c>
      <c r="JR221" s="2" t="s">
        <v>217</v>
      </c>
      <c r="JS221" s="2" t="s">
        <v>642</v>
      </c>
      <c r="JT221" s="2" t="s">
        <v>460</v>
      </c>
      <c r="JU221" s="2" t="s">
        <v>232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277</v>
      </c>
      <c r="KD221" s="2" t="s">
        <v>217</v>
      </c>
      <c r="KE221" s="2" t="s">
        <v>220</v>
      </c>
      <c r="KF221" s="2" t="s">
        <v>220</v>
      </c>
      <c r="KG221" s="2" t="s">
        <v>232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254</v>
      </c>
      <c r="KP221" s="2" t="s">
        <v>217</v>
      </c>
      <c r="KQ221" s="2" t="s">
        <v>220</v>
      </c>
      <c r="KR221" s="2" t="s">
        <v>220</v>
      </c>
      <c r="KS221" s="2" t="s">
        <v>232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277</v>
      </c>
      <c r="LB221" s="2" t="s">
        <v>217</v>
      </c>
      <c r="LC221" s="2" t="s">
        <v>220</v>
      </c>
      <c r="LD221" s="2" t="s">
        <v>220</v>
      </c>
      <c r="LE221" s="2" t="s">
        <v>232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268</v>
      </c>
      <c r="LN221" s="2" t="s">
        <v>217</v>
      </c>
      <c r="LO221" s="2" t="s">
        <v>220</v>
      </c>
      <c r="LP221" s="2" t="s">
        <v>220</v>
      </c>
      <c r="LQ221" s="2" t="s">
        <v>232</v>
      </c>
      <c r="LR221" s="2" t="s">
        <v>269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270</v>
      </c>
      <c r="MA221" s="2" t="s">
        <v>494</v>
      </c>
      <c r="MB221" s="2" t="s">
        <v>1904</v>
      </c>
      <c r="MC221" s="2" t="s">
        <v>232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277</v>
      </c>
      <c r="ML221" s="2" t="s">
        <v>217</v>
      </c>
      <c r="MM221" s="2" t="s">
        <v>220</v>
      </c>
      <c r="MN221" s="2" t="s">
        <v>220</v>
      </c>
      <c r="MO221" s="2" t="s">
        <v>232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230</v>
      </c>
      <c r="MX221" s="2" t="s">
        <v>274</v>
      </c>
      <c r="MY221" s="2" t="s">
        <v>648</v>
      </c>
      <c r="MZ221" s="2" t="s">
        <v>2330</v>
      </c>
      <c r="NA221" s="2" t="s">
        <v>232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220</v>
      </c>
      <c r="NK221" s="2" t="s">
        <v>220</v>
      </c>
      <c r="NL221" s="2" t="s">
        <v>220</v>
      </c>
      <c r="NM221" s="2" t="s">
        <v>220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277</v>
      </c>
      <c r="NV221" s="2" t="s">
        <v>217</v>
      </c>
      <c r="NW221" s="2" t="s">
        <v>220</v>
      </c>
      <c r="NX221" s="2" t="s">
        <v>220</v>
      </c>
      <c r="NY221" s="2" t="s">
        <v>232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220</v>
      </c>
      <c r="OI221" s="2" t="s">
        <v>220</v>
      </c>
      <c r="OJ221" s="2" t="s">
        <v>220</v>
      </c>
      <c r="OK221" s="2" t="s">
        <v>220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230</v>
      </c>
      <c r="OT221" s="2" t="s">
        <v>270</v>
      </c>
      <c r="OU221" s="2" t="s">
        <v>607</v>
      </c>
      <c r="OV221" s="2" t="s">
        <v>1919</v>
      </c>
      <c r="OW221" s="2" t="s">
        <v>232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220</v>
      </c>
      <c r="PF221" s="2" t="s">
        <v>220</v>
      </c>
      <c r="PG221" s="2" t="s">
        <v>220</v>
      </c>
      <c r="PH221" s="2" t="s">
        <v>220</v>
      </c>
      <c r="PI221" s="2" t="s">
        <v>220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254</v>
      </c>
      <c r="PR221" s="2" t="s">
        <v>270</v>
      </c>
      <c r="PS221" s="2" t="s">
        <v>220</v>
      </c>
      <c r="PT221" s="2" t="s">
        <v>220</v>
      </c>
      <c r="PU221" s="2" t="s">
        <v>232</v>
      </c>
      <c r="PV221" s="2" t="s">
        <v>220</v>
      </c>
      <c r="PW221" s="4">
        <v>442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</row>
    <row r="222">
      <c r="A222" s="2" t="s">
        <v>2416</v>
      </c>
      <c r="B222" s="2" t="s">
        <v>209</v>
      </c>
      <c r="C222" s="2" t="s">
        <v>210</v>
      </c>
      <c r="D222" s="2" t="s">
        <v>2394</v>
      </c>
      <c r="E222" s="2" t="s">
        <v>2395</v>
      </c>
      <c r="F222" s="2" t="s">
        <v>2396</v>
      </c>
      <c r="G222" s="2" t="s">
        <v>2396</v>
      </c>
      <c r="H222" s="2" t="s">
        <v>220</v>
      </c>
      <c r="I222" s="2" t="s">
        <v>2397</v>
      </c>
      <c r="J222" s="2" t="s">
        <v>215</v>
      </c>
      <c r="K222" s="2" t="s">
        <v>2417</v>
      </c>
      <c r="L222" s="3">
        <v>63.7</v>
      </c>
      <c r="M222" s="3">
        <v>66.88</v>
      </c>
      <c r="N222" s="3">
        <v>129.99</v>
      </c>
      <c r="O222" s="2" t="s">
        <v>217</v>
      </c>
      <c r="P222" s="2" t="s">
        <v>538</v>
      </c>
      <c r="Q222" s="2" t="s">
        <v>219</v>
      </c>
      <c r="R222" s="2" t="s">
        <v>220</v>
      </c>
      <c r="S222" s="2" t="s">
        <v>2418</v>
      </c>
      <c r="T222" s="2" t="s">
        <v>220</v>
      </c>
      <c r="U222" s="2" t="s">
        <v>220</v>
      </c>
      <c r="V222" s="2" t="s">
        <v>224</v>
      </c>
      <c r="W222" s="2" t="s">
        <v>225</v>
      </c>
      <c r="X222" s="2" t="s">
        <v>953</v>
      </c>
      <c r="Y222" s="2" t="s">
        <v>582</v>
      </c>
      <c r="Z222" s="4">
        <v>190</v>
      </c>
      <c r="AA222" s="4">
        <f>=ROUNDDOWN(25.6756756756757,0)</f>
      </c>
      <c r="AB222" s="5">
        <v>7.4</v>
      </c>
      <c r="AC222" s="2" t="s">
        <v>220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21</v>
      </c>
      <c r="AQ222" s="8">
        <v>1151.47</v>
      </c>
      <c r="AR222" s="4">
        <v>12</v>
      </c>
      <c r="AS222" s="8">
        <v>821.4</v>
      </c>
      <c r="AT222" s="7">
        <v>0.75</v>
      </c>
      <c r="AU222" s="7">
        <v>0.4018</v>
      </c>
      <c r="AV222" s="4">
        <v>36</v>
      </c>
      <c r="AW222" s="8">
        <v>2120.78</v>
      </c>
      <c r="AX222" s="4">
        <v>25</v>
      </c>
      <c r="AY222" s="8">
        <v>1764.82</v>
      </c>
      <c r="AZ222" s="7">
        <v>0.44</v>
      </c>
      <c r="BA222" s="7">
        <v>0.2017</v>
      </c>
      <c r="BB222" s="7">
        <v>0.5429</v>
      </c>
      <c r="BC222" s="4" t="s">
        <v>220</v>
      </c>
      <c r="BD222" s="8" t="s">
        <v>220</v>
      </c>
      <c r="BE222" s="4" t="s">
        <v>220</v>
      </c>
      <c r="BF222" s="8" t="s">
        <v>220</v>
      </c>
      <c r="BG222" s="7" t="s">
        <v>220</v>
      </c>
      <c r="BH222" s="7" t="s">
        <v>220</v>
      </c>
      <c r="BI222" s="7">
        <v>0.4239</v>
      </c>
      <c r="BJ222" s="4">
        <v>21</v>
      </c>
      <c r="BK222" s="8">
        <v>1151.47</v>
      </c>
      <c r="BL222" s="2" t="s">
        <v>2419</v>
      </c>
      <c r="BM222" s="7">
        <v>1</v>
      </c>
      <c r="BN222" s="7">
        <v>1</v>
      </c>
      <c r="BO222" s="4">
        <v>7</v>
      </c>
      <c r="BP222" s="8">
        <v>408.65</v>
      </c>
      <c r="BQ222" s="4">
        <v>5</v>
      </c>
      <c r="BR222" s="8">
        <v>340.55</v>
      </c>
      <c r="BS222" s="7">
        <v>0.4</v>
      </c>
      <c r="BT222" s="7">
        <v>0.2</v>
      </c>
      <c r="BU222" s="2" t="s">
        <v>230</v>
      </c>
      <c r="BV222" s="2" t="s">
        <v>217</v>
      </c>
      <c r="BW222" s="2" t="s">
        <v>220</v>
      </c>
      <c r="BX222" s="2" t="s">
        <v>2286</v>
      </c>
      <c r="BY222" s="2" t="s">
        <v>232</v>
      </c>
      <c r="BZ222" s="2" t="s">
        <v>220</v>
      </c>
      <c r="CA222" s="4"/>
      <c r="CB222" s="8"/>
      <c r="CC222" s="4">
        <v>5</v>
      </c>
      <c r="CD222" s="8">
        <v>347.65</v>
      </c>
      <c r="CE222" s="7">
        <v>-1</v>
      </c>
      <c r="CF222" s="7">
        <v>-1</v>
      </c>
      <c r="CG222" s="2" t="s">
        <v>230</v>
      </c>
      <c r="CH222" s="2" t="s">
        <v>217</v>
      </c>
      <c r="CI222" s="2" t="s">
        <v>591</v>
      </c>
      <c r="CJ222" s="2" t="s">
        <v>2420</v>
      </c>
      <c r="CK222" s="2" t="s">
        <v>232</v>
      </c>
      <c r="CL222" s="2" t="s">
        <v>220</v>
      </c>
      <c r="CM222" s="4">
        <v>3</v>
      </c>
      <c r="CN222" s="8">
        <v>202.77</v>
      </c>
      <c r="CO222" s="4">
        <v>1</v>
      </c>
      <c r="CP222" s="8">
        <v>67.59</v>
      </c>
      <c r="CQ222" s="7">
        <v>2</v>
      </c>
      <c r="CR222" s="7">
        <v>2</v>
      </c>
      <c r="CS222" s="2" t="s">
        <v>230</v>
      </c>
      <c r="CT222" s="2" t="s">
        <v>217</v>
      </c>
      <c r="CU222" s="2" t="s">
        <v>235</v>
      </c>
      <c r="CV222" s="2" t="s">
        <v>1729</v>
      </c>
      <c r="CW222" s="2" t="s">
        <v>232</v>
      </c>
      <c r="CX222" s="2" t="s">
        <v>220</v>
      </c>
      <c r="CY222" s="4">
        <v>4</v>
      </c>
      <c r="CZ222" s="8">
        <v>157.48</v>
      </c>
      <c r="DA222" s="4">
        <v>1</v>
      </c>
      <c r="DB222" s="8">
        <v>65.61</v>
      </c>
      <c r="DC222" s="7">
        <v>3</v>
      </c>
      <c r="DD222" s="7">
        <v>1.4001999999999999</v>
      </c>
      <c r="DE222" s="2" t="s">
        <v>230</v>
      </c>
      <c r="DF222" s="2" t="s">
        <v>217</v>
      </c>
      <c r="DG222" s="2" t="s">
        <v>589</v>
      </c>
      <c r="DH222" s="2" t="s">
        <v>2002</v>
      </c>
      <c r="DI222" s="2" t="s">
        <v>232</v>
      </c>
      <c r="DJ222" s="2" t="s">
        <v>220</v>
      </c>
      <c r="DK222" s="4">
        <v>1</v>
      </c>
      <c r="DL222" s="8">
        <v>75.79</v>
      </c>
      <c r="DM222" s="4"/>
      <c r="DN222" s="8"/>
      <c r="DO222" s="7"/>
      <c r="DP222" s="7"/>
      <c r="DQ222" s="2" t="s">
        <v>230</v>
      </c>
      <c r="DR222" s="2" t="s">
        <v>217</v>
      </c>
      <c r="DS222" s="2" t="s">
        <v>591</v>
      </c>
      <c r="DT222" s="2" t="s">
        <v>2202</v>
      </c>
      <c r="DU222" s="2" t="s">
        <v>232</v>
      </c>
      <c r="DV222" s="2" t="s">
        <v>220</v>
      </c>
      <c r="DW222" s="4">
        <v>3</v>
      </c>
      <c r="DX222" s="8">
        <v>98.19</v>
      </c>
      <c r="DY222" s="4"/>
      <c r="DZ222" s="8"/>
      <c r="EA222" s="7"/>
      <c r="EB222" s="7"/>
      <c r="EC222" s="2" t="s">
        <v>230</v>
      </c>
      <c r="ED222" s="2" t="s">
        <v>217</v>
      </c>
      <c r="EE222" s="2" t="s">
        <v>591</v>
      </c>
      <c r="EF222" s="2" t="s">
        <v>2421</v>
      </c>
      <c r="EG222" s="2" t="s">
        <v>232</v>
      </c>
      <c r="EH222" s="2" t="s">
        <v>220</v>
      </c>
      <c r="EI222" s="4">
        <v>3</v>
      </c>
      <c r="EJ222" s="8">
        <v>208.59</v>
      </c>
      <c r="EK222" s="4"/>
      <c r="EL222" s="8"/>
      <c r="EM222" s="7"/>
      <c r="EN222" s="7"/>
      <c r="EO222" s="2" t="s">
        <v>230</v>
      </c>
      <c r="EP222" s="2" t="s">
        <v>217</v>
      </c>
      <c r="EQ222" s="2" t="s">
        <v>455</v>
      </c>
      <c r="ER222" s="2" t="s">
        <v>1511</v>
      </c>
      <c r="ES222" s="2" t="s">
        <v>232</v>
      </c>
      <c r="ET222" s="2" t="s">
        <v>220</v>
      </c>
      <c r="EU222" s="4"/>
      <c r="EV222" s="8"/>
      <c r="EW222" s="4"/>
      <c r="EX222" s="8"/>
      <c r="EY222" s="7"/>
      <c r="EZ222" s="7"/>
      <c r="FA222" s="2" t="s">
        <v>230</v>
      </c>
      <c r="FB222" s="2" t="s">
        <v>217</v>
      </c>
      <c r="FC222" s="2" t="s">
        <v>591</v>
      </c>
      <c r="FD222" s="2" t="s">
        <v>2422</v>
      </c>
      <c r="FE222" s="2" t="s">
        <v>232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230</v>
      </c>
      <c r="FN222" s="2" t="s">
        <v>217</v>
      </c>
      <c r="FO222" s="2" t="s">
        <v>246</v>
      </c>
      <c r="FP222" s="2" t="s">
        <v>495</v>
      </c>
      <c r="FQ222" s="2" t="s">
        <v>232</v>
      </c>
      <c r="FR222" s="2" t="s">
        <v>220</v>
      </c>
      <c r="FS222" s="4"/>
      <c r="FT222" s="8"/>
      <c r="FU222" s="4"/>
      <c r="FV222" s="8"/>
      <c r="FW222" s="7"/>
      <c r="FX222" s="7"/>
      <c r="FY222" s="2" t="s">
        <v>230</v>
      </c>
      <c r="FZ222" s="2" t="s">
        <v>217</v>
      </c>
      <c r="GA222" s="2" t="s">
        <v>460</v>
      </c>
      <c r="GB222" s="2" t="s">
        <v>1129</v>
      </c>
      <c r="GC222" s="2" t="s">
        <v>232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277</v>
      </c>
      <c r="GL222" s="2" t="s">
        <v>217</v>
      </c>
      <c r="GM222" s="2" t="s">
        <v>220</v>
      </c>
      <c r="GN222" s="2" t="s">
        <v>220</v>
      </c>
      <c r="GO222" s="2" t="s">
        <v>232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416</v>
      </c>
      <c r="GX222" s="2" t="s">
        <v>217</v>
      </c>
      <c r="GY222" s="2" t="s">
        <v>220</v>
      </c>
      <c r="GZ222" s="2" t="s">
        <v>220</v>
      </c>
      <c r="HA222" s="2" t="s">
        <v>232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254</v>
      </c>
      <c r="HJ222" s="2" t="s">
        <v>217</v>
      </c>
      <c r="HK222" s="2" t="s">
        <v>220</v>
      </c>
      <c r="HL222" s="2" t="s">
        <v>220</v>
      </c>
      <c r="HM222" s="2" t="s">
        <v>232</v>
      </c>
      <c r="HN222" s="2" t="s">
        <v>220</v>
      </c>
      <c r="HO222" s="4"/>
      <c r="HP222" s="8"/>
      <c r="HQ222" s="4"/>
      <c r="HR222" s="8"/>
      <c r="HS222" s="7"/>
      <c r="HT222" s="7"/>
      <c r="HU222" s="2" t="s">
        <v>230</v>
      </c>
      <c r="HV222" s="2" t="s">
        <v>217</v>
      </c>
      <c r="HW222" s="2" t="s">
        <v>2406</v>
      </c>
      <c r="HX222" s="2" t="s">
        <v>2423</v>
      </c>
      <c r="HY222" s="2" t="s">
        <v>232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230</v>
      </c>
      <c r="IH222" s="2" t="s">
        <v>217</v>
      </c>
      <c r="II222" s="2" t="s">
        <v>591</v>
      </c>
      <c r="IJ222" s="2" t="s">
        <v>1668</v>
      </c>
      <c r="IK222" s="2" t="s">
        <v>232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277</v>
      </c>
      <c r="IT222" s="2" t="s">
        <v>217</v>
      </c>
      <c r="IU222" s="2" t="s">
        <v>220</v>
      </c>
      <c r="IV222" s="2" t="s">
        <v>220</v>
      </c>
      <c r="IW222" s="2" t="s">
        <v>232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230</v>
      </c>
      <c r="JF222" s="2" t="s">
        <v>217</v>
      </c>
      <c r="JG222" s="2" t="s">
        <v>1387</v>
      </c>
      <c r="JH222" s="2" t="s">
        <v>2424</v>
      </c>
      <c r="JI222" s="2" t="s">
        <v>232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230</v>
      </c>
      <c r="JR222" s="2" t="s">
        <v>217</v>
      </c>
      <c r="JS222" s="2" t="s">
        <v>642</v>
      </c>
      <c r="JT222" s="2" t="s">
        <v>425</v>
      </c>
      <c r="JU222" s="2" t="s">
        <v>232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277</v>
      </c>
      <c r="KD222" s="2" t="s">
        <v>217</v>
      </c>
      <c r="KE222" s="2" t="s">
        <v>220</v>
      </c>
      <c r="KF222" s="2" t="s">
        <v>220</v>
      </c>
      <c r="KG222" s="2" t="s">
        <v>232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254</v>
      </c>
      <c r="KP222" s="2" t="s">
        <v>217</v>
      </c>
      <c r="KQ222" s="2" t="s">
        <v>220</v>
      </c>
      <c r="KR222" s="2" t="s">
        <v>220</v>
      </c>
      <c r="KS222" s="2" t="s">
        <v>232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277</v>
      </c>
      <c r="LB222" s="2" t="s">
        <v>217</v>
      </c>
      <c r="LC222" s="2" t="s">
        <v>220</v>
      </c>
      <c r="LD222" s="2" t="s">
        <v>220</v>
      </c>
      <c r="LE222" s="2" t="s">
        <v>232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268</v>
      </c>
      <c r="LN222" s="2" t="s">
        <v>217</v>
      </c>
      <c r="LO222" s="2" t="s">
        <v>220</v>
      </c>
      <c r="LP222" s="2" t="s">
        <v>220</v>
      </c>
      <c r="LQ222" s="2" t="s">
        <v>232</v>
      </c>
      <c r="LR222" s="2" t="s">
        <v>269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270</v>
      </c>
      <c r="MA222" s="2" t="s">
        <v>494</v>
      </c>
      <c r="MB222" s="2" t="s">
        <v>1421</v>
      </c>
      <c r="MC222" s="2" t="s">
        <v>232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277</v>
      </c>
      <c r="ML222" s="2" t="s">
        <v>217</v>
      </c>
      <c r="MM222" s="2" t="s">
        <v>220</v>
      </c>
      <c r="MN222" s="2" t="s">
        <v>220</v>
      </c>
      <c r="MO222" s="2" t="s">
        <v>232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230</v>
      </c>
      <c r="MX222" s="2" t="s">
        <v>274</v>
      </c>
      <c r="MY222" s="2" t="s">
        <v>648</v>
      </c>
      <c r="MZ222" s="2" t="s">
        <v>2206</v>
      </c>
      <c r="NA222" s="2" t="s">
        <v>232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220</v>
      </c>
      <c r="NK222" s="2" t="s">
        <v>220</v>
      </c>
      <c r="NL222" s="2" t="s">
        <v>220</v>
      </c>
      <c r="NM222" s="2" t="s">
        <v>220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277</v>
      </c>
      <c r="NV222" s="2" t="s">
        <v>217</v>
      </c>
      <c r="NW222" s="2" t="s">
        <v>220</v>
      </c>
      <c r="NX222" s="2" t="s">
        <v>220</v>
      </c>
      <c r="NY222" s="2" t="s">
        <v>232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220</v>
      </c>
      <c r="OI222" s="2" t="s">
        <v>220</v>
      </c>
      <c r="OJ222" s="2" t="s">
        <v>220</v>
      </c>
      <c r="OK222" s="2" t="s">
        <v>220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230</v>
      </c>
      <c r="OT222" s="2" t="s">
        <v>270</v>
      </c>
      <c r="OU222" s="2" t="s">
        <v>607</v>
      </c>
      <c r="OV222" s="2" t="s">
        <v>2425</v>
      </c>
      <c r="OW222" s="2" t="s">
        <v>232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220</v>
      </c>
      <c r="PG222" s="2" t="s">
        <v>220</v>
      </c>
      <c r="PH222" s="2" t="s">
        <v>220</v>
      </c>
      <c r="PI222" s="2" t="s">
        <v>220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230</v>
      </c>
      <c r="PR222" s="2" t="s">
        <v>270</v>
      </c>
      <c r="PS222" s="2" t="s">
        <v>609</v>
      </c>
      <c r="PT222" s="2" t="s">
        <v>2370</v>
      </c>
      <c r="PU222" s="2" t="s">
        <v>232</v>
      </c>
      <c r="PV222" s="2" t="s">
        <v>220</v>
      </c>
      <c r="PW222" s="4">
        <v>190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</row>
    <row r="223">
      <c r="A223" s="2" t="s">
        <v>2426</v>
      </c>
      <c r="B223" s="2" t="s">
        <v>209</v>
      </c>
      <c r="C223" s="2" t="s">
        <v>210</v>
      </c>
      <c r="D223" s="2" t="s">
        <v>2394</v>
      </c>
      <c r="E223" s="2" t="s">
        <v>2395</v>
      </c>
      <c r="F223" s="2" t="s">
        <v>2396</v>
      </c>
      <c r="G223" s="2" t="s">
        <v>2396</v>
      </c>
      <c r="H223" s="2" t="s">
        <v>220</v>
      </c>
      <c r="I223" s="2" t="s">
        <v>2397</v>
      </c>
      <c r="J223" s="2" t="s">
        <v>282</v>
      </c>
      <c r="K223" s="2" t="s">
        <v>2417</v>
      </c>
      <c r="L223" s="3">
        <v>73.5</v>
      </c>
      <c r="M223" s="3">
        <v>77.17</v>
      </c>
      <c r="N223" s="3">
        <v>149.99</v>
      </c>
      <c r="O223" s="2" t="s">
        <v>217</v>
      </c>
      <c r="P223" s="2" t="s">
        <v>538</v>
      </c>
      <c r="Q223" s="2" t="s">
        <v>219</v>
      </c>
      <c r="R223" s="2" t="s">
        <v>220</v>
      </c>
      <c r="S223" s="2" t="s">
        <v>2418</v>
      </c>
      <c r="T223" s="2" t="s">
        <v>220</v>
      </c>
      <c r="U223" s="2" t="s">
        <v>220</v>
      </c>
      <c r="V223" s="2" t="s">
        <v>224</v>
      </c>
      <c r="W223" s="2" t="s">
        <v>225</v>
      </c>
      <c r="X223" s="2" t="s">
        <v>953</v>
      </c>
      <c r="Y223" s="2" t="s">
        <v>582</v>
      </c>
      <c r="Z223" s="4">
        <v>452</v>
      </c>
      <c r="AA223" s="4">
        <f>=ROUNDDOWN(92.2448979591837,0)</f>
      </c>
      <c r="AB223" s="5">
        <v>4.9</v>
      </c>
      <c r="AC223" s="2" t="s">
        <v>220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>
        <v>15</v>
      </c>
      <c r="AQ223" s="8">
        <v>969.31</v>
      </c>
      <c r="AR223" s="4">
        <v>13</v>
      </c>
      <c r="AS223" s="8">
        <v>943.42</v>
      </c>
      <c r="AT223" s="7">
        <v>0.1538</v>
      </c>
      <c r="AU223" s="7">
        <v>0.0274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>
        <v>0.4571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 t="s">
        <v>220</v>
      </c>
      <c r="BJ223" s="4">
        <v>15</v>
      </c>
      <c r="BK223" s="8">
        <v>969.31</v>
      </c>
      <c r="BL223" s="2" t="s">
        <v>1903</v>
      </c>
      <c r="BM223" s="7">
        <v>1</v>
      </c>
      <c r="BN223" s="7">
        <v>1</v>
      </c>
      <c r="BO223" s="4">
        <v>8</v>
      </c>
      <c r="BP223" s="8">
        <v>556.22</v>
      </c>
      <c r="BQ223" s="4">
        <v>3</v>
      </c>
      <c r="BR223" s="8">
        <v>238.38</v>
      </c>
      <c r="BS223" s="7">
        <v>1.6667</v>
      </c>
      <c r="BT223" s="7">
        <v>1.3333</v>
      </c>
      <c r="BU223" s="2" t="s">
        <v>230</v>
      </c>
      <c r="BV223" s="2" t="s">
        <v>217</v>
      </c>
      <c r="BW223" s="2" t="s">
        <v>220</v>
      </c>
      <c r="BX223" s="2" t="s">
        <v>2286</v>
      </c>
      <c r="BY223" s="2" t="s">
        <v>232</v>
      </c>
      <c r="BZ223" s="2" t="s">
        <v>220</v>
      </c>
      <c r="CA223" s="4"/>
      <c r="CB223" s="8"/>
      <c r="CC223" s="4">
        <v>2</v>
      </c>
      <c r="CD223" s="8">
        <v>162.26</v>
      </c>
      <c r="CE223" s="7">
        <v>-1</v>
      </c>
      <c r="CF223" s="7">
        <v>-1</v>
      </c>
      <c r="CG223" s="2" t="s">
        <v>230</v>
      </c>
      <c r="CH223" s="2" t="s">
        <v>217</v>
      </c>
      <c r="CI223" s="2" t="s">
        <v>591</v>
      </c>
      <c r="CJ223" s="2" t="s">
        <v>2427</v>
      </c>
      <c r="CK223" s="2" t="s">
        <v>232</v>
      </c>
      <c r="CL223" s="2" t="s">
        <v>220</v>
      </c>
      <c r="CM223" s="4">
        <v>2</v>
      </c>
      <c r="CN223" s="8">
        <v>155.98</v>
      </c>
      <c r="CO223" s="4">
        <v>2</v>
      </c>
      <c r="CP223" s="8">
        <v>155.98</v>
      </c>
      <c r="CQ223" s="7"/>
      <c r="CR223" s="7"/>
      <c r="CS223" s="2" t="s">
        <v>230</v>
      </c>
      <c r="CT223" s="2" t="s">
        <v>217</v>
      </c>
      <c r="CU223" s="2" t="s">
        <v>235</v>
      </c>
      <c r="CV223" s="2" t="s">
        <v>1729</v>
      </c>
      <c r="CW223" s="2" t="s">
        <v>232</v>
      </c>
      <c r="CX223" s="2" t="s">
        <v>220</v>
      </c>
      <c r="CY223" s="4">
        <v>3</v>
      </c>
      <c r="CZ223" s="8">
        <v>137.79</v>
      </c>
      <c r="DA223" s="4">
        <v>1</v>
      </c>
      <c r="DB223" s="8">
        <v>76.55</v>
      </c>
      <c r="DC223" s="7">
        <v>2</v>
      </c>
      <c r="DD223" s="7">
        <v>0.8</v>
      </c>
      <c r="DE223" s="2" t="s">
        <v>230</v>
      </c>
      <c r="DF223" s="2" t="s">
        <v>217</v>
      </c>
      <c r="DG223" s="2" t="s">
        <v>589</v>
      </c>
      <c r="DH223" s="2" t="s">
        <v>2002</v>
      </c>
      <c r="DI223" s="2" t="s">
        <v>232</v>
      </c>
      <c r="DJ223" s="2" t="s">
        <v>220</v>
      </c>
      <c r="DK223" s="4"/>
      <c r="DL223" s="8"/>
      <c r="DM223" s="4"/>
      <c r="DN223" s="8"/>
      <c r="DO223" s="7"/>
      <c r="DP223" s="7"/>
      <c r="DQ223" s="2" t="s">
        <v>230</v>
      </c>
      <c r="DR223" s="2" t="s">
        <v>217</v>
      </c>
      <c r="DS223" s="2" t="s">
        <v>591</v>
      </c>
      <c r="DT223" s="2" t="s">
        <v>2428</v>
      </c>
      <c r="DU223" s="2" t="s">
        <v>232</v>
      </c>
      <c r="DV223" s="2" t="s">
        <v>220</v>
      </c>
      <c r="DW223" s="4">
        <v>1</v>
      </c>
      <c r="DX223" s="8">
        <v>38.19</v>
      </c>
      <c r="DY223" s="4">
        <v>4</v>
      </c>
      <c r="DZ223" s="8">
        <v>229.12</v>
      </c>
      <c r="EA223" s="7">
        <v>-0.75</v>
      </c>
      <c r="EB223" s="7">
        <v>-0.8333</v>
      </c>
      <c r="EC223" s="2" t="s">
        <v>230</v>
      </c>
      <c r="ED223" s="2" t="s">
        <v>217</v>
      </c>
      <c r="EE223" s="2" t="s">
        <v>591</v>
      </c>
      <c r="EF223" s="2" t="s">
        <v>2429</v>
      </c>
      <c r="EG223" s="2" t="s">
        <v>232</v>
      </c>
      <c r="EH223" s="2" t="s">
        <v>220</v>
      </c>
      <c r="EI223" s="4">
        <v>1</v>
      </c>
      <c r="EJ223" s="8">
        <v>81.13</v>
      </c>
      <c r="EK223" s="4">
        <v>1</v>
      </c>
      <c r="EL223" s="8">
        <v>81.13</v>
      </c>
      <c r="EM223" s="7"/>
      <c r="EN223" s="7"/>
      <c r="EO223" s="2" t="s">
        <v>230</v>
      </c>
      <c r="EP223" s="2" t="s">
        <v>217</v>
      </c>
      <c r="EQ223" s="2" t="s">
        <v>455</v>
      </c>
      <c r="ER223" s="2" t="s">
        <v>246</v>
      </c>
      <c r="ES223" s="2" t="s">
        <v>232</v>
      </c>
      <c r="ET223" s="2" t="s">
        <v>220</v>
      </c>
      <c r="EU223" s="4"/>
      <c r="EV223" s="8"/>
      <c r="EW223" s="4"/>
      <c r="EX223" s="8"/>
      <c r="EY223" s="7"/>
      <c r="EZ223" s="7"/>
      <c r="FA223" s="2" t="s">
        <v>230</v>
      </c>
      <c r="FB223" s="2" t="s">
        <v>217</v>
      </c>
      <c r="FC223" s="2" t="s">
        <v>591</v>
      </c>
      <c r="FD223" s="2" t="s">
        <v>2430</v>
      </c>
      <c r="FE223" s="2" t="s">
        <v>232</v>
      </c>
      <c r="FF223" s="2" t="s">
        <v>220</v>
      </c>
      <c r="FG223" s="4"/>
      <c r="FH223" s="8"/>
      <c r="FI223" s="4"/>
      <c r="FJ223" s="8"/>
      <c r="FK223" s="7"/>
      <c r="FL223" s="7"/>
      <c r="FM223" s="2" t="s">
        <v>230</v>
      </c>
      <c r="FN223" s="2" t="s">
        <v>217</v>
      </c>
      <c r="FO223" s="2" t="s">
        <v>246</v>
      </c>
      <c r="FP223" s="2" t="s">
        <v>2229</v>
      </c>
      <c r="FQ223" s="2" t="s">
        <v>232</v>
      </c>
      <c r="FR223" s="2" t="s">
        <v>220</v>
      </c>
      <c r="FS223" s="4"/>
      <c r="FT223" s="8"/>
      <c r="FU223" s="4"/>
      <c r="FV223" s="8"/>
      <c r="FW223" s="7"/>
      <c r="FX223" s="7"/>
      <c r="FY223" s="2" t="s">
        <v>230</v>
      </c>
      <c r="FZ223" s="2" t="s">
        <v>217</v>
      </c>
      <c r="GA223" s="2" t="s">
        <v>460</v>
      </c>
      <c r="GB223" s="2" t="s">
        <v>2043</v>
      </c>
      <c r="GC223" s="2" t="s">
        <v>232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277</v>
      </c>
      <c r="GL223" s="2" t="s">
        <v>217</v>
      </c>
      <c r="GM223" s="2" t="s">
        <v>220</v>
      </c>
      <c r="GN223" s="2" t="s">
        <v>220</v>
      </c>
      <c r="GO223" s="2" t="s">
        <v>232</v>
      </c>
      <c r="GP223" s="2" t="s">
        <v>220</v>
      </c>
      <c r="GQ223" s="4"/>
      <c r="GR223" s="8"/>
      <c r="GS223" s="4"/>
      <c r="GT223" s="8"/>
      <c r="GU223" s="7"/>
      <c r="GV223" s="7"/>
      <c r="GW223" s="2" t="s">
        <v>416</v>
      </c>
      <c r="GX223" s="2" t="s">
        <v>217</v>
      </c>
      <c r="GY223" s="2" t="s">
        <v>220</v>
      </c>
      <c r="GZ223" s="2" t="s">
        <v>220</v>
      </c>
      <c r="HA223" s="2" t="s">
        <v>232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254</v>
      </c>
      <c r="HJ223" s="2" t="s">
        <v>217</v>
      </c>
      <c r="HK223" s="2" t="s">
        <v>220</v>
      </c>
      <c r="HL223" s="2" t="s">
        <v>220</v>
      </c>
      <c r="HM223" s="2" t="s">
        <v>232</v>
      </c>
      <c r="HN223" s="2" t="s">
        <v>220</v>
      </c>
      <c r="HO223" s="4"/>
      <c r="HP223" s="8"/>
      <c r="HQ223" s="4"/>
      <c r="HR223" s="8"/>
      <c r="HS223" s="7"/>
      <c r="HT223" s="7"/>
      <c r="HU223" s="2" t="s">
        <v>230</v>
      </c>
      <c r="HV223" s="2" t="s">
        <v>217</v>
      </c>
      <c r="HW223" s="2" t="s">
        <v>2406</v>
      </c>
      <c r="HX223" s="2" t="s">
        <v>280</v>
      </c>
      <c r="HY223" s="2" t="s">
        <v>232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230</v>
      </c>
      <c r="IH223" s="2" t="s">
        <v>217</v>
      </c>
      <c r="II223" s="2" t="s">
        <v>591</v>
      </c>
      <c r="IJ223" s="2" t="s">
        <v>2409</v>
      </c>
      <c r="IK223" s="2" t="s">
        <v>232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277</v>
      </c>
      <c r="IT223" s="2" t="s">
        <v>217</v>
      </c>
      <c r="IU223" s="2" t="s">
        <v>220</v>
      </c>
      <c r="IV223" s="2" t="s">
        <v>220</v>
      </c>
      <c r="IW223" s="2" t="s">
        <v>232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230</v>
      </c>
      <c r="JF223" s="2" t="s">
        <v>217</v>
      </c>
      <c r="JG223" s="2" t="s">
        <v>1387</v>
      </c>
      <c r="JH223" s="2" t="s">
        <v>2431</v>
      </c>
      <c r="JI223" s="2" t="s">
        <v>232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230</v>
      </c>
      <c r="JR223" s="2" t="s">
        <v>217</v>
      </c>
      <c r="JS223" s="2" t="s">
        <v>642</v>
      </c>
      <c r="JT223" s="2" t="s">
        <v>2432</v>
      </c>
      <c r="JU223" s="2" t="s">
        <v>232</v>
      </c>
      <c r="JV223" s="2" t="s">
        <v>220</v>
      </c>
      <c r="JW223" s="4"/>
      <c r="JX223" s="8"/>
      <c r="JY223" s="4"/>
      <c r="JZ223" s="8"/>
      <c r="KA223" s="7"/>
      <c r="KB223" s="7"/>
      <c r="KC223" s="2" t="s">
        <v>277</v>
      </c>
      <c r="KD223" s="2" t="s">
        <v>217</v>
      </c>
      <c r="KE223" s="2" t="s">
        <v>220</v>
      </c>
      <c r="KF223" s="2" t="s">
        <v>220</v>
      </c>
      <c r="KG223" s="2" t="s">
        <v>232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254</v>
      </c>
      <c r="KP223" s="2" t="s">
        <v>217</v>
      </c>
      <c r="KQ223" s="2" t="s">
        <v>220</v>
      </c>
      <c r="KR223" s="2" t="s">
        <v>220</v>
      </c>
      <c r="KS223" s="2" t="s">
        <v>232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277</v>
      </c>
      <c r="LB223" s="2" t="s">
        <v>217</v>
      </c>
      <c r="LC223" s="2" t="s">
        <v>220</v>
      </c>
      <c r="LD223" s="2" t="s">
        <v>220</v>
      </c>
      <c r="LE223" s="2" t="s">
        <v>232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268</v>
      </c>
      <c r="LN223" s="2" t="s">
        <v>217</v>
      </c>
      <c r="LO223" s="2" t="s">
        <v>220</v>
      </c>
      <c r="LP223" s="2" t="s">
        <v>220</v>
      </c>
      <c r="LQ223" s="2" t="s">
        <v>232</v>
      </c>
      <c r="LR223" s="2" t="s">
        <v>269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270</v>
      </c>
      <c r="MA223" s="2" t="s">
        <v>494</v>
      </c>
      <c r="MB223" s="2" t="s">
        <v>2433</v>
      </c>
      <c r="MC223" s="2" t="s">
        <v>232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277</v>
      </c>
      <c r="ML223" s="2" t="s">
        <v>217</v>
      </c>
      <c r="MM223" s="2" t="s">
        <v>220</v>
      </c>
      <c r="MN223" s="2" t="s">
        <v>220</v>
      </c>
      <c r="MO223" s="2" t="s">
        <v>232</v>
      </c>
      <c r="MP223" s="2" t="s">
        <v>220</v>
      </c>
      <c r="MQ223" s="4"/>
      <c r="MR223" s="8"/>
      <c r="MS223" s="4"/>
      <c r="MT223" s="8"/>
      <c r="MU223" s="7"/>
      <c r="MV223" s="7"/>
      <c r="MW223" s="2" t="s">
        <v>230</v>
      </c>
      <c r="MX223" s="2" t="s">
        <v>274</v>
      </c>
      <c r="MY223" s="2" t="s">
        <v>648</v>
      </c>
      <c r="MZ223" s="2" t="s">
        <v>1668</v>
      </c>
      <c r="NA223" s="2" t="s">
        <v>232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220</v>
      </c>
      <c r="NK223" s="2" t="s">
        <v>220</v>
      </c>
      <c r="NL223" s="2" t="s">
        <v>220</v>
      </c>
      <c r="NM223" s="2" t="s">
        <v>220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277</v>
      </c>
      <c r="NV223" s="2" t="s">
        <v>217</v>
      </c>
      <c r="NW223" s="2" t="s">
        <v>220</v>
      </c>
      <c r="NX223" s="2" t="s">
        <v>220</v>
      </c>
      <c r="NY223" s="2" t="s">
        <v>232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220</v>
      </c>
      <c r="OI223" s="2" t="s">
        <v>220</v>
      </c>
      <c r="OJ223" s="2" t="s">
        <v>220</v>
      </c>
      <c r="OK223" s="2" t="s">
        <v>220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230</v>
      </c>
      <c r="OT223" s="2" t="s">
        <v>270</v>
      </c>
      <c r="OU223" s="2" t="s">
        <v>607</v>
      </c>
      <c r="OV223" s="2" t="s">
        <v>2013</v>
      </c>
      <c r="OW223" s="2" t="s">
        <v>232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220</v>
      </c>
      <c r="PG223" s="2" t="s">
        <v>220</v>
      </c>
      <c r="PH223" s="2" t="s">
        <v>220</v>
      </c>
      <c r="PI223" s="2" t="s">
        <v>220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230</v>
      </c>
      <c r="PR223" s="2" t="s">
        <v>270</v>
      </c>
      <c r="PS223" s="2" t="s">
        <v>609</v>
      </c>
      <c r="PT223" s="2" t="s">
        <v>2434</v>
      </c>
      <c r="PU223" s="2" t="s">
        <v>232</v>
      </c>
      <c r="PV223" s="2" t="s">
        <v>220</v>
      </c>
      <c r="PW223" s="4">
        <v>452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</row>
    <row r="224">
      <c r="A224" s="2" t="s">
        <v>2435</v>
      </c>
      <c r="B224" s="2" t="s">
        <v>209</v>
      </c>
      <c r="C224" s="2" t="s">
        <v>210</v>
      </c>
      <c r="D224" s="2" t="s">
        <v>2394</v>
      </c>
      <c r="E224" s="2" t="s">
        <v>2395</v>
      </c>
      <c r="F224" s="2" t="s">
        <v>2436</v>
      </c>
      <c r="G224" s="2" t="s">
        <v>2436</v>
      </c>
      <c r="H224" s="2" t="s">
        <v>2436</v>
      </c>
      <c r="I224" s="2" t="s">
        <v>2437</v>
      </c>
      <c r="J224" s="2" t="s">
        <v>215</v>
      </c>
      <c r="K224" s="2" t="s">
        <v>626</v>
      </c>
      <c r="L224" s="3">
        <v>63.7</v>
      </c>
      <c r="M224" s="3">
        <v>66.88</v>
      </c>
      <c r="N224" s="3">
        <v>129.99</v>
      </c>
      <c r="O224" s="2" t="s">
        <v>217</v>
      </c>
      <c r="P224" s="2" t="s">
        <v>2438</v>
      </c>
      <c r="Q224" s="2" t="s">
        <v>219</v>
      </c>
      <c r="R224" s="2" t="s">
        <v>220</v>
      </c>
      <c r="S224" s="2" t="s">
        <v>2439</v>
      </c>
      <c r="T224" s="2" t="s">
        <v>222</v>
      </c>
      <c r="U224" s="2" t="s">
        <v>223</v>
      </c>
      <c r="V224" s="2" t="s">
        <v>2440</v>
      </c>
      <c r="W224" s="2" t="s">
        <v>845</v>
      </c>
      <c r="X224" s="2" t="s">
        <v>581</v>
      </c>
      <c r="Y224" s="2" t="s">
        <v>582</v>
      </c>
      <c r="Z224" s="4">
        <v>300</v>
      </c>
      <c r="AA224" s="4">
        <f>=ROUNDDOWN(42.8571428571429,0)</f>
      </c>
      <c r="AB224" s="5">
        <v>7</v>
      </c>
      <c r="AC224" s="2" t="s">
        <v>220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>
        <v>9</v>
      </c>
      <c r="AQ224" s="8">
        <v>599.67</v>
      </c>
      <c r="AR224" s="4">
        <v>19</v>
      </c>
      <c r="AS224" s="8">
        <v>1296.8</v>
      </c>
      <c r="AT224" s="7">
        <v>-0.5263</v>
      </c>
      <c r="AU224" s="7">
        <v>-0.5376</v>
      </c>
      <c r="AV224" s="4">
        <v>34</v>
      </c>
      <c r="AW224" s="8">
        <v>2564.52</v>
      </c>
      <c r="AX224" s="4">
        <v>74</v>
      </c>
      <c r="AY224" s="8">
        <v>5706.71</v>
      </c>
      <c r="AZ224" s="7">
        <v>-0.5405</v>
      </c>
      <c r="BA224" s="7">
        <v>-0.5506</v>
      </c>
      <c r="BB224" s="7">
        <v>0.2338</v>
      </c>
      <c r="BC224" s="4">
        <v>65</v>
      </c>
      <c r="BD224" s="8">
        <v>4896.57</v>
      </c>
      <c r="BE224" s="4">
        <v>124</v>
      </c>
      <c r="BF224" s="8">
        <v>9556.09</v>
      </c>
      <c r="BG224" s="7">
        <v>-0.4758</v>
      </c>
      <c r="BH224" s="7">
        <v>-0.4876</v>
      </c>
      <c r="BI224" s="7">
        <v>0.5237</v>
      </c>
      <c r="BJ224" s="4">
        <v>9</v>
      </c>
      <c r="BK224" s="8">
        <v>599.67</v>
      </c>
      <c r="BL224" s="2" t="s">
        <v>2441</v>
      </c>
      <c r="BM224" s="7">
        <v>1</v>
      </c>
      <c r="BN224" s="7">
        <v>1</v>
      </c>
      <c r="BO224" s="4">
        <v>1</v>
      </c>
      <c r="BP224" s="8">
        <v>69.06</v>
      </c>
      <c r="BQ224" s="4">
        <v>5</v>
      </c>
      <c r="BR224" s="8">
        <v>345.3</v>
      </c>
      <c r="BS224" s="7">
        <v>-0.8</v>
      </c>
      <c r="BT224" s="7">
        <v>-0.8</v>
      </c>
      <c r="BU224" s="2" t="s">
        <v>230</v>
      </c>
      <c r="BV224" s="2" t="s">
        <v>217</v>
      </c>
      <c r="BW224" s="2" t="s">
        <v>220</v>
      </c>
      <c r="BX224" s="2" t="s">
        <v>630</v>
      </c>
      <c r="BY224" s="2" t="s">
        <v>232</v>
      </c>
      <c r="BZ224" s="2" t="s">
        <v>220</v>
      </c>
      <c r="CA224" s="4"/>
      <c r="CB224" s="8"/>
      <c r="CC224" s="4"/>
      <c r="CD224" s="8"/>
      <c r="CE224" s="7"/>
      <c r="CF224" s="7"/>
      <c r="CG224" s="2" t="s">
        <v>230</v>
      </c>
      <c r="CH224" s="2" t="s">
        <v>217</v>
      </c>
      <c r="CI224" s="2" t="s">
        <v>591</v>
      </c>
      <c r="CJ224" s="2" t="s">
        <v>661</v>
      </c>
      <c r="CK224" s="2" t="s">
        <v>232</v>
      </c>
      <c r="CL224" s="2" t="s">
        <v>220</v>
      </c>
      <c r="CM224" s="4">
        <v>3</v>
      </c>
      <c r="CN224" s="8">
        <v>202.77</v>
      </c>
      <c r="CO224" s="4">
        <v>4</v>
      </c>
      <c r="CP224" s="8">
        <v>270.36</v>
      </c>
      <c r="CQ224" s="7">
        <v>-0.25</v>
      </c>
      <c r="CR224" s="7">
        <v>-0.25</v>
      </c>
      <c r="CS224" s="2" t="s">
        <v>230</v>
      </c>
      <c r="CT224" s="2" t="s">
        <v>217</v>
      </c>
      <c r="CU224" s="2" t="s">
        <v>235</v>
      </c>
      <c r="CV224" s="2" t="s">
        <v>1729</v>
      </c>
      <c r="CW224" s="2" t="s">
        <v>232</v>
      </c>
      <c r="CX224" s="2" t="s">
        <v>220</v>
      </c>
      <c r="CY224" s="4"/>
      <c r="CZ224" s="8"/>
      <c r="DA224" s="4"/>
      <c r="DB224" s="8"/>
      <c r="DC224" s="7"/>
      <c r="DD224" s="7"/>
      <c r="DE224" s="2" t="s">
        <v>230</v>
      </c>
      <c r="DF224" s="2" t="s">
        <v>217</v>
      </c>
      <c r="DG224" s="2" t="s">
        <v>591</v>
      </c>
      <c r="DH224" s="2" t="s">
        <v>2442</v>
      </c>
      <c r="DI224" s="2" t="s">
        <v>232</v>
      </c>
      <c r="DJ224" s="2" t="s">
        <v>220</v>
      </c>
      <c r="DK224" s="4">
        <v>1</v>
      </c>
      <c r="DL224" s="8">
        <v>66.88</v>
      </c>
      <c r="DM224" s="4">
        <v>1</v>
      </c>
      <c r="DN224" s="8">
        <v>56.84</v>
      </c>
      <c r="DO224" s="7"/>
      <c r="DP224" s="7">
        <v>0.1766</v>
      </c>
      <c r="DQ224" s="2" t="s">
        <v>230</v>
      </c>
      <c r="DR224" s="2" t="s">
        <v>217</v>
      </c>
      <c r="DS224" s="2" t="s">
        <v>591</v>
      </c>
      <c r="DT224" s="2" t="s">
        <v>2443</v>
      </c>
      <c r="DU224" s="2" t="s">
        <v>232</v>
      </c>
      <c r="DV224" s="2" t="s">
        <v>220</v>
      </c>
      <c r="DW224" s="4">
        <v>1</v>
      </c>
      <c r="DX224" s="8">
        <v>52.37</v>
      </c>
      <c r="DY224" s="4">
        <v>1</v>
      </c>
      <c r="DZ224" s="8">
        <v>49.1</v>
      </c>
      <c r="EA224" s="7"/>
      <c r="EB224" s="7">
        <v>0.0666</v>
      </c>
      <c r="EC224" s="2" t="s">
        <v>230</v>
      </c>
      <c r="ED224" s="2" t="s">
        <v>217</v>
      </c>
      <c r="EE224" s="2" t="s">
        <v>591</v>
      </c>
      <c r="EF224" s="2" t="s">
        <v>2444</v>
      </c>
      <c r="EG224" s="2" t="s">
        <v>232</v>
      </c>
      <c r="EH224" s="2" t="s">
        <v>220</v>
      </c>
      <c r="EI224" s="4">
        <v>3</v>
      </c>
      <c r="EJ224" s="8">
        <v>208.59</v>
      </c>
      <c r="EK224" s="4">
        <v>2</v>
      </c>
      <c r="EL224" s="8">
        <v>139.06</v>
      </c>
      <c r="EM224" s="7">
        <v>0.5</v>
      </c>
      <c r="EN224" s="7">
        <v>0.5</v>
      </c>
      <c r="EO224" s="2" t="s">
        <v>230</v>
      </c>
      <c r="EP224" s="2" t="s">
        <v>217</v>
      </c>
      <c r="EQ224" s="2" t="s">
        <v>455</v>
      </c>
      <c r="ER224" s="2" t="s">
        <v>247</v>
      </c>
      <c r="ES224" s="2" t="s">
        <v>232</v>
      </c>
      <c r="ET224" s="2" t="s">
        <v>220</v>
      </c>
      <c r="EU224" s="4"/>
      <c r="EV224" s="8"/>
      <c r="EW224" s="4"/>
      <c r="EX224" s="8"/>
      <c r="EY224" s="7"/>
      <c r="EZ224" s="7"/>
      <c r="FA224" s="2" t="s">
        <v>230</v>
      </c>
      <c r="FB224" s="2" t="s">
        <v>217</v>
      </c>
      <c r="FC224" s="2" t="s">
        <v>591</v>
      </c>
      <c r="FD224" s="2" t="s">
        <v>1633</v>
      </c>
      <c r="FE224" s="2" t="s">
        <v>232</v>
      </c>
      <c r="FF224" s="2" t="s">
        <v>220</v>
      </c>
      <c r="FG224" s="4"/>
      <c r="FH224" s="8"/>
      <c r="FI224" s="4">
        <v>6</v>
      </c>
      <c r="FJ224" s="8">
        <v>436.14</v>
      </c>
      <c r="FK224" s="7">
        <v>-1</v>
      </c>
      <c r="FL224" s="7">
        <v>-1</v>
      </c>
      <c r="FM224" s="2" t="s">
        <v>230</v>
      </c>
      <c r="FN224" s="2" t="s">
        <v>217</v>
      </c>
      <c r="FO224" s="2" t="s">
        <v>246</v>
      </c>
      <c r="FP224" s="2" t="s">
        <v>1384</v>
      </c>
      <c r="FQ224" s="2" t="s">
        <v>232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217</v>
      </c>
      <c r="GA224" s="2" t="s">
        <v>460</v>
      </c>
      <c r="GB224" s="2" t="s">
        <v>2445</v>
      </c>
      <c r="GC224" s="2" t="s">
        <v>232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230</v>
      </c>
      <c r="GL224" s="2" t="s">
        <v>217</v>
      </c>
      <c r="GM224" s="2" t="s">
        <v>250</v>
      </c>
      <c r="GN224" s="2" t="s">
        <v>1305</v>
      </c>
      <c r="GO224" s="2" t="s">
        <v>232</v>
      </c>
      <c r="GP224" s="2" t="s">
        <v>220</v>
      </c>
      <c r="GQ224" s="4"/>
      <c r="GR224" s="8"/>
      <c r="GS224" s="4"/>
      <c r="GT224" s="8"/>
      <c r="GU224" s="7"/>
      <c r="GV224" s="7"/>
      <c r="GW224" s="2" t="s">
        <v>230</v>
      </c>
      <c r="GX224" s="2" t="s">
        <v>270</v>
      </c>
      <c r="GY224" s="2" t="s">
        <v>252</v>
      </c>
      <c r="GZ224" s="2" t="s">
        <v>290</v>
      </c>
      <c r="HA224" s="2" t="s">
        <v>232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254</v>
      </c>
      <c r="HJ224" s="2" t="s">
        <v>217</v>
      </c>
      <c r="HK224" s="2" t="s">
        <v>220</v>
      </c>
      <c r="HL224" s="2" t="s">
        <v>220</v>
      </c>
      <c r="HM224" s="2" t="s">
        <v>232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230</v>
      </c>
      <c r="HV224" s="2" t="s">
        <v>217</v>
      </c>
      <c r="HW224" s="2" t="s">
        <v>2406</v>
      </c>
      <c r="HX224" s="2" t="s">
        <v>1941</v>
      </c>
      <c r="HY224" s="2" t="s">
        <v>232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217</v>
      </c>
      <c r="II224" s="2" t="s">
        <v>591</v>
      </c>
      <c r="IJ224" s="2" t="s">
        <v>2446</v>
      </c>
      <c r="IK224" s="2" t="s">
        <v>232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277</v>
      </c>
      <c r="IT224" s="2" t="s">
        <v>217</v>
      </c>
      <c r="IU224" s="2" t="s">
        <v>220</v>
      </c>
      <c r="IV224" s="2" t="s">
        <v>220</v>
      </c>
      <c r="IW224" s="2" t="s">
        <v>232</v>
      </c>
      <c r="IX224" s="2" t="s">
        <v>220</v>
      </c>
      <c r="IY224" s="4"/>
      <c r="IZ224" s="8"/>
      <c r="JA224" s="4"/>
      <c r="JB224" s="8"/>
      <c r="JC224" s="7"/>
      <c r="JD224" s="7"/>
      <c r="JE224" s="2" t="s">
        <v>1188</v>
      </c>
      <c r="JF224" s="2" t="s">
        <v>270</v>
      </c>
      <c r="JG224" s="2" t="s">
        <v>1387</v>
      </c>
      <c r="JH224" s="2" t="s">
        <v>2447</v>
      </c>
      <c r="JI224" s="2" t="s">
        <v>232</v>
      </c>
      <c r="JJ224" s="2" t="s">
        <v>220</v>
      </c>
      <c r="JK224" s="4"/>
      <c r="JL224" s="8"/>
      <c r="JM224" s="4"/>
      <c r="JN224" s="8"/>
      <c r="JO224" s="7"/>
      <c r="JP224" s="7"/>
      <c r="JQ224" s="2" t="s">
        <v>230</v>
      </c>
      <c r="JR224" s="2" t="s">
        <v>217</v>
      </c>
      <c r="JS224" s="2" t="s">
        <v>642</v>
      </c>
      <c r="JT224" s="2" t="s">
        <v>903</v>
      </c>
      <c r="JU224" s="2" t="s">
        <v>232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230</v>
      </c>
      <c r="KD224" s="2" t="s">
        <v>217</v>
      </c>
      <c r="KE224" s="2" t="s">
        <v>262</v>
      </c>
      <c r="KF224" s="2" t="s">
        <v>935</v>
      </c>
      <c r="KG224" s="2" t="s">
        <v>232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254</v>
      </c>
      <c r="KP224" s="2" t="s">
        <v>217</v>
      </c>
      <c r="KQ224" s="2" t="s">
        <v>220</v>
      </c>
      <c r="KR224" s="2" t="s">
        <v>220</v>
      </c>
      <c r="KS224" s="2" t="s">
        <v>232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230</v>
      </c>
      <c r="LB224" s="2" t="s">
        <v>217</v>
      </c>
      <c r="LC224" s="2" t="s">
        <v>297</v>
      </c>
      <c r="LD224" s="2" t="s">
        <v>2448</v>
      </c>
      <c r="LE224" s="2" t="s">
        <v>232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254</v>
      </c>
      <c r="LN224" s="2" t="s">
        <v>217</v>
      </c>
      <c r="LO224" s="2" t="s">
        <v>220</v>
      </c>
      <c r="LP224" s="2" t="s">
        <v>220</v>
      </c>
      <c r="LQ224" s="2" t="s">
        <v>232</v>
      </c>
      <c r="LR224" s="2" t="s">
        <v>269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270</v>
      </c>
      <c r="MA224" s="2" t="s">
        <v>2406</v>
      </c>
      <c r="MB224" s="2" t="s">
        <v>2449</v>
      </c>
      <c r="MC224" s="2" t="s">
        <v>232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268</v>
      </c>
      <c r="ML224" s="2" t="s">
        <v>217</v>
      </c>
      <c r="MM224" s="2" t="s">
        <v>220</v>
      </c>
      <c r="MN224" s="2" t="s">
        <v>220</v>
      </c>
      <c r="MO224" s="2" t="s">
        <v>232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230</v>
      </c>
      <c r="MX224" s="2" t="s">
        <v>274</v>
      </c>
      <c r="MY224" s="2" t="s">
        <v>648</v>
      </c>
      <c r="MZ224" s="2" t="s">
        <v>1439</v>
      </c>
      <c r="NA224" s="2" t="s">
        <v>232</v>
      </c>
      <c r="NB224" s="2" t="s">
        <v>220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220</v>
      </c>
      <c r="NK224" s="2" t="s">
        <v>220</v>
      </c>
      <c r="NL224" s="2" t="s">
        <v>220</v>
      </c>
      <c r="NM224" s="2" t="s">
        <v>220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277</v>
      </c>
      <c r="NV224" s="2" t="s">
        <v>217</v>
      </c>
      <c r="NW224" s="2" t="s">
        <v>220</v>
      </c>
      <c r="NX224" s="2" t="s">
        <v>220</v>
      </c>
      <c r="NY224" s="2" t="s">
        <v>232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220</v>
      </c>
      <c r="OI224" s="2" t="s">
        <v>220</v>
      </c>
      <c r="OJ224" s="2" t="s">
        <v>220</v>
      </c>
      <c r="OK224" s="2" t="s">
        <v>220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230</v>
      </c>
      <c r="OT224" s="2" t="s">
        <v>270</v>
      </c>
      <c r="OU224" s="2" t="s">
        <v>607</v>
      </c>
      <c r="OV224" s="2" t="s">
        <v>2450</v>
      </c>
      <c r="OW224" s="2" t="s">
        <v>232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220</v>
      </c>
      <c r="PG224" s="2" t="s">
        <v>220</v>
      </c>
      <c r="PH224" s="2" t="s">
        <v>220</v>
      </c>
      <c r="PI224" s="2" t="s">
        <v>220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230</v>
      </c>
      <c r="PR224" s="2" t="s">
        <v>270</v>
      </c>
      <c r="PS224" s="2" t="s">
        <v>609</v>
      </c>
      <c r="PT224" s="2" t="s">
        <v>2451</v>
      </c>
      <c r="PU224" s="2" t="s">
        <v>232</v>
      </c>
      <c r="PV224" s="2" t="s">
        <v>220</v>
      </c>
      <c r="PW224" s="4">
        <v>300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</row>
    <row r="225">
      <c r="A225" s="2" t="s">
        <v>2452</v>
      </c>
      <c r="B225" s="2" t="s">
        <v>209</v>
      </c>
      <c r="C225" s="2" t="s">
        <v>210</v>
      </c>
      <c r="D225" s="2" t="s">
        <v>2394</v>
      </c>
      <c r="E225" s="2" t="s">
        <v>2395</v>
      </c>
      <c r="F225" s="2" t="s">
        <v>2436</v>
      </c>
      <c r="G225" s="2" t="s">
        <v>2436</v>
      </c>
      <c r="H225" s="2" t="s">
        <v>2436</v>
      </c>
      <c r="I225" s="2" t="s">
        <v>2437</v>
      </c>
      <c r="J225" s="2" t="s">
        <v>282</v>
      </c>
      <c r="K225" s="2" t="s">
        <v>626</v>
      </c>
      <c r="L225" s="3">
        <v>73.5</v>
      </c>
      <c r="M225" s="3">
        <v>77.17</v>
      </c>
      <c r="N225" s="3">
        <v>149.99</v>
      </c>
      <c r="O225" s="2" t="s">
        <v>217</v>
      </c>
      <c r="P225" s="2" t="s">
        <v>2438</v>
      </c>
      <c r="Q225" s="2" t="s">
        <v>219</v>
      </c>
      <c r="R225" s="2" t="s">
        <v>220</v>
      </c>
      <c r="S225" s="2" t="s">
        <v>2439</v>
      </c>
      <c r="T225" s="2" t="s">
        <v>222</v>
      </c>
      <c r="U225" s="2" t="s">
        <v>223</v>
      </c>
      <c r="V225" s="2" t="s">
        <v>2440</v>
      </c>
      <c r="W225" s="2" t="s">
        <v>845</v>
      </c>
      <c r="X225" s="2" t="s">
        <v>581</v>
      </c>
      <c r="Y225" s="2" t="s">
        <v>582</v>
      </c>
      <c r="Z225" s="4">
        <v>629</v>
      </c>
      <c r="AA225" s="4">
        <f>=ROUNDDOWN(62.9,0)</f>
      </c>
      <c r="AB225" s="5">
        <v>10</v>
      </c>
      <c r="AC225" s="2" t="s">
        <v>220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>
        <v>25</v>
      </c>
      <c r="AQ225" s="8">
        <v>1964.85</v>
      </c>
      <c r="AR225" s="4">
        <v>55</v>
      </c>
      <c r="AS225" s="8">
        <v>4409.91</v>
      </c>
      <c r="AT225" s="7">
        <v>-0.5455</v>
      </c>
      <c r="AU225" s="7">
        <v>-0.5544</v>
      </c>
      <c r="AV225" s="4" t="s">
        <v>220</v>
      </c>
      <c r="AW225" s="8" t="s">
        <v>220</v>
      </c>
      <c r="AX225" s="4" t="s">
        <v>220</v>
      </c>
      <c r="AY225" s="8" t="s">
        <v>220</v>
      </c>
      <c r="AZ225" s="7" t="s">
        <v>220</v>
      </c>
      <c r="BA225" s="7" t="s">
        <v>220</v>
      </c>
      <c r="BB225" s="7">
        <v>0.7662</v>
      </c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 t="s">
        <v>220</v>
      </c>
      <c r="BJ225" s="4">
        <v>25</v>
      </c>
      <c r="BK225" s="8">
        <v>1964.85</v>
      </c>
      <c r="BL225" s="2" t="s">
        <v>2453</v>
      </c>
      <c r="BM225" s="7">
        <v>1</v>
      </c>
      <c r="BN225" s="7">
        <v>1</v>
      </c>
      <c r="BO225" s="4">
        <v>6</v>
      </c>
      <c r="BP225" s="8">
        <v>476.76</v>
      </c>
      <c r="BQ225" s="4">
        <v>12</v>
      </c>
      <c r="BR225" s="8">
        <v>953.52</v>
      </c>
      <c r="BS225" s="7">
        <v>-0.5</v>
      </c>
      <c r="BT225" s="7">
        <v>-0.5</v>
      </c>
      <c r="BU225" s="2" t="s">
        <v>230</v>
      </c>
      <c r="BV225" s="2" t="s">
        <v>217</v>
      </c>
      <c r="BW225" s="2" t="s">
        <v>220</v>
      </c>
      <c r="BX225" s="2" t="s">
        <v>630</v>
      </c>
      <c r="BY225" s="2" t="s">
        <v>232</v>
      </c>
      <c r="BZ225" s="2" t="s">
        <v>220</v>
      </c>
      <c r="CA225" s="4">
        <v>2</v>
      </c>
      <c r="CB225" s="8">
        <v>162.26</v>
      </c>
      <c r="CC225" s="4">
        <v>2</v>
      </c>
      <c r="CD225" s="8">
        <v>162.26</v>
      </c>
      <c r="CE225" s="7"/>
      <c r="CF225" s="7"/>
      <c r="CG225" s="2" t="s">
        <v>230</v>
      </c>
      <c r="CH225" s="2" t="s">
        <v>217</v>
      </c>
      <c r="CI225" s="2" t="s">
        <v>591</v>
      </c>
      <c r="CJ225" s="2" t="s">
        <v>1606</v>
      </c>
      <c r="CK225" s="2" t="s">
        <v>232</v>
      </c>
      <c r="CL225" s="2" t="s">
        <v>220</v>
      </c>
      <c r="CM225" s="4">
        <v>8</v>
      </c>
      <c r="CN225" s="8">
        <v>623.92</v>
      </c>
      <c r="CO225" s="4">
        <v>5</v>
      </c>
      <c r="CP225" s="8">
        <v>389.95</v>
      </c>
      <c r="CQ225" s="7">
        <v>0.6</v>
      </c>
      <c r="CR225" s="7">
        <v>0.6</v>
      </c>
      <c r="CS225" s="2" t="s">
        <v>230</v>
      </c>
      <c r="CT225" s="2" t="s">
        <v>217</v>
      </c>
      <c r="CU225" s="2" t="s">
        <v>235</v>
      </c>
      <c r="CV225" s="2" t="s">
        <v>450</v>
      </c>
      <c r="CW225" s="2" t="s">
        <v>232</v>
      </c>
      <c r="CX225" s="2" t="s">
        <v>220</v>
      </c>
      <c r="CY225" s="4">
        <v>4</v>
      </c>
      <c r="CZ225" s="8">
        <v>306.2</v>
      </c>
      <c r="DA225" s="4">
        <v>1</v>
      </c>
      <c r="DB225" s="8">
        <v>76.55</v>
      </c>
      <c r="DC225" s="7">
        <v>3</v>
      </c>
      <c r="DD225" s="7">
        <v>3</v>
      </c>
      <c r="DE225" s="2" t="s">
        <v>230</v>
      </c>
      <c r="DF225" s="2" t="s">
        <v>217</v>
      </c>
      <c r="DG225" s="2" t="s">
        <v>591</v>
      </c>
      <c r="DH225" s="2" t="s">
        <v>2454</v>
      </c>
      <c r="DI225" s="2" t="s">
        <v>232</v>
      </c>
      <c r="DJ225" s="2" t="s">
        <v>220</v>
      </c>
      <c r="DK225" s="4">
        <v>1</v>
      </c>
      <c r="DL225" s="8">
        <v>77.17</v>
      </c>
      <c r="DM225" s="4">
        <v>11</v>
      </c>
      <c r="DN225" s="8">
        <v>825.71</v>
      </c>
      <c r="DO225" s="7">
        <v>-0.9091</v>
      </c>
      <c r="DP225" s="7">
        <v>-0.9065</v>
      </c>
      <c r="DQ225" s="2" t="s">
        <v>230</v>
      </c>
      <c r="DR225" s="2" t="s">
        <v>217</v>
      </c>
      <c r="DS225" s="2" t="s">
        <v>591</v>
      </c>
      <c r="DT225" s="2" t="s">
        <v>2455</v>
      </c>
      <c r="DU225" s="2" t="s">
        <v>232</v>
      </c>
      <c r="DV225" s="2" t="s">
        <v>220</v>
      </c>
      <c r="DW225" s="4"/>
      <c r="DX225" s="8"/>
      <c r="DY225" s="4"/>
      <c r="DZ225" s="8"/>
      <c r="EA225" s="7"/>
      <c r="EB225" s="7"/>
      <c r="EC225" s="2" t="s">
        <v>230</v>
      </c>
      <c r="ED225" s="2" t="s">
        <v>217</v>
      </c>
      <c r="EE225" s="2" t="s">
        <v>591</v>
      </c>
      <c r="EF225" s="2" t="s">
        <v>2029</v>
      </c>
      <c r="EG225" s="2" t="s">
        <v>232</v>
      </c>
      <c r="EH225" s="2" t="s">
        <v>220</v>
      </c>
      <c r="EI225" s="4">
        <v>3</v>
      </c>
      <c r="EJ225" s="8">
        <v>243.39</v>
      </c>
      <c r="EK225" s="4">
        <v>4</v>
      </c>
      <c r="EL225" s="8">
        <v>324.52</v>
      </c>
      <c r="EM225" s="7">
        <v>-0.25</v>
      </c>
      <c r="EN225" s="7">
        <v>-0.25</v>
      </c>
      <c r="EO225" s="2" t="s">
        <v>230</v>
      </c>
      <c r="EP225" s="2" t="s">
        <v>217</v>
      </c>
      <c r="EQ225" s="2" t="s">
        <v>455</v>
      </c>
      <c r="ER225" s="2" t="s">
        <v>246</v>
      </c>
      <c r="ES225" s="2" t="s">
        <v>232</v>
      </c>
      <c r="ET225" s="2" t="s">
        <v>220</v>
      </c>
      <c r="EU225" s="4">
        <v>1</v>
      </c>
      <c r="EV225" s="8">
        <v>75.15</v>
      </c>
      <c r="EW225" s="4"/>
      <c r="EX225" s="8"/>
      <c r="EY225" s="7"/>
      <c r="EZ225" s="7"/>
      <c r="FA225" s="2" t="s">
        <v>230</v>
      </c>
      <c r="FB225" s="2" t="s">
        <v>217</v>
      </c>
      <c r="FC225" s="2" t="s">
        <v>591</v>
      </c>
      <c r="FD225" s="2" t="s">
        <v>658</v>
      </c>
      <c r="FE225" s="2" t="s">
        <v>232</v>
      </c>
      <c r="FF225" s="2" t="s">
        <v>220</v>
      </c>
      <c r="FG225" s="4"/>
      <c r="FH225" s="8"/>
      <c r="FI225" s="4">
        <v>20</v>
      </c>
      <c r="FJ225" s="8">
        <v>1677.4</v>
      </c>
      <c r="FK225" s="7">
        <v>-1</v>
      </c>
      <c r="FL225" s="7">
        <v>-1</v>
      </c>
      <c r="FM225" s="2" t="s">
        <v>230</v>
      </c>
      <c r="FN225" s="2" t="s">
        <v>217</v>
      </c>
      <c r="FO225" s="2" t="s">
        <v>246</v>
      </c>
      <c r="FP225" s="2" t="s">
        <v>2456</v>
      </c>
      <c r="FQ225" s="2" t="s">
        <v>232</v>
      </c>
      <c r="FR225" s="2" t="s">
        <v>220</v>
      </c>
      <c r="FS225" s="4"/>
      <c r="FT225" s="8"/>
      <c r="FU225" s="4"/>
      <c r="FV225" s="8"/>
      <c r="FW225" s="7"/>
      <c r="FX225" s="7"/>
      <c r="FY225" s="2" t="s">
        <v>230</v>
      </c>
      <c r="FZ225" s="2" t="s">
        <v>217</v>
      </c>
      <c r="GA225" s="2" t="s">
        <v>460</v>
      </c>
      <c r="GB225" s="2" t="s">
        <v>1906</v>
      </c>
      <c r="GC225" s="2" t="s">
        <v>232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230</v>
      </c>
      <c r="GL225" s="2" t="s">
        <v>217</v>
      </c>
      <c r="GM225" s="2" t="s">
        <v>250</v>
      </c>
      <c r="GN225" s="2" t="s">
        <v>220</v>
      </c>
      <c r="GO225" s="2" t="s">
        <v>232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230</v>
      </c>
      <c r="GX225" s="2" t="s">
        <v>270</v>
      </c>
      <c r="GY225" s="2" t="s">
        <v>252</v>
      </c>
      <c r="GZ225" s="2" t="s">
        <v>988</v>
      </c>
      <c r="HA225" s="2" t="s">
        <v>232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254</v>
      </c>
      <c r="HJ225" s="2" t="s">
        <v>217</v>
      </c>
      <c r="HK225" s="2" t="s">
        <v>220</v>
      </c>
      <c r="HL225" s="2" t="s">
        <v>220</v>
      </c>
      <c r="HM225" s="2" t="s">
        <v>232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230</v>
      </c>
      <c r="HV225" s="2" t="s">
        <v>217</v>
      </c>
      <c r="HW225" s="2" t="s">
        <v>2406</v>
      </c>
      <c r="HX225" s="2" t="s">
        <v>1934</v>
      </c>
      <c r="HY225" s="2" t="s">
        <v>232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217</v>
      </c>
      <c r="II225" s="2" t="s">
        <v>591</v>
      </c>
      <c r="IJ225" s="2" t="s">
        <v>2457</v>
      </c>
      <c r="IK225" s="2" t="s">
        <v>232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277</v>
      </c>
      <c r="IT225" s="2" t="s">
        <v>217</v>
      </c>
      <c r="IU225" s="2" t="s">
        <v>220</v>
      </c>
      <c r="IV225" s="2" t="s">
        <v>220</v>
      </c>
      <c r="IW225" s="2" t="s">
        <v>232</v>
      </c>
      <c r="IX225" s="2" t="s">
        <v>220</v>
      </c>
      <c r="IY225" s="4"/>
      <c r="IZ225" s="8"/>
      <c r="JA225" s="4"/>
      <c r="JB225" s="8"/>
      <c r="JC225" s="7"/>
      <c r="JD225" s="7"/>
      <c r="JE225" s="2" t="s">
        <v>230</v>
      </c>
      <c r="JF225" s="2" t="s">
        <v>217</v>
      </c>
      <c r="JG225" s="2" t="s">
        <v>1387</v>
      </c>
      <c r="JH225" s="2" t="s">
        <v>2458</v>
      </c>
      <c r="JI225" s="2" t="s">
        <v>232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230</v>
      </c>
      <c r="JR225" s="2" t="s">
        <v>217</v>
      </c>
      <c r="JS225" s="2" t="s">
        <v>642</v>
      </c>
      <c r="JT225" s="2" t="s">
        <v>1142</v>
      </c>
      <c r="JU225" s="2" t="s">
        <v>232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277</v>
      </c>
      <c r="KD225" s="2" t="s">
        <v>217</v>
      </c>
      <c r="KE225" s="2" t="s">
        <v>220</v>
      </c>
      <c r="KF225" s="2" t="s">
        <v>220</v>
      </c>
      <c r="KG225" s="2" t="s">
        <v>232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254</v>
      </c>
      <c r="KP225" s="2" t="s">
        <v>217</v>
      </c>
      <c r="KQ225" s="2" t="s">
        <v>220</v>
      </c>
      <c r="KR225" s="2" t="s">
        <v>220</v>
      </c>
      <c r="KS225" s="2" t="s">
        <v>232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230</v>
      </c>
      <c r="LB225" s="2" t="s">
        <v>217</v>
      </c>
      <c r="LC225" s="2" t="s">
        <v>783</v>
      </c>
      <c r="LD225" s="2" t="s">
        <v>2448</v>
      </c>
      <c r="LE225" s="2" t="s">
        <v>232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254</v>
      </c>
      <c r="LN225" s="2" t="s">
        <v>217</v>
      </c>
      <c r="LO225" s="2" t="s">
        <v>220</v>
      </c>
      <c r="LP225" s="2" t="s">
        <v>220</v>
      </c>
      <c r="LQ225" s="2" t="s">
        <v>232</v>
      </c>
      <c r="LR225" s="2" t="s">
        <v>269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270</v>
      </c>
      <c r="MA225" s="2" t="s">
        <v>2406</v>
      </c>
      <c r="MB225" s="2" t="s">
        <v>482</v>
      </c>
      <c r="MC225" s="2" t="s">
        <v>232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268</v>
      </c>
      <c r="ML225" s="2" t="s">
        <v>217</v>
      </c>
      <c r="MM225" s="2" t="s">
        <v>220</v>
      </c>
      <c r="MN225" s="2" t="s">
        <v>220</v>
      </c>
      <c r="MO225" s="2" t="s">
        <v>232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274</v>
      </c>
      <c r="MY225" s="2" t="s">
        <v>648</v>
      </c>
      <c r="MZ225" s="2" t="s">
        <v>1668</v>
      </c>
      <c r="NA225" s="2" t="s">
        <v>232</v>
      </c>
      <c r="NB225" s="2" t="s">
        <v>220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220</v>
      </c>
      <c r="NK225" s="2" t="s">
        <v>220</v>
      </c>
      <c r="NL225" s="2" t="s">
        <v>220</v>
      </c>
      <c r="NM225" s="2" t="s">
        <v>220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277</v>
      </c>
      <c r="NV225" s="2" t="s">
        <v>217</v>
      </c>
      <c r="NW225" s="2" t="s">
        <v>220</v>
      </c>
      <c r="NX225" s="2" t="s">
        <v>220</v>
      </c>
      <c r="NY225" s="2" t="s">
        <v>232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220</v>
      </c>
      <c r="OH225" s="2" t="s">
        <v>220</v>
      </c>
      <c r="OI225" s="2" t="s">
        <v>220</v>
      </c>
      <c r="OJ225" s="2" t="s">
        <v>220</v>
      </c>
      <c r="OK225" s="2" t="s">
        <v>220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230</v>
      </c>
      <c r="OT225" s="2" t="s">
        <v>270</v>
      </c>
      <c r="OU225" s="2" t="s">
        <v>607</v>
      </c>
      <c r="OV225" s="2" t="s">
        <v>2459</v>
      </c>
      <c r="OW225" s="2" t="s">
        <v>232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220</v>
      </c>
      <c r="PG225" s="2" t="s">
        <v>220</v>
      </c>
      <c r="PH225" s="2" t="s">
        <v>220</v>
      </c>
      <c r="PI225" s="2" t="s">
        <v>220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230</v>
      </c>
      <c r="PR225" s="2" t="s">
        <v>270</v>
      </c>
      <c r="PS225" s="2" t="s">
        <v>609</v>
      </c>
      <c r="PT225" s="2" t="s">
        <v>2460</v>
      </c>
      <c r="PU225" s="2" t="s">
        <v>232</v>
      </c>
      <c r="PV225" s="2" t="s">
        <v>220</v>
      </c>
      <c r="PW225" s="4">
        <v>629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</row>
    <row r="226">
      <c r="A226" s="2" t="s">
        <v>2461</v>
      </c>
      <c r="B226" s="2" t="s">
        <v>209</v>
      </c>
      <c r="C226" s="2" t="s">
        <v>210</v>
      </c>
      <c r="D226" s="2" t="s">
        <v>2394</v>
      </c>
      <c r="E226" s="2" t="s">
        <v>2395</v>
      </c>
      <c r="F226" s="2" t="s">
        <v>2436</v>
      </c>
      <c r="G226" s="2" t="s">
        <v>2436</v>
      </c>
      <c r="H226" s="2" t="s">
        <v>2436</v>
      </c>
      <c r="I226" s="2" t="s">
        <v>2437</v>
      </c>
      <c r="J226" s="2" t="s">
        <v>215</v>
      </c>
      <c r="K226" s="2" t="s">
        <v>2462</v>
      </c>
      <c r="L226" s="3">
        <v>63.7</v>
      </c>
      <c r="M226" s="3">
        <v>66.89</v>
      </c>
      <c r="N226" s="3">
        <v>129.99</v>
      </c>
      <c r="O226" s="2" t="s">
        <v>217</v>
      </c>
      <c r="P226" s="2" t="s">
        <v>2438</v>
      </c>
      <c r="Q226" s="2" t="s">
        <v>219</v>
      </c>
      <c r="R226" s="2" t="s">
        <v>220</v>
      </c>
      <c r="S226" s="2" t="s">
        <v>2463</v>
      </c>
      <c r="T226" s="2" t="s">
        <v>222</v>
      </c>
      <c r="U226" s="2" t="s">
        <v>223</v>
      </c>
      <c r="V226" s="2" t="s">
        <v>2440</v>
      </c>
      <c r="W226" s="2" t="s">
        <v>845</v>
      </c>
      <c r="X226" s="2" t="s">
        <v>220</v>
      </c>
      <c r="Y226" s="2" t="s">
        <v>1319</v>
      </c>
      <c r="Z226" s="4">
        <v>48</v>
      </c>
      <c r="AA226" s="4">
        <f>=ROUNDDOWN(6.85714285714286,0)</f>
      </c>
      <c r="AB226" s="5">
        <v>7</v>
      </c>
      <c r="AC226" s="2" t="s">
        <v>2464</v>
      </c>
      <c r="AD226" s="4">
        <v>100</v>
      </c>
      <c r="AE226" s="4">
        <v>250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>
        <v>11</v>
      </c>
      <c r="AQ226" s="8">
        <v>745.63</v>
      </c>
      <c r="AR226" s="4">
        <v>7</v>
      </c>
      <c r="AS226" s="8">
        <v>449.64</v>
      </c>
      <c r="AT226" s="7">
        <v>0.5714</v>
      </c>
      <c r="AU226" s="7">
        <v>0.6583</v>
      </c>
      <c r="AV226" s="4">
        <v>26</v>
      </c>
      <c r="AW226" s="8">
        <v>1933.54</v>
      </c>
      <c r="AX226" s="4">
        <v>29</v>
      </c>
      <c r="AY226" s="8">
        <v>2223.82</v>
      </c>
      <c r="AZ226" s="7">
        <v>-0.1034</v>
      </c>
      <c r="BA226" s="7">
        <v>-0.1305</v>
      </c>
      <c r="BB226" s="7">
        <v>0.3856</v>
      </c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>
        <v>0.3949</v>
      </c>
      <c r="BJ226" s="4">
        <v>11</v>
      </c>
      <c r="BK226" s="8">
        <v>745.63</v>
      </c>
      <c r="BL226" s="2" t="s">
        <v>2465</v>
      </c>
      <c r="BM226" s="7">
        <v>1</v>
      </c>
      <c r="BN226" s="7">
        <v>1</v>
      </c>
      <c r="BO226" s="4">
        <v>2</v>
      </c>
      <c r="BP226" s="8">
        <v>146.52</v>
      </c>
      <c r="BQ226" s="4">
        <v>1</v>
      </c>
      <c r="BR226" s="8">
        <v>73.26</v>
      </c>
      <c r="BS226" s="7">
        <v>1</v>
      </c>
      <c r="BT226" s="7">
        <v>1</v>
      </c>
      <c r="BU226" s="2" t="s">
        <v>230</v>
      </c>
      <c r="BV226" s="2" t="s">
        <v>217</v>
      </c>
      <c r="BW226" s="2" t="s">
        <v>220</v>
      </c>
      <c r="BX226" s="2" t="s">
        <v>542</v>
      </c>
      <c r="BY226" s="2" t="s">
        <v>232</v>
      </c>
      <c r="BZ226" s="2" t="s">
        <v>220</v>
      </c>
      <c r="CA226" s="4">
        <v>2</v>
      </c>
      <c r="CB226" s="8">
        <v>139.06</v>
      </c>
      <c r="CC226" s="4">
        <v>2</v>
      </c>
      <c r="CD226" s="8">
        <v>139.06</v>
      </c>
      <c r="CE226" s="7"/>
      <c r="CF226" s="7"/>
      <c r="CG226" s="2" t="s">
        <v>230</v>
      </c>
      <c r="CH226" s="2" t="s">
        <v>217</v>
      </c>
      <c r="CI226" s="2" t="s">
        <v>2466</v>
      </c>
      <c r="CJ226" s="2" t="s">
        <v>913</v>
      </c>
      <c r="CK226" s="2" t="s">
        <v>232</v>
      </c>
      <c r="CL226" s="2" t="s">
        <v>220</v>
      </c>
      <c r="CM226" s="4">
        <v>1</v>
      </c>
      <c r="CN226" s="8">
        <v>67.59</v>
      </c>
      <c r="CO226" s="4"/>
      <c r="CP226" s="8"/>
      <c r="CQ226" s="7"/>
      <c r="CR226" s="7"/>
      <c r="CS226" s="2" t="s">
        <v>230</v>
      </c>
      <c r="CT226" s="2" t="s">
        <v>217</v>
      </c>
      <c r="CU226" s="2" t="s">
        <v>545</v>
      </c>
      <c r="CV226" s="2" t="s">
        <v>1354</v>
      </c>
      <c r="CW226" s="2" t="s">
        <v>232</v>
      </c>
      <c r="CX226" s="2" t="s">
        <v>220</v>
      </c>
      <c r="CY226" s="4">
        <v>5</v>
      </c>
      <c r="CZ226" s="8">
        <v>328.05</v>
      </c>
      <c r="DA226" s="4"/>
      <c r="DB226" s="8"/>
      <c r="DC226" s="7"/>
      <c r="DD226" s="7"/>
      <c r="DE226" s="2" t="s">
        <v>230</v>
      </c>
      <c r="DF226" s="2" t="s">
        <v>217</v>
      </c>
      <c r="DG226" s="2" t="s">
        <v>2101</v>
      </c>
      <c r="DH226" s="2" t="s">
        <v>1242</v>
      </c>
      <c r="DI226" s="2" t="s">
        <v>232</v>
      </c>
      <c r="DJ226" s="2" t="s">
        <v>220</v>
      </c>
      <c r="DK226" s="4"/>
      <c r="DL226" s="8"/>
      <c r="DM226" s="4"/>
      <c r="DN226" s="8"/>
      <c r="DO226" s="7"/>
      <c r="DP226" s="7"/>
      <c r="DQ226" s="2" t="s">
        <v>230</v>
      </c>
      <c r="DR226" s="2" t="s">
        <v>217</v>
      </c>
      <c r="DS226" s="2" t="s">
        <v>1726</v>
      </c>
      <c r="DT226" s="2" t="s">
        <v>2093</v>
      </c>
      <c r="DU226" s="2" t="s">
        <v>232</v>
      </c>
      <c r="DV226" s="2" t="s">
        <v>220</v>
      </c>
      <c r="DW226" s="4"/>
      <c r="DX226" s="8"/>
      <c r="DY226" s="4">
        <v>2</v>
      </c>
      <c r="DZ226" s="8">
        <v>98.2</v>
      </c>
      <c r="EA226" s="7">
        <v>-1</v>
      </c>
      <c r="EB226" s="7">
        <v>-1</v>
      </c>
      <c r="EC226" s="2" t="s">
        <v>230</v>
      </c>
      <c r="ED226" s="2" t="s">
        <v>217</v>
      </c>
      <c r="EE226" s="2" t="s">
        <v>2467</v>
      </c>
      <c r="EF226" s="2" t="s">
        <v>1305</v>
      </c>
      <c r="EG226" s="2" t="s">
        <v>232</v>
      </c>
      <c r="EH226" s="2" t="s">
        <v>220</v>
      </c>
      <c r="EI226" s="4"/>
      <c r="EJ226" s="8"/>
      <c r="EK226" s="4">
        <v>1</v>
      </c>
      <c r="EL226" s="8">
        <v>72.24</v>
      </c>
      <c r="EM226" s="7">
        <v>-1</v>
      </c>
      <c r="EN226" s="7">
        <v>-1</v>
      </c>
      <c r="EO226" s="2" t="s">
        <v>230</v>
      </c>
      <c r="EP226" s="2" t="s">
        <v>217</v>
      </c>
      <c r="EQ226" s="2" t="s">
        <v>2468</v>
      </c>
      <c r="ER226" s="2" t="s">
        <v>543</v>
      </c>
      <c r="ES226" s="2" t="s">
        <v>232</v>
      </c>
      <c r="ET226" s="2" t="s">
        <v>220</v>
      </c>
      <c r="EU226" s="4">
        <v>1</v>
      </c>
      <c r="EV226" s="8">
        <v>64.41</v>
      </c>
      <c r="EW226" s="4"/>
      <c r="EX226" s="8"/>
      <c r="EY226" s="7"/>
      <c r="EZ226" s="7"/>
      <c r="FA226" s="2" t="s">
        <v>230</v>
      </c>
      <c r="FB226" s="2" t="s">
        <v>217</v>
      </c>
      <c r="FC226" s="2" t="s">
        <v>1013</v>
      </c>
      <c r="FD226" s="2" t="s">
        <v>911</v>
      </c>
      <c r="FE226" s="2" t="s">
        <v>232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230</v>
      </c>
      <c r="FN226" s="2" t="s">
        <v>217</v>
      </c>
      <c r="FO226" s="2" t="s">
        <v>378</v>
      </c>
      <c r="FP226" s="2" t="s">
        <v>2469</v>
      </c>
      <c r="FQ226" s="2" t="s">
        <v>232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230</v>
      </c>
      <c r="FZ226" s="2" t="s">
        <v>217</v>
      </c>
      <c r="GA226" s="2" t="s">
        <v>910</v>
      </c>
      <c r="GB226" s="2" t="s">
        <v>1271</v>
      </c>
      <c r="GC226" s="2" t="s">
        <v>232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230</v>
      </c>
      <c r="GL226" s="2" t="s">
        <v>217</v>
      </c>
      <c r="GM226" s="2" t="s">
        <v>380</v>
      </c>
      <c r="GN226" s="2" t="s">
        <v>220</v>
      </c>
      <c r="GO226" s="2" t="s">
        <v>232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230</v>
      </c>
      <c r="GX226" s="2" t="s">
        <v>217</v>
      </c>
      <c r="GY226" s="2" t="s">
        <v>556</v>
      </c>
      <c r="GZ226" s="2" t="s">
        <v>1254</v>
      </c>
      <c r="HA226" s="2" t="s">
        <v>232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254</v>
      </c>
      <c r="HJ226" s="2" t="s">
        <v>217</v>
      </c>
      <c r="HK226" s="2" t="s">
        <v>220</v>
      </c>
      <c r="HL226" s="2" t="s">
        <v>220</v>
      </c>
      <c r="HM226" s="2" t="s">
        <v>232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230</v>
      </c>
      <c r="HV226" s="2" t="s">
        <v>217</v>
      </c>
      <c r="HW226" s="2" t="s">
        <v>970</v>
      </c>
      <c r="HX226" s="2" t="s">
        <v>2470</v>
      </c>
      <c r="HY226" s="2" t="s">
        <v>232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230</v>
      </c>
      <c r="IH226" s="2" t="s">
        <v>217</v>
      </c>
      <c r="II226" s="2" t="s">
        <v>1322</v>
      </c>
      <c r="IJ226" s="2" t="s">
        <v>1254</v>
      </c>
      <c r="IK226" s="2" t="s">
        <v>232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277</v>
      </c>
      <c r="IT226" s="2" t="s">
        <v>217</v>
      </c>
      <c r="IU226" s="2" t="s">
        <v>220</v>
      </c>
      <c r="IV226" s="2" t="s">
        <v>220</v>
      </c>
      <c r="IW226" s="2" t="s">
        <v>232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254</v>
      </c>
      <c r="JF226" s="2" t="s">
        <v>217</v>
      </c>
      <c r="JG226" s="2" t="s">
        <v>220</v>
      </c>
      <c r="JH226" s="2" t="s">
        <v>220</v>
      </c>
      <c r="JI226" s="2" t="s">
        <v>232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277</v>
      </c>
      <c r="JR226" s="2" t="s">
        <v>217</v>
      </c>
      <c r="JS226" s="2" t="s">
        <v>220</v>
      </c>
      <c r="JT226" s="2" t="s">
        <v>220</v>
      </c>
      <c r="JU226" s="2" t="s">
        <v>232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277</v>
      </c>
      <c r="KD226" s="2" t="s">
        <v>217</v>
      </c>
      <c r="KE226" s="2" t="s">
        <v>220</v>
      </c>
      <c r="KF226" s="2" t="s">
        <v>220</v>
      </c>
      <c r="KG226" s="2" t="s">
        <v>232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277</v>
      </c>
      <c r="KP226" s="2" t="s">
        <v>217</v>
      </c>
      <c r="KQ226" s="2" t="s">
        <v>220</v>
      </c>
      <c r="KR226" s="2" t="s">
        <v>220</v>
      </c>
      <c r="KS226" s="2" t="s">
        <v>232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277</v>
      </c>
      <c r="LB226" s="2" t="s">
        <v>217</v>
      </c>
      <c r="LC226" s="2" t="s">
        <v>220</v>
      </c>
      <c r="LD226" s="2" t="s">
        <v>220</v>
      </c>
      <c r="LE226" s="2" t="s">
        <v>232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254</v>
      </c>
      <c r="LN226" s="2" t="s">
        <v>217</v>
      </c>
      <c r="LO226" s="2" t="s">
        <v>220</v>
      </c>
      <c r="LP226" s="2" t="s">
        <v>220</v>
      </c>
      <c r="LQ226" s="2" t="s">
        <v>232</v>
      </c>
      <c r="LR226" s="2" t="s">
        <v>220</v>
      </c>
      <c r="LS226" s="4"/>
      <c r="LT226" s="8"/>
      <c r="LU226" s="4">
        <v>1</v>
      </c>
      <c r="LV226" s="8">
        <v>66.88</v>
      </c>
      <c r="LW226" s="7">
        <v>-1</v>
      </c>
      <c r="LX226" s="7">
        <v>-1</v>
      </c>
      <c r="LY226" s="2" t="s">
        <v>230</v>
      </c>
      <c r="LZ226" s="2" t="s">
        <v>270</v>
      </c>
      <c r="MA226" s="2" t="s">
        <v>543</v>
      </c>
      <c r="MB226" s="2" t="s">
        <v>1269</v>
      </c>
      <c r="MC226" s="2" t="s">
        <v>232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277</v>
      </c>
      <c r="ML226" s="2" t="s">
        <v>217</v>
      </c>
      <c r="MM226" s="2" t="s">
        <v>220</v>
      </c>
      <c r="MN226" s="2" t="s">
        <v>220</v>
      </c>
      <c r="MO226" s="2" t="s">
        <v>232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230</v>
      </c>
      <c r="MX226" s="2" t="s">
        <v>274</v>
      </c>
      <c r="MY226" s="2" t="s">
        <v>1322</v>
      </c>
      <c r="MZ226" s="2" t="s">
        <v>2471</v>
      </c>
      <c r="NA226" s="2" t="s">
        <v>232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277</v>
      </c>
      <c r="NJ226" s="2" t="s">
        <v>217</v>
      </c>
      <c r="NK226" s="2" t="s">
        <v>220</v>
      </c>
      <c r="NL226" s="2" t="s">
        <v>220</v>
      </c>
      <c r="NM226" s="2" t="s">
        <v>232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277</v>
      </c>
      <c r="NV226" s="2" t="s">
        <v>217</v>
      </c>
      <c r="NW226" s="2" t="s">
        <v>220</v>
      </c>
      <c r="NX226" s="2" t="s">
        <v>220</v>
      </c>
      <c r="NY226" s="2" t="s">
        <v>232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268</v>
      </c>
      <c r="OH226" s="2" t="s">
        <v>217</v>
      </c>
      <c r="OI226" s="2" t="s">
        <v>220</v>
      </c>
      <c r="OJ226" s="2" t="s">
        <v>220</v>
      </c>
      <c r="OK226" s="2" t="s">
        <v>232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277</v>
      </c>
      <c r="OT226" s="2" t="s">
        <v>270</v>
      </c>
      <c r="OU226" s="2" t="s">
        <v>220</v>
      </c>
      <c r="OV226" s="2" t="s">
        <v>220</v>
      </c>
      <c r="OW226" s="2" t="s">
        <v>232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220</v>
      </c>
      <c r="PF226" s="2" t="s">
        <v>220</v>
      </c>
      <c r="PG226" s="2" t="s">
        <v>220</v>
      </c>
      <c r="PH226" s="2" t="s">
        <v>220</v>
      </c>
      <c r="PI226" s="2" t="s">
        <v>220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277</v>
      </c>
      <c r="PR226" s="2" t="s">
        <v>270</v>
      </c>
      <c r="PS226" s="2" t="s">
        <v>220</v>
      </c>
      <c r="PT226" s="2" t="s">
        <v>220</v>
      </c>
      <c r="PU226" s="2" t="s">
        <v>232</v>
      </c>
      <c r="PV226" s="2" t="s">
        <v>220</v>
      </c>
      <c r="PW226" s="4">
        <v>48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>
        <v>100</v>
      </c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>
        <v>150</v>
      </c>
      <c r="TC226" s="4"/>
      <c r="TD226" s="4"/>
      <c r="TE226" s="4"/>
      <c r="TF226" s="4"/>
      <c r="TG226" s="4"/>
      <c r="TH226" s="4"/>
    </row>
    <row r="227">
      <c r="A227" s="2" t="s">
        <v>2472</v>
      </c>
      <c r="B227" s="2" t="s">
        <v>209</v>
      </c>
      <c r="C227" s="2" t="s">
        <v>210</v>
      </c>
      <c r="D227" s="2" t="s">
        <v>2394</v>
      </c>
      <c r="E227" s="2" t="s">
        <v>2395</v>
      </c>
      <c r="F227" s="2" t="s">
        <v>2436</v>
      </c>
      <c r="G227" s="2" t="s">
        <v>2436</v>
      </c>
      <c r="H227" s="2" t="s">
        <v>2436</v>
      </c>
      <c r="I227" s="2" t="s">
        <v>2437</v>
      </c>
      <c r="J227" s="2" t="s">
        <v>282</v>
      </c>
      <c r="K227" s="2" t="s">
        <v>2462</v>
      </c>
      <c r="L227" s="3">
        <v>73.5</v>
      </c>
      <c r="M227" s="3">
        <v>77.18</v>
      </c>
      <c r="N227" s="3">
        <v>149.99</v>
      </c>
      <c r="O227" s="2" t="s">
        <v>217</v>
      </c>
      <c r="P227" s="2" t="s">
        <v>2438</v>
      </c>
      <c r="Q227" s="2" t="s">
        <v>219</v>
      </c>
      <c r="R227" s="2" t="s">
        <v>220</v>
      </c>
      <c r="S227" s="2" t="s">
        <v>2463</v>
      </c>
      <c r="T227" s="2" t="s">
        <v>222</v>
      </c>
      <c r="U227" s="2" t="s">
        <v>223</v>
      </c>
      <c r="V227" s="2" t="s">
        <v>2440</v>
      </c>
      <c r="W227" s="2" t="s">
        <v>845</v>
      </c>
      <c r="X227" s="2" t="s">
        <v>220</v>
      </c>
      <c r="Y227" s="2" t="s">
        <v>1319</v>
      </c>
      <c r="Z227" s="4">
        <v>113</v>
      </c>
      <c r="AA227" s="4">
        <f>=ROUNDDOWN(12.5555555555556,0)</f>
      </c>
      <c r="AB227" s="5">
        <v>9</v>
      </c>
      <c r="AC227" s="2" t="s">
        <v>1003</v>
      </c>
      <c r="AD227" s="4">
        <v>250</v>
      </c>
      <c r="AE227" s="4">
        <v>250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>
        <v>15</v>
      </c>
      <c r="AQ227" s="8">
        <v>1187.91</v>
      </c>
      <c r="AR227" s="4">
        <v>22</v>
      </c>
      <c r="AS227" s="8">
        <v>1774.18</v>
      </c>
      <c r="AT227" s="7">
        <v>-0.3182</v>
      </c>
      <c r="AU227" s="7">
        <v>-0.3304</v>
      </c>
      <c r="AV227" s="4" t="s">
        <v>220</v>
      </c>
      <c r="AW227" s="8" t="s">
        <v>220</v>
      </c>
      <c r="AX227" s="4" t="s">
        <v>220</v>
      </c>
      <c r="AY227" s="8" t="s">
        <v>220</v>
      </c>
      <c r="AZ227" s="7" t="s">
        <v>220</v>
      </c>
      <c r="BA227" s="7" t="s">
        <v>220</v>
      </c>
      <c r="BB227" s="7">
        <v>0.6144</v>
      </c>
      <c r="BC227" s="4" t="s">
        <v>220</v>
      </c>
      <c r="BD227" s="8" t="s">
        <v>220</v>
      </c>
      <c r="BE227" s="4" t="s">
        <v>220</v>
      </c>
      <c r="BF227" s="8" t="s">
        <v>220</v>
      </c>
      <c r="BG227" s="7" t="s">
        <v>220</v>
      </c>
      <c r="BH227" s="7" t="s">
        <v>220</v>
      </c>
      <c r="BI227" s="7" t="s">
        <v>220</v>
      </c>
      <c r="BJ227" s="4">
        <v>15</v>
      </c>
      <c r="BK227" s="8">
        <v>1187.91</v>
      </c>
      <c r="BL227" s="2" t="s">
        <v>2473</v>
      </c>
      <c r="BM227" s="7">
        <v>1</v>
      </c>
      <c r="BN227" s="7">
        <v>1</v>
      </c>
      <c r="BO227" s="4">
        <v>5</v>
      </c>
      <c r="BP227" s="8">
        <v>422.6</v>
      </c>
      <c r="BQ227" s="4">
        <v>4</v>
      </c>
      <c r="BR227" s="8">
        <v>338.08</v>
      </c>
      <c r="BS227" s="7">
        <v>0.25</v>
      </c>
      <c r="BT227" s="7">
        <v>0.25</v>
      </c>
      <c r="BU227" s="2" t="s">
        <v>230</v>
      </c>
      <c r="BV227" s="2" t="s">
        <v>217</v>
      </c>
      <c r="BW227" s="2" t="s">
        <v>220</v>
      </c>
      <c r="BX227" s="2" t="s">
        <v>542</v>
      </c>
      <c r="BY227" s="2" t="s">
        <v>232</v>
      </c>
      <c r="BZ227" s="2" t="s">
        <v>220</v>
      </c>
      <c r="CA227" s="4"/>
      <c r="CB227" s="8"/>
      <c r="CC227" s="4">
        <v>3</v>
      </c>
      <c r="CD227" s="8">
        <v>243.39</v>
      </c>
      <c r="CE227" s="7">
        <v>-1</v>
      </c>
      <c r="CF227" s="7">
        <v>-1</v>
      </c>
      <c r="CG227" s="2" t="s">
        <v>230</v>
      </c>
      <c r="CH227" s="2" t="s">
        <v>217</v>
      </c>
      <c r="CI227" s="2" t="s">
        <v>2466</v>
      </c>
      <c r="CJ227" s="2" t="s">
        <v>2474</v>
      </c>
      <c r="CK227" s="2" t="s">
        <v>232</v>
      </c>
      <c r="CL227" s="2" t="s">
        <v>220</v>
      </c>
      <c r="CM227" s="4">
        <v>2</v>
      </c>
      <c r="CN227" s="8">
        <v>155.98</v>
      </c>
      <c r="CO227" s="4">
        <v>8</v>
      </c>
      <c r="CP227" s="8">
        <v>623.92</v>
      </c>
      <c r="CQ227" s="7">
        <v>-0.75</v>
      </c>
      <c r="CR227" s="7">
        <v>-0.75</v>
      </c>
      <c r="CS227" s="2" t="s">
        <v>230</v>
      </c>
      <c r="CT227" s="2" t="s">
        <v>217</v>
      </c>
      <c r="CU227" s="2" t="s">
        <v>545</v>
      </c>
      <c r="CV227" s="2" t="s">
        <v>561</v>
      </c>
      <c r="CW227" s="2" t="s">
        <v>232</v>
      </c>
      <c r="CX227" s="2" t="s">
        <v>220</v>
      </c>
      <c r="CY227" s="4"/>
      <c r="CZ227" s="8"/>
      <c r="DA227" s="4"/>
      <c r="DB227" s="8"/>
      <c r="DC227" s="7"/>
      <c r="DD227" s="7"/>
      <c r="DE227" s="2" t="s">
        <v>230</v>
      </c>
      <c r="DF227" s="2" t="s">
        <v>217</v>
      </c>
      <c r="DG227" s="2" t="s">
        <v>2101</v>
      </c>
      <c r="DH227" s="2" t="s">
        <v>2475</v>
      </c>
      <c r="DI227" s="2" t="s">
        <v>232</v>
      </c>
      <c r="DJ227" s="2" t="s">
        <v>220</v>
      </c>
      <c r="DK227" s="4">
        <v>1</v>
      </c>
      <c r="DL227" s="8">
        <v>77.18</v>
      </c>
      <c r="DM227" s="4"/>
      <c r="DN227" s="8"/>
      <c r="DO227" s="7"/>
      <c r="DP227" s="7"/>
      <c r="DQ227" s="2" t="s">
        <v>230</v>
      </c>
      <c r="DR227" s="2" t="s">
        <v>217</v>
      </c>
      <c r="DS227" s="2" t="s">
        <v>1726</v>
      </c>
      <c r="DT227" s="2" t="s">
        <v>2093</v>
      </c>
      <c r="DU227" s="2" t="s">
        <v>232</v>
      </c>
      <c r="DV227" s="2" t="s">
        <v>220</v>
      </c>
      <c r="DW227" s="4">
        <v>5</v>
      </c>
      <c r="DX227" s="8">
        <v>381.85</v>
      </c>
      <c r="DY227" s="4"/>
      <c r="DZ227" s="8"/>
      <c r="EA227" s="7"/>
      <c r="EB227" s="7"/>
      <c r="EC227" s="2" t="s">
        <v>230</v>
      </c>
      <c r="ED227" s="2" t="s">
        <v>217</v>
      </c>
      <c r="EE227" s="2" t="s">
        <v>2467</v>
      </c>
      <c r="EF227" s="2" t="s">
        <v>2471</v>
      </c>
      <c r="EG227" s="2" t="s">
        <v>232</v>
      </c>
      <c r="EH227" s="2" t="s">
        <v>220</v>
      </c>
      <c r="EI227" s="4"/>
      <c r="EJ227" s="8"/>
      <c r="EK227" s="4">
        <v>4</v>
      </c>
      <c r="EL227" s="8">
        <v>333.4</v>
      </c>
      <c r="EM227" s="7">
        <v>-1</v>
      </c>
      <c r="EN227" s="7">
        <v>-1</v>
      </c>
      <c r="EO227" s="2" t="s">
        <v>230</v>
      </c>
      <c r="EP227" s="2" t="s">
        <v>217</v>
      </c>
      <c r="EQ227" s="2" t="s">
        <v>2468</v>
      </c>
      <c r="ER227" s="2" t="s">
        <v>515</v>
      </c>
      <c r="ES227" s="2" t="s">
        <v>232</v>
      </c>
      <c r="ET227" s="2" t="s">
        <v>220</v>
      </c>
      <c r="EU227" s="4">
        <v>2</v>
      </c>
      <c r="EV227" s="8">
        <v>150.3</v>
      </c>
      <c r="EW227" s="4"/>
      <c r="EX227" s="8"/>
      <c r="EY227" s="7"/>
      <c r="EZ227" s="7"/>
      <c r="FA227" s="2" t="s">
        <v>230</v>
      </c>
      <c r="FB227" s="2" t="s">
        <v>217</v>
      </c>
      <c r="FC227" s="2" t="s">
        <v>1013</v>
      </c>
      <c r="FD227" s="2" t="s">
        <v>1243</v>
      </c>
      <c r="FE227" s="2" t="s">
        <v>232</v>
      </c>
      <c r="FF227" s="2" t="s">
        <v>220</v>
      </c>
      <c r="FG227" s="4"/>
      <c r="FH227" s="8"/>
      <c r="FI227" s="4">
        <v>1</v>
      </c>
      <c r="FJ227" s="8">
        <v>81.03</v>
      </c>
      <c r="FK227" s="7">
        <v>-1</v>
      </c>
      <c r="FL227" s="7">
        <v>-1</v>
      </c>
      <c r="FM227" s="2" t="s">
        <v>230</v>
      </c>
      <c r="FN227" s="2" t="s">
        <v>217</v>
      </c>
      <c r="FO227" s="2" t="s">
        <v>378</v>
      </c>
      <c r="FP227" s="2" t="s">
        <v>930</v>
      </c>
      <c r="FQ227" s="2" t="s">
        <v>232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230</v>
      </c>
      <c r="FZ227" s="2" t="s">
        <v>217</v>
      </c>
      <c r="GA227" s="2" t="s">
        <v>910</v>
      </c>
      <c r="GB227" s="2" t="s">
        <v>554</v>
      </c>
      <c r="GC227" s="2" t="s">
        <v>232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230</v>
      </c>
      <c r="GL227" s="2" t="s">
        <v>217</v>
      </c>
      <c r="GM227" s="2" t="s">
        <v>380</v>
      </c>
      <c r="GN227" s="2" t="s">
        <v>220</v>
      </c>
      <c r="GO227" s="2" t="s">
        <v>232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230</v>
      </c>
      <c r="GX227" s="2" t="s">
        <v>217</v>
      </c>
      <c r="GY227" s="2" t="s">
        <v>556</v>
      </c>
      <c r="GZ227" s="2" t="s">
        <v>1254</v>
      </c>
      <c r="HA227" s="2" t="s">
        <v>232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254</v>
      </c>
      <c r="HJ227" s="2" t="s">
        <v>217</v>
      </c>
      <c r="HK227" s="2" t="s">
        <v>220</v>
      </c>
      <c r="HL227" s="2" t="s">
        <v>220</v>
      </c>
      <c r="HM227" s="2" t="s">
        <v>232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230</v>
      </c>
      <c r="HV227" s="2" t="s">
        <v>217</v>
      </c>
      <c r="HW227" s="2" t="s">
        <v>970</v>
      </c>
      <c r="HX227" s="2" t="s">
        <v>1760</v>
      </c>
      <c r="HY227" s="2" t="s">
        <v>232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230</v>
      </c>
      <c r="IH227" s="2" t="s">
        <v>217</v>
      </c>
      <c r="II227" s="2" t="s">
        <v>1322</v>
      </c>
      <c r="IJ227" s="2" t="s">
        <v>660</v>
      </c>
      <c r="IK227" s="2" t="s">
        <v>232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277</v>
      </c>
      <c r="IT227" s="2" t="s">
        <v>217</v>
      </c>
      <c r="IU227" s="2" t="s">
        <v>220</v>
      </c>
      <c r="IV227" s="2" t="s">
        <v>220</v>
      </c>
      <c r="IW227" s="2" t="s">
        <v>232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254</v>
      </c>
      <c r="JF227" s="2" t="s">
        <v>217</v>
      </c>
      <c r="JG227" s="2" t="s">
        <v>220</v>
      </c>
      <c r="JH227" s="2" t="s">
        <v>220</v>
      </c>
      <c r="JI227" s="2" t="s">
        <v>232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277</v>
      </c>
      <c r="JR227" s="2" t="s">
        <v>217</v>
      </c>
      <c r="JS227" s="2" t="s">
        <v>220</v>
      </c>
      <c r="JT227" s="2" t="s">
        <v>220</v>
      </c>
      <c r="JU227" s="2" t="s">
        <v>232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277</v>
      </c>
      <c r="KD227" s="2" t="s">
        <v>217</v>
      </c>
      <c r="KE227" s="2" t="s">
        <v>220</v>
      </c>
      <c r="KF227" s="2" t="s">
        <v>220</v>
      </c>
      <c r="KG227" s="2" t="s">
        <v>232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277</v>
      </c>
      <c r="KP227" s="2" t="s">
        <v>217</v>
      </c>
      <c r="KQ227" s="2" t="s">
        <v>220</v>
      </c>
      <c r="KR227" s="2" t="s">
        <v>220</v>
      </c>
      <c r="KS227" s="2" t="s">
        <v>232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277</v>
      </c>
      <c r="LB227" s="2" t="s">
        <v>217</v>
      </c>
      <c r="LC227" s="2" t="s">
        <v>220</v>
      </c>
      <c r="LD227" s="2" t="s">
        <v>220</v>
      </c>
      <c r="LE227" s="2" t="s">
        <v>232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254</v>
      </c>
      <c r="LN227" s="2" t="s">
        <v>217</v>
      </c>
      <c r="LO227" s="2" t="s">
        <v>220</v>
      </c>
      <c r="LP227" s="2" t="s">
        <v>220</v>
      </c>
      <c r="LQ227" s="2" t="s">
        <v>232</v>
      </c>
      <c r="LR227" s="2" t="s">
        <v>220</v>
      </c>
      <c r="LS227" s="4"/>
      <c r="LT227" s="8"/>
      <c r="LU227" s="4">
        <v>2</v>
      </c>
      <c r="LV227" s="8">
        <v>154.36</v>
      </c>
      <c r="LW227" s="7">
        <v>-1</v>
      </c>
      <c r="LX227" s="7">
        <v>-1</v>
      </c>
      <c r="LY227" s="2" t="s">
        <v>230</v>
      </c>
      <c r="LZ227" s="2" t="s">
        <v>270</v>
      </c>
      <c r="MA227" s="2" t="s">
        <v>543</v>
      </c>
      <c r="MB227" s="2" t="s">
        <v>547</v>
      </c>
      <c r="MC227" s="2" t="s">
        <v>232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277</v>
      </c>
      <c r="ML227" s="2" t="s">
        <v>217</v>
      </c>
      <c r="MM227" s="2" t="s">
        <v>220</v>
      </c>
      <c r="MN227" s="2" t="s">
        <v>220</v>
      </c>
      <c r="MO227" s="2" t="s">
        <v>232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230</v>
      </c>
      <c r="MX227" s="2" t="s">
        <v>274</v>
      </c>
      <c r="MY227" s="2" t="s">
        <v>1322</v>
      </c>
      <c r="MZ227" s="2" t="s">
        <v>2476</v>
      </c>
      <c r="NA227" s="2" t="s">
        <v>232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277</v>
      </c>
      <c r="NJ227" s="2" t="s">
        <v>217</v>
      </c>
      <c r="NK227" s="2" t="s">
        <v>220</v>
      </c>
      <c r="NL227" s="2" t="s">
        <v>220</v>
      </c>
      <c r="NM227" s="2" t="s">
        <v>232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277</v>
      </c>
      <c r="NV227" s="2" t="s">
        <v>217</v>
      </c>
      <c r="NW227" s="2" t="s">
        <v>220</v>
      </c>
      <c r="NX227" s="2" t="s">
        <v>220</v>
      </c>
      <c r="NY227" s="2" t="s">
        <v>232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268</v>
      </c>
      <c r="OH227" s="2" t="s">
        <v>217</v>
      </c>
      <c r="OI227" s="2" t="s">
        <v>220</v>
      </c>
      <c r="OJ227" s="2" t="s">
        <v>220</v>
      </c>
      <c r="OK227" s="2" t="s">
        <v>232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277</v>
      </c>
      <c r="OT227" s="2" t="s">
        <v>270</v>
      </c>
      <c r="OU227" s="2" t="s">
        <v>220</v>
      </c>
      <c r="OV227" s="2" t="s">
        <v>220</v>
      </c>
      <c r="OW227" s="2" t="s">
        <v>232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220</v>
      </c>
      <c r="PF227" s="2" t="s">
        <v>220</v>
      </c>
      <c r="PG227" s="2" t="s">
        <v>220</v>
      </c>
      <c r="PH227" s="2" t="s">
        <v>220</v>
      </c>
      <c r="PI227" s="2" t="s">
        <v>220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277</v>
      </c>
      <c r="PR227" s="2" t="s">
        <v>270</v>
      </c>
      <c r="PS227" s="2" t="s">
        <v>220</v>
      </c>
      <c r="PT227" s="2" t="s">
        <v>220</v>
      </c>
      <c r="PU227" s="2" t="s">
        <v>232</v>
      </c>
      <c r="PV227" s="2" t="s">
        <v>220</v>
      </c>
      <c r="PW227" s="4">
        <v>113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>
        <v>250</v>
      </c>
      <c r="TC227" s="4"/>
      <c r="TD227" s="4"/>
      <c r="TE227" s="4"/>
      <c r="TF227" s="4"/>
      <c r="TG227" s="4"/>
      <c r="TH227" s="4"/>
    </row>
    <row r="228">
      <c r="A228" s="2" t="s">
        <v>2477</v>
      </c>
      <c r="B228" s="2" t="s">
        <v>209</v>
      </c>
      <c r="C228" s="2" t="s">
        <v>210</v>
      </c>
      <c r="D228" s="2" t="s">
        <v>2394</v>
      </c>
      <c r="E228" s="2" t="s">
        <v>2395</v>
      </c>
      <c r="F228" s="2" t="s">
        <v>2436</v>
      </c>
      <c r="G228" s="2" t="s">
        <v>2436</v>
      </c>
      <c r="H228" s="2" t="s">
        <v>2436</v>
      </c>
      <c r="I228" s="2" t="s">
        <v>2437</v>
      </c>
      <c r="J228" s="2" t="s">
        <v>215</v>
      </c>
      <c r="K228" s="2" t="s">
        <v>304</v>
      </c>
      <c r="L228" s="3">
        <v>63.7</v>
      </c>
      <c r="M228" s="3">
        <v>66.89</v>
      </c>
      <c r="N228" s="3">
        <v>129.99</v>
      </c>
      <c r="O228" s="2" t="s">
        <v>217</v>
      </c>
      <c r="P228" s="2" t="s">
        <v>538</v>
      </c>
      <c r="Q228" s="2" t="s">
        <v>219</v>
      </c>
      <c r="R228" s="2" t="s">
        <v>220</v>
      </c>
      <c r="S228" s="2" t="s">
        <v>2478</v>
      </c>
      <c r="T228" s="2" t="s">
        <v>222</v>
      </c>
      <c r="U228" s="2" t="s">
        <v>223</v>
      </c>
      <c r="V228" s="2" t="s">
        <v>2440</v>
      </c>
      <c r="W228" s="2" t="s">
        <v>845</v>
      </c>
      <c r="X228" s="2" t="s">
        <v>220</v>
      </c>
      <c r="Y228" s="2" t="s">
        <v>1319</v>
      </c>
      <c r="Z228" s="4">
        <v>1</v>
      </c>
      <c r="AA228" s="4">
        <f>=ROUNDDOWN(0.25,0)</f>
      </c>
      <c r="AB228" s="5">
        <v>4</v>
      </c>
      <c r="AC228" s="2" t="s">
        <v>220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/>
      <c r="AQ228" s="8"/>
      <c r="AR228" s="4">
        <v>4</v>
      </c>
      <c r="AS228" s="8">
        <v>274.6</v>
      </c>
      <c r="AT228" s="7">
        <v>-1</v>
      </c>
      <c r="AU228" s="7">
        <v>-1</v>
      </c>
      <c r="AV228" s="4">
        <v>5</v>
      </c>
      <c r="AW228" s="8">
        <v>398.51</v>
      </c>
      <c r="AX228" s="4">
        <v>21</v>
      </c>
      <c r="AY228" s="8">
        <v>1625.56</v>
      </c>
      <c r="AZ228" s="7">
        <v>-0.7619</v>
      </c>
      <c r="BA228" s="7">
        <v>-0.7548</v>
      </c>
      <c r="BB228" s="7"/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>
        <v>0.0814</v>
      </c>
      <c r="BJ228" s="4"/>
      <c r="BK228" s="8"/>
      <c r="BL228" s="2" t="s">
        <v>2479</v>
      </c>
      <c r="BM228" s="7"/>
      <c r="BN228" s="7"/>
      <c r="BO228" s="4"/>
      <c r="BP228" s="8"/>
      <c r="BQ228" s="4">
        <v>1</v>
      </c>
      <c r="BR228" s="8">
        <v>73.26</v>
      </c>
      <c r="BS228" s="7">
        <v>-1</v>
      </c>
      <c r="BT228" s="7">
        <v>-1</v>
      </c>
      <c r="BU228" s="2" t="s">
        <v>230</v>
      </c>
      <c r="BV228" s="2" t="s">
        <v>270</v>
      </c>
      <c r="BW228" s="2" t="s">
        <v>220</v>
      </c>
      <c r="BX228" s="2" t="s">
        <v>542</v>
      </c>
      <c r="BY228" s="2" t="s">
        <v>232</v>
      </c>
      <c r="BZ228" s="2" t="s">
        <v>220</v>
      </c>
      <c r="CA228" s="4"/>
      <c r="CB228" s="8"/>
      <c r="CC228" s="4"/>
      <c r="CD228" s="8"/>
      <c r="CE228" s="7"/>
      <c r="CF228" s="7"/>
      <c r="CG228" s="2" t="s">
        <v>230</v>
      </c>
      <c r="CH228" s="2" t="s">
        <v>270</v>
      </c>
      <c r="CI228" s="2" t="s">
        <v>2466</v>
      </c>
      <c r="CJ228" s="2" t="s">
        <v>2480</v>
      </c>
      <c r="CK228" s="2" t="s">
        <v>232</v>
      </c>
      <c r="CL228" s="2" t="s">
        <v>220</v>
      </c>
      <c r="CM228" s="4"/>
      <c r="CN228" s="8"/>
      <c r="CO228" s="4"/>
      <c r="CP228" s="8"/>
      <c r="CQ228" s="7"/>
      <c r="CR228" s="7"/>
      <c r="CS228" s="2" t="s">
        <v>230</v>
      </c>
      <c r="CT228" s="2" t="s">
        <v>270</v>
      </c>
      <c r="CU228" s="2" t="s">
        <v>545</v>
      </c>
      <c r="CV228" s="2" t="s">
        <v>561</v>
      </c>
      <c r="CW228" s="2" t="s">
        <v>232</v>
      </c>
      <c r="CX228" s="2" t="s">
        <v>220</v>
      </c>
      <c r="CY228" s="4"/>
      <c r="CZ228" s="8"/>
      <c r="DA228" s="4"/>
      <c r="DB228" s="8"/>
      <c r="DC228" s="7"/>
      <c r="DD228" s="7"/>
      <c r="DE228" s="2" t="s">
        <v>230</v>
      </c>
      <c r="DF228" s="2" t="s">
        <v>270</v>
      </c>
      <c r="DG228" s="2" t="s">
        <v>2101</v>
      </c>
      <c r="DH228" s="2" t="s">
        <v>1265</v>
      </c>
      <c r="DI228" s="2" t="s">
        <v>232</v>
      </c>
      <c r="DJ228" s="2" t="s">
        <v>220</v>
      </c>
      <c r="DK228" s="4"/>
      <c r="DL228" s="8"/>
      <c r="DM228" s="4">
        <v>1</v>
      </c>
      <c r="DN228" s="8">
        <v>56.86</v>
      </c>
      <c r="DO228" s="7">
        <v>-1</v>
      </c>
      <c r="DP228" s="7">
        <v>-1</v>
      </c>
      <c r="DQ228" s="2" t="s">
        <v>230</v>
      </c>
      <c r="DR228" s="2" t="s">
        <v>270</v>
      </c>
      <c r="DS228" s="2" t="s">
        <v>1726</v>
      </c>
      <c r="DT228" s="2" t="s">
        <v>2093</v>
      </c>
      <c r="DU228" s="2" t="s">
        <v>232</v>
      </c>
      <c r="DV228" s="2" t="s">
        <v>220</v>
      </c>
      <c r="DW228" s="4"/>
      <c r="DX228" s="8"/>
      <c r="DY228" s="4"/>
      <c r="DZ228" s="8"/>
      <c r="EA228" s="7"/>
      <c r="EB228" s="7"/>
      <c r="EC228" s="2" t="s">
        <v>230</v>
      </c>
      <c r="ED228" s="2" t="s">
        <v>270</v>
      </c>
      <c r="EE228" s="2" t="s">
        <v>2467</v>
      </c>
      <c r="EF228" s="2" t="s">
        <v>2481</v>
      </c>
      <c r="EG228" s="2" t="s">
        <v>232</v>
      </c>
      <c r="EH228" s="2" t="s">
        <v>220</v>
      </c>
      <c r="EI228" s="4"/>
      <c r="EJ228" s="8"/>
      <c r="EK228" s="4">
        <v>2</v>
      </c>
      <c r="EL228" s="8">
        <v>144.48</v>
      </c>
      <c r="EM228" s="7">
        <v>-1</v>
      </c>
      <c r="EN228" s="7">
        <v>-1</v>
      </c>
      <c r="EO228" s="2" t="s">
        <v>230</v>
      </c>
      <c r="EP228" s="2" t="s">
        <v>270</v>
      </c>
      <c r="EQ228" s="2" t="s">
        <v>2468</v>
      </c>
      <c r="ER228" s="2" t="s">
        <v>1801</v>
      </c>
      <c r="ES228" s="2" t="s">
        <v>232</v>
      </c>
      <c r="ET228" s="2" t="s">
        <v>220</v>
      </c>
      <c r="EU228" s="4"/>
      <c r="EV228" s="8"/>
      <c r="EW228" s="4"/>
      <c r="EX228" s="8"/>
      <c r="EY228" s="7"/>
      <c r="EZ228" s="7"/>
      <c r="FA228" s="2" t="s">
        <v>230</v>
      </c>
      <c r="FB228" s="2" t="s">
        <v>270</v>
      </c>
      <c r="FC228" s="2" t="s">
        <v>1013</v>
      </c>
      <c r="FD228" s="2" t="s">
        <v>1105</v>
      </c>
      <c r="FE228" s="2" t="s">
        <v>232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230</v>
      </c>
      <c r="FN228" s="2" t="s">
        <v>270</v>
      </c>
      <c r="FO228" s="2" t="s">
        <v>378</v>
      </c>
      <c r="FP228" s="2" t="s">
        <v>1238</v>
      </c>
      <c r="FQ228" s="2" t="s">
        <v>232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230</v>
      </c>
      <c r="FZ228" s="2" t="s">
        <v>270</v>
      </c>
      <c r="GA228" s="2" t="s">
        <v>910</v>
      </c>
      <c r="GB228" s="2" t="s">
        <v>554</v>
      </c>
      <c r="GC228" s="2" t="s">
        <v>232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230</v>
      </c>
      <c r="GL228" s="2" t="s">
        <v>270</v>
      </c>
      <c r="GM228" s="2" t="s">
        <v>220</v>
      </c>
      <c r="GN228" s="2" t="s">
        <v>220</v>
      </c>
      <c r="GO228" s="2" t="s">
        <v>232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230</v>
      </c>
      <c r="GX228" s="2" t="s">
        <v>270</v>
      </c>
      <c r="GY228" s="2" t="s">
        <v>556</v>
      </c>
      <c r="GZ228" s="2" t="s">
        <v>991</v>
      </c>
      <c r="HA228" s="2" t="s">
        <v>232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254</v>
      </c>
      <c r="HJ228" s="2" t="s">
        <v>270</v>
      </c>
      <c r="HK228" s="2" t="s">
        <v>220</v>
      </c>
      <c r="HL228" s="2" t="s">
        <v>220</v>
      </c>
      <c r="HM228" s="2" t="s">
        <v>232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230</v>
      </c>
      <c r="HV228" s="2" t="s">
        <v>270</v>
      </c>
      <c r="HW228" s="2" t="s">
        <v>970</v>
      </c>
      <c r="HX228" s="2" t="s">
        <v>823</v>
      </c>
      <c r="HY228" s="2" t="s">
        <v>232</v>
      </c>
      <c r="HZ228" s="2" t="s">
        <v>220</v>
      </c>
      <c r="IA228" s="4"/>
      <c r="IB228" s="8"/>
      <c r="IC228" s="4"/>
      <c r="ID228" s="8"/>
      <c r="IE228" s="7"/>
      <c r="IF228" s="7"/>
      <c r="IG228" s="2" t="s">
        <v>230</v>
      </c>
      <c r="IH228" s="2" t="s">
        <v>270</v>
      </c>
      <c r="II228" s="2" t="s">
        <v>1322</v>
      </c>
      <c r="IJ228" s="2" t="s">
        <v>1268</v>
      </c>
      <c r="IK228" s="2" t="s">
        <v>232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277</v>
      </c>
      <c r="IT228" s="2" t="s">
        <v>270</v>
      </c>
      <c r="IU228" s="2" t="s">
        <v>220</v>
      </c>
      <c r="IV228" s="2" t="s">
        <v>220</v>
      </c>
      <c r="IW228" s="2" t="s">
        <v>232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254</v>
      </c>
      <c r="JF228" s="2" t="s">
        <v>270</v>
      </c>
      <c r="JG228" s="2" t="s">
        <v>220</v>
      </c>
      <c r="JH228" s="2" t="s">
        <v>220</v>
      </c>
      <c r="JI228" s="2" t="s">
        <v>232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277</v>
      </c>
      <c r="JR228" s="2" t="s">
        <v>270</v>
      </c>
      <c r="JS228" s="2" t="s">
        <v>220</v>
      </c>
      <c r="JT228" s="2" t="s">
        <v>220</v>
      </c>
      <c r="JU228" s="2" t="s">
        <v>232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277</v>
      </c>
      <c r="KD228" s="2" t="s">
        <v>270</v>
      </c>
      <c r="KE228" s="2" t="s">
        <v>220</v>
      </c>
      <c r="KF228" s="2" t="s">
        <v>220</v>
      </c>
      <c r="KG228" s="2" t="s">
        <v>232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277</v>
      </c>
      <c r="KP228" s="2" t="s">
        <v>270</v>
      </c>
      <c r="KQ228" s="2" t="s">
        <v>220</v>
      </c>
      <c r="KR228" s="2" t="s">
        <v>220</v>
      </c>
      <c r="KS228" s="2" t="s">
        <v>232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277</v>
      </c>
      <c r="LB228" s="2" t="s">
        <v>270</v>
      </c>
      <c r="LC228" s="2" t="s">
        <v>220</v>
      </c>
      <c r="LD228" s="2" t="s">
        <v>220</v>
      </c>
      <c r="LE228" s="2" t="s">
        <v>232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268</v>
      </c>
      <c r="LN228" s="2" t="s">
        <v>270</v>
      </c>
      <c r="LO228" s="2" t="s">
        <v>220</v>
      </c>
      <c r="LP228" s="2" t="s">
        <v>220</v>
      </c>
      <c r="LQ228" s="2" t="s">
        <v>232</v>
      </c>
      <c r="LR228" s="2" t="s">
        <v>220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270</v>
      </c>
      <c r="MA228" s="2" t="s">
        <v>543</v>
      </c>
      <c r="MB228" s="2" t="s">
        <v>1776</v>
      </c>
      <c r="MC228" s="2" t="s">
        <v>232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277</v>
      </c>
      <c r="ML228" s="2" t="s">
        <v>270</v>
      </c>
      <c r="MM228" s="2" t="s">
        <v>220</v>
      </c>
      <c r="MN228" s="2" t="s">
        <v>220</v>
      </c>
      <c r="MO228" s="2" t="s">
        <v>232</v>
      </c>
      <c r="MP228" s="2" t="s">
        <v>220</v>
      </c>
      <c r="MQ228" s="4"/>
      <c r="MR228" s="8"/>
      <c r="MS228" s="4"/>
      <c r="MT228" s="8"/>
      <c r="MU228" s="7"/>
      <c r="MV228" s="7"/>
      <c r="MW228" s="2" t="s">
        <v>230</v>
      </c>
      <c r="MX228" s="2" t="s">
        <v>270</v>
      </c>
      <c r="MY228" s="2" t="s">
        <v>1322</v>
      </c>
      <c r="MZ228" s="2" t="s">
        <v>2476</v>
      </c>
      <c r="NA228" s="2" t="s">
        <v>232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277</v>
      </c>
      <c r="NJ228" s="2" t="s">
        <v>270</v>
      </c>
      <c r="NK228" s="2" t="s">
        <v>220</v>
      </c>
      <c r="NL228" s="2" t="s">
        <v>220</v>
      </c>
      <c r="NM228" s="2" t="s">
        <v>232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277</v>
      </c>
      <c r="NV228" s="2" t="s">
        <v>270</v>
      </c>
      <c r="NW228" s="2" t="s">
        <v>220</v>
      </c>
      <c r="NX228" s="2" t="s">
        <v>220</v>
      </c>
      <c r="NY228" s="2" t="s">
        <v>232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268</v>
      </c>
      <c r="OH228" s="2" t="s">
        <v>270</v>
      </c>
      <c r="OI228" s="2" t="s">
        <v>220</v>
      </c>
      <c r="OJ228" s="2" t="s">
        <v>220</v>
      </c>
      <c r="OK228" s="2" t="s">
        <v>232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277</v>
      </c>
      <c r="OT228" s="2" t="s">
        <v>270</v>
      </c>
      <c r="OU228" s="2" t="s">
        <v>220</v>
      </c>
      <c r="OV228" s="2" t="s">
        <v>220</v>
      </c>
      <c r="OW228" s="2" t="s">
        <v>232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220</v>
      </c>
      <c r="PF228" s="2" t="s">
        <v>220</v>
      </c>
      <c r="PG228" s="2" t="s">
        <v>220</v>
      </c>
      <c r="PH228" s="2" t="s">
        <v>220</v>
      </c>
      <c r="PI228" s="2" t="s">
        <v>220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277</v>
      </c>
      <c r="PR228" s="2" t="s">
        <v>270</v>
      </c>
      <c r="PS228" s="2" t="s">
        <v>220</v>
      </c>
      <c r="PT228" s="2" t="s">
        <v>220</v>
      </c>
      <c r="PU228" s="2" t="s">
        <v>232</v>
      </c>
      <c r="PV228" s="2" t="s">
        <v>220</v>
      </c>
      <c r="PW228" s="4">
        <v>1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</row>
    <row r="229">
      <c r="A229" s="2" t="s">
        <v>2482</v>
      </c>
      <c r="B229" s="2" t="s">
        <v>209</v>
      </c>
      <c r="C229" s="2" t="s">
        <v>210</v>
      </c>
      <c r="D229" s="2" t="s">
        <v>2394</v>
      </c>
      <c r="E229" s="2" t="s">
        <v>2395</v>
      </c>
      <c r="F229" s="2" t="s">
        <v>2436</v>
      </c>
      <c r="G229" s="2" t="s">
        <v>2436</v>
      </c>
      <c r="H229" s="2" t="s">
        <v>2436</v>
      </c>
      <c r="I229" s="2" t="s">
        <v>2437</v>
      </c>
      <c r="J229" s="2" t="s">
        <v>282</v>
      </c>
      <c r="K229" s="2" t="s">
        <v>304</v>
      </c>
      <c r="L229" s="3">
        <v>73.5</v>
      </c>
      <c r="M229" s="3">
        <v>77.18</v>
      </c>
      <c r="N229" s="3">
        <v>149.99</v>
      </c>
      <c r="O229" s="2" t="s">
        <v>217</v>
      </c>
      <c r="P229" s="2" t="s">
        <v>538</v>
      </c>
      <c r="Q229" s="2" t="s">
        <v>219</v>
      </c>
      <c r="R229" s="2" t="s">
        <v>220</v>
      </c>
      <c r="S229" s="2" t="s">
        <v>2478</v>
      </c>
      <c r="T229" s="2" t="s">
        <v>222</v>
      </c>
      <c r="U229" s="2" t="s">
        <v>223</v>
      </c>
      <c r="V229" s="2" t="s">
        <v>2440</v>
      </c>
      <c r="W229" s="2" t="s">
        <v>845</v>
      </c>
      <c r="X229" s="2" t="s">
        <v>220</v>
      </c>
      <c r="Y229" s="2" t="s">
        <v>1319</v>
      </c>
      <c r="Z229" s="4">
        <v>114</v>
      </c>
      <c r="AA229" s="4">
        <f>=ROUNDDOWN(16.2857142857143,0)</f>
      </c>
      <c r="AB229" s="5">
        <v>7</v>
      </c>
      <c r="AC229" s="2" t="s">
        <v>220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>
        <v>5</v>
      </c>
      <c r="AQ229" s="8">
        <v>398.51</v>
      </c>
      <c r="AR229" s="4">
        <v>17</v>
      </c>
      <c r="AS229" s="8">
        <v>1350.96</v>
      </c>
      <c r="AT229" s="7">
        <v>-0.7059</v>
      </c>
      <c r="AU229" s="7">
        <v>-0.705</v>
      </c>
      <c r="AV229" s="4" t="s">
        <v>220</v>
      </c>
      <c r="AW229" s="8" t="s">
        <v>220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>
        <v>1</v>
      </c>
      <c r="BC229" s="4" t="s">
        <v>220</v>
      </c>
      <c r="BD229" s="8" t="s">
        <v>220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 t="s">
        <v>220</v>
      </c>
      <c r="BJ229" s="4">
        <v>5</v>
      </c>
      <c r="BK229" s="8">
        <v>398.51</v>
      </c>
      <c r="BL229" s="2" t="s">
        <v>2483</v>
      </c>
      <c r="BM229" s="7">
        <v>1</v>
      </c>
      <c r="BN229" s="7">
        <v>1</v>
      </c>
      <c r="BO229" s="4">
        <v>2</v>
      </c>
      <c r="BP229" s="8">
        <v>169.04</v>
      </c>
      <c r="BQ229" s="4">
        <v>6</v>
      </c>
      <c r="BR229" s="8">
        <v>507.12</v>
      </c>
      <c r="BS229" s="7">
        <v>-0.6667</v>
      </c>
      <c r="BT229" s="7">
        <v>-0.6667</v>
      </c>
      <c r="BU229" s="2" t="s">
        <v>230</v>
      </c>
      <c r="BV229" s="2" t="s">
        <v>217</v>
      </c>
      <c r="BW229" s="2" t="s">
        <v>220</v>
      </c>
      <c r="BX229" s="2" t="s">
        <v>542</v>
      </c>
      <c r="BY229" s="2" t="s">
        <v>232</v>
      </c>
      <c r="BZ229" s="2" t="s">
        <v>220</v>
      </c>
      <c r="CA229" s="4"/>
      <c r="CB229" s="8"/>
      <c r="CC229" s="4">
        <v>1</v>
      </c>
      <c r="CD229" s="8">
        <v>81.13</v>
      </c>
      <c r="CE229" s="7">
        <v>-1</v>
      </c>
      <c r="CF229" s="7">
        <v>-1</v>
      </c>
      <c r="CG229" s="2" t="s">
        <v>230</v>
      </c>
      <c r="CH229" s="2" t="s">
        <v>217</v>
      </c>
      <c r="CI229" s="2" t="s">
        <v>2466</v>
      </c>
      <c r="CJ229" s="2" t="s">
        <v>737</v>
      </c>
      <c r="CK229" s="2" t="s">
        <v>232</v>
      </c>
      <c r="CL229" s="2" t="s">
        <v>220</v>
      </c>
      <c r="CM229" s="4"/>
      <c r="CN229" s="8"/>
      <c r="CO229" s="4">
        <v>5</v>
      </c>
      <c r="CP229" s="8">
        <v>389.95</v>
      </c>
      <c r="CQ229" s="7">
        <v>-1</v>
      </c>
      <c r="CR229" s="7">
        <v>-1</v>
      </c>
      <c r="CS229" s="2" t="s">
        <v>230</v>
      </c>
      <c r="CT229" s="2" t="s">
        <v>217</v>
      </c>
      <c r="CU229" s="2" t="s">
        <v>545</v>
      </c>
      <c r="CV229" s="2" t="s">
        <v>431</v>
      </c>
      <c r="CW229" s="2" t="s">
        <v>232</v>
      </c>
      <c r="CX229" s="2" t="s">
        <v>220</v>
      </c>
      <c r="CY229" s="4">
        <v>2</v>
      </c>
      <c r="CZ229" s="8">
        <v>153.1</v>
      </c>
      <c r="DA229" s="4"/>
      <c r="DB229" s="8"/>
      <c r="DC229" s="7"/>
      <c r="DD229" s="7"/>
      <c r="DE229" s="2" t="s">
        <v>230</v>
      </c>
      <c r="DF229" s="2" t="s">
        <v>217</v>
      </c>
      <c r="DG229" s="2" t="s">
        <v>2101</v>
      </c>
      <c r="DH229" s="2" t="s">
        <v>348</v>
      </c>
      <c r="DI229" s="2" t="s">
        <v>232</v>
      </c>
      <c r="DJ229" s="2" t="s">
        <v>220</v>
      </c>
      <c r="DK229" s="4"/>
      <c r="DL229" s="8"/>
      <c r="DM229" s="4">
        <v>2</v>
      </c>
      <c r="DN229" s="8">
        <v>131.2</v>
      </c>
      <c r="DO229" s="7">
        <v>-1</v>
      </c>
      <c r="DP229" s="7">
        <v>-1</v>
      </c>
      <c r="DQ229" s="2" t="s">
        <v>230</v>
      </c>
      <c r="DR229" s="2" t="s">
        <v>217</v>
      </c>
      <c r="DS229" s="2" t="s">
        <v>1726</v>
      </c>
      <c r="DT229" s="2" t="s">
        <v>2093</v>
      </c>
      <c r="DU229" s="2" t="s">
        <v>232</v>
      </c>
      <c r="DV229" s="2" t="s">
        <v>220</v>
      </c>
      <c r="DW229" s="4">
        <v>1</v>
      </c>
      <c r="DX229" s="8">
        <v>76.37</v>
      </c>
      <c r="DY229" s="4"/>
      <c r="DZ229" s="8"/>
      <c r="EA229" s="7"/>
      <c r="EB229" s="7"/>
      <c r="EC229" s="2" t="s">
        <v>230</v>
      </c>
      <c r="ED229" s="2" t="s">
        <v>217</v>
      </c>
      <c r="EE229" s="2" t="s">
        <v>2467</v>
      </c>
      <c r="EF229" s="2" t="s">
        <v>2071</v>
      </c>
      <c r="EG229" s="2" t="s">
        <v>232</v>
      </c>
      <c r="EH229" s="2" t="s">
        <v>220</v>
      </c>
      <c r="EI229" s="4"/>
      <c r="EJ229" s="8"/>
      <c r="EK229" s="4"/>
      <c r="EL229" s="8"/>
      <c r="EM229" s="7"/>
      <c r="EN229" s="7"/>
      <c r="EO229" s="2" t="s">
        <v>230</v>
      </c>
      <c r="EP229" s="2" t="s">
        <v>217</v>
      </c>
      <c r="EQ229" s="2" t="s">
        <v>2468</v>
      </c>
      <c r="ER229" s="2" t="s">
        <v>1320</v>
      </c>
      <c r="ES229" s="2" t="s">
        <v>232</v>
      </c>
      <c r="ET229" s="2" t="s">
        <v>220</v>
      </c>
      <c r="EU229" s="4"/>
      <c r="EV229" s="8"/>
      <c r="EW229" s="4"/>
      <c r="EX229" s="8"/>
      <c r="EY229" s="7"/>
      <c r="EZ229" s="7"/>
      <c r="FA229" s="2" t="s">
        <v>230</v>
      </c>
      <c r="FB229" s="2" t="s">
        <v>217</v>
      </c>
      <c r="FC229" s="2" t="s">
        <v>1013</v>
      </c>
      <c r="FD229" s="2" t="s">
        <v>1254</v>
      </c>
      <c r="FE229" s="2" t="s">
        <v>232</v>
      </c>
      <c r="FF229" s="2" t="s">
        <v>220</v>
      </c>
      <c r="FG229" s="4"/>
      <c r="FH229" s="8"/>
      <c r="FI229" s="4">
        <v>1</v>
      </c>
      <c r="FJ229" s="8">
        <v>81.03</v>
      </c>
      <c r="FK229" s="7">
        <v>-1</v>
      </c>
      <c r="FL229" s="7">
        <v>-1</v>
      </c>
      <c r="FM229" s="2" t="s">
        <v>230</v>
      </c>
      <c r="FN229" s="2" t="s">
        <v>217</v>
      </c>
      <c r="FO229" s="2" t="s">
        <v>378</v>
      </c>
      <c r="FP229" s="2" t="s">
        <v>1753</v>
      </c>
      <c r="FQ229" s="2" t="s">
        <v>232</v>
      </c>
      <c r="FR229" s="2" t="s">
        <v>220</v>
      </c>
      <c r="FS229" s="4"/>
      <c r="FT229" s="8"/>
      <c r="FU229" s="4">
        <v>1</v>
      </c>
      <c r="FV229" s="8">
        <v>83.35</v>
      </c>
      <c r="FW229" s="7">
        <v>-1</v>
      </c>
      <c r="FX229" s="7">
        <v>-1</v>
      </c>
      <c r="FY229" s="2" t="s">
        <v>230</v>
      </c>
      <c r="FZ229" s="2" t="s">
        <v>217</v>
      </c>
      <c r="GA229" s="2" t="s">
        <v>910</v>
      </c>
      <c r="GB229" s="2" t="s">
        <v>2484</v>
      </c>
      <c r="GC229" s="2" t="s">
        <v>232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230</v>
      </c>
      <c r="GL229" s="2" t="s">
        <v>217</v>
      </c>
      <c r="GM229" s="2" t="s">
        <v>380</v>
      </c>
      <c r="GN229" s="2" t="s">
        <v>220</v>
      </c>
      <c r="GO229" s="2" t="s">
        <v>232</v>
      </c>
      <c r="GP229" s="2" t="s">
        <v>220</v>
      </c>
      <c r="GQ229" s="4"/>
      <c r="GR229" s="8"/>
      <c r="GS229" s="4"/>
      <c r="GT229" s="8"/>
      <c r="GU229" s="7"/>
      <c r="GV229" s="7"/>
      <c r="GW229" s="2" t="s">
        <v>230</v>
      </c>
      <c r="GX229" s="2" t="s">
        <v>217</v>
      </c>
      <c r="GY229" s="2" t="s">
        <v>556</v>
      </c>
      <c r="GZ229" s="2" t="s">
        <v>570</v>
      </c>
      <c r="HA229" s="2" t="s">
        <v>232</v>
      </c>
      <c r="HB229" s="2" t="s">
        <v>220</v>
      </c>
      <c r="HC229" s="4"/>
      <c r="HD229" s="8"/>
      <c r="HE229" s="4"/>
      <c r="HF229" s="8"/>
      <c r="HG229" s="7"/>
      <c r="HH229" s="7"/>
      <c r="HI229" s="2" t="s">
        <v>254</v>
      </c>
      <c r="HJ229" s="2" t="s">
        <v>217</v>
      </c>
      <c r="HK229" s="2" t="s">
        <v>220</v>
      </c>
      <c r="HL229" s="2" t="s">
        <v>220</v>
      </c>
      <c r="HM229" s="2" t="s">
        <v>232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230</v>
      </c>
      <c r="HV229" s="2" t="s">
        <v>217</v>
      </c>
      <c r="HW229" s="2" t="s">
        <v>970</v>
      </c>
      <c r="HX229" s="2" t="s">
        <v>2485</v>
      </c>
      <c r="HY229" s="2" t="s">
        <v>232</v>
      </c>
      <c r="HZ229" s="2" t="s">
        <v>220</v>
      </c>
      <c r="IA229" s="4"/>
      <c r="IB229" s="8"/>
      <c r="IC229" s="4"/>
      <c r="ID229" s="8"/>
      <c r="IE229" s="7"/>
      <c r="IF229" s="7"/>
      <c r="IG229" s="2" t="s">
        <v>230</v>
      </c>
      <c r="IH229" s="2" t="s">
        <v>217</v>
      </c>
      <c r="II229" s="2" t="s">
        <v>1322</v>
      </c>
      <c r="IJ229" s="2" t="s">
        <v>2486</v>
      </c>
      <c r="IK229" s="2" t="s">
        <v>232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277</v>
      </c>
      <c r="IT229" s="2" t="s">
        <v>217</v>
      </c>
      <c r="IU229" s="2" t="s">
        <v>220</v>
      </c>
      <c r="IV229" s="2" t="s">
        <v>220</v>
      </c>
      <c r="IW229" s="2" t="s">
        <v>232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254</v>
      </c>
      <c r="JF229" s="2" t="s">
        <v>217</v>
      </c>
      <c r="JG229" s="2" t="s">
        <v>220</v>
      </c>
      <c r="JH229" s="2" t="s">
        <v>220</v>
      </c>
      <c r="JI229" s="2" t="s">
        <v>232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277</v>
      </c>
      <c r="JR229" s="2" t="s">
        <v>217</v>
      </c>
      <c r="JS229" s="2" t="s">
        <v>220</v>
      </c>
      <c r="JT229" s="2" t="s">
        <v>220</v>
      </c>
      <c r="JU229" s="2" t="s">
        <v>232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277</v>
      </c>
      <c r="KD229" s="2" t="s">
        <v>217</v>
      </c>
      <c r="KE229" s="2" t="s">
        <v>220</v>
      </c>
      <c r="KF229" s="2" t="s">
        <v>220</v>
      </c>
      <c r="KG229" s="2" t="s">
        <v>232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277</v>
      </c>
      <c r="KP229" s="2" t="s">
        <v>217</v>
      </c>
      <c r="KQ229" s="2" t="s">
        <v>220</v>
      </c>
      <c r="KR229" s="2" t="s">
        <v>220</v>
      </c>
      <c r="KS229" s="2" t="s">
        <v>232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277</v>
      </c>
      <c r="LB229" s="2" t="s">
        <v>217</v>
      </c>
      <c r="LC229" s="2" t="s">
        <v>220</v>
      </c>
      <c r="LD229" s="2" t="s">
        <v>220</v>
      </c>
      <c r="LE229" s="2" t="s">
        <v>232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268</v>
      </c>
      <c r="LN229" s="2" t="s">
        <v>217</v>
      </c>
      <c r="LO229" s="2" t="s">
        <v>220</v>
      </c>
      <c r="LP229" s="2" t="s">
        <v>220</v>
      </c>
      <c r="LQ229" s="2" t="s">
        <v>232</v>
      </c>
      <c r="LR229" s="2" t="s">
        <v>220</v>
      </c>
      <c r="LS229" s="4"/>
      <c r="LT229" s="8"/>
      <c r="LU229" s="4">
        <v>1</v>
      </c>
      <c r="LV229" s="8">
        <v>77.18</v>
      </c>
      <c r="LW229" s="7">
        <v>-1</v>
      </c>
      <c r="LX229" s="7">
        <v>-1</v>
      </c>
      <c r="LY229" s="2" t="s">
        <v>230</v>
      </c>
      <c r="LZ229" s="2" t="s">
        <v>270</v>
      </c>
      <c r="MA229" s="2" t="s">
        <v>543</v>
      </c>
      <c r="MB229" s="2" t="s">
        <v>2487</v>
      </c>
      <c r="MC229" s="2" t="s">
        <v>232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277</v>
      </c>
      <c r="ML229" s="2" t="s">
        <v>217</v>
      </c>
      <c r="MM229" s="2" t="s">
        <v>220</v>
      </c>
      <c r="MN229" s="2" t="s">
        <v>220</v>
      </c>
      <c r="MO229" s="2" t="s">
        <v>232</v>
      </c>
      <c r="MP229" s="2" t="s">
        <v>220</v>
      </c>
      <c r="MQ229" s="4"/>
      <c r="MR229" s="8"/>
      <c r="MS229" s="4"/>
      <c r="MT229" s="8"/>
      <c r="MU229" s="7"/>
      <c r="MV229" s="7"/>
      <c r="MW229" s="2" t="s">
        <v>230</v>
      </c>
      <c r="MX229" s="2" t="s">
        <v>274</v>
      </c>
      <c r="MY229" s="2" t="s">
        <v>1322</v>
      </c>
      <c r="MZ229" s="2" t="s">
        <v>2471</v>
      </c>
      <c r="NA229" s="2" t="s">
        <v>232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277</v>
      </c>
      <c r="NJ229" s="2" t="s">
        <v>217</v>
      </c>
      <c r="NK229" s="2" t="s">
        <v>220</v>
      </c>
      <c r="NL229" s="2" t="s">
        <v>220</v>
      </c>
      <c r="NM229" s="2" t="s">
        <v>232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277</v>
      </c>
      <c r="NV229" s="2" t="s">
        <v>217</v>
      </c>
      <c r="NW229" s="2" t="s">
        <v>220</v>
      </c>
      <c r="NX229" s="2" t="s">
        <v>220</v>
      </c>
      <c r="NY229" s="2" t="s">
        <v>232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217</v>
      </c>
      <c r="OI229" s="2" t="s">
        <v>220</v>
      </c>
      <c r="OJ229" s="2" t="s">
        <v>220</v>
      </c>
      <c r="OK229" s="2" t="s">
        <v>232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277</v>
      </c>
      <c r="OT229" s="2" t="s">
        <v>270</v>
      </c>
      <c r="OU229" s="2" t="s">
        <v>220</v>
      </c>
      <c r="OV229" s="2" t="s">
        <v>220</v>
      </c>
      <c r="OW229" s="2" t="s">
        <v>232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220</v>
      </c>
      <c r="PF229" s="2" t="s">
        <v>220</v>
      </c>
      <c r="PG229" s="2" t="s">
        <v>220</v>
      </c>
      <c r="PH229" s="2" t="s">
        <v>220</v>
      </c>
      <c r="PI229" s="2" t="s">
        <v>220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277</v>
      </c>
      <c r="PR229" s="2" t="s">
        <v>270</v>
      </c>
      <c r="PS229" s="2" t="s">
        <v>220</v>
      </c>
      <c r="PT229" s="2" t="s">
        <v>220</v>
      </c>
      <c r="PU229" s="2" t="s">
        <v>232</v>
      </c>
      <c r="PV229" s="2" t="s">
        <v>220</v>
      </c>
      <c r="PW229" s="4">
        <v>114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</row>
    <row r="230">
      <c r="A230" s="2" t="s">
        <v>2488</v>
      </c>
      <c r="B230" s="2" t="s">
        <v>209</v>
      </c>
      <c r="C230" s="2" t="s">
        <v>210</v>
      </c>
      <c r="D230" s="2" t="s">
        <v>2394</v>
      </c>
      <c r="E230" s="2" t="s">
        <v>2395</v>
      </c>
      <c r="F230" s="2" t="s">
        <v>2436</v>
      </c>
      <c r="G230" s="2" t="s">
        <v>2436</v>
      </c>
      <c r="H230" s="2" t="s">
        <v>2436</v>
      </c>
      <c r="I230" s="2" t="s">
        <v>2489</v>
      </c>
      <c r="J230" s="2" t="s">
        <v>215</v>
      </c>
      <c r="K230" s="2" t="s">
        <v>761</v>
      </c>
      <c r="L230" s="3">
        <v>65</v>
      </c>
      <c r="M230" s="3">
        <v>68.25</v>
      </c>
      <c r="N230" s="3">
        <v>129.99</v>
      </c>
      <c r="O230" s="2" t="s">
        <v>217</v>
      </c>
      <c r="P230" s="2" t="s">
        <v>538</v>
      </c>
      <c r="Q230" s="2" t="s">
        <v>219</v>
      </c>
      <c r="R230" s="2" t="s">
        <v>220</v>
      </c>
      <c r="S230" s="2" t="s">
        <v>2439</v>
      </c>
      <c r="T230" s="2" t="s">
        <v>220</v>
      </c>
      <c r="U230" s="2" t="s">
        <v>220</v>
      </c>
      <c r="V230" s="2" t="s">
        <v>2440</v>
      </c>
      <c r="W230" s="2" t="s">
        <v>845</v>
      </c>
      <c r="X230" s="2" t="s">
        <v>581</v>
      </c>
      <c r="Y230" s="2" t="s">
        <v>582</v>
      </c>
      <c r="Z230" s="4"/>
      <c r="AA230" s="4">
        <f>=ROUNDDOWN({0},0)</f>
      </c>
      <c r="AB230" s="5"/>
      <c r="AC230" s="2" t="s">
        <v>220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/>
      <c r="BJ230" s="4"/>
      <c r="BK230" s="8"/>
      <c r="BL230" s="2" t="s">
        <v>220</v>
      </c>
      <c r="BM230" s="7"/>
      <c r="BN230" s="7"/>
      <c r="BO230" s="4"/>
      <c r="BP230" s="8"/>
      <c r="BQ230" s="4"/>
      <c r="BR230" s="8"/>
      <c r="BS230" s="7"/>
      <c r="BT230" s="7"/>
      <c r="BU230" s="2" t="s">
        <v>230</v>
      </c>
      <c r="BV230" s="2" t="s">
        <v>270</v>
      </c>
      <c r="BW230" s="2" t="s">
        <v>220</v>
      </c>
      <c r="BX230" s="2" t="s">
        <v>630</v>
      </c>
      <c r="BY230" s="2" t="s">
        <v>232</v>
      </c>
      <c r="BZ230" s="2" t="s">
        <v>220</v>
      </c>
      <c r="CA230" s="4"/>
      <c r="CB230" s="8"/>
      <c r="CC230" s="4"/>
      <c r="CD230" s="8"/>
      <c r="CE230" s="7"/>
      <c r="CF230" s="7"/>
      <c r="CG230" s="2" t="s">
        <v>230</v>
      </c>
      <c r="CH230" s="2" t="s">
        <v>270</v>
      </c>
      <c r="CI230" s="2" t="s">
        <v>591</v>
      </c>
      <c r="CJ230" s="2" t="s">
        <v>2490</v>
      </c>
      <c r="CK230" s="2" t="s">
        <v>232</v>
      </c>
      <c r="CL230" s="2" t="s">
        <v>220</v>
      </c>
      <c r="CM230" s="4"/>
      <c r="CN230" s="8"/>
      <c r="CO230" s="4"/>
      <c r="CP230" s="8"/>
      <c r="CQ230" s="7"/>
      <c r="CR230" s="7"/>
      <c r="CS230" s="2" t="s">
        <v>416</v>
      </c>
      <c r="CT230" s="2" t="s">
        <v>270</v>
      </c>
      <c r="CU230" s="2" t="s">
        <v>220</v>
      </c>
      <c r="CV230" s="2" t="s">
        <v>220</v>
      </c>
      <c r="CW230" s="2" t="s">
        <v>232</v>
      </c>
      <c r="CX230" s="2" t="s">
        <v>220</v>
      </c>
      <c r="CY230" s="4"/>
      <c r="CZ230" s="8"/>
      <c r="DA230" s="4"/>
      <c r="DB230" s="8"/>
      <c r="DC230" s="7"/>
      <c r="DD230" s="7"/>
      <c r="DE230" s="2" t="s">
        <v>230</v>
      </c>
      <c r="DF230" s="2" t="s">
        <v>270</v>
      </c>
      <c r="DG230" s="2" t="s">
        <v>591</v>
      </c>
      <c r="DH230" s="2" t="s">
        <v>656</v>
      </c>
      <c r="DI230" s="2" t="s">
        <v>232</v>
      </c>
      <c r="DJ230" s="2" t="s">
        <v>220</v>
      </c>
      <c r="DK230" s="4"/>
      <c r="DL230" s="8"/>
      <c r="DM230" s="4"/>
      <c r="DN230" s="8"/>
      <c r="DO230" s="7"/>
      <c r="DP230" s="7"/>
      <c r="DQ230" s="2" t="s">
        <v>230</v>
      </c>
      <c r="DR230" s="2" t="s">
        <v>270</v>
      </c>
      <c r="DS230" s="2" t="s">
        <v>591</v>
      </c>
      <c r="DT230" s="2" t="s">
        <v>2455</v>
      </c>
      <c r="DU230" s="2" t="s">
        <v>232</v>
      </c>
      <c r="DV230" s="2" t="s">
        <v>220</v>
      </c>
      <c r="DW230" s="4"/>
      <c r="DX230" s="8"/>
      <c r="DY230" s="4"/>
      <c r="DZ230" s="8"/>
      <c r="EA230" s="7"/>
      <c r="EB230" s="7"/>
      <c r="EC230" s="2" t="s">
        <v>230</v>
      </c>
      <c r="ED230" s="2" t="s">
        <v>270</v>
      </c>
      <c r="EE230" s="2" t="s">
        <v>591</v>
      </c>
      <c r="EF230" s="2" t="s">
        <v>2491</v>
      </c>
      <c r="EG230" s="2" t="s">
        <v>232</v>
      </c>
      <c r="EH230" s="2" t="s">
        <v>220</v>
      </c>
      <c r="EI230" s="4"/>
      <c r="EJ230" s="8"/>
      <c r="EK230" s="4"/>
      <c r="EL230" s="8"/>
      <c r="EM230" s="7"/>
      <c r="EN230" s="7"/>
      <c r="EO230" s="2" t="s">
        <v>277</v>
      </c>
      <c r="EP230" s="2" t="s">
        <v>270</v>
      </c>
      <c r="EQ230" s="2" t="s">
        <v>220</v>
      </c>
      <c r="ER230" s="2" t="s">
        <v>220</v>
      </c>
      <c r="ES230" s="2" t="s">
        <v>232</v>
      </c>
      <c r="ET230" s="2" t="s">
        <v>220</v>
      </c>
      <c r="EU230" s="4"/>
      <c r="EV230" s="8"/>
      <c r="EW230" s="4"/>
      <c r="EX230" s="8"/>
      <c r="EY230" s="7"/>
      <c r="EZ230" s="7"/>
      <c r="FA230" s="2" t="s">
        <v>230</v>
      </c>
      <c r="FB230" s="2" t="s">
        <v>270</v>
      </c>
      <c r="FC230" s="2" t="s">
        <v>591</v>
      </c>
      <c r="FD230" s="2" t="s">
        <v>2492</v>
      </c>
      <c r="FE230" s="2" t="s">
        <v>232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254</v>
      </c>
      <c r="FN230" s="2" t="s">
        <v>270</v>
      </c>
      <c r="FO230" s="2" t="s">
        <v>220</v>
      </c>
      <c r="FP230" s="2" t="s">
        <v>220</v>
      </c>
      <c r="FQ230" s="2" t="s">
        <v>232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277</v>
      </c>
      <c r="FZ230" s="2" t="s">
        <v>217</v>
      </c>
      <c r="GA230" s="2" t="s">
        <v>220</v>
      </c>
      <c r="GB230" s="2" t="s">
        <v>220</v>
      </c>
      <c r="GC230" s="2" t="s">
        <v>232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277</v>
      </c>
      <c r="GL230" s="2" t="s">
        <v>217</v>
      </c>
      <c r="GM230" s="2" t="s">
        <v>220</v>
      </c>
      <c r="GN230" s="2" t="s">
        <v>220</v>
      </c>
      <c r="GO230" s="2" t="s">
        <v>232</v>
      </c>
      <c r="GP230" s="2" t="s">
        <v>220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220</v>
      </c>
      <c r="GY230" s="2" t="s">
        <v>220</v>
      </c>
      <c r="GZ230" s="2" t="s">
        <v>220</v>
      </c>
      <c r="HA230" s="2" t="s">
        <v>220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277</v>
      </c>
      <c r="HJ230" s="2" t="s">
        <v>217</v>
      </c>
      <c r="HK230" s="2" t="s">
        <v>220</v>
      </c>
      <c r="HL230" s="2" t="s">
        <v>220</v>
      </c>
      <c r="HM230" s="2" t="s">
        <v>232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220</v>
      </c>
      <c r="HV230" s="2" t="s">
        <v>220</v>
      </c>
      <c r="HW230" s="2" t="s">
        <v>220</v>
      </c>
      <c r="HX230" s="2" t="s">
        <v>220</v>
      </c>
      <c r="HY230" s="2" t="s">
        <v>220</v>
      </c>
      <c r="HZ230" s="2" t="s">
        <v>220</v>
      </c>
      <c r="IA230" s="4"/>
      <c r="IB230" s="8"/>
      <c r="IC230" s="4"/>
      <c r="ID230" s="8"/>
      <c r="IE230" s="7"/>
      <c r="IF230" s="7"/>
      <c r="IG230" s="2" t="s">
        <v>230</v>
      </c>
      <c r="IH230" s="2" t="s">
        <v>270</v>
      </c>
      <c r="II230" s="2" t="s">
        <v>591</v>
      </c>
      <c r="IJ230" s="2" t="s">
        <v>2025</v>
      </c>
      <c r="IK230" s="2" t="s">
        <v>232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277</v>
      </c>
      <c r="IT230" s="2" t="s">
        <v>270</v>
      </c>
      <c r="IU230" s="2" t="s">
        <v>220</v>
      </c>
      <c r="IV230" s="2" t="s">
        <v>220</v>
      </c>
      <c r="IW230" s="2" t="s">
        <v>232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230</v>
      </c>
      <c r="JF230" s="2" t="s">
        <v>270</v>
      </c>
      <c r="JG230" s="2" t="s">
        <v>1387</v>
      </c>
      <c r="JH230" s="2" t="s">
        <v>220</v>
      </c>
      <c r="JI230" s="2" t="s">
        <v>232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230</v>
      </c>
      <c r="JR230" s="2" t="s">
        <v>270</v>
      </c>
      <c r="JS230" s="2" t="s">
        <v>642</v>
      </c>
      <c r="JT230" s="2" t="s">
        <v>220</v>
      </c>
      <c r="JU230" s="2" t="s">
        <v>232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220</v>
      </c>
      <c r="KD230" s="2" t="s">
        <v>220</v>
      </c>
      <c r="KE230" s="2" t="s">
        <v>220</v>
      </c>
      <c r="KF230" s="2" t="s">
        <v>220</v>
      </c>
      <c r="KG230" s="2" t="s">
        <v>220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254</v>
      </c>
      <c r="KP230" s="2" t="s">
        <v>270</v>
      </c>
      <c r="KQ230" s="2" t="s">
        <v>220</v>
      </c>
      <c r="KR230" s="2" t="s">
        <v>220</v>
      </c>
      <c r="KS230" s="2" t="s">
        <v>232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277</v>
      </c>
      <c r="LB230" s="2" t="s">
        <v>270</v>
      </c>
      <c r="LC230" s="2" t="s">
        <v>220</v>
      </c>
      <c r="LD230" s="2" t="s">
        <v>220</v>
      </c>
      <c r="LE230" s="2" t="s">
        <v>232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268</v>
      </c>
      <c r="LN230" s="2" t="s">
        <v>270</v>
      </c>
      <c r="LO230" s="2" t="s">
        <v>220</v>
      </c>
      <c r="LP230" s="2" t="s">
        <v>220</v>
      </c>
      <c r="LQ230" s="2" t="s">
        <v>232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277</v>
      </c>
      <c r="LZ230" s="2" t="s">
        <v>270</v>
      </c>
      <c r="MA230" s="2" t="s">
        <v>220</v>
      </c>
      <c r="MB230" s="2" t="s">
        <v>220</v>
      </c>
      <c r="MC230" s="2" t="s">
        <v>232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277</v>
      </c>
      <c r="ML230" s="2" t="s">
        <v>270</v>
      </c>
      <c r="MM230" s="2" t="s">
        <v>220</v>
      </c>
      <c r="MN230" s="2" t="s">
        <v>220</v>
      </c>
      <c r="MO230" s="2" t="s">
        <v>232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230</v>
      </c>
      <c r="MX230" s="2" t="s">
        <v>270</v>
      </c>
      <c r="MY230" s="2" t="s">
        <v>648</v>
      </c>
      <c r="MZ230" s="2" t="s">
        <v>1464</v>
      </c>
      <c r="NA230" s="2" t="s">
        <v>232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220</v>
      </c>
      <c r="NJ230" s="2" t="s">
        <v>220</v>
      </c>
      <c r="NK230" s="2" t="s">
        <v>220</v>
      </c>
      <c r="NL230" s="2" t="s">
        <v>220</v>
      </c>
      <c r="NM230" s="2" t="s">
        <v>220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277</v>
      </c>
      <c r="NV230" s="2" t="s">
        <v>270</v>
      </c>
      <c r="NW230" s="2" t="s">
        <v>220</v>
      </c>
      <c r="NX230" s="2" t="s">
        <v>220</v>
      </c>
      <c r="NY230" s="2" t="s">
        <v>232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220</v>
      </c>
      <c r="OH230" s="2" t="s">
        <v>220</v>
      </c>
      <c r="OI230" s="2" t="s">
        <v>220</v>
      </c>
      <c r="OJ230" s="2" t="s">
        <v>220</v>
      </c>
      <c r="OK230" s="2" t="s">
        <v>220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230</v>
      </c>
      <c r="OT230" s="2" t="s">
        <v>270</v>
      </c>
      <c r="OU230" s="2" t="s">
        <v>607</v>
      </c>
      <c r="OV230" s="2" t="s">
        <v>2493</v>
      </c>
      <c r="OW230" s="2" t="s">
        <v>232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220</v>
      </c>
      <c r="PG230" s="2" t="s">
        <v>220</v>
      </c>
      <c r="PH230" s="2" t="s">
        <v>220</v>
      </c>
      <c r="PI230" s="2" t="s">
        <v>220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230</v>
      </c>
      <c r="PR230" s="2" t="s">
        <v>270</v>
      </c>
      <c r="PS230" s="2" t="s">
        <v>609</v>
      </c>
      <c r="PT230" s="2" t="s">
        <v>220</v>
      </c>
      <c r="PU230" s="2" t="s">
        <v>232</v>
      </c>
      <c r="PV230" s="2" t="s">
        <v>220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</row>
    <row r="231">
      <c r="A231" s="2" t="s">
        <v>2494</v>
      </c>
      <c r="B231" s="2" t="s">
        <v>209</v>
      </c>
      <c r="C231" s="2" t="s">
        <v>210</v>
      </c>
      <c r="D231" s="2" t="s">
        <v>2394</v>
      </c>
      <c r="E231" s="2" t="s">
        <v>2395</v>
      </c>
      <c r="F231" s="2" t="s">
        <v>576</v>
      </c>
      <c r="G231" s="2" t="s">
        <v>576</v>
      </c>
      <c r="H231" s="2" t="s">
        <v>576</v>
      </c>
      <c r="I231" s="2" t="s">
        <v>2495</v>
      </c>
      <c r="J231" s="2" t="s">
        <v>215</v>
      </c>
      <c r="K231" s="2" t="s">
        <v>626</v>
      </c>
      <c r="L231" s="3">
        <v>52.8</v>
      </c>
      <c r="M231" s="3">
        <v>55.43</v>
      </c>
      <c r="N231" s="3">
        <v>109.99</v>
      </c>
      <c r="O231" s="2" t="s">
        <v>217</v>
      </c>
      <c r="P231" s="2" t="s">
        <v>405</v>
      </c>
      <c r="Q231" s="2" t="s">
        <v>219</v>
      </c>
      <c r="R231" s="2" t="s">
        <v>220</v>
      </c>
      <c r="S231" s="2" t="s">
        <v>627</v>
      </c>
      <c r="T231" s="2" t="s">
        <v>222</v>
      </c>
      <c r="U231" s="2" t="s">
        <v>223</v>
      </c>
      <c r="V231" s="2" t="s">
        <v>580</v>
      </c>
      <c r="W231" s="2" t="s">
        <v>442</v>
      </c>
      <c r="X231" s="2" t="s">
        <v>2496</v>
      </c>
      <c r="Y231" s="2" t="s">
        <v>2497</v>
      </c>
      <c r="Z231" s="4">
        <v>409</v>
      </c>
      <c r="AA231" s="4">
        <f>=ROUNDDOWN(40.9,0)</f>
      </c>
      <c r="AB231" s="5">
        <v>10</v>
      </c>
      <c r="AC231" s="2" t="s">
        <v>220</v>
      </c>
      <c r="AD231" s="4"/>
      <c r="AE231" s="4"/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>
        <v>16</v>
      </c>
      <c r="AQ231" s="8">
        <v>907.56</v>
      </c>
      <c r="AR231" s="4">
        <v>38</v>
      </c>
      <c r="AS231" s="8">
        <v>2257.44</v>
      </c>
      <c r="AT231" s="7">
        <v>-0.5789</v>
      </c>
      <c r="AU231" s="7">
        <v>-0.598</v>
      </c>
      <c r="AV231" s="4">
        <v>41</v>
      </c>
      <c r="AW231" s="8">
        <v>2876.89</v>
      </c>
      <c r="AX231" s="4">
        <v>96</v>
      </c>
      <c r="AY231" s="8">
        <v>7044.08</v>
      </c>
      <c r="AZ231" s="7">
        <v>-0.5729</v>
      </c>
      <c r="BA231" s="7">
        <v>-0.5916</v>
      </c>
      <c r="BB231" s="7">
        <v>0.3155</v>
      </c>
      <c r="BC231" s="4">
        <v>41</v>
      </c>
      <c r="BD231" s="8">
        <v>2876.89</v>
      </c>
      <c r="BE231" s="4">
        <v>96</v>
      </c>
      <c r="BF231" s="8">
        <v>7044.08</v>
      </c>
      <c r="BG231" s="7">
        <v>-0.5729</v>
      </c>
      <c r="BH231" s="7">
        <v>-0.5916</v>
      </c>
      <c r="BI231" s="7">
        <v>1</v>
      </c>
      <c r="BJ231" s="4">
        <v>16</v>
      </c>
      <c r="BK231" s="8">
        <v>907.56</v>
      </c>
      <c r="BL231" s="2" t="s">
        <v>2498</v>
      </c>
      <c r="BM231" s="7">
        <v>1</v>
      </c>
      <c r="BN231" s="7">
        <v>1</v>
      </c>
      <c r="BO231" s="4">
        <v>6</v>
      </c>
      <c r="BP231" s="8">
        <v>361.02</v>
      </c>
      <c r="BQ231" s="4">
        <v>29</v>
      </c>
      <c r="BR231" s="8">
        <v>1744.93</v>
      </c>
      <c r="BS231" s="7">
        <v>-0.7931</v>
      </c>
      <c r="BT231" s="7">
        <v>-0.7931</v>
      </c>
      <c r="BU231" s="2" t="s">
        <v>230</v>
      </c>
      <c r="BV231" s="2" t="s">
        <v>217</v>
      </c>
      <c r="BW231" s="2" t="s">
        <v>220</v>
      </c>
      <c r="BX231" s="2" t="s">
        <v>1425</v>
      </c>
      <c r="BY231" s="2" t="s">
        <v>232</v>
      </c>
      <c r="BZ231" s="2" t="s">
        <v>220</v>
      </c>
      <c r="CA231" s="4"/>
      <c r="CB231" s="8"/>
      <c r="CC231" s="4"/>
      <c r="CD231" s="8"/>
      <c r="CE231" s="7"/>
      <c r="CF231" s="7"/>
      <c r="CG231" s="2" t="s">
        <v>230</v>
      </c>
      <c r="CH231" s="2" t="s">
        <v>217</v>
      </c>
      <c r="CI231" s="2" t="s">
        <v>605</v>
      </c>
      <c r="CJ231" s="2" t="s">
        <v>1632</v>
      </c>
      <c r="CK231" s="2" t="s">
        <v>232</v>
      </c>
      <c r="CL231" s="2" t="s">
        <v>220</v>
      </c>
      <c r="CM231" s="4">
        <v>2</v>
      </c>
      <c r="CN231" s="8">
        <v>114.38</v>
      </c>
      <c r="CO231" s="4">
        <v>4</v>
      </c>
      <c r="CP231" s="8">
        <v>228.76</v>
      </c>
      <c r="CQ231" s="7">
        <v>-0.5</v>
      </c>
      <c r="CR231" s="7">
        <v>-0.5</v>
      </c>
      <c r="CS231" s="2" t="s">
        <v>230</v>
      </c>
      <c r="CT231" s="2" t="s">
        <v>217</v>
      </c>
      <c r="CU231" s="2" t="s">
        <v>1469</v>
      </c>
      <c r="CV231" s="2" t="s">
        <v>977</v>
      </c>
      <c r="CW231" s="2" t="s">
        <v>232</v>
      </c>
      <c r="CX231" s="2" t="s">
        <v>220</v>
      </c>
      <c r="CY231" s="4">
        <v>1</v>
      </c>
      <c r="CZ231" s="8">
        <v>54.68</v>
      </c>
      <c r="DA231" s="4"/>
      <c r="DB231" s="8"/>
      <c r="DC231" s="7"/>
      <c r="DD231" s="7"/>
      <c r="DE231" s="2" t="s">
        <v>230</v>
      </c>
      <c r="DF231" s="2" t="s">
        <v>217</v>
      </c>
      <c r="DG231" s="2" t="s">
        <v>1449</v>
      </c>
      <c r="DH231" s="2" t="s">
        <v>666</v>
      </c>
      <c r="DI231" s="2" t="s">
        <v>232</v>
      </c>
      <c r="DJ231" s="2" t="s">
        <v>220</v>
      </c>
      <c r="DK231" s="4"/>
      <c r="DL231" s="8"/>
      <c r="DM231" s="4">
        <v>1</v>
      </c>
      <c r="DN231" s="8">
        <v>55.43</v>
      </c>
      <c r="DO231" s="7">
        <v>-1</v>
      </c>
      <c r="DP231" s="7">
        <v>-1</v>
      </c>
      <c r="DQ231" s="2" t="s">
        <v>230</v>
      </c>
      <c r="DR231" s="2" t="s">
        <v>217</v>
      </c>
      <c r="DS231" s="2" t="s">
        <v>1471</v>
      </c>
      <c r="DT231" s="2" t="s">
        <v>1469</v>
      </c>
      <c r="DU231" s="2" t="s">
        <v>232</v>
      </c>
      <c r="DV231" s="2" t="s">
        <v>220</v>
      </c>
      <c r="DW231" s="4">
        <v>2</v>
      </c>
      <c r="DX231" s="8">
        <v>109.08</v>
      </c>
      <c r="DY231" s="4"/>
      <c r="DZ231" s="8"/>
      <c r="EA231" s="7"/>
      <c r="EB231" s="7"/>
      <c r="EC231" s="2" t="s">
        <v>230</v>
      </c>
      <c r="ED231" s="2" t="s">
        <v>217</v>
      </c>
      <c r="EE231" s="2" t="s">
        <v>2499</v>
      </c>
      <c r="EF231" s="2" t="s">
        <v>1732</v>
      </c>
      <c r="EG231" s="2" t="s">
        <v>232</v>
      </c>
      <c r="EH231" s="2" t="s">
        <v>220</v>
      </c>
      <c r="EI231" s="4"/>
      <c r="EJ231" s="8"/>
      <c r="EK231" s="4">
        <v>2</v>
      </c>
      <c r="EL231" s="8">
        <v>119.2</v>
      </c>
      <c r="EM231" s="7">
        <v>-1</v>
      </c>
      <c r="EN231" s="7">
        <v>-1</v>
      </c>
      <c r="EO231" s="2" t="s">
        <v>230</v>
      </c>
      <c r="EP231" s="2" t="s">
        <v>217</v>
      </c>
      <c r="EQ231" s="2" t="s">
        <v>962</v>
      </c>
      <c r="ER231" s="2" t="s">
        <v>2135</v>
      </c>
      <c r="ES231" s="2" t="s">
        <v>232</v>
      </c>
      <c r="ET231" s="2" t="s">
        <v>220</v>
      </c>
      <c r="EU231" s="4">
        <v>5</v>
      </c>
      <c r="EV231" s="8">
        <v>268.4</v>
      </c>
      <c r="EW231" s="4">
        <v>1</v>
      </c>
      <c r="EX231" s="8">
        <v>53.68</v>
      </c>
      <c r="EY231" s="7">
        <v>4</v>
      </c>
      <c r="EZ231" s="7">
        <v>4</v>
      </c>
      <c r="FA231" s="2" t="s">
        <v>230</v>
      </c>
      <c r="FB231" s="2" t="s">
        <v>217</v>
      </c>
      <c r="FC231" s="2" t="s">
        <v>1473</v>
      </c>
      <c r="FD231" s="2" t="s">
        <v>1719</v>
      </c>
      <c r="FE231" s="2" t="s">
        <v>232</v>
      </c>
      <c r="FF231" s="2" t="s">
        <v>220</v>
      </c>
      <c r="FG231" s="4"/>
      <c r="FH231" s="8"/>
      <c r="FI231" s="4"/>
      <c r="FJ231" s="8"/>
      <c r="FK231" s="7"/>
      <c r="FL231" s="7"/>
      <c r="FM231" s="2" t="s">
        <v>230</v>
      </c>
      <c r="FN231" s="2" t="s">
        <v>217</v>
      </c>
      <c r="FO231" s="2" t="s">
        <v>458</v>
      </c>
      <c r="FP231" s="2" t="s">
        <v>484</v>
      </c>
      <c r="FQ231" s="2" t="s">
        <v>232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230</v>
      </c>
      <c r="FZ231" s="2" t="s">
        <v>217</v>
      </c>
      <c r="GA231" s="2" t="s">
        <v>2500</v>
      </c>
      <c r="GB231" s="2" t="s">
        <v>419</v>
      </c>
      <c r="GC231" s="2" t="s">
        <v>232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217</v>
      </c>
      <c r="GM231" s="2" t="s">
        <v>250</v>
      </c>
      <c r="GN231" s="2" t="s">
        <v>220</v>
      </c>
      <c r="GO231" s="2" t="s">
        <v>232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416</v>
      </c>
      <c r="GX231" s="2" t="s">
        <v>217</v>
      </c>
      <c r="GY231" s="2" t="s">
        <v>220</v>
      </c>
      <c r="GZ231" s="2" t="s">
        <v>220</v>
      </c>
      <c r="HA231" s="2" t="s">
        <v>232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230</v>
      </c>
      <c r="HJ231" s="2" t="s">
        <v>217</v>
      </c>
      <c r="HK231" s="2" t="s">
        <v>724</v>
      </c>
      <c r="HL231" s="2" t="s">
        <v>1296</v>
      </c>
      <c r="HM231" s="2" t="s">
        <v>232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230</v>
      </c>
      <c r="HV231" s="2" t="s">
        <v>217</v>
      </c>
      <c r="HW231" s="2" t="s">
        <v>970</v>
      </c>
      <c r="HX231" s="2" t="s">
        <v>220</v>
      </c>
      <c r="HY231" s="2" t="s">
        <v>232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230</v>
      </c>
      <c r="IH231" s="2" t="s">
        <v>217</v>
      </c>
      <c r="II231" s="2" t="s">
        <v>1471</v>
      </c>
      <c r="IJ231" s="2" t="s">
        <v>1393</v>
      </c>
      <c r="IK231" s="2" t="s">
        <v>232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277</v>
      </c>
      <c r="IT231" s="2" t="s">
        <v>217</v>
      </c>
      <c r="IU231" s="2" t="s">
        <v>220</v>
      </c>
      <c r="IV231" s="2" t="s">
        <v>220</v>
      </c>
      <c r="IW231" s="2" t="s">
        <v>232</v>
      </c>
      <c r="IX231" s="2" t="s">
        <v>220</v>
      </c>
      <c r="IY231" s="4"/>
      <c r="IZ231" s="8"/>
      <c r="JA231" s="4"/>
      <c r="JB231" s="8"/>
      <c r="JC231" s="7"/>
      <c r="JD231" s="7"/>
      <c r="JE231" s="2" t="s">
        <v>254</v>
      </c>
      <c r="JF231" s="2" t="s">
        <v>217</v>
      </c>
      <c r="JG231" s="2" t="s">
        <v>220</v>
      </c>
      <c r="JH231" s="2" t="s">
        <v>220</v>
      </c>
      <c r="JI231" s="2" t="s">
        <v>232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230</v>
      </c>
      <c r="JR231" s="2" t="s">
        <v>217</v>
      </c>
      <c r="JS231" s="2" t="s">
        <v>967</v>
      </c>
      <c r="JT231" s="2" t="s">
        <v>2299</v>
      </c>
      <c r="JU231" s="2" t="s">
        <v>232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386</v>
      </c>
      <c r="KD231" s="2" t="s">
        <v>217</v>
      </c>
      <c r="KE231" s="2" t="s">
        <v>220</v>
      </c>
      <c r="KF231" s="2" t="s">
        <v>220</v>
      </c>
      <c r="KG231" s="2" t="s">
        <v>232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277</v>
      </c>
      <c r="KP231" s="2" t="s">
        <v>217</v>
      </c>
      <c r="KQ231" s="2" t="s">
        <v>220</v>
      </c>
      <c r="KR231" s="2" t="s">
        <v>220</v>
      </c>
      <c r="KS231" s="2" t="s">
        <v>232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277</v>
      </c>
      <c r="LB231" s="2" t="s">
        <v>217</v>
      </c>
      <c r="LC231" s="2" t="s">
        <v>220</v>
      </c>
      <c r="LD231" s="2" t="s">
        <v>220</v>
      </c>
      <c r="LE231" s="2" t="s">
        <v>232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268</v>
      </c>
      <c r="LN231" s="2" t="s">
        <v>217</v>
      </c>
      <c r="LO231" s="2" t="s">
        <v>220</v>
      </c>
      <c r="LP231" s="2" t="s">
        <v>220</v>
      </c>
      <c r="LQ231" s="2" t="s">
        <v>232</v>
      </c>
      <c r="LR231" s="2" t="s">
        <v>269</v>
      </c>
      <c r="LS231" s="4"/>
      <c r="LT231" s="8"/>
      <c r="LU231" s="4">
        <v>1</v>
      </c>
      <c r="LV231" s="8">
        <v>55.44</v>
      </c>
      <c r="LW231" s="7">
        <v>-1</v>
      </c>
      <c r="LX231" s="7">
        <v>-1</v>
      </c>
      <c r="LY231" s="2" t="s">
        <v>230</v>
      </c>
      <c r="LZ231" s="2" t="s">
        <v>270</v>
      </c>
      <c r="MA231" s="2" t="s">
        <v>1836</v>
      </c>
      <c r="MB231" s="2" t="s">
        <v>1941</v>
      </c>
      <c r="MC231" s="2" t="s">
        <v>232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416</v>
      </c>
      <c r="ML231" s="2" t="s">
        <v>217</v>
      </c>
      <c r="MM231" s="2" t="s">
        <v>220</v>
      </c>
      <c r="MN231" s="2" t="s">
        <v>220</v>
      </c>
      <c r="MO231" s="2" t="s">
        <v>232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230</v>
      </c>
      <c r="MX231" s="2" t="s">
        <v>274</v>
      </c>
      <c r="MY231" s="2" t="s">
        <v>470</v>
      </c>
      <c r="MZ231" s="2" t="s">
        <v>1469</v>
      </c>
      <c r="NA231" s="2" t="s">
        <v>232</v>
      </c>
      <c r="NB231" s="2" t="s">
        <v>220</v>
      </c>
      <c r="NC231" s="4"/>
      <c r="ND231" s="8"/>
      <c r="NE231" s="4"/>
      <c r="NF231" s="8"/>
      <c r="NG231" s="7"/>
      <c r="NH231" s="7"/>
      <c r="NI231" s="2" t="s">
        <v>220</v>
      </c>
      <c r="NJ231" s="2" t="s">
        <v>220</v>
      </c>
      <c r="NK231" s="2" t="s">
        <v>220</v>
      </c>
      <c r="NL231" s="2" t="s">
        <v>220</v>
      </c>
      <c r="NM231" s="2" t="s">
        <v>220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277</v>
      </c>
      <c r="NV231" s="2" t="s">
        <v>217</v>
      </c>
      <c r="NW231" s="2" t="s">
        <v>220</v>
      </c>
      <c r="NX231" s="2" t="s">
        <v>220</v>
      </c>
      <c r="NY231" s="2" t="s">
        <v>232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220</v>
      </c>
      <c r="OH231" s="2" t="s">
        <v>220</v>
      </c>
      <c r="OI231" s="2" t="s">
        <v>220</v>
      </c>
      <c r="OJ231" s="2" t="s">
        <v>220</v>
      </c>
      <c r="OK231" s="2" t="s">
        <v>220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230</v>
      </c>
      <c r="OT231" s="2" t="s">
        <v>270</v>
      </c>
      <c r="OU231" s="2" t="s">
        <v>471</v>
      </c>
      <c r="OV231" s="2" t="s">
        <v>220</v>
      </c>
      <c r="OW231" s="2" t="s">
        <v>232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220</v>
      </c>
      <c r="PG231" s="2" t="s">
        <v>220</v>
      </c>
      <c r="PH231" s="2" t="s">
        <v>220</v>
      </c>
      <c r="PI231" s="2" t="s">
        <v>220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254</v>
      </c>
      <c r="PR231" s="2" t="s">
        <v>270</v>
      </c>
      <c r="PS231" s="2" t="s">
        <v>220</v>
      </c>
      <c r="PT231" s="2" t="s">
        <v>220</v>
      </c>
      <c r="PU231" s="2" t="s">
        <v>232</v>
      </c>
      <c r="PV231" s="2" t="s">
        <v>220</v>
      </c>
      <c r="PW231" s="4">
        <v>343</v>
      </c>
      <c r="PX231" s="4"/>
      <c r="PY231" s="4"/>
      <c r="PZ231" s="4"/>
      <c r="QA231" s="4">
        <v>66</v>
      </c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</row>
    <row r="232">
      <c r="A232" s="2" t="s">
        <v>2501</v>
      </c>
      <c r="B232" s="2" t="s">
        <v>209</v>
      </c>
      <c r="C232" s="2" t="s">
        <v>210</v>
      </c>
      <c r="D232" s="2" t="s">
        <v>2394</v>
      </c>
      <c r="E232" s="2" t="s">
        <v>2395</v>
      </c>
      <c r="F232" s="2" t="s">
        <v>576</v>
      </c>
      <c r="G232" s="2" t="s">
        <v>576</v>
      </c>
      <c r="H232" s="2" t="s">
        <v>576</v>
      </c>
      <c r="I232" s="2" t="s">
        <v>2495</v>
      </c>
      <c r="J232" s="2" t="s">
        <v>282</v>
      </c>
      <c r="K232" s="2" t="s">
        <v>626</v>
      </c>
      <c r="L232" s="3">
        <v>72.79</v>
      </c>
      <c r="M232" s="3">
        <v>76.43</v>
      </c>
      <c r="N232" s="3">
        <v>139.99</v>
      </c>
      <c r="O232" s="2" t="s">
        <v>217</v>
      </c>
      <c r="P232" s="2" t="s">
        <v>405</v>
      </c>
      <c r="Q232" s="2" t="s">
        <v>219</v>
      </c>
      <c r="R232" s="2" t="s">
        <v>220</v>
      </c>
      <c r="S232" s="2" t="s">
        <v>627</v>
      </c>
      <c r="T232" s="2" t="s">
        <v>222</v>
      </c>
      <c r="U232" s="2" t="s">
        <v>223</v>
      </c>
      <c r="V232" s="2" t="s">
        <v>580</v>
      </c>
      <c r="W232" s="2" t="s">
        <v>442</v>
      </c>
      <c r="X232" s="2" t="s">
        <v>2496</v>
      </c>
      <c r="Y232" s="2" t="s">
        <v>2497</v>
      </c>
      <c r="Z232" s="4">
        <v>514</v>
      </c>
      <c r="AA232" s="4">
        <f>=ROUNDDOWN(39.5384615384615,0)</f>
      </c>
      <c r="AB232" s="5">
        <v>13</v>
      </c>
      <c r="AC232" s="2" t="s">
        <v>2502</v>
      </c>
      <c r="AD232" s="4">
        <v>50</v>
      </c>
      <c r="AE232" s="4">
        <v>50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25</v>
      </c>
      <c r="AQ232" s="8">
        <v>1969.33</v>
      </c>
      <c r="AR232" s="4">
        <v>58</v>
      </c>
      <c r="AS232" s="8">
        <v>4786.64</v>
      </c>
      <c r="AT232" s="7">
        <v>-0.569</v>
      </c>
      <c r="AU232" s="7">
        <v>-0.5886</v>
      </c>
      <c r="AV232" s="4" t="s">
        <v>220</v>
      </c>
      <c r="AW232" s="8" t="s">
        <v>220</v>
      </c>
      <c r="AX232" s="4" t="s">
        <v>220</v>
      </c>
      <c r="AY232" s="8" t="s">
        <v>220</v>
      </c>
      <c r="AZ232" s="7" t="s">
        <v>220</v>
      </c>
      <c r="BA232" s="7" t="s">
        <v>220</v>
      </c>
      <c r="BB232" s="7">
        <v>0.6845</v>
      </c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 t="s">
        <v>220</v>
      </c>
      <c r="BJ232" s="4">
        <v>25</v>
      </c>
      <c r="BK232" s="8">
        <v>1969.33</v>
      </c>
      <c r="BL232" s="2" t="s">
        <v>2503</v>
      </c>
      <c r="BM232" s="7">
        <v>1</v>
      </c>
      <c r="BN232" s="7">
        <v>1</v>
      </c>
      <c r="BO232" s="4">
        <v>8</v>
      </c>
      <c r="BP232" s="8">
        <v>666.56</v>
      </c>
      <c r="BQ232" s="4">
        <v>48</v>
      </c>
      <c r="BR232" s="8">
        <v>3999.36</v>
      </c>
      <c r="BS232" s="7">
        <v>-0.8333</v>
      </c>
      <c r="BT232" s="7">
        <v>-0.8333</v>
      </c>
      <c r="BU232" s="2" t="s">
        <v>230</v>
      </c>
      <c r="BV232" s="2" t="s">
        <v>217</v>
      </c>
      <c r="BW232" s="2" t="s">
        <v>220</v>
      </c>
      <c r="BX232" s="2" t="s">
        <v>668</v>
      </c>
      <c r="BY232" s="2" t="s">
        <v>232</v>
      </c>
      <c r="BZ232" s="2" t="s">
        <v>220</v>
      </c>
      <c r="CA232" s="4"/>
      <c r="CB232" s="8"/>
      <c r="CC232" s="4"/>
      <c r="CD232" s="8"/>
      <c r="CE232" s="7"/>
      <c r="CF232" s="7"/>
      <c r="CG232" s="2" t="s">
        <v>230</v>
      </c>
      <c r="CH232" s="2" t="s">
        <v>217</v>
      </c>
      <c r="CI232" s="2" t="s">
        <v>605</v>
      </c>
      <c r="CJ232" s="2" t="s">
        <v>666</v>
      </c>
      <c r="CK232" s="2" t="s">
        <v>232</v>
      </c>
      <c r="CL232" s="2" t="s">
        <v>220</v>
      </c>
      <c r="CM232" s="4">
        <v>3</v>
      </c>
      <c r="CN232" s="8">
        <v>230.97</v>
      </c>
      <c r="CO232" s="4">
        <v>1</v>
      </c>
      <c r="CP232" s="8">
        <v>76.99</v>
      </c>
      <c r="CQ232" s="7">
        <v>2</v>
      </c>
      <c r="CR232" s="7">
        <v>2</v>
      </c>
      <c r="CS232" s="2" t="s">
        <v>230</v>
      </c>
      <c r="CT232" s="2" t="s">
        <v>217</v>
      </c>
      <c r="CU232" s="2" t="s">
        <v>1469</v>
      </c>
      <c r="CV232" s="2" t="s">
        <v>999</v>
      </c>
      <c r="CW232" s="2" t="s">
        <v>232</v>
      </c>
      <c r="CX232" s="2" t="s">
        <v>220</v>
      </c>
      <c r="CY232" s="4">
        <v>4</v>
      </c>
      <c r="CZ232" s="8">
        <v>307.16</v>
      </c>
      <c r="DA232" s="4"/>
      <c r="DB232" s="8"/>
      <c r="DC232" s="7"/>
      <c r="DD232" s="7"/>
      <c r="DE232" s="2" t="s">
        <v>230</v>
      </c>
      <c r="DF232" s="2" t="s">
        <v>217</v>
      </c>
      <c r="DG232" s="2" t="s">
        <v>1449</v>
      </c>
      <c r="DH232" s="2" t="s">
        <v>685</v>
      </c>
      <c r="DI232" s="2" t="s">
        <v>232</v>
      </c>
      <c r="DJ232" s="2" t="s">
        <v>220</v>
      </c>
      <c r="DK232" s="4"/>
      <c r="DL232" s="8"/>
      <c r="DM232" s="4">
        <v>2</v>
      </c>
      <c r="DN232" s="8">
        <v>152.86</v>
      </c>
      <c r="DO232" s="7">
        <v>-1</v>
      </c>
      <c r="DP232" s="7">
        <v>-1</v>
      </c>
      <c r="DQ232" s="2" t="s">
        <v>230</v>
      </c>
      <c r="DR232" s="2" t="s">
        <v>217</v>
      </c>
      <c r="DS232" s="2" t="s">
        <v>1471</v>
      </c>
      <c r="DT232" s="2" t="s">
        <v>1390</v>
      </c>
      <c r="DU232" s="2" t="s">
        <v>232</v>
      </c>
      <c r="DV232" s="2" t="s">
        <v>220</v>
      </c>
      <c r="DW232" s="4">
        <v>2</v>
      </c>
      <c r="DX232" s="8">
        <v>137.86</v>
      </c>
      <c r="DY232" s="4"/>
      <c r="DZ232" s="8"/>
      <c r="EA232" s="7"/>
      <c r="EB232" s="7"/>
      <c r="EC232" s="2" t="s">
        <v>230</v>
      </c>
      <c r="ED232" s="2" t="s">
        <v>217</v>
      </c>
      <c r="EE232" s="2" t="s">
        <v>2499</v>
      </c>
      <c r="EF232" s="2" t="s">
        <v>466</v>
      </c>
      <c r="EG232" s="2" t="s">
        <v>232</v>
      </c>
      <c r="EH232" s="2" t="s">
        <v>220</v>
      </c>
      <c r="EI232" s="4">
        <v>2</v>
      </c>
      <c r="EJ232" s="8">
        <v>167.38</v>
      </c>
      <c r="EK232" s="4">
        <v>3</v>
      </c>
      <c r="EL232" s="8">
        <v>251.07</v>
      </c>
      <c r="EM232" s="7">
        <v>-0.3333</v>
      </c>
      <c r="EN232" s="7">
        <v>-0.3333</v>
      </c>
      <c r="EO232" s="2" t="s">
        <v>230</v>
      </c>
      <c r="EP232" s="2" t="s">
        <v>217</v>
      </c>
      <c r="EQ232" s="2" t="s">
        <v>962</v>
      </c>
      <c r="ER232" s="2" t="s">
        <v>712</v>
      </c>
      <c r="ES232" s="2" t="s">
        <v>232</v>
      </c>
      <c r="ET232" s="2" t="s">
        <v>220</v>
      </c>
      <c r="EU232" s="4">
        <v>5</v>
      </c>
      <c r="EV232" s="8">
        <v>376.85</v>
      </c>
      <c r="EW232" s="4">
        <v>3</v>
      </c>
      <c r="EX232" s="8">
        <v>226.11</v>
      </c>
      <c r="EY232" s="7">
        <v>0.6667</v>
      </c>
      <c r="EZ232" s="7">
        <v>0.6667</v>
      </c>
      <c r="FA232" s="2" t="s">
        <v>230</v>
      </c>
      <c r="FB232" s="2" t="s">
        <v>217</v>
      </c>
      <c r="FC232" s="2" t="s">
        <v>1473</v>
      </c>
      <c r="FD232" s="2" t="s">
        <v>260</v>
      </c>
      <c r="FE232" s="2" t="s">
        <v>232</v>
      </c>
      <c r="FF232" s="2" t="s">
        <v>220</v>
      </c>
      <c r="FG232" s="4"/>
      <c r="FH232" s="8"/>
      <c r="FI232" s="4"/>
      <c r="FJ232" s="8"/>
      <c r="FK232" s="7"/>
      <c r="FL232" s="7"/>
      <c r="FM232" s="2" t="s">
        <v>230</v>
      </c>
      <c r="FN232" s="2" t="s">
        <v>217</v>
      </c>
      <c r="FO232" s="2" t="s">
        <v>458</v>
      </c>
      <c r="FP232" s="2" t="s">
        <v>1913</v>
      </c>
      <c r="FQ232" s="2" t="s">
        <v>232</v>
      </c>
      <c r="FR232" s="2" t="s">
        <v>220</v>
      </c>
      <c r="FS232" s="4">
        <v>1</v>
      </c>
      <c r="FT232" s="8">
        <v>82.55</v>
      </c>
      <c r="FU232" s="4"/>
      <c r="FV232" s="8"/>
      <c r="FW232" s="7"/>
      <c r="FX232" s="7"/>
      <c r="FY232" s="2" t="s">
        <v>230</v>
      </c>
      <c r="FZ232" s="2" t="s">
        <v>217</v>
      </c>
      <c r="GA232" s="2" t="s">
        <v>639</v>
      </c>
      <c r="GB232" s="2" t="s">
        <v>485</v>
      </c>
      <c r="GC232" s="2" t="s">
        <v>232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230</v>
      </c>
      <c r="GL232" s="2" t="s">
        <v>217</v>
      </c>
      <c r="GM232" s="2" t="s">
        <v>250</v>
      </c>
      <c r="GN232" s="2" t="s">
        <v>220</v>
      </c>
      <c r="GO232" s="2" t="s">
        <v>232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416</v>
      </c>
      <c r="GX232" s="2" t="s">
        <v>217</v>
      </c>
      <c r="GY232" s="2" t="s">
        <v>220</v>
      </c>
      <c r="GZ232" s="2" t="s">
        <v>220</v>
      </c>
      <c r="HA232" s="2" t="s">
        <v>232</v>
      </c>
      <c r="HB232" s="2" t="s">
        <v>220</v>
      </c>
      <c r="HC232" s="4"/>
      <c r="HD232" s="8"/>
      <c r="HE232" s="4">
        <v>1</v>
      </c>
      <c r="HF232" s="8">
        <v>80.25</v>
      </c>
      <c r="HG232" s="7">
        <v>-1</v>
      </c>
      <c r="HH232" s="7">
        <v>-1</v>
      </c>
      <c r="HI232" s="2" t="s">
        <v>230</v>
      </c>
      <c r="HJ232" s="2" t="s">
        <v>217</v>
      </c>
      <c r="HK232" s="2" t="s">
        <v>724</v>
      </c>
      <c r="HL232" s="2" t="s">
        <v>1091</v>
      </c>
      <c r="HM232" s="2" t="s">
        <v>232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230</v>
      </c>
      <c r="HV232" s="2" t="s">
        <v>217</v>
      </c>
      <c r="HW232" s="2" t="s">
        <v>970</v>
      </c>
      <c r="HX232" s="2" t="s">
        <v>220</v>
      </c>
      <c r="HY232" s="2" t="s">
        <v>232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230</v>
      </c>
      <c r="IH232" s="2" t="s">
        <v>217</v>
      </c>
      <c r="II232" s="2" t="s">
        <v>1471</v>
      </c>
      <c r="IJ232" s="2" t="s">
        <v>2208</v>
      </c>
      <c r="IK232" s="2" t="s">
        <v>232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277</v>
      </c>
      <c r="IT232" s="2" t="s">
        <v>217</v>
      </c>
      <c r="IU232" s="2" t="s">
        <v>220</v>
      </c>
      <c r="IV232" s="2" t="s">
        <v>220</v>
      </c>
      <c r="IW232" s="2" t="s">
        <v>232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254</v>
      </c>
      <c r="JF232" s="2" t="s">
        <v>217</v>
      </c>
      <c r="JG232" s="2" t="s">
        <v>220</v>
      </c>
      <c r="JH232" s="2" t="s">
        <v>220</v>
      </c>
      <c r="JI232" s="2" t="s">
        <v>232</v>
      </c>
      <c r="JJ232" s="2" t="s">
        <v>220</v>
      </c>
      <c r="JK232" s="4"/>
      <c r="JL232" s="8"/>
      <c r="JM232" s="4"/>
      <c r="JN232" s="8"/>
      <c r="JO232" s="7"/>
      <c r="JP232" s="7"/>
      <c r="JQ232" s="2" t="s">
        <v>230</v>
      </c>
      <c r="JR232" s="2" t="s">
        <v>217</v>
      </c>
      <c r="JS232" s="2" t="s">
        <v>967</v>
      </c>
      <c r="JT232" s="2" t="s">
        <v>2504</v>
      </c>
      <c r="JU232" s="2" t="s">
        <v>232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386</v>
      </c>
      <c r="KD232" s="2" t="s">
        <v>217</v>
      </c>
      <c r="KE232" s="2" t="s">
        <v>220</v>
      </c>
      <c r="KF232" s="2" t="s">
        <v>220</v>
      </c>
      <c r="KG232" s="2" t="s">
        <v>232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277</v>
      </c>
      <c r="KP232" s="2" t="s">
        <v>217</v>
      </c>
      <c r="KQ232" s="2" t="s">
        <v>220</v>
      </c>
      <c r="KR232" s="2" t="s">
        <v>220</v>
      </c>
      <c r="KS232" s="2" t="s">
        <v>232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277</v>
      </c>
      <c r="LB232" s="2" t="s">
        <v>217</v>
      </c>
      <c r="LC232" s="2" t="s">
        <v>220</v>
      </c>
      <c r="LD232" s="2" t="s">
        <v>220</v>
      </c>
      <c r="LE232" s="2" t="s">
        <v>232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268</v>
      </c>
      <c r="LN232" s="2" t="s">
        <v>217</v>
      </c>
      <c r="LO232" s="2" t="s">
        <v>220</v>
      </c>
      <c r="LP232" s="2" t="s">
        <v>220</v>
      </c>
      <c r="LQ232" s="2" t="s">
        <v>232</v>
      </c>
      <c r="LR232" s="2" t="s">
        <v>269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270</v>
      </c>
      <c r="MA232" s="2" t="s">
        <v>1836</v>
      </c>
      <c r="MB232" s="2" t="s">
        <v>963</v>
      </c>
      <c r="MC232" s="2" t="s">
        <v>232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416</v>
      </c>
      <c r="ML232" s="2" t="s">
        <v>217</v>
      </c>
      <c r="MM232" s="2" t="s">
        <v>220</v>
      </c>
      <c r="MN232" s="2" t="s">
        <v>220</v>
      </c>
      <c r="MO232" s="2" t="s">
        <v>232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230</v>
      </c>
      <c r="MX232" s="2" t="s">
        <v>274</v>
      </c>
      <c r="MY232" s="2" t="s">
        <v>470</v>
      </c>
      <c r="MZ232" s="2" t="s">
        <v>596</v>
      </c>
      <c r="NA232" s="2" t="s">
        <v>232</v>
      </c>
      <c r="NB232" s="2" t="s">
        <v>220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220</v>
      </c>
      <c r="NK232" s="2" t="s">
        <v>220</v>
      </c>
      <c r="NL232" s="2" t="s">
        <v>220</v>
      </c>
      <c r="NM232" s="2" t="s">
        <v>220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277</v>
      </c>
      <c r="NV232" s="2" t="s">
        <v>217</v>
      </c>
      <c r="NW232" s="2" t="s">
        <v>220</v>
      </c>
      <c r="NX232" s="2" t="s">
        <v>220</v>
      </c>
      <c r="NY232" s="2" t="s">
        <v>232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220</v>
      </c>
      <c r="OI232" s="2" t="s">
        <v>220</v>
      </c>
      <c r="OJ232" s="2" t="s">
        <v>220</v>
      </c>
      <c r="OK232" s="2" t="s">
        <v>220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230</v>
      </c>
      <c r="OT232" s="2" t="s">
        <v>270</v>
      </c>
      <c r="OU232" s="2" t="s">
        <v>471</v>
      </c>
      <c r="OV232" s="2" t="s">
        <v>220</v>
      </c>
      <c r="OW232" s="2" t="s">
        <v>232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220</v>
      </c>
      <c r="PG232" s="2" t="s">
        <v>220</v>
      </c>
      <c r="PH232" s="2" t="s">
        <v>220</v>
      </c>
      <c r="PI232" s="2" t="s">
        <v>220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254</v>
      </c>
      <c r="PR232" s="2" t="s">
        <v>270</v>
      </c>
      <c r="PS232" s="2" t="s">
        <v>220</v>
      </c>
      <c r="PT232" s="2" t="s">
        <v>220</v>
      </c>
      <c r="PU232" s="2" t="s">
        <v>232</v>
      </c>
      <c r="PV232" s="2" t="s">
        <v>220</v>
      </c>
      <c r="PW232" s="4">
        <v>417</v>
      </c>
      <c r="PX232" s="4"/>
      <c r="PY232" s="4"/>
      <c r="PZ232" s="4"/>
      <c r="QA232" s="4">
        <v>97</v>
      </c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>
        <v>50</v>
      </c>
      <c r="TE232" s="4"/>
      <c r="TF232" s="4"/>
      <c r="TG232" s="4"/>
      <c r="TH232" s="4"/>
    </row>
    <row r="233">
      <c r="A233" s="2" t="s">
        <v>2505</v>
      </c>
      <c r="B233" s="2" t="s">
        <v>209</v>
      </c>
      <c r="C233" s="2" t="s">
        <v>210</v>
      </c>
      <c r="D233" s="2" t="s">
        <v>2394</v>
      </c>
      <c r="E233" s="2" t="s">
        <v>2395</v>
      </c>
      <c r="F233" s="2" t="s">
        <v>213</v>
      </c>
      <c r="G233" s="2" t="s">
        <v>213</v>
      </c>
      <c r="H233" s="2" t="s">
        <v>213</v>
      </c>
      <c r="I233" s="2" t="s">
        <v>2506</v>
      </c>
      <c r="J233" s="2" t="s">
        <v>215</v>
      </c>
      <c r="K233" s="2" t="s">
        <v>216</v>
      </c>
      <c r="L233" s="3">
        <v>64.4</v>
      </c>
      <c r="M233" s="3">
        <v>67.62</v>
      </c>
      <c r="N233" s="3">
        <v>139.99</v>
      </c>
      <c r="O233" s="2" t="s">
        <v>537</v>
      </c>
      <c r="P233" s="2" t="s">
        <v>538</v>
      </c>
      <c r="Q233" s="2" t="s">
        <v>219</v>
      </c>
      <c r="R233" s="2" t="s">
        <v>220</v>
      </c>
      <c r="S233" s="2" t="s">
        <v>2507</v>
      </c>
      <c r="T233" s="2" t="s">
        <v>220</v>
      </c>
      <c r="U233" s="2" t="s">
        <v>223</v>
      </c>
      <c r="V233" s="2" t="s">
        <v>441</v>
      </c>
      <c r="W233" s="2" t="s">
        <v>220</v>
      </c>
      <c r="X233" s="2" t="s">
        <v>220</v>
      </c>
      <c r="Y233" s="2" t="s">
        <v>869</v>
      </c>
      <c r="Z233" s="4">
        <v>664</v>
      </c>
      <c r="AA233" s="4">
        <f>=ROUNDDOWN(83,0)</f>
      </c>
      <c r="AB233" s="5">
        <v>8</v>
      </c>
      <c r="AC233" s="2" t="s">
        <v>220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11</v>
      </c>
      <c r="AQ233" s="8">
        <v>455.22</v>
      </c>
      <c r="AR233" s="4">
        <v>19</v>
      </c>
      <c r="AS233" s="8">
        <v>755.93</v>
      </c>
      <c r="AT233" s="7">
        <v>-0.4211</v>
      </c>
      <c r="AU233" s="7">
        <v>-0.3978</v>
      </c>
      <c r="AV233" s="4">
        <v>36</v>
      </c>
      <c r="AW233" s="8">
        <v>1606.26</v>
      </c>
      <c r="AX233" s="4">
        <v>61</v>
      </c>
      <c r="AY233" s="8">
        <v>2699.62</v>
      </c>
      <c r="AZ233" s="7">
        <v>-0.4098</v>
      </c>
      <c r="BA233" s="7">
        <v>-0.405</v>
      </c>
      <c r="BB233" s="7">
        <v>0.2834</v>
      </c>
      <c r="BC233" s="4">
        <v>36</v>
      </c>
      <c r="BD233" s="8">
        <v>1606.26</v>
      </c>
      <c r="BE233" s="4">
        <v>61</v>
      </c>
      <c r="BF233" s="8">
        <v>2699.62</v>
      </c>
      <c r="BG233" s="7">
        <v>-0.4098</v>
      </c>
      <c r="BH233" s="7">
        <v>-0.405</v>
      </c>
      <c r="BI233" s="7">
        <v>1</v>
      </c>
      <c r="BJ233" s="4">
        <v>11</v>
      </c>
      <c r="BK233" s="8">
        <v>455.22</v>
      </c>
      <c r="BL233" s="2" t="s">
        <v>2508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1237</v>
      </c>
      <c r="BV233" s="2" t="s">
        <v>217</v>
      </c>
      <c r="BW233" s="2" t="s">
        <v>220</v>
      </c>
      <c r="BX233" s="2" t="s">
        <v>220</v>
      </c>
      <c r="BY233" s="2" t="s">
        <v>232</v>
      </c>
      <c r="BZ233" s="2" t="s">
        <v>220</v>
      </c>
      <c r="CA233" s="4">
        <v>7</v>
      </c>
      <c r="CB233" s="8">
        <v>255.57</v>
      </c>
      <c r="CC233" s="4">
        <v>13</v>
      </c>
      <c r="CD233" s="8">
        <v>474.63</v>
      </c>
      <c r="CE233" s="7">
        <v>-0.4615</v>
      </c>
      <c r="CF233" s="7">
        <v>-0.4615</v>
      </c>
      <c r="CG233" s="2" t="s">
        <v>230</v>
      </c>
      <c r="CH233" s="2" t="s">
        <v>217</v>
      </c>
      <c r="CI233" s="2" t="s">
        <v>2509</v>
      </c>
      <c r="CJ233" s="2" t="s">
        <v>2071</v>
      </c>
      <c r="CK233" s="2" t="s">
        <v>232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277</v>
      </c>
      <c r="CT233" s="2" t="s">
        <v>217</v>
      </c>
      <c r="CU233" s="2" t="s">
        <v>545</v>
      </c>
      <c r="CV233" s="2" t="s">
        <v>220</v>
      </c>
      <c r="CW233" s="2" t="s">
        <v>269</v>
      </c>
      <c r="CX233" s="2" t="s">
        <v>220</v>
      </c>
      <c r="CY233" s="4">
        <v>2</v>
      </c>
      <c r="CZ233" s="8">
        <v>130.34</v>
      </c>
      <c r="DA233" s="4"/>
      <c r="DB233" s="8"/>
      <c r="DC233" s="7"/>
      <c r="DD233" s="7"/>
      <c r="DE233" s="2" t="s">
        <v>230</v>
      </c>
      <c r="DF233" s="2" t="s">
        <v>217</v>
      </c>
      <c r="DG233" s="2" t="s">
        <v>2101</v>
      </c>
      <c r="DH233" s="2" t="s">
        <v>1862</v>
      </c>
      <c r="DI233" s="2" t="s">
        <v>232</v>
      </c>
      <c r="DJ233" s="2" t="s">
        <v>220</v>
      </c>
      <c r="DK233" s="4"/>
      <c r="DL233" s="8"/>
      <c r="DM233" s="4"/>
      <c r="DN233" s="8"/>
      <c r="DO233" s="7"/>
      <c r="DP233" s="7"/>
      <c r="DQ233" s="2" t="s">
        <v>230</v>
      </c>
      <c r="DR233" s="2" t="s">
        <v>217</v>
      </c>
      <c r="DS233" s="2" t="s">
        <v>1199</v>
      </c>
      <c r="DT233" s="2" t="s">
        <v>1855</v>
      </c>
      <c r="DU233" s="2" t="s">
        <v>232</v>
      </c>
      <c r="DV233" s="2" t="s">
        <v>220</v>
      </c>
      <c r="DW233" s="4">
        <v>1</v>
      </c>
      <c r="DX233" s="8">
        <v>33.81</v>
      </c>
      <c r="DY233" s="4">
        <v>4</v>
      </c>
      <c r="DZ233" s="8">
        <v>135.24</v>
      </c>
      <c r="EA233" s="7">
        <v>-0.75</v>
      </c>
      <c r="EB233" s="7">
        <v>-0.75</v>
      </c>
      <c r="EC233" s="2" t="s">
        <v>230</v>
      </c>
      <c r="ED233" s="2" t="s">
        <v>217</v>
      </c>
      <c r="EE233" s="2" t="s">
        <v>1026</v>
      </c>
      <c r="EF233" s="2" t="s">
        <v>2481</v>
      </c>
      <c r="EG233" s="2" t="s">
        <v>269</v>
      </c>
      <c r="EH233" s="2" t="s">
        <v>220</v>
      </c>
      <c r="EI233" s="4"/>
      <c r="EJ233" s="8"/>
      <c r="EK233" s="4">
        <v>2</v>
      </c>
      <c r="EL233" s="8">
        <v>146.06</v>
      </c>
      <c r="EM233" s="7">
        <v>-1</v>
      </c>
      <c r="EN233" s="7">
        <v>-1</v>
      </c>
      <c r="EO233" s="2" t="s">
        <v>230</v>
      </c>
      <c r="EP233" s="2" t="s">
        <v>217</v>
      </c>
      <c r="EQ233" s="2" t="s">
        <v>2468</v>
      </c>
      <c r="ER233" s="2" t="s">
        <v>2510</v>
      </c>
      <c r="ES233" s="2" t="s">
        <v>232</v>
      </c>
      <c r="ET233" s="2" t="s">
        <v>220</v>
      </c>
      <c r="EU233" s="4">
        <v>1</v>
      </c>
      <c r="EV233" s="8">
        <v>35.5</v>
      </c>
      <c r="EW233" s="4"/>
      <c r="EX233" s="8"/>
      <c r="EY233" s="7"/>
      <c r="EZ233" s="7"/>
      <c r="FA233" s="2" t="s">
        <v>230</v>
      </c>
      <c r="FB233" s="2" t="s">
        <v>217</v>
      </c>
      <c r="FC233" s="2" t="s">
        <v>547</v>
      </c>
      <c r="FD233" s="2" t="s">
        <v>2511</v>
      </c>
      <c r="FE233" s="2" t="s">
        <v>232</v>
      </c>
      <c r="FF233" s="2" t="s">
        <v>220</v>
      </c>
      <c r="FG233" s="4"/>
      <c r="FH233" s="8"/>
      <c r="FI233" s="4"/>
      <c r="FJ233" s="8"/>
      <c r="FK233" s="7"/>
      <c r="FL233" s="7"/>
      <c r="FM233" s="2" t="s">
        <v>254</v>
      </c>
      <c r="FN233" s="2" t="s">
        <v>217</v>
      </c>
      <c r="FO233" s="2" t="s">
        <v>220</v>
      </c>
      <c r="FP233" s="2" t="s">
        <v>220</v>
      </c>
      <c r="FQ233" s="2" t="s">
        <v>232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217</v>
      </c>
      <c r="GA233" s="2" t="s">
        <v>1014</v>
      </c>
      <c r="GB233" s="2" t="s">
        <v>1776</v>
      </c>
      <c r="GC233" s="2" t="s">
        <v>232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277</v>
      </c>
      <c r="GL233" s="2" t="s">
        <v>217</v>
      </c>
      <c r="GM233" s="2" t="s">
        <v>220</v>
      </c>
      <c r="GN233" s="2" t="s">
        <v>220</v>
      </c>
      <c r="GO233" s="2" t="s">
        <v>232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277</v>
      </c>
      <c r="GX233" s="2" t="s">
        <v>217</v>
      </c>
      <c r="GY233" s="2" t="s">
        <v>220</v>
      </c>
      <c r="GZ233" s="2" t="s">
        <v>220</v>
      </c>
      <c r="HA233" s="2" t="s">
        <v>232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277</v>
      </c>
      <c r="HJ233" s="2" t="s">
        <v>217</v>
      </c>
      <c r="HK233" s="2" t="s">
        <v>220</v>
      </c>
      <c r="HL233" s="2" t="s">
        <v>220</v>
      </c>
      <c r="HM233" s="2" t="s">
        <v>232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230</v>
      </c>
      <c r="HV233" s="2" t="s">
        <v>217</v>
      </c>
      <c r="HW233" s="2" t="s">
        <v>291</v>
      </c>
      <c r="HX233" s="2" t="s">
        <v>220</v>
      </c>
      <c r="HY233" s="2" t="s">
        <v>232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230</v>
      </c>
      <c r="IH233" s="2" t="s">
        <v>217</v>
      </c>
      <c r="II233" s="2" t="s">
        <v>784</v>
      </c>
      <c r="IJ233" s="2" t="s">
        <v>220</v>
      </c>
      <c r="IK233" s="2" t="s">
        <v>232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277</v>
      </c>
      <c r="IT233" s="2" t="s">
        <v>217</v>
      </c>
      <c r="IU233" s="2" t="s">
        <v>220</v>
      </c>
      <c r="IV233" s="2" t="s">
        <v>220</v>
      </c>
      <c r="IW233" s="2" t="s">
        <v>232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254</v>
      </c>
      <c r="JF233" s="2" t="s">
        <v>217</v>
      </c>
      <c r="JG233" s="2" t="s">
        <v>220</v>
      </c>
      <c r="JH233" s="2" t="s">
        <v>220</v>
      </c>
      <c r="JI233" s="2" t="s">
        <v>232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277</v>
      </c>
      <c r="JR233" s="2" t="s">
        <v>217</v>
      </c>
      <c r="JS233" s="2" t="s">
        <v>220</v>
      </c>
      <c r="JT233" s="2" t="s">
        <v>220</v>
      </c>
      <c r="JU233" s="2" t="s">
        <v>232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277</v>
      </c>
      <c r="KD233" s="2" t="s">
        <v>217</v>
      </c>
      <c r="KE233" s="2" t="s">
        <v>220</v>
      </c>
      <c r="KF233" s="2" t="s">
        <v>220</v>
      </c>
      <c r="KG233" s="2" t="s">
        <v>232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277</v>
      </c>
      <c r="KP233" s="2" t="s">
        <v>217</v>
      </c>
      <c r="KQ233" s="2" t="s">
        <v>220</v>
      </c>
      <c r="KR233" s="2" t="s">
        <v>220</v>
      </c>
      <c r="KS233" s="2" t="s">
        <v>232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277</v>
      </c>
      <c r="LB233" s="2" t="s">
        <v>217</v>
      </c>
      <c r="LC233" s="2" t="s">
        <v>220</v>
      </c>
      <c r="LD233" s="2" t="s">
        <v>220</v>
      </c>
      <c r="LE233" s="2" t="s">
        <v>232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268</v>
      </c>
      <c r="LN233" s="2" t="s">
        <v>217</v>
      </c>
      <c r="LO233" s="2" t="s">
        <v>220</v>
      </c>
      <c r="LP233" s="2" t="s">
        <v>220</v>
      </c>
      <c r="LQ233" s="2" t="s">
        <v>232</v>
      </c>
      <c r="LR233" s="2" t="s">
        <v>269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270</v>
      </c>
      <c r="MA233" s="2" t="s">
        <v>2512</v>
      </c>
      <c r="MB233" s="2" t="s">
        <v>553</v>
      </c>
      <c r="MC233" s="2" t="s">
        <v>232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277</v>
      </c>
      <c r="ML233" s="2" t="s">
        <v>217</v>
      </c>
      <c r="MM233" s="2" t="s">
        <v>220</v>
      </c>
      <c r="MN233" s="2" t="s">
        <v>220</v>
      </c>
      <c r="MO233" s="2" t="s">
        <v>232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230</v>
      </c>
      <c r="MX233" s="2" t="s">
        <v>274</v>
      </c>
      <c r="MY233" s="2" t="s">
        <v>784</v>
      </c>
      <c r="MZ233" s="2" t="s">
        <v>2101</v>
      </c>
      <c r="NA233" s="2" t="s">
        <v>232</v>
      </c>
      <c r="NB233" s="2" t="s">
        <v>220</v>
      </c>
      <c r="NC233" s="4"/>
      <c r="ND233" s="8"/>
      <c r="NE233" s="4"/>
      <c r="NF233" s="8"/>
      <c r="NG233" s="7"/>
      <c r="NH233" s="7"/>
      <c r="NI233" s="2" t="s">
        <v>277</v>
      </c>
      <c r="NJ233" s="2" t="s">
        <v>217</v>
      </c>
      <c r="NK233" s="2" t="s">
        <v>220</v>
      </c>
      <c r="NL233" s="2" t="s">
        <v>220</v>
      </c>
      <c r="NM233" s="2" t="s">
        <v>232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277</v>
      </c>
      <c r="NV233" s="2" t="s">
        <v>217</v>
      </c>
      <c r="NW233" s="2" t="s">
        <v>220</v>
      </c>
      <c r="NX233" s="2" t="s">
        <v>220</v>
      </c>
      <c r="NY233" s="2" t="s">
        <v>232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217</v>
      </c>
      <c r="OI233" s="2" t="s">
        <v>220</v>
      </c>
      <c r="OJ233" s="2" t="s">
        <v>220</v>
      </c>
      <c r="OK233" s="2" t="s">
        <v>232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277</v>
      </c>
      <c r="OT233" s="2" t="s">
        <v>270</v>
      </c>
      <c r="OU233" s="2" t="s">
        <v>220</v>
      </c>
      <c r="OV233" s="2" t="s">
        <v>220</v>
      </c>
      <c r="OW233" s="2" t="s">
        <v>232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220</v>
      </c>
      <c r="PG233" s="2" t="s">
        <v>220</v>
      </c>
      <c r="PH233" s="2" t="s">
        <v>220</v>
      </c>
      <c r="PI233" s="2" t="s">
        <v>220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277</v>
      </c>
      <c r="PR233" s="2" t="s">
        <v>270</v>
      </c>
      <c r="PS233" s="2" t="s">
        <v>220</v>
      </c>
      <c r="PT233" s="2" t="s">
        <v>220</v>
      </c>
      <c r="PU233" s="2" t="s">
        <v>232</v>
      </c>
      <c r="PV233" s="2" t="s">
        <v>220</v>
      </c>
      <c r="PW233" s="4">
        <v>3</v>
      </c>
      <c r="PX233" s="4">
        <v>661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</row>
    <row r="234">
      <c r="A234" s="2" t="s">
        <v>2513</v>
      </c>
      <c r="B234" s="2" t="s">
        <v>209</v>
      </c>
      <c r="C234" s="2" t="s">
        <v>210</v>
      </c>
      <c r="D234" s="2" t="s">
        <v>2394</v>
      </c>
      <c r="E234" s="2" t="s">
        <v>2395</v>
      </c>
      <c r="F234" s="2" t="s">
        <v>213</v>
      </c>
      <c r="G234" s="2" t="s">
        <v>213</v>
      </c>
      <c r="H234" s="2" t="s">
        <v>213</v>
      </c>
      <c r="I234" s="2" t="s">
        <v>2506</v>
      </c>
      <c r="J234" s="2" t="s">
        <v>282</v>
      </c>
      <c r="K234" s="2" t="s">
        <v>216</v>
      </c>
      <c r="L234" s="3">
        <v>78.2</v>
      </c>
      <c r="M234" s="3">
        <v>82.11</v>
      </c>
      <c r="N234" s="3">
        <v>169.99</v>
      </c>
      <c r="O234" s="2" t="s">
        <v>537</v>
      </c>
      <c r="P234" s="2" t="s">
        <v>538</v>
      </c>
      <c r="Q234" s="2" t="s">
        <v>219</v>
      </c>
      <c r="R234" s="2" t="s">
        <v>220</v>
      </c>
      <c r="S234" s="2" t="s">
        <v>2507</v>
      </c>
      <c r="T234" s="2" t="s">
        <v>220</v>
      </c>
      <c r="U234" s="2" t="s">
        <v>223</v>
      </c>
      <c r="V234" s="2" t="s">
        <v>441</v>
      </c>
      <c r="W234" s="2" t="s">
        <v>220</v>
      </c>
      <c r="X234" s="2" t="s">
        <v>220</v>
      </c>
      <c r="Y234" s="2" t="s">
        <v>869</v>
      </c>
      <c r="Z234" s="4">
        <v>561</v>
      </c>
      <c r="AA234" s="4">
        <f>=ROUNDDOWN(37.4,0)</f>
      </c>
      <c r="AB234" s="5">
        <v>15</v>
      </c>
      <c r="AC234" s="2" t="s">
        <v>220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>
        <v>25</v>
      </c>
      <c r="AQ234" s="8">
        <v>1151.04</v>
      </c>
      <c r="AR234" s="4">
        <v>42</v>
      </c>
      <c r="AS234" s="8">
        <v>1943.69</v>
      </c>
      <c r="AT234" s="7">
        <v>-0.4048</v>
      </c>
      <c r="AU234" s="7">
        <v>-0.4078</v>
      </c>
      <c r="AV234" s="4" t="s">
        <v>220</v>
      </c>
      <c r="AW234" s="8" t="s">
        <v>220</v>
      </c>
      <c r="AX234" s="4" t="s">
        <v>220</v>
      </c>
      <c r="AY234" s="8" t="s">
        <v>220</v>
      </c>
      <c r="AZ234" s="7" t="s">
        <v>220</v>
      </c>
      <c r="BA234" s="7" t="s">
        <v>220</v>
      </c>
      <c r="BB234" s="7">
        <v>0.7166</v>
      </c>
      <c r="BC234" s="4" t="s">
        <v>220</v>
      </c>
      <c r="BD234" s="8" t="s">
        <v>220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 t="s">
        <v>220</v>
      </c>
      <c r="BJ234" s="4">
        <v>25</v>
      </c>
      <c r="BK234" s="8">
        <v>1151.04</v>
      </c>
      <c r="BL234" s="2" t="s">
        <v>2514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1237</v>
      </c>
      <c r="BV234" s="2" t="s">
        <v>217</v>
      </c>
      <c r="BW234" s="2" t="s">
        <v>220</v>
      </c>
      <c r="BX234" s="2" t="s">
        <v>220</v>
      </c>
      <c r="BY234" s="2" t="s">
        <v>232</v>
      </c>
      <c r="BZ234" s="2" t="s">
        <v>220</v>
      </c>
      <c r="CA234" s="4">
        <v>11</v>
      </c>
      <c r="CB234" s="8">
        <v>487.74</v>
      </c>
      <c r="CC234" s="4">
        <v>13</v>
      </c>
      <c r="CD234" s="8">
        <v>576.42</v>
      </c>
      <c r="CE234" s="7">
        <v>-0.1538</v>
      </c>
      <c r="CF234" s="7">
        <v>-0.1538</v>
      </c>
      <c r="CG234" s="2" t="s">
        <v>230</v>
      </c>
      <c r="CH234" s="2" t="s">
        <v>217</v>
      </c>
      <c r="CI234" s="2" t="s">
        <v>2509</v>
      </c>
      <c r="CJ234" s="2" t="s">
        <v>2515</v>
      </c>
      <c r="CK234" s="2" t="s">
        <v>232</v>
      </c>
      <c r="CL234" s="2" t="s">
        <v>220</v>
      </c>
      <c r="CM234" s="4"/>
      <c r="CN234" s="8"/>
      <c r="CO234" s="4"/>
      <c r="CP234" s="8"/>
      <c r="CQ234" s="7"/>
      <c r="CR234" s="7"/>
      <c r="CS234" s="2" t="s">
        <v>277</v>
      </c>
      <c r="CT234" s="2" t="s">
        <v>217</v>
      </c>
      <c r="CU234" s="2" t="s">
        <v>545</v>
      </c>
      <c r="CV234" s="2" t="s">
        <v>220</v>
      </c>
      <c r="CW234" s="2" t="s">
        <v>269</v>
      </c>
      <c r="CX234" s="2" t="s">
        <v>220</v>
      </c>
      <c r="CY234" s="4">
        <v>2</v>
      </c>
      <c r="CZ234" s="8">
        <v>158.28</v>
      </c>
      <c r="DA234" s="4"/>
      <c r="DB234" s="8"/>
      <c r="DC234" s="7"/>
      <c r="DD234" s="7"/>
      <c r="DE234" s="2" t="s">
        <v>230</v>
      </c>
      <c r="DF234" s="2" t="s">
        <v>217</v>
      </c>
      <c r="DG234" s="2" t="s">
        <v>2101</v>
      </c>
      <c r="DH234" s="2" t="s">
        <v>2475</v>
      </c>
      <c r="DI234" s="2" t="s">
        <v>232</v>
      </c>
      <c r="DJ234" s="2" t="s">
        <v>220</v>
      </c>
      <c r="DK234" s="4"/>
      <c r="DL234" s="8"/>
      <c r="DM234" s="4"/>
      <c r="DN234" s="8"/>
      <c r="DO234" s="7"/>
      <c r="DP234" s="7"/>
      <c r="DQ234" s="2" t="s">
        <v>230</v>
      </c>
      <c r="DR234" s="2" t="s">
        <v>217</v>
      </c>
      <c r="DS234" s="2" t="s">
        <v>1199</v>
      </c>
      <c r="DT234" s="2" t="s">
        <v>1855</v>
      </c>
      <c r="DU234" s="2" t="s">
        <v>232</v>
      </c>
      <c r="DV234" s="2" t="s">
        <v>220</v>
      </c>
      <c r="DW234" s="4">
        <v>6</v>
      </c>
      <c r="DX234" s="8">
        <v>246.36</v>
      </c>
      <c r="DY234" s="4">
        <v>25</v>
      </c>
      <c r="DZ234" s="8">
        <v>1026.5</v>
      </c>
      <c r="EA234" s="7">
        <v>-0.76</v>
      </c>
      <c r="EB234" s="7">
        <v>-0.76</v>
      </c>
      <c r="EC234" s="2" t="s">
        <v>230</v>
      </c>
      <c r="ED234" s="2" t="s">
        <v>217</v>
      </c>
      <c r="EE234" s="2" t="s">
        <v>1026</v>
      </c>
      <c r="EF234" s="2" t="s">
        <v>1385</v>
      </c>
      <c r="EG234" s="2" t="s">
        <v>269</v>
      </c>
      <c r="EH234" s="2" t="s">
        <v>220</v>
      </c>
      <c r="EI234" s="4"/>
      <c r="EJ234" s="8"/>
      <c r="EK234" s="4"/>
      <c r="EL234" s="8"/>
      <c r="EM234" s="7"/>
      <c r="EN234" s="7"/>
      <c r="EO234" s="2" t="s">
        <v>230</v>
      </c>
      <c r="EP234" s="2" t="s">
        <v>217</v>
      </c>
      <c r="EQ234" s="2" t="s">
        <v>2468</v>
      </c>
      <c r="ER234" s="2" t="s">
        <v>2516</v>
      </c>
      <c r="ES234" s="2" t="s">
        <v>232</v>
      </c>
      <c r="ET234" s="2" t="s">
        <v>220</v>
      </c>
      <c r="EU234" s="4">
        <v>6</v>
      </c>
      <c r="EV234" s="8">
        <v>258.66</v>
      </c>
      <c r="EW234" s="4">
        <v>3</v>
      </c>
      <c r="EX234" s="8">
        <v>258.66</v>
      </c>
      <c r="EY234" s="7">
        <v>1</v>
      </c>
      <c r="EZ234" s="7"/>
      <c r="FA234" s="2" t="s">
        <v>230</v>
      </c>
      <c r="FB234" s="2" t="s">
        <v>217</v>
      </c>
      <c r="FC234" s="2" t="s">
        <v>547</v>
      </c>
      <c r="FD234" s="2" t="s">
        <v>2517</v>
      </c>
      <c r="FE234" s="2" t="s">
        <v>232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254</v>
      </c>
      <c r="FN234" s="2" t="s">
        <v>217</v>
      </c>
      <c r="FO234" s="2" t="s">
        <v>220</v>
      </c>
      <c r="FP234" s="2" t="s">
        <v>220</v>
      </c>
      <c r="FQ234" s="2" t="s">
        <v>232</v>
      </c>
      <c r="FR234" s="2" t="s">
        <v>220</v>
      </c>
      <c r="FS234" s="4"/>
      <c r="FT234" s="8"/>
      <c r="FU234" s="4"/>
      <c r="FV234" s="8"/>
      <c r="FW234" s="7"/>
      <c r="FX234" s="7"/>
      <c r="FY234" s="2" t="s">
        <v>230</v>
      </c>
      <c r="FZ234" s="2" t="s">
        <v>217</v>
      </c>
      <c r="GA234" s="2" t="s">
        <v>1014</v>
      </c>
      <c r="GB234" s="2" t="s">
        <v>895</v>
      </c>
      <c r="GC234" s="2" t="s">
        <v>232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277</v>
      </c>
      <c r="GL234" s="2" t="s">
        <v>217</v>
      </c>
      <c r="GM234" s="2" t="s">
        <v>220</v>
      </c>
      <c r="GN234" s="2" t="s">
        <v>220</v>
      </c>
      <c r="GO234" s="2" t="s">
        <v>232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277</v>
      </c>
      <c r="GX234" s="2" t="s">
        <v>217</v>
      </c>
      <c r="GY234" s="2" t="s">
        <v>220</v>
      </c>
      <c r="GZ234" s="2" t="s">
        <v>220</v>
      </c>
      <c r="HA234" s="2" t="s">
        <v>232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277</v>
      </c>
      <c r="HJ234" s="2" t="s">
        <v>217</v>
      </c>
      <c r="HK234" s="2" t="s">
        <v>220</v>
      </c>
      <c r="HL234" s="2" t="s">
        <v>220</v>
      </c>
      <c r="HM234" s="2" t="s">
        <v>232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230</v>
      </c>
      <c r="HV234" s="2" t="s">
        <v>217</v>
      </c>
      <c r="HW234" s="2" t="s">
        <v>291</v>
      </c>
      <c r="HX234" s="2" t="s">
        <v>220</v>
      </c>
      <c r="HY234" s="2" t="s">
        <v>232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230</v>
      </c>
      <c r="IH234" s="2" t="s">
        <v>217</v>
      </c>
      <c r="II234" s="2" t="s">
        <v>784</v>
      </c>
      <c r="IJ234" s="2" t="s">
        <v>1852</v>
      </c>
      <c r="IK234" s="2" t="s">
        <v>232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277</v>
      </c>
      <c r="IT234" s="2" t="s">
        <v>217</v>
      </c>
      <c r="IU234" s="2" t="s">
        <v>220</v>
      </c>
      <c r="IV234" s="2" t="s">
        <v>220</v>
      </c>
      <c r="IW234" s="2" t="s">
        <v>232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254</v>
      </c>
      <c r="JF234" s="2" t="s">
        <v>217</v>
      </c>
      <c r="JG234" s="2" t="s">
        <v>220</v>
      </c>
      <c r="JH234" s="2" t="s">
        <v>220</v>
      </c>
      <c r="JI234" s="2" t="s">
        <v>232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277</v>
      </c>
      <c r="JR234" s="2" t="s">
        <v>217</v>
      </c>
      <c r="JS234" s="2" t="s">
        <v>220</v>
      </c>
      <c r="JT234" s="2" t="s">
        <v>220</v>
      </c>
      <c r="JU234" s="2" t="s">
        <v>232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277</v>
      </c>
      <c r="KD234" s="2" t="s">
        <v>217</v>
      </c>
      <c r="KE234" s="2" t="s">
        <v>220</v>
      </c>
      <c r="KF234" s="2" t="s">
        <v>220</v>
      </c>
      <c r="KG234" s="2" t="s">
        <v>232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277</v>
      </c>
      <c r="KP234" s="2" t="s">
        <v>217</v>
      </c>
      <c r="KQ234" s="2" t="s">
        <v>220</v>
      </c>
      <c r="KR234" s="2" t="s">
        <v>220</v>
      </c>
      <c r="KS234" s="2" t="s">
        <v>232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277</v>
      </c>
      <c r="LB234" s="2" t="s">
        <v>217</v>
      </c>
      <c r="LC234" s="2" t="s">
        <v>220</v>
      </c>
      <c r="LD234" s="2" t="s">
        <v>220</v>
      </c>
      <c r="LE234" s="2" t="s">
        <v>232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268</v>
      </c>
      <c r="LN234" s="2" t="s">
        <v>217</v>
      </c>
      <c r="LO234" s="2" t="s">
        <v>220</v>
      </c>
      <c r="LP234" s="2" t="s">
        <v>220</v>
      </c>
      <c r="LQ234" s="2" t="s">
        <v>232</v>
      </c>
      <c r="LR234" s="2" t="s">
        <v>269</v>
      </c>
      <c r="LS234" s="4"/>
      <c r="LT234" s="8"/>
      <c r="LU234" s="4">
        <v>1</v>
      </c>
      <c r="LV234" s="8">
        <v>82.11</v>
      </c>
      <c r="LW234" s="7">
        <v>-1</v>
      </c>
      <c r="LX234" s="7">
        <v>-1</v>
      </c>
      <c r="LY234" s="2" t="s">
        <v>230</v>
      </c>
      <c r="LZ234" s="2" t="s">
        <v>270</v>
      </c>
      <c r="MA234" s="2" t="s">
        <v>2512</v>
      </c>
      <c r="MB234" s="2" t="s">
        <v>547</v>
      </c>
      <c r="MC234" s="2" t="s">
        <v>232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277</v>
      </c>
      <c r="ML234" s="2" t="s">
        <v>217</v>
      </c>
      <c r="MM234" s="2" t="s">
        <v>220</v>
      </c>
      <c r="MN234" s="2" t="s">
        <v>220</v>
      </c>
      <c r="MO234" s="2" t="s">
        <v>232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230</v>
      </c>
      <c r="MX234" s="2" t="s">
        <v>274</v>
      </c>
      <c r="MY234" s="2" t="s">
        <v>784</v>
      </c>
      <c r="MZ234" s="2" t="s">
        <v>2518</v>
      </c>
      <c r="NA234" s="2" t="s">
        <v>232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277</v>
      </c>
      <c r="NJ234" s="2" t="s">
        <v>217</v>
      </c>
      <c r="NK234" s="2" t="s">
        <v>220</v>
      </c>
      <c r="NL234" s="2" t="s">
        <v>220</v>
      </c>
      <c r="NM234" s="2" t="s">
        <v>232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277</v>
      </c>
      <c r="NV234" s="2" t="s">
        <v>217</v>
      </c>
      <c r="NW234" s="2" t="s">
        <v>220</v>
      </c>
      <c r="NX234" s="2" t="s">
        <v>220</v>
      </c>
      <c r="NY234" s="2" t="s">
        <v>232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268</v>
      </c>
      <c r="OH234" s="2" t="s">
        <v>217</v>
      </c>
      <c r="OI234" s="2" t="s">
        <v>220</v>
      </c>
      <c r="OJ234" s="2" t="s">
        <v>220</v>
      </c>
      <c r="OK234" s="2" t="s">
        <v>232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277</v>
      </c>
      <c r="OT234" s="2" t="s">
        <v>270</v>
      </c>
      <c r="OU234" s="2" t="s">
        <v>220</v>
      </c>
      <c r="OV234" s="2" t="s">
        <v>220</v>
      </c>
      <c r="OW234" s="2" t="s">
        <v>232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220</v>
      </c>
      <c r="PG234" s="2" t="s">
        <v>220</v>
      </c>
      <c r="PH234" s="2" t="s">
        <v>220</v>
      </c>
      <c r="PI234" s="2" t="s">
        <v>220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277</v>
      </c>
      <c r="PR234" s="2" t="s">
        <v>270</v>
      </c>
      <c r="PS234" s="2" t="s">
        <v>220</v>
      </c>
      <c r="PT234" s="2" t="s">
        <v>220</v>
      </c>
      <c r="PU234" s="2" t="s">
        <v>232</v>
      </c>
      <c r="PV234" s="2" t="s">
        <v>220</v>
      </c>
      <c r="PW234" s="4">
        <v>23</v>
      </c>
      <c r="PX234" s="4">
        <v>538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</row>
    <row r="235">
      <c r="A235" s="2" t="s">
        <v>2519</v>
      </c>
      <c r="B235" s="2" t="s">
        <v>209</v>
      </c>
      <c r="C235" s="2" t="s">
        <v>210</v>
      </c>
      <c r="D235" s="2" t="s">
        <v>2394</v>
      </c>
      <c r="E235" s="2" t="s">
        <v>2395</v>
      </c>
      <c r="F235" s="2" t="s">
        <v>2520</v>
      </c>
      <c r="G235" s="2" t="s">
        <v>2520</v>
      </c>
      <c r="H235" s="2" t="s">
        <v>2520</v>
      </c>
      <c r="I235" s="2" t="s">
        <v>2521</v>
      </c>
      <c r="J235" s="2" t="s">
        <v>215</v>
      </c>
      <c r="K235" s="2" t="s">
        <v>2522</v>
      </c>
      <c r="L235" s="3">
        <v>63.79</v>
      </c>
      <c r="M235" s="3">
        <v>66.98</v>
      </c>
      <c r="N235" s="3">
        <v>109.99</v>
      </c>
      <c r="O235" s="2" t="s">
        <v>1099</v>
      </c>
      <c r="P235" s="2" t="s">
        <v>1620</v>
      </c>
      <c r="Q235" s="2" t="s">
        <v>219</v>
      </c>
      <c r="R235" s="2" t="s">
        <v>16</v>
      </c>
      <c r="S235" s="2" t="s">
        <v>220</v>
      </c>
      <c r="T235" s="2" t="s">
        <v>220</v>
      </c>
      <c r="U235" s="2" t="s">
        <v>220</v>
      </c>
      <c r="V235" s="2" t="s">
        <v>1574</v>
      </c>
      <c r="W235" s="2" t="s">
        <v>220</v>
      </c>
      <c r="X235" s="2" t="s">
        <v>220</v>
      </c>
      <c r="Y235" s="2" t="s">
        <v>2523</v>
      </c>
      <c r="Z235" s="4">
        <v>2</v>
      </c>
      <c r="AA235" s="4">
        <f>=ROUNDDOWN({0},0)</f>
      </c>
      <c r="AB235" s="5"/>
      <c r="AC235" s="2" t="s">
        <v>220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/>
      <c r="AQ235" s="8"/>
      <c r="AR235" s="4">
        <v>1</v>
      </c>
      <c r="AS235" s="8">
        <v>68.74</v>
      </c>
      <c r="AT235" s="7">
        <v>-1</v>
      </c>
      <c r="AU235" s="7">
        <v>-1</v>
      </c>
      <c r="AV235" s="4">
        <v>15</v>
      </c>
      <c r="AW235" s="8">
        <v>962.37</v>
      </c>
      <c r="AX235" s="4">
        <v>1</v>
      </c>
      <c r="AY235" s="8">
        <v>68.74</v>
      </c>
      <c r="AZ235" s="7">
        <v>14</v>
      </c>
      <c r="BA235" s="7">
        <v>13.0001</v>
      </c>
      <c r="BB235" s="7"/>
      <c r="BC235" s="4">
        <v>15</v>
      </c>
      <c r="BD235" s="8">
        <v>962.37</v>
      </c>
      <c r="BE235" s="4">
        <v>1</v>
      </c>
      <c r="BF235" s="8">
        <v>68.74</v>
      </c>
      <c r="BG235" s="7">
        <v>14</v>
      </c>
      <c r="BH235" s="7">
        <v>13.0001</v>
      </c>
      <c r="BI235" s="7">
        <v>1</v>
      </c>
      <c r="BJ235" s="4"/>
      <c r="BK235" s="8"/>
      <c r="BL235" s="2" t="s">
        <v>30</v>
      </c>
      <c r="BM235" s="7"/>
      <c r="BN235" s="7"/>
      <c r="BO235" s="4"/>
      <c r="BP235" s="8"/>
      <c r="BQ235" s="4"/>
      <c r="BR235" s="8"/>
      <c r="BS235" s="7"/>
      <c r="BT235" s="7"/>
      <c r="BU235" s="2" t="s">
        <v>230</v>
      </c>
      <c r="BV235" s="2" t="s">
        <v>270</v>
      </c>
      <c r="BW235" s="2" t="s">
        <v>220</v>
      </c>
      <c r="BX235" s="2" t="s">
        <v>2524</v>
      </c>
      <c r="BY235" s="2" t="s">
        <v>232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220</v>
      </c>
      <c r="CH235" s="2" t="s">
        <v>220</v>
      </c>
      <c r="CI235" s="2" t="s">
        <v>220</v>
      </c>
      <c r="CJ235" s="2" t="s">
        <v>220</v>
      </c>
      <c r="CK235" s="2" t="s">
        <v>220</v>
      </c>
      <c r="CL235" s="2" t="s">
        <v>220</v>
      </c>
      <c r="CM235" s="4"/>
      <c r="CN235" s="8"/>
      <c r="CO235" s="4"/>
      <c r="CP235" s="8"/>
      <c r="CQ235" s="7"/>
      <c r="CR235" s="7"/>
      <c r="CS235" s="2" t="s">
        <v>220</v>
      </c>
      <c r="CT235" s="2" t="s">
        <v>220</v>
      </c>
      <c r="CU235" s="2" t="s">
        <v>220</v>
      </c>
      <c r="CV235" s="2" t="s">
        <v>220</v>
      </c>
      <c r="CW235" s="2" t="s">
        <v>220</v>
      </c>
      <c r="CX235" s="2" t="s">
        <v>220</v>
      </c>
      <c r="CY235" s="4"/>
      <c r="CZ235" s="8"/>
      <c r="DA235" s="4"/>
      <c r="DB235" s="8"/>
      <c r="DC235" s="7"/>
      <c r="DD235" s="7"/>
      <c r="DE235" s="2" t="s">
        <v>220</v>
      </c>
      <c r="DF235" s="2" t="s">
        <v>220</v>
      </c>
      <c r="DG235" s="2" t="s">
        <v>220</v>
      </c>
      <c r="DH235" s="2" t="s">
        <v>220</v>
      </c>
      <c r="DI235" s="2" t="s">
        <v>220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220</v>
      </c>
      <c r="DR235" s="2" t="s">
        <v>220</v>
      </c>
      <c r="DS235" s="2" t="s">
        <v>220</v>
      </c>
      <c r="DT235" s="2" t="s">
        <v>220</v>
      </c>
      <c r="DU235" s="2" t="s">
        <v>220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220</v>
      </c>
      <c r="ED235" s="2" t="s">
        <v>220</v>
      </c>
      <c r="EE235" s="2" t="s">
        <v>220</v>
      </c>
      <c r="EF235" s="2" t="s">
        <v>220</v>
      </c>
      <c r="EG235" s="2" t="s">
        <v>220</v>
      </c>
      <c r="EH235" s="2" t="s">
        <v>220</v>
      </c>
      <c r="EI235" s="4"/>
      <c r="EJ235" s="8"/>
      <c r="EK235" s="4"/>
      <c r="EL235" s="8"/>
      <c r="EM235" s="7"/>
      <c r="EN235" s="7"/>
      <c r="EO235" s="2" t="s">
        <v>220</v>
      </c>
      <c r="EP235" s="2" t="s">
        <v>220</v>
      </c>
      <c r="EQ235" s="2" t="s">
        <v>220</v>
      </c>
      <c r="ER235" s="2" t="s">
        <v>220</v>
      </c>
      <c r="ES235" s="2" t="s">
        <v>220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220</v>
      </c>
      <c r="FB235" s="2" t="s">
        <v>220</v>
      </c>
      <c r="FC235" s="2" t="s">
        <v>220</v>
      </c>
      <c r="FD235" s="2" t="s">
        <v>220</v>
      </c>
      <c r="FE235" s="2" t="s">
        <v>220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220</v>
      </c>
      <c r="FN235" s="2" t="s">
        <v>220</v>
      </c>
      <c r="FO235" s="2" t="s">
        <v>220</v>
      </c>
      <c r="FP235" s="2" t="s">
        <v>220</v>
      </c>
      <c r="FQ235" s="2" t="s">
        <v>220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220</v>
      </c>
      <c r="FZ235" s="2" t="s">
        <v>220</v>
      </c>
      <c r="GA235" s="2" t="s">
        <v>220</v>
      </c>
      <c r="GB235" s="2" t="s">
        <v>220</v>
      </c>
      <c r="GC235" s="2" t="s">
        <v>220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220</v>
      </c>
      <c r="GL235" s="2" t="s">
        <v>220</v>
      </c>
      <c r="GM235" s="2" t="s">
        <v>220</v>
      </c>
      <c r="GN235" s="2" t="s">
        <v>220</v>
      </c>
      <c r="GO235" s="2" t="s">
        <v>220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220</v>
      </c>
      <c r="GY235" s="2" t="s">
        <v>220</v>
      </c>
      <c r="GZ235" s="2" t="s">
        <v>220</v>
      </c>
      <c r="HA235" s="2" t="s">
        <v>220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220</v>
      </c>
      <c r="HJ235" s="2" t="s">
        <v>220</v>
      </c>
      <c r="HK235" s="2" t="s">
        <v>220</v>
      </c>
      <c r="HL235" s="2" t="s">
        <v>220</v>
      </c>
      <c r="HM235" s="2" t="s">
        <v>220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220</v>
      </c>
      <c r="HV235" s="2" t="s">
        <v>220</v>
      </c>
      <c r="HW235" s="2" t="s">
        <v>220</v>
      </c>
      <c r="HX235" s="2" t="s">
        <v>220</v>
      </c>
      <c r="HY235" s="2" t="s">
        <v>220</v>
      </c>
      <c r="HZ235" s="2" t="s">
        <v>220</v>
      </c>
      <c r="IA235" s="4"/>
      <c r="IB235" s="8"/>
      <c r="IC235" s="4">
        <v>1</v>
      </c>
      <c r="ID235" s="8">
        <v>68.74</v>
      </c>
      <c r="IE235" s="7">
        <v>-1</v>
      </c>
      <c r="IF235" s="7">
        <v>-1</v>
      </c>
      <c r="IG235" s="2" t="s">
        <v>230</v>
      </c>
      <c r="IH235" s="2" t="s">
        <v>270</v>
      </c>
      <c r="II235" s="2" t="s">
        <v>1358</v>
      </c>
      <c r="IJ235" s="2" t="s">
        <v>1790</v>
      </c>
      <c r="IK235" s="2" t="s">
        <v>232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220</v>
      </c>
      <c r="IU235" s="2" t="s">
        <v>220</v>
      </c>
      <c r="IV235" s="2" t="s">
        <v>220</v>
      </c>
      <c r="IW235" s="2" t="s">
        <v>220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220</v>
      </c>
      <c r="JF235" s="2" t="s">
        <v>220</v>
      </c>
      <c r="JG235" s="2" t="s">
        <v>220</v>
      </c>
      <c r="JH235" s="2" t="s">
        <v>220</v>
      </c>
      <c r="JI235" s="2" t="s">
        <v>220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220</v>
      </c>
      <c r="JR235" s="2" t="s">
        <v>220</v>
      </c>
      <c r="JS235" s="2" t="s">
        <v>220</v>
      </c>
      <c r="JT235" s="2" t="s">
        <v>220</v>
      </c>
      <c r="JU235" s="2" t="s">
        <v>220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220</v>
      </c>
      <c r="KD235" s="2" t="s">
        <v>220</v>
      </c>
      <c r="KE235" s="2" t="s">
        <v>220</v>
      </c>
      <c r="KF235" s="2" t="s">
        <v>220</v>
      </c>
      <c r="KG235" s="2" t="s">
        <v>220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220</v>
      </c>
      <c r="KP235" s="2" t="s">
        <v>220</v>
      </c>
      <c r="KQ235" s="2" t="s">
        <v>220</v>
      </c>
      <c r="KR235" s="2" t="s">
        <v>220</v>
      </c>
      <c r="KS235" s="2" t="s">
        <v>220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220</v>
      </c>
      <c r="LB235" s="2" t="s">
        <v>220</v>
      </c>
      <c r="LC235" s="2" t="s">
        <v>220</v>
      </c>
      <c r="LD235" s="2" t="s">
        <v>220</v>
      </c>
      <c r="LE235" s="2" t="s">
        <v>220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220</v>
      </c>
      <c r="LN235" s="2" t="s">
        <v>220</v>
      </c>
      <c r="LO235" s="2" t="s">
        <v>220</v>
      </c>
      <c r="LP235" s="2" t="s">
        <v>220</v>
      </c>
      <c r="LQ235" s="2" t="s">
        <v>220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220</v>
      </c>
      <c r="MA235" s="2" t="s">
        <v>220</v>
      </c>
      <c r="MB235" s="2" t="s">
        <v>220</v>
      </c>
      <c r="MC235" s="2" t="s">
        <v>220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220</v>
      </c>
      <c r="MM235" s="2" t="s">
        <v>220</v>
      </c>
      <c r="MN235" s="2" t="s">
        <v>220</v>
      </c>
      <c r="MO235" s="2" t="s">
        <v>220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220</v>
      </c>
      <c r="MY235" s="2" t="s">
        <v>220</v>
      </c>
      <c r="MZ235" s="2" t="s">
        <v>220</v>
      </c>
      <c r="NA235" s="2" t="s">
        <v>220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220</v>
      </c>
      <c r="NK235" s="2" t="s">
        <v>220</v>
      </c>
      <c r="NL235" s="2" t="s">
        <v>220</v>
      </c>
      <c r="NM235" s="2" t="s">
        <v>220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220</v>
      </c>
      <c r="NV235" s="2" t="s">
        <v>220</v>
      </c>
      <c r="NW235" s="2" t="s">
        <v>220</v>
      </c>
      <c r="NX235" s="2" t="s">
        <v>220</v>
      </c>
      <c r="NY235" s="2" t="s">
        <v>220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220</v>
      </c>
      <c r="OI235" s="2" t="s">
        <v>220</v>
      </c>
      <c r="OJ235" s="2" t="s">
        <v>220</v>
      </c>
      <c r="OK235" s="2" t="s">
        <v>220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220</v>
      </c>
      <c r="OT235" s="2" t="s">
        <v>220</v>
      </c>
      <c r="OU235" s="2" t="s">
        <v>220</v>
      </c>
      <c r="OV235" s="2" t="s">
        <v>220</v>
      </c>
      <c r="OW235" s="2" t="s">
        <v>220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220</v>
      </c>
      <c r="PR235" s="2" t="s">
        <v>220</v>
      </c>
      <c r="PS235" s="2" t="s">
        <v>220</v>
      </c>
      <c r="PT235" s="2" t="s">
        <v>220</v>
      </c>
      <c r="PU235" s="2" t="s">
        <v>220</v>
      </c>
      <c r="PV235" s="2" t="s">
        <v>220</v>
      </c>
      <c r="PW235" s="4">
        <v>2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</row>
    <row r="236">
      <c r="A236" s="2" t="s">
        <v>2525</v>
      </c>
      <c r="B236" s="2" t="s">
        <v>209</v>
      </c>
      <c r="C236" s="2" t="s">
        <v>210</v>
      </c>
      <c r="D236" s="2" t="s">
        <v>2394</v>
      </c>
      <c r="E236" s="2" t="s">
        <v>2395</v>
      </c>
      <c r="F236" s="2" t="s">
        <v>2520</v>
      </c>
      <c r="G236" s="2" t="s">
        <v>2520</v>
      </c>
      <c r="H236" s="2" t="s">
        <v>2520</v>
      </c>
      <c r="I236" s="2" t="s">
        <v>2521</v>
      </c>
      <c r="J236" s="2" t="s">
        <v>282</v>
      </c>
      <c r="K236" s="2" t="s">
        <v>2522</v>
      </c>
      <c r="L236" s="3">
        <v>81.19</v>
      </c>
      <c r="M236" s="3">
        <v>85.25</v>
      </c>
      <c r="N236" s="3">
        <v>139.99</v>
      </c>
      <c r="O236" s="2" t="s">
        <v>217</v>
      </c>
      <c r="P236" s="2" t="s">
        <v>1620</v>
      </c>
      <c r="Q236" s="2" t="s">
        <v>219</v>
      </c>
      <c r="R236" s="2" t="s">
        <v>16</v>
      </c>
      <c r="S236" s="2" t="s">
        <v>220</v>
      </c>
      <c r="T236" s="2" t="s">
        <v>220</v>
      </c>
      <c r="U236" s="2" t="s">
        <v>220</v>
      </c>
      <c r="V236" s="2" t="s">
        <v>1574</v>
      </c>
      <c r="W236" s="2" t="s">
        <v>220</v>
      </c>
      <c r="X236" s="2" t="s">
        <v>220</v>
      </c>
      <c r="Y236" s="2" t="s">
        <v>2523</v>
      </c>
      <c r="Z236" s="4">
        <v>112</v>
      </c>
      <c r="AA236" s="4">
        <f>=ROUNDDOWN(14.3589743589744,0)</f>
      </c>
      <c r="AB236" s="5">
        <v>7.8</v>
      </c>
      <c r="AC236" s="2" t="s">
        <v>220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>
        <v>15</v>
      </c>
      <c r="AQ236" s="8">
        <v>962.37</v>
      </c>
      <c r="AR236" s="4"/>
      <c r="AS236" s="8"/>
      <c r="AT236" s="7"/>
      <c r="AU236" s="7"/>
      <c r="AV236" s="4" t="s">
        <v>220</v>
      </c>
      <c r="AW236" s="8" t="s">
        <v>220</v>
      </c>
      <c r="AX236" s="4" t="s">
        <v>220</v>
      </c>
      <c r="AY236" s="8" t="s">
        <v>220</v>
      </c>
      <c r="AZ236" s="7" t="s">
        <v>220</v>
      </c>
      <c r="BA236" s="7" t="s">
        <v>220</v>
      </c>
      <c r="BB236" s="7">
        <v>1</v>
      </c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 t="s">
        <v>220</v>
      </c>
      <c r="BJ236" s="4">
        <v>15</v>
      </c>
      <c r="BK236" s="8">
        <v>962.37</v>
      </c>
      <c r="BL236" s="2" t="s">
        <v>2526</v>
      </c>
      <c r="BM236" s="7">
        <v>1</v>
      </c>
      <c r="BN236" s="7">
        <v>1</v>
      </c>
      <c r="BO236" s="4">
        <v>12</v>
      </c>
      <c r="BP236" s="8">
        <v>779.4</v>
      </c>
      <c r="BQ236" s="4"/>
      <c r="BR236" s="8"/>
      <c r="BS236" s="7"/>
      <c r="BT236" s="7"/>
      <c r="BU236" s="2" t="s">
        <v>230</v>
      </c>
      <c r="BV236" s="2" t="s">
        <v>217</v>
      </c>
      <c r="BW236" s="2" t="s">
        <v>220</v>
      </c>
      <c r="BX236" s="2" t="s">
        <v>1240</v>
      </c>
      <c r="BY236" s="2" t="s">
        <v>232</v>
      </c>
      <c r="BZ236" s="2" t="s">
        <v>220</v>
      </c>
      <c r="CA236" s="4"/>
      <c r="CB236" s="8"/>
      <c r="CC236" s="4"/>
      <c r="CD236" s="8"/>
      <c r="CE236" s="7"/>
      <c r="CF236" s="7"/>
      <c r="CG236" s="2" t="s">
        <v>220</v>
      </c>
      <c r="CH236" s="2" t="s">
        <v>220</v>
      </c>
      <c r="CI236" s="2" t="s">
        <v>220</v>
      </c>
      <c r="CJ236" s="2" t="s">
        <v>220</v>
      </c>
      <c r="CK236" s="2" t="s">
        <v>220</v>
      </c>
      <c r="CL236" s="2" t="s">
        <v>220</v>
      </c>
      <c r="CM236" s="4"/>
      <c r="CN236" s="8"/>
      <c r="CO236" s="4"/>
      <c r="CP236" s="8"/>
      <c r="CQ236" s="7"/>
      <c r="CR236" s="7"/>
      <c r="CS236" s="2" t="s">
        <v>220</v>
      </c>
      <c r="CT236" s="2" t="s">
        <v>220</v>
      </c>
      <c r="CU236" s="2" t="s">
        <v>220</v>
      </c>
      <c r="CV236" s="2" t="s">
        <v>220</v>
      </c>
      <c r="CW236" s="2" t="s">
        <v>220</v>
      </c>
      <c r="CX236" s="2" t="s">
        <v>220</v>
      </c>
      <c r="CY236" s="4"/>
      <c r="CZ236" s="8"/>
      <c r="DA236" s="4"/>
      <c r="DB236" s="8"/>
      <c r="DC236" s="7"/>
      <c r="DD236" s="7"/>
      <c r="DE236" s="2" t="s">
        <v>220</v>
      </c>
      <c r="DF236" s="2" t="s">
        <v>220</v>
      </c>
      <c r="DG236" s="2" t="s">
        <v>220</v>
      </c>
      <c r="DH236" s="2" t="s">
        <v>220</v>
      </c>
      <c r="DI236" s="2" t="s">
        <v>220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220</v>
      </c>
      <c r="DR236" s="2" t="s">
        <v>220</v>
      </c>
      <c r="DS236" s="2" t="s">
        <v>220</v>
      </c>
      <c r="DT236" s="2" t="s">
        <v>220</v>
      </c>
      <c r="DU236" s="2" t="s">
        <v>220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220</v>
      </c>
      <c r="ED236" s="2" t="s">
        <v>220</v>
      </c>
      <c r="EE236" s="2" t="s">
        <v>220</v>
      </c>
      <c r="EF236" s="2" t="s">
        <v>220</v>
      </c>
      <c r="EG236" s="2" t="s">
        <v>220</v>
      </c>
      <c r="EH236" s="2" t="s">
        <v>220</v>
      </c>
      <c r="EI236" s="4"/>
      <c r="EJ236" s="8"/>
      <c r="EK236" s="4"/>
      <c r="EL236" s="8"/>
      <c r="EM236" s="7"/>
      <c r="EN236" s="7"/>
      <c r="EO236" s="2" t="s">
        <v>220</v>
      </c>
      <c r="EP236" s="2" t="s">
        <v>220</v>
      </c>
      <c r="EQ236" s="2" t="s">
        <v>220</v>
      </c>
      <c r="ER236" s="2" t="s">
        <v>220</v>
      </c>
      <c r="ES236" s="2" t="s">
        <v>220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220</v>
      </c>
      <c r="FB236" s="2" t="s">
        <v>220</v>
      </c>
      <c r="FC236" s="2" t="s">
        <v>220</v>
      </c>
      <c r="FD236" s="2" t="s">
        <v>220</v>
      </c>
      <c r="FE236" s="2" t="s">
        <v>220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220</v>
      </c>
      <c r="FN236" s="2" t="s">
        <v>220</v>
      </c>
      <c r="FO236" s="2" t="s">
        <v>220</v>
      </c>
      <c r="FP236" s="2" t="s">
        <v>220</v>
      </c>
      <c r="FQ236" s="2" t="s">
        <v>220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220</v>
      </c>
      <c r="FZ236" s="2" t="s">
        <v>220</v>
      </c>
      <c r="GA236" s="2" t="s">
        <v>220</v>
      </c>
      <c r="GB236" s="2" t="s">
        <v>220</v>
      </c>
      <c r="GC236" s="2" t="s">
        <v>220</v>
      </c>
      <c r="GD236" s="2" t="s">
        <v>220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220</v>
      </c>
      <c r="GM236" s="2" t="s">
        <v>220</v>
      </c>
      <c r="GN236" s="2" t="s">
        <v>220</v>
      </c>
      <c r="GO236" s="2" t="s">
        <v>220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220</v>
      </c>
      <c r="GX236" s="2" t="s">
        <v>220</v>
      </c>
      <c r="GY236" s="2" t="s">
        <v>220</v>
      </c>
      <c r="GZ236" s="2" t="s">
        <v>220</v>
      </c>
      <c r="HA236" s="2" t="s">
        <v>220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220</v>
      </c>
      <c r="HJ236" s="2" t="s">
        <v>220</v>
      </c>
      <c r="HK236" s="2" t="s">
        <v>220</v>
      </c>
      <c r="HL236" s="2" t="s">
        <v>220</v>
      </c>
      <c r="HM236" s="2" t="s">
        <v>220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220</v>
      </c>
      <c r="HV236" s="2" t="s">
        <v>220</v>
      </c>
      <c r="HW236" s="2" t="s">
        <v>220</v>
      </c>
      <c r="HX236" s="2" t="s">
        <v>220</v>
      </c>
      <c r="HY236" s="2" t="s">
        <v>220</v>
      </c>
      <c r="HZ236" s="2" t="s">
        <v>220</v>
      </c>
      <c r="IA236" s="4">
        <v>3</v>
      </c>
      <c r="IB236" s="8">
        <v>182.97</v>
      </c>
      <c r="IC236" s="4"/>
      <c r="ID236" s="8"/>
      <c r="IE236" s="7"/>
      <c r="IF236" s="7"/>
      <c r="IG236" s="2" t="s">
        <v>230</v>
      </c>
      <c r="IH236" s="2" t="s">
        <v>217</v>
      </c>
      <c r="II236" s="2" t="s">
        <v>1358</v>
      </c>
      <c r="IJ236" s="2" t="s">
        <v>893</v>
      </c>
      <c r="IK236" s="2" t="s">
        <v>232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220</v>
      </c>
      <c r="IT236" s="2" t="s">
        <v>220</v>
      </c>
      <c r="IU236" s="2" t="s">
        <v>220</v>
      </c>
      <c r="IV236" s="2" t="s">
        <v>220</v>
      </c>
      <c r="IW236" s="2" t="s">
        <v>220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220</v>
      </c>
      <c r="JF236" s="2" t="s">
        <v>220</v>
      </c>
      <c r="JG236" s="2" t="s">
        <v>220</v>
      </c>
      <c r="JH236" s="2" t="s">
        <v>220</v>
      </c>
      <c r="JI236" s="2" t="s">
        <v>220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220</v>
      </c>
      <c r="JR236" s="2" t="s">
        <v>220</v>
      </c>
      <c r="JS236" s="2" t="s">
        <v>220</v>
      </c>
      <c r="JT236" s="2" t="s">
        <v>220</v>
      </c>
      <c r="JU236" s="2" t="s">
        <v>220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220</v>
      </c>
      <c r="KD236" s="2" t="s">
        <v>220</v>
      </c>
      <c r="KE236" s="2" t="s">
        <v>220</v>
      </c>
      <c r="KF236" s="2" t="s">
        <v>220</v>
      </c>
      <c r="KG236" s="2" t="s">
        <v>220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220</v>
      </c>
      <c r="KP236" s="2" t="s">
        <v>220</v>
      </c>
      <c r="KQ236" s="2" t="s">
        <v>220</v>
      </c>
      <c r="KR236" s="2" t="s">
        <v>220</v>
      </c>
      <c r="KS236" s="2" t="s">
        <v>220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220</v>
      </c>
      <c r="LC236" s="2" t="s">
        <v>220</v>
      </c>
      <c r="LD236" s="2" t="s">
        <v>220</v>
      </c>
      <c r="LE236" s="2" t="s">
        <v>220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220</v>
      </c>
      <c r="LN236" s="2" t="s">
        <v>220</v>
      </c>
      <c r="LO236" s="2" t="s">
        <v>220</v>
      </c>
      <c r="LP236" s="2" t="s">
        <v>220</v>
      </c>
      <c r="LQ236" s="2" t="s">
        <v>220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220</v>
      </c>
      <c r="MA236" s="2" t="s">
        <v>220</v>
      </c>
      <c r="MB236" s="2" t="s">
        <v>220</v>
      </c>
      <c r="MC236" s="2" t="s">
        <v>220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220</v>
      </c>
      <c r="MM236" s="2" t="s">
        <v>220</v>
      </c>
      <c r="MN236" s="2" t="s">
        <v>220</v>
      </c>
      <c r="MO236" s="2" t="s">
        <v>220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220</v>
      </c>
      <c r="MX236" s="2" t="s">
        <v>220</v>
      </c>
      <c r="MY236" s="2" t="s">
        <v>220</v>
      </c>
      <c r="MZ236" s="2" t="s">
        <v>220</v>
      </c>
      <c r="NA236" s="2" t="s">
        <v>220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220</v>
      </c>
      <c r="NK236" s="2" t="s">
        <v>220</v>
      </c>
      <c r="NL236" s="2" t="s">
        <v>220</v>
      </c>
      <c r="NM236" s="2" t="s">
        <v>220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220</v>
      </c>
      <c r="NV236" s="2" t="s">
        <v>220</v>
      </c>
      <c r="NW236" s="2" t="s">
        <v>220</v>
      </c>
      <c r="NX236" s="2" t="s">
        <v>220</v>
      </c>
      <c r="NY236" s="2" t="s">
        <v>220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220</v>
      </c>
      <c r="OI236" s="2" t="s">
        <v>220</v>
      </c>
      <c r="OJ236" s="2" t="s">
        <v>220</v>
      </c>
      <c r="OK236" s="2" t="s">
        <v>220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220</v>
      </c>
      <c r="OT236" s="2" t="s">
        <v>220</v>
      </c>
      <c r="OU236" s="2" t="s">
        <v>220</v>
      </c>
      <c r="OV236" s="2" t="s">
        <v>220</v>
      </c>
      <c r="OW236" s="2" t="s">
        <v>220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220</v>
      </c>
      <c r="PG236" s="2" t="s">
        <v>220</v>
      </c>
      <c r="PH236" s="2" t="s">
        <v>220</v>
      </c>
      <c r="PI236" s="2" t="s">
        <v>220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220</v>
      </c>
      <c r="PR236" s="2" t="s">
        <v>220</v>
      </c>
      <c r="PS236" s="2" t="s">
        <v>220</v>
      </c>
      <c r="PT236" s="2" t="s">
        <v>220</v>
      </c>
      <c r="PU236" s="2" t="s">
        <v>220</v>
      </c>
      <c r="PV236" s="2" t="s">
        <v>220</v>
      </c>
      <c r="PW236" s="4">
        <v>112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</row>
    <row r="237">
      <c r="A237" s="2" t="s">
        <v>2527</v>
      </c>
      <c r="B237" s="2" t="s">
        <v>209</v>
      </c>
      <c r="C237" s="2" t="s">
        <v>210</v>
      </c>
      <c r="D237" s="2" t="s">
        <v>2394</v>
      </c>
      <c r="E237" s="2" t="s">
        <v>2395</v>
      </c>
      <c r="F237" s="2" t="s">
        <v>2528</v>
      </c>
      <c r="G237" s="2" t="s">
        <v>2528</v>
      </c>
      <c r="H237" s="2" t="s">
        <v>2528</v>
      </c>
      <c r="I237" s="2" t="s">
        <v>2521</v>
      </c>
      <c r="J237" s="2" t="s">
        <v>215</v>
      </c>
      <c r="K237" s="2" t="s">
        <v>1528</v>
      </c>
      <c r="L237" s="3">
        <v>63.79</v>
      </c>
      <c r="M237" s="3">
        <v>66.98</v>
      </c>
      <c r="N237" s="3">
        <v>109.99</v>
      </c>
      <c r="O237" s="2" t="s">
        <v>537</v>
      </c>
      <c r="P237" s="2" t="s">
        <v>1620</v>
      </c>
      <c r="Q237" s="2" t="s">
        <v>219</v>
      </c>
      <c r="R237" s="2" t="s">
        <v>16</v>
      </c>
      <c r="S237" s="2" t="s">
        <v>220</v>
      </c>
      <c r="T237" s="2" t="s">
        <v>220</v>
      </c>
      <c r="U237" s="2" t="s">
        <v>1621</v>
      </c>
      <c r="V237" s="2" t="s">
        <v>1574</v>
      </c>
      <c r="W237" s="2" t="s">
        <v>220</v>
      </c>
      <c r="X237" s="2" t="s">
        <v>220</v>
      </c>
      <c r="Y237" s="2" t="s">
        <v>300</v>
      </c>
      <c r="Z237" s="4"/>
      <c r="AA237" s="4">
        <f>=ROUNDDOWN({0},0)</f>
      </c>
      <c r="AB237" s="5">
        <v>0.7</v>
      </c>
      <c r="AC237" s="2" t="s">
        <v>220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>
        <v>1</v>
      </c>
      <c r="AS237" s="8">
        <v>68.74</v>
      </c>
      <c r="AT237" s="7">
        <v>-1</v>
      </c>
      <c r="AU237" s="7">
        <v>-1</v>
      </c>
      <c r="AV237" s="4">
        <v>9</v>
      </c>
      <c r="AW237" s="8">
        <v>690.31</v>
      </c>
      <c r="AX237" s="4">
        <v>1</v>
      </c>
      <c r="AY237" s="8">
        <v>68.74</v>
      </c>
      <c r="AZ237" s="7">
        <v>8</v>
      </c>
      <c r="BA237" s="7">
        <v>9.0423</v>
      </c>
      <c r="BB237" s="7"/>
      <c r="BC237" s="4">
        <v>9</v>
      </c>
      <c r="BD237" s="8">
        <v>690.31</v>
      </c>
      <c r="BE237" s="4">
        <v>1</v>
      </c>
      <c r="BF237" s="8">
        <v>68.74</v>
      </c>
      <c r="BG237" s="7">
        <v>8</v>
      </c>
      <c r="BH237" s="7">
        <v>9.0423</v>
      </c>
      <c r="BI237" s="7">
        <v>1</v>
      </c>
      <c r="BJ237" s="4"/>
      <c r="BK237" s="8"/>
      <c r="BL237" s="2" t="s">
        <v>30</v>
      </c>
      <c r="BM237" s="7"/>
      <c r="BN237" s="7"/>
      <c r="BO237" s="4"/>
      <c r="BP237" s="8"/>
      <c r="BQ237" s="4"/>
      <c r="BR237" s="8"/>
      <c r="BS237" s="7"/>
      <c r="BT237" s="7"/>
      <c r="BU237" s="2" t="s">
        <v>230</v>
      </c>
      <c r="BV237" s="2" t="s">
        <v>270</v>
      </c>
      <c r="BW237" s="2" t="s">
        <v>220</v>
      </c>
      <c r="BX237" s="2" t="s">
        <v>785</v>
      </c>
      <c r="BY237" s="2" t="s">
        <v>232</v>
      </c>
      <c r="BZ237" s="2" t="s">
        <v>220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220</v>
      </c>
      <c r="CI237" s="2" t="s">
        <v>220</v>
      </c>
      <c r="CJ237" s="2" t="s">
        <v>220</v>
      </c>
      <c r="CK237" s="2" t="s">
        <v>220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220</v>
      </c>
      <c r="CT237" s="2" t="s">
        <v>220</v>
      </c>
      <c r="CU237" s="2" t="s">
        <v>220</v>
      </c>
      <c r="CV237" s="2" t="s">
        <v>220</v>
      </c>
      <c r="CW237" s="2" t="s">
        <v>220</v>
      </c>
      <c r="CX237" s="2" t="s">
        <v>220</v>
      </c>
      <c r="CY237" s="4"/>
      <c r="CZ237" s="8"/>
      <c r="DA237" s="4"/>
      <c r="DB237" s="8"/>
      <c r="DC237" s="7"/>
      <c r="DD237" s="7"/>
      <c r="DE237" s="2" t="s">
        <v>220</v>
      </c>
      <c r="DF237" s="2" t="s">
        <v>220</v>
      </c>
      <c r="DG237" s="2" t="s">
        <v>220</v>
      </c>
      <c r="DH237" s="2" t="s">
        <v>220</v>
      </c>
      <c r="DI237" s="2" t="s">
        <v>220</v>
      </c>
      <c r="DJ237" s="2" t="s">
        <v>220</v>
      </c>
      <c r="DK237" s="4"/>
      <c r="DL237" s="8"/>
      <c r="DM237" s="4"/>
      <c r="DN237" s="8"/>
      <c r="DO237" s="7"/>
      <c r="DP237" s="7"/>
      <c r="DQ237" s="2" t="s">
        <v>220</v>
      </c>
      <c r="DR237" s="2" t="s">
        <v>220</v>
      </c>
      <c r="DS237" s="2" t="s">
        <v>220</v>
      </c>
      <c r="DT237" s="2" t="s">
        <v>220</v>
      </c>
      <c r="DU237" s="2" t="s">
        <v>220</v>
      </c>
      <c r="DV237" s="2" t="s">
        <v>220</v>
      </c>
      <c r="DW237" s="4"/>
      <c r="DX237" s="8"/>
      <c r="DY237" s="4"/>
      <c r="DZ237" s="8"/>
      <c r="EA237" s="7"/>
      <c r="EB237" s="7"/>
      <c r="EC237" s="2" t="s">
        <v>220</v>
      </c>
      <c r="ED237" s="2" t="s">
        <v>220</v>
      </c>
      <c r="EE237" s="2" t="s">
        <v>220</v>
      </c>
      <c r="EF237" s="2" t="s">
        <v>220</v>
      </c>
      <c r="EG237" s="2" t="s">
        <v>220</v>
      </c>
      <c r="EH237" s="2" t="s">
        <v>220</v>
      </c>
      <c r="EI237" s="4"/>
      <c r="EJ237" s="8"/>
      <c r="EK237" s="4"/>
      <c r="EL237" s="8"/>
      <c r="EM237" s="7"/>
      <c r="EN237" s="7"/>
      <c r="EO237" s="2" t="s">
        <v>220</v>
      </c>
      <c r="EP237" s="2" t="s">
        <v>220</v>
      </c>
      <c r="EQ237" s="2" t="s">
        <v>220</v>
      </c>
      <c r="ER237" s="2" t="s">
        <v>220</v>
      </c>
      <c r="ES237" s="2" t="s">
        <v>220</v>
      </c>
      <c r="ET237" s="2" t="s">
        <v>220</v>
      </c>
      <c r="EU237" s="4"/>
      <c r="EV237" s="8"/>
      <c r="EW237" s="4"/>
      <c r="EX237" s="8"/>
      <c r="EY237" s="7"/>
      <c r="EZ237" s="7"/>
      <c r="FA237" s="2" t="s">
        <v>220</v>
      </c>
      <c r="FB237" s="2" t="s">
        <v>220</v>
      </c>
      <c r="FC237" s="2" t="s">
        <v>220</v>
      </c>
      <c r="FD237" s="2" t="s">
        <v>220</v>
      </c>
      <c r="FE237" s="2" t="s">
        <v>220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220</v>
      </c>
      <c r="FN237" s="2" t="s">
        <v>220</v>
      </c>
      <c r="FO237" s="2" t="s">
        <v>220</v>
      </c>
      <c r="FP237" s="2" t="s">
        <v>220</v>
      </c>
      <c r="FQ237" s="2" t="s">
        <v>220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220</v>
      </c>
      <c r="FZ237" s="2" t="s">
        <v>220</v>
      </c>
      <c r="GA237" s="2" t="s">
        <v>220</v>
      </c>
      <c r="GB237" s="2" t="s">
        <v>220</v>
      </c>
      <c r="GC237" s="2" t="s">
        <v>220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220</v>
      </c>
      <c r="GM237" s="2" t="s">
        <v>220</v>
      </c>
      <c r="GN237" s="2" t="s">
        <v>220</v>
      </c>
      <c r="GO237" s="2" t="s">
        <v>220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220</v>
      </c>
      <c r="GY237" s="2" t="s">
        <v>220</v>
      </c>
      <c r="GZ237" s="2" t="s">
        <v>220</v>
      </c>
      <c r="HA237" s="2" t="s">
        <v>220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220</v>
      </c>
      <c r="HJ237" s="2" t="s">
        <v>220</v>
      </c>
      <c r="HK237" s="2" t="s">
        <v>220</v>
      </c>
      <c r="HL237" s="2" t="s">
        <v>220</v>
      </c>
      <c r="HM237" s="2" t="s">
        <v>220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220</v>
      </c>
      <c r="HV237" s="2" t="s">
        <v>220</v>
      </c>
      <c r="HW237" s="2" t="s">
        <v>220</v>
      </c>
      <c r="HX237" s="2" t="s">
        <v>220</v>
      </c>
      <c r="HY237" s="2" t="s">
        <v>220</v>
      </c>
      <c r="HZ237" s="2" t="s">
        <v>220</v>
      </c>
      <c r="IA237" s="4"/>
      <c r="IB237" s="8"/>
      <c r="IC237" s="4">
        <v>1</v>
      </c>
      <c r="ID237" s="8">
        <v>68.74</v>
      </c>
      <c r="IE237" s="7">
        <v>-1</v>
      </c>
      <c r="IF237" s="7">
        <v>-1</v>
      </c>
      <c r="IG237" s="2" t="s">
        <v>230</v>
      </c>
      <c r="IH237" s="2" t="s">
        <v>270</v>
      </c>
      <c r="II237" s="2" t="s">
        <v>1358</v>
      </c>
      <c r="IJ237" s="2" t="s">
        <v>938</v>
      </c>
      <c r="IK237" s="2" t="s">
        <v>232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220</v>
      </c>
      <c r="IT237" s="2" t="s">
        <v>220</v>
      </c>
      <c r="IU237" s="2" t="s">
        <v>220</v>
      </c>
      <c r="IV237" s="2" t="s">
        <v>220</v>
      </c>
      <c r="IW237" s="2" t="s">
        <v>220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220</v>
      </c>
      <c r="JF237" s="2" t="s">
        <v>220</v>
      </c>
      <c r="JG237" s="2" t="s">
        <v>220</v>
      </c>
      <c r="JH237" s="2" t="s">
        <v>220</v>
      </c>
      <c r="JI237" s="2" t="s">
        <v>220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220</v>
      </c>
      <c r="JR237" s="2" t="s">
        <v>220</v>
      </c>
      <c r="JS237" s="2" t="s">
        <v>220</v>
      </c>
      <c r="JT237" s="2" t="s">
        <v>220</v>
      </c>
      <c r="JU237" s="2" t="s">
        <v>220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220</v>
      </c>
      <c r="KD237" s="2" t="s">
        <v>220</v>
      </c>
      <c r="KE237" s="2" t="s">
        <v>220</v>
      </c>
      <c r="KF237" s="2" t="s">
        <v>220</v>
      </c>
      <c r="KG237" s="2" t="s">
        <v>220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220</v>
      </c>
      <c r="KP237" s="2" t="s">
        <v>220</v>
      </c>
      <c r="KQ237" s="2" t="s">
        <v>220</v>
      </c>
      <c r="KR237" s="2" t="s">
        <v>220</v>
      </c>
      <c r="KS237" s="2" t="s">
        <v>220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220</v>
      </c>
      <c r="LC237" s="2" t="s">
        <v>220</v>
      </c>
      <c r="LD237" s="2" t="s">
        <v>220</v>
      </c>
      <c r="LE237" s="2" t="s">
        <v>220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220</v>
      </c>
      <c r="LN237" s="2" t="s">
        <v>220</v>
      </c>
      <c r="LO237" s="2" t="s">
        <v>220</v>
      </c>
      <c r="LP237" s="2" t="s">
        <v>220</v>
      </c>
      <c r="LQ237" s="2" t="s">
        <v>220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220</v>
      </c>
      <c r="MA237" s="2" t="s">
        <v>220</v>
      </c>
      <c r="MB237" s="2" t="s">
        <v>220</v>
      </c>
      <c r="MC237" s="2" t="s">
        <v>220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220</v>
      </c>
      <c r="ML237" s="2" t="s">
        <v>220</v>
      </c>
      <c r="MM237" s="2" t="s">
        <v>220</v>
      </c>
      <c r="MN237" s="2" t="s">
        <v>220</v>
      </c>
      <c r="MO237" s="2" t="s">
        <v>220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220</v>
      </c>
      <c r="MX237" s="2" t="s">
        <v>220</v>
      </c>
      <c r="MY237" s="2" t="s">
        <v>220</v>
      </c>
      <c r="MZ237" s="2" t="s">
        <v>220</v>
      </c>
      <c r="NA237" s="2" t="s">
        <v>220</v>
      </c>
      <c r="NB237" s="2" t="s">
        <v>220</v>
      </c>
      <c r="NC237" s="4"/>
      <c r="ND237" s="8"/>
      <c r="NE237" s="4"/>
      <c r="NF237" s="8"/>
      <c r="NG237" s="7"/>
      <c r="NH237" s="7"/>
      <c r="NI237" s="2" t="s">
        <v>220</v>
      </c>
      <c r="NJ237" s="2" t="s">
        <v>220</v>
      </c>
      <c r="NK237" s="2" t="s">
        <v>220</v>
      </c>
      <c r="NL237" s="2" t="s">
        <v>220</v>
      </c>
      <c r="NM237" s="2" t="s">
        <v>220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220</v>
      </c>
      <c r="NW237" s="2" t="s">
        <v>220</v>
      </c>
      <c r="NX237" s="2" t="s">
        <v>220</v>
      </c>
      <c r="NY237" s="2" t="s">
        <v>220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220</v>
      </c>
      <c r="OI237" s="2" t="s">
        <v>220</v>
      </c>
      <c r="OJ237" s="2" t="s">
        <v>220</v>
      </c>
      <c r="OK237" s="2" t="s">
        <v>220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220</v>
      </c>
      <c r="OT237" s="2" t="s">
        <v>220</v>
      </c>
      <c r="OU237" s="2" t="s">
        <v>220</v>
      </c>
      <c r="OV237" s="2" t="s">
        <v>220</v>
      </c>
      <c r="OW237" s="2" t="s">
        <v>220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220</v>
      </c>
      <c r="PG237" s="2" t="s">
        <v>220</v>
      </c>
      <c r="PH237" s="2" t="s">
        <v>220</v>
      </c>
      <c r="PI237" s="2" t="s">
        <v>220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220</v>
      </c>
      <c r="PR237" s="2" t="s">
        <v>220</v>
      </c>
      <c r="PS237" s="2" t="s">
        <v>220</v>
      </c>
      <c r="PT237" s="2" t="s">
        <v>220</v>
      </c>
      <c r="PU237" s="2" t="s">
        <v>220</v>
      </c>
      <c r="PV237" s="2" t="s">
        <v>220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</row>
    <row r="238">
      <c r="A238" s="2" t="s">
        <v>2529</v>
      </c>
      <c r="B238" s="2" t="s">
        <v>209</v>
      </c>
      <c r="C238" s="2" t="s">
        <v>210</v>
      </c>
      <c r="D238" s="2" t="s">
        <v>2394</v>
      </c>
      <c r="E238" s="2" t="s">
        <v>2395</v>
      </c>
      <c r="F238" s="2" t="s">
        <v>2528</v>
      </c>
      <c r="G238" s="2" t="s">
        <v>2528</v>
      </c>
      <c r="H238" s="2" t="s">
        <v>2528</v>
      </c>
      <c r="I238" s="2" t="s">
        <v>2521</v>
      </c>
      <c r="J238" s="2" t="s">
        <v>282</v>
      </c>
      <c r="K238" s="2" t="s">
        <v>1528</v>
      </c>
      <c r="L238" s="3">
        <v>81.19</v>
      </c>
      <c r="M238" s="3">
        <v>85.25</v>
      </c>
      <c r="N238" s="3">
        <v>139.99</v>
      </c>
      <c r="O238" s="2" t="s">
        <v>217</v>
      </c>
      <c r="P238" s="2" t="s">
        <v>1620</v>
      </c>
      <c r="Q238" s="2" t="s">
        <v>219</v>
      </c>
      <c r="R238" s="2" t="s">
        <v>16</v>
      </c>
      <c r="S238" s="2" t="s">
        <v>220</v>
      </c>
      <c r="T238" s="2" t="s">
        <v>220</v>
      </c>
      <c r="U238" s="2" t="s">
        <v>1621</v>
      </c>
      <c r="V238" s="2" t="s">
        <v>1574</v>
      </c>
      <c r="W238" s="2" t="s">
        <v>220</v>
      </c>
      <c r="X238" s="2" t="s">
        <v>220</v>
      </c>
      <c r="Y238" s="2" t="s">
        <v>300</v>
      </c>
      <c r="Z238" s="4">
        <v>110</v>
      </c>
      <c r="AA238" s="4">
        <f>=ROUNDDOWN(28.2051282051282,0)</f>
      </c>
      <c r="AB238" s="5">
        <v>3.9</v>
      </c>
      <c r="AC238" s="2" t="s">
        <v>220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>
        <v>9</v>
      </c>
      <c r="AQ238" s="8">
        <v>690.31</v>
      </c>
      <c r="AR238" s="4"/>
      <c r="AS238" s="8"/>
      <c r="AT238" s="7"/>
      <c r="AU238" s="7"/>
      <c r="AV238" s="4" t="s">
        <v>220</v>
      </c>
      <c r="AW238" s="8" t="s">
        <v>220</v>
      </c>
      <c r="AX238" s="4" t="s">
        <v>220</v>
      </c>
      <c r="AY238" s="8" t="s">
        <v>220</v>
      </c>
      <c r="AZ238" s="7" t="s">
        <v>220</v>
      </c>
      <c r="BA238" s="7" t="s">
        <v>220</v>
      </c>
      <c r="BB238" s="7">
        <v>1</v>
      </c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 t="s">
        <v>220</v>
      </c>
      <c r="BJ238" s="4">
        <v>9</v>
      </c>
      <c r="BK238" s="8">
        <v>690.31</v>
      </c>
      <c r="BL238" s="2" t="s">
        <v>2530</v>
      </c>
      <c r="BM238" s="7">
        <v>1</v>
      </c>
      <c r="BN238" s="7">
        <v>1</v>
      </c>
      <c r="BO238" s="4">
        <v>7</v>
      </c>
      <c r="BP238" s="8">
        <v>568.33</v>
      </c>
      <c r="BQ238" s="4"/>
      <c r="BR238" s="8"/>
      <c r="BS238" s="7"/>
      <c r="BT238" s="7"/>
      <c r="BU238" s="2" t="s">
        <v>230</v>
      </c>
      <c r="BV238" s="2" t="s">
        <v>217</v>
      </c>
      <c r="BW238" s="2" t="s">
        <v>220</v>
      </c>
      <c r="BX238" s="2" t="s">
        <v>785</v>
      </c>
      <c r="BY238" s="2" t="s">
        <v>232</v>
      </c>
      <c r="BZ238" s="2" t="s">
        <v>220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220</v>
      </c>
      <c r="CI238" s="2" t="s">
        <v>220</v>
      </c>
      <c r="CJ238" s="2" t="s">
        <v>220</v>
      </c>
      <c r="CK238" s="2" t="s">
        <v>220</v>
      </c>
      <c r="CL238" s="2" t="s">
        <v>220</v>
      </c>
      <c r="CM238" s="4"/>
      <c r="CN238" s="8"/>
      <c r="CO238" s="4"/>
      <c r="CP238" s="8"/>
      <c r="CQ238" s="7"/>
      <c r="CR238" s="7"/>
      <c r="CS238" s="2" t="s">
        <v>220</v>
      </c>
      <c r="CT238" s="2" t="s">
        <v>220</v>
      </c>
      <c r="CU238" s="2" t="s">
        <v>220</v>
      </c>
      <c r="CV238" s="2" t="s">
        <v>220</v>
      </c>
      <c r="CW238" s="2" t="s">
        <v>220</v>
      </c>
      <c r="CX238" s="2" t="s">
        <v>220</v>
      </c>
      <c r="CY238" s="4"/>
      <c r="CZ238" s="8"/>
      <c r="DA238" s="4"/>
      <c r="DB238" s="8"/>
      <c r="DC238" s="7"/>
      <c r="DD238" s="7"/>
      <c r="DE238" s="2" t="s">
        <v>220</v>
      </c>
      <c r="DF238" s="2" t="s">
        <v>220</v>
      </c>
      <c r="DG238" s="2" t="s">
        <v>220</v>
      </c>
      <c r="DH238" s="2" t="s">
        <v>220</v>
      </c>
      <c r="DI238" s="2" t="s">
        <v>220</v>
      </c>
      <c r="DJ238" s="2" t="s">
        <v>220</v>
      </c>
      <c r="DK238" s="4"/>
      <c r="DL238" s="8"/>
      <c r="DM238" s="4"/>
      <c r="DN238" s="8"/>
      <c r="DO238" s="7"/>
      <c r="DP238" s="7"/>
      <c r="DQ238" s="2" t="s">
        <v>220</v>
      </c>
      <c r="DR238" s="2" t="s">
        <v>220</v>
      </c>
      <c r="DS238" s="2" t="s">
        <v>220</v>
      </c>
      <c r="DT238" s="2" t="s">
        <v>220</v>
      </c>
      <c r="DU238" s="2" t="s">
        <v>220</v>
      </c>
      <c r="DV238" s="2" t="s">
        <v>220</v>
      </c>
      <c r="DW238" s="4"/>
      <c r="DX238" s="8"/>
      <c r="DY238" s="4"/>
      <c r="DZ238" s="8"/>
      <c r="EA238" s="7"/>
      <c r="EB238" s="7"/>
      <c r="EC238" s="2" t="s">
        <v>220</v>
      </c>
      <c r="ED238" s="2" t="s">
        <v>220</v>
      </c>
      <c r="EE238" s="2" t="s">
        <v>220</v>
      </c>
      <c r="EF238" s="2" t="s">
        <v>220</v>
      </c>
      <c r="EG238" s="2" t="s">
        <v>220</v>
      </c>
      <c r="EH238" s="2" t="s">
        <v>220</v>
      </c>
      <c r="EI238" s="4"/>
      <c r="EJ238" s="8"/>
      <c r="EK238" s="4"/>
      <c r="EL238" s="8"/>
      <c r="EM238" s="7"/>
      <c r="EN238" s="7"/>
      <c r="EO238" s="2" t="s">
        <v>220</v>
      </c>
      <c r="EP238" s="2" t="s">
        <v>220</v>
      </c>
      <c r="EQ238" s="2" t="s">
        <v>220</v>
      </c>
      <c r="ER238" s="2" t="s">
        <v>220</v>
      </c>
      <c r="ES238" s="2" t="s">
        <v>220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220</v>
      </c>
      <c r="FB238" s="2" t="s">
        <v>220</v>
      </c>
      <c r="FC238" s="2" t="s">
        <v>220</v>
      </c>
      <c r="FD238" s="2" t="s">
        <v>220</v>
      </c>
      <c r="FE238" s="2" t="s">
        <v>220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220</v>
      </c>
      <c r="FN238" s="2" t="s">
        <v>220</v>
      </c>
      <c r="FO238" s="2" t="s">
        <v>220</v>
      </c>
      <c r="FP238" s="2" t="s">
        <v>220</v>
      </c>
      <c r="FQ238" s="2" t="s">
        <v>220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220</v>
      </c>
      <c r="GA238" s="2" t="s">
        <v>220</v>
      </c>
      <c r="GB238" s="2" t="s">
        <v>220</v>
      </c>
      <c r="GC238" s="2" t="s">
        <v>220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220</v>
      </c>
      <c r="GM238" s="2" t="s">
        <v>220</v>
      </c>
      <c r="GN238" s="2" t="s">
        <v>220</v>
      </c>
      <c r="GO238" s="2" t="s">
        <v>220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220</v>
      </c>
      <c r="GY238" s="2" t="s">
        <v>220</v>
      </c>
      <c r="GZ238" s="2" t="s">
        <v>220</v>
      </c>
      <c r="HA238" s="2" t="s">
        <v>220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220</v>
      </c>
      <c r="HK238" s="2" t="s">
        <v>220</v>
      </c>
      <c r="HL238" s="2" t="s">
        <v>220</v>
      </c>
      <c r="HM238" s="2" t="s">
        <v>220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220</v>
      </c>
      <c r="HV238" s="2" t="s">
        <v>220</v>
      </c>
      <c r="HW238" s="2" t="s">
        <v>220</v>
      </c>
      <c r="HX238" s="2" t="s">
        <v>220</v>
      </c>
      <c r="HY238" s="2" t="s">
        <v>220</v>
      </c>
      <c r="HZ238" s="2" t="s">
        <v>220</v>
      </c>
      <c r="IA238" s="4">
        <v>2</v>
      </c>
      <c r="IB238" s="8">
        <v>121.98</v>
      </c>
      <c r="IC238" s="4"/>
      <c r="ID238" s="8"/>
      <c r="IE238" s="7"/>
      <c r="IF238" s="7"/>
      <c r="IG238" s="2" t="s">
        <v>230</v>
      </c>
      <c r="IH238" s="2" t="s">
        <v>217</v>
      </c>
      <c r="II238" s="2" t="s">
        <v>1358</v>
      </c>
      <c r="IJ238" s="2" t="s">
        <v>1742</v>
      </c>
      <c r="IK238" s="2" t="s">
        <v>232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220</v>
      </c>
      <c r="IU238" s="2" t="s">
        <v>220</v>
      </c>
      <c r="IV238" s="2" t="s">
        <v>220</v>
      </c>
      <c r="IW238" s="2" t="s">
        <v>220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220</v>
      </c>
      <c r="JF238" s="2" t="s">
        <v>220</v>
      </c>
      <c r="JG238" s="2" t="s">
        <v>220</v>
      </c>
      <c r="JH238" s="2" t="s">
        <v>220</v>
      </c>
      <c r="JI238" s="2" t="s">
        <v>220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220</v>
      </c>
      <c r="JS238" s="2" t="s">
        <v>220</v>
      </c>
      <c r="JT238" s="2" t="s">
        <v>220</v>
      </c>
      <c r="JU238" s="2" t="s">
        <v>220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220</v>
      </c>
      <c r="KD238" s="2" t="s">
        <v>220</v>
      </c>
      <c r="KE238" s="2" t="s">
        <v>220</v>
      </c>
      <c r="KF238" s="2" t="s">
        <v>220</v>
      </c>
      <c r="KG238" s="2" t="s">
        <v>220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220</v>
      </c>
      <c r="KQ238" s="2" t="s">
        <v>220</v>
      </c>
      <c r="KR238" s="2" t="s">
        <v>220</v>
      </c>
      <c r="KS238" s="2" t="s">
        <v>220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220</v>
      </c>
      <c r="LB238" s="2" t="s">
        <v>220</v>
      </c>
      <c r="LC238" s="2" t="s">
        <v>220</v>
      </c>
      <c r="LD238" s="2" t="s">
        <v>220</v>
      </c>
      <c r="LE238" s="2" t="s">
        <v>220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220</v>
      </c>
      <c r="LN238" s="2" t="s">
        <v>220</v>
      </c>
      <c r="LO238" s="2" t="s">
        <v>220</v>
      </c>
      <c r="LP238" s="2" t="s">
        <v>220</v>
      </c>
      <c r="LQ238" s="2" t="s">
        <v>220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220</v>
      </c>
      <c r="MA238" s="2" t="s">
        <v>220</v>
      </c>
      <c r="MB238" s="2" t="s">
        <v>220</v>
      </c>
      <c r="MC238" s="2" t="s">
        <v>220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220</v>
      </c>
      <c r="ML238" s="2" t="s">
        <v>220</v>
      </c>
      <c r="MM238" s="2" t="s">
        <v>220</v>
      </c>
      <c r="MN238" s="2" t="s">
        <v>220</v>
      </c>
      <c r="MO238" s="2" t="s">
        <v>220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220</v>
      </c>
      <c r="MY238" s="2" t="s">
        <v>220</v>
      </c>
      <c r="MZ238" s="2" t="s">
        <v>220</v>
      </c>
      <c r="NA238" s="2" t="s">
        <v>220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220</v>
      </c>
      <c r="NK238" s="2" t="s">
        <v>220</v>
      </c>
      <c r="NL238" s="2" t="s">
        <v>220</v>
      </c>
      <c r="NM238" s="2" t="s">
        <v>220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220</v>
      </c>
      <c r="NW238" s="2" t="s">
        <v>220</v>
      </c>
      <c r="NX238" s="2" t="s">
        <v>220</v>
      </c>
      <c r="NY238" s="2" t="s">
        <v>220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220</v>
      </c>
      <c r="OI238" s="2" t="s">
        <v>220</v>
      </c>
      <c r="OJ238" s="2" t="s">
        <v>220</v>
      </c>
      <c r="OK238" s="2" t="s">
        <v>220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220</v>
      </c>
      <c r="OT238" s="2" t="s">
        <v>220</v>
      </c>
      <c r="OU238" s="2" t="s">
        <v>220</v>
      </c>
      <c r="OV238" s="2" t="s">
        <v>220</v>
      </c>
      <c r="OW238" s="2" t="s">
        <v>220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220</v>
      </c>
      <c r="PG238" s="2" t="s">
        <v>220</v>
      </c>
      <c r="PH238" s="2" t="s">
        <v>220</v>
      </c>
      <c r="PI238" s="2" t="s">
        <v>220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220</v>
      </c>
      <c r="PS238" s="2" t="s">
        <v>220</v>
      </c>
      <c r="PT238" s="2" t="s">
        <v>220</v>
      </c>
      <c r="PU238" s="2" t="s">
        <v>220</v>
      </c>
      <c r="PV238" s="2" t="s">
        <v>220</v>
      </c>
      <c r="PW238" s="4">
        <v>110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</row>
    <row r="239">
      <c r="A239" s="2" t="s">
        <v>2531</v>
      </c>
      <c r="B239" s="2" t="s">
        <v>209</v>
      </c>
      <c r="C239" s="2" t="s">
        <v>210</v>
      </c>
      <c r="D239" s="2" t="s">
        <v>2394</v>
      </c>
      <c r="E239" s="2" t="s">
        <v>2395</v>
      </c>
      <c r="F239" s="2" t="s">
        <v>2532</v>
      </c>
      <c r="G239" s="2" t="s">
        <v>220</v>
      </c>
      <c r="H239" s="2" t="s">
        <v>220</v>
      </c>
      <c r="I239" s="2" t="s">
        <v>2533</v>
      </c>
      <c r="J239" s="2" t="s">
        <v>1518</v>
      </c>
      <c r="K239" s="2" t="s">
        <v>672</v>
      </c>
      <c r="L239" s="3">
        <v>42</v>
      </c>
      <c r="M239" s="3">
        <v>44.1</v>
      </c>
      <c r="N239" s="3">
        <v>83.99</v>
      </c>
      <c r="O239" s="2" t="s">
        <v>1699</v>
      </c>
      <c r="P239" s="2" t="s">
        <v>538</v>
      </c>
      <c r="Q239" s="2" t="s">
        <v>219</v>
      </c>
      <c r="R239" s="2" t="s">
        <v>220</v>
      </c>
      <c r="S239" s="2" t="s">
        <v>2534</v>
      </c>
      <c r="T239" s="2" t="s">
        <v>220</v>
      </c>
      <c r="U239" s="2" t="s">
        <v>220</v>
      </c>
      <c r="V239" s="2" t="s">
        <v>2535</v>
      </c>
      <c r="W239" s="2" t="s">
        <v>845</v>
      </c>
      <c r="X239" s="2" t="s">
        <v>220</v>
      </c>
      <c r="Y239" s="2" t="s">
        <v>582</v>
      </c>
      <c r="Z239" s="4"/>
      <c r="AA239" s="4">
        <f>=ROUNDDOWN({0},0)</f>
      </c>
      <c r="AB239" s="5"/>
      <c r="AC239" s="2" t="s">
        <v>220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220</v>
      </c>
      <c r="BM239" s="7"/>
      <c r="BN239" s="7"/>
      <c r="BO239" s="4"/>
      <c r="BP239" s="8"/>
      <c r="BQ239" s="4"/>
      <c r="BR239" s="8"/>
      <c r="BS239" s="7"/>
      <c r="BT239" s="7"/>
      <c r="BU239" s="2" t="s">
        <v>230</v>
      </c>
      <c r="BV239" s="2" t="s">
        <v>270</v>
      </c>
      <c r="BW239" s="2" t="s">
        <v>220</v>
      </c>
      <c r="BX239" s="2" t="s">
        <v>2311</v>
      </c>
      <c r="BY239" s="2" t="s">
        <v>232</v>
      </c>
      <c r="BZ239" s="2" t="s">
        <v>220</v>
      </c>
      <c r="CA239" s="4"/>
      <c r="CB239" s="8"/>
      <c r="CC239" s="4"/>
      <c r="CD239" s="8"/>
      <c r="CE239" s="7"/>
      <c r="CF239" s="7"/>
      <c r="CG239" s="2" t="s">
        <v>230</v>
      </c>
      <c r="CH239" s="2" t="s">
        <v>270</v>
      </c>
      <c r="CI239" s="2" t="s">
        <v>1658</v>
      </c>
      <c r="CJ239" s="2" t="s">
        <v>2271</v>
      </c>
      <c r="CK239" s="2" t="s">
        <v>232</v>
      </c>
      <c r="CL239" s="2" t="s">
        <v>220</v>
      </c>
      <c r="CM239" s="4"/>
      <c r="CN239" s="8"/>
      <c r="CO239" s="4"/>
      <c r="CP239" s="8"/>
      <c r="CQ239" s="7"/>
      <c r="CR239" s="7"/>
      <c r="CS239" s="2" t="s">
        <v>416</v>
      </c>
      <c r="CT239" s="2" t="s">
        <v>270</v>
      </c>
      <c r="CU239" s="2" t="s">
        <v>220</v>
      </c>
      <c r="CV239" s="2" t="s">
        <v>220</v>
      </c>
      <c r="CW239" s="2" t="s">
        <v>232</v>
      </c>
      <c r="CX239" s="2" t="s">
        <v>220</v>
      </c>
      <c r="CY239" s="4"/>
      <c r="CZ239" s="8"/>
      <c r="DA239" s="4"/>
      <c r="DB239" s="8"/>
      <c r="DC239" s="7"/>
      <c r="DD239" s="7"/>
      <c r="DE239" s="2" t="s">
        <v>230</v>
      </c>
      <c r="DF239" s="2" t="s">
        <v>270</v>
      </c>
      <c r="DG239" s="2" t="s">
        <v>1658</v>
      </c>
      <c r="DH239" s="2" t="s">
        <v>2536</v>
      </c>
      <c r="DI239" s="2" t="s">
        <v>232</v>
      </c>
      <c r="DJ239" s="2" t="s">
        <v>220</v>
      </c>
      <c r="DK239" s="4"/>
      <c r="DL239" s="8"/>
      <c r="DM239" s="4"/>
      <c r="DN239" s="8"/>
      <c r="DO239" s="7"/>
      <c r="DP239" s="7"/>
      <c r="DQ239" s="2" t="s">
        <v>230</v>
      </c>
      <c r="DR239" s="2" t="s">
        <v>270</v>
      </c>
      <c r="DS239" s="2" t="s">
        <v>1658</v>
      </c>
      <c r="DT239" s="2" t="s">
        <v>636</v>
      </c>
      <c r="DU239" s="2" t="s">
        <v>232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230</v>
      </c>
      <c r="ED239" s="2" t="s">
        <v>270</v>
      </c>
      <c r="EE239" s="2" t="s">
        <v>1658</v>
      </c>
      <c r="EF239" s="2" t="s">
        <v>2537</v>
      </c>
      <c r="EG239" s="2" t="s">
        <v>232</v>
      </c>
      <c r="EH239" s="2" t="s">
        <v>220</v>
      </c>
      <c r="EI239" s="4"/>
      <c r="EJ239" s="8"/>
      <c r="EK239" s="4"/>
      <c r="EL239" s="8"/>
      <c r="EM239" s="7"/>
      <c r="EN239" s="7"/>
      <c r="EO239" s="2" t="s">
        <v>277</v>
      </c>
      <c r="EP239" s="2" t="s">
        <v>270</v>
      </c>
      <c r="EQ239" s="2" t="s">
        <v>220</v>
      </c>
      <c r="ER239" s="2" t="s">
        <v>220</v>
      </c>
      <c r="ES239" s="2" t="s">
        <v>232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230</v>
      </c>
      <c r="FB239" s="2" t="s">
        <v>270</v>
      </c>
      <c r="FC239" s="2" t="s">
        <v>1658</v>
      </c>
      <c r="FD239" s="2" t="s">
        <v>2538</v>
      </c>
      <c r="FE239" s="2" t="s">
        <v>232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268</v>
      </c>
      <c r="FN239" s="2" t="s">
        <v>270</v>
      </c>
      <c r="FO239" s="2" t="s">
        <v>220</v>
      </c>
      <c r="FP239" s="2" t="s">
        <v>220</v>
      </c>
      <c r="FQ239" s="2" t="s">
        <v>232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220</v>
      </c>
      <c r="GA239" s="2" t="s">
        <v>220</v>
      </c>
      <c r="GB239" s="2" t="s">
        <v>220</v>
      </c>
      <c r="GC239" s="2" t="s">
        <v>220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220</v>
      </c>
      <c r="GL239" s="2" t="s">
        <v>220</v>
      </c>
      <c r="GM239" s="2" t="s">
        <v>220</v>
      </c>
      <c r="GN239" s="2" t="s">
        <v>220</v>
      </c>
      <c r="GO239" s="2" t="s">
        <v>220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220</v>
      </c>
      <c r="GY239" s="2" t="s">
        <v>220</v>
      </c>
      <c r="GZ239" s="2" t="s">
        <v>220</v>
      </c>
      <c r="HA239" s="2" t="s">
        <v>220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220</v>
      </c>
      <c r="HJ239" s="2" t="s">
        <v>220</v>
      </c>
      <c r="HK239" s="2" t="s">
        <v>220</v>
      </c>
      <c r="HL239" s="2" t="s">
        <v>220</v>
      </c>
      <c r="HM239" s="2" t="s">
        <v>220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220</v>
      </c>
      <c r="HV239" s="2" t="s">
        <v>220</v>
      </c>
      <c r="HW239" s="2" t="s">
        <v>220</v>
      </c>
      <c r="HX239" s="2" t="s">
        <v>220</v>
      </c>
      <c r="HY239" s="2" t="s">
        <v>220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230</v>
      </c>
      <c r="IH239" s="2" t="s">
        <v>270</v>
      </c>
      <c r="II239" s="2" t="s">
        <v>1658</v>
      </c>
      <c r="IJ239" s="2" t="s">
        <v>1600</v>
      </c>
      <c r="IK239" s="2" t="s">
        <v>232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268</v>
      </c>
      <c r="IT239" s="2" t="s">
        <v>270</v>
      </c>
      <c r="IU239" s="2" t="s">
        <v>220</v>
      </c>
      <c r="IV239" s="2" t="s">
        <v>220</v>
      </c>
      <c r="IW239" s="2" t="s">
        <v>232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230</v>
      </c>
      <c r="JF239" s="2" t="s">
        <v>270</v>
      </c>
      <c r="JG239" s="2" t="s">
        <v>1658</v>
      </c>
      <c r="JH239" s="2" t="s">
        <v>1665</v>
      </c>
      <c r="JI239" s="2" t="s">
        <v>232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254</v>
      </c>
      <c r="JR239" s="2" t="s">
        <v>270</v>
      </c>
      <c r="JS239" s="2" t="s">
        <v>220</v>
      </c>
      <c r="JT239" s="2" t="s">
        <v>220</v>
      </c>
      <c r="JU239" s="2" t="s">
        <v>232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220</v>
      </c>
      <c r="KD239" s="2" t="s">
        <v>220</v>
      </c>
      <c r="KE239" s="2" t="s">
        <v>220</v>
      </c>
      <c r="KF239" s="2" t="s">
        <v>220</v>
      </c>
      <c r="KG239" s="2" t="s">
        <v>220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254</v>
      </c>
      <c r="KP239" s="2" t="s">
        <v>270</v>
      </c>
      <c r="KQ239" s="2" t="s">
        <v>220</v>
      </c>
      <c r="KR239" s="2" t="s">
        <v>220</v>
      </c>
      <c r="KS239" s="2" t="s">
        <v>232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277</v>
      </c>
      <c r="LB239" s="2" t="s">
        <v>217</v>
      </c>
      <c r="LC239" s="2" t="s">
        <v>220</v>
      </c>
      <c r="LD239" s="2" t="s">
        <v>220</v>
      </c>
      <c r="LE239" s="2" t="s">
        <v>232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268</v>
      </c>
      <c r="LN239" s="2" t="s">
        <v>270</v>
      </c>
      <c r="LO239" s="2" t="s">
        <v>220</v>
      </c>
      <c r="LP239" s="2" t="s">
        <v>220</v>
      </c>
      <c r="LQ239" s="2" t="s">
        <v>232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277</v>
      </c>
      <c r="LZ239" s="2" t="s">
        <v>270</v>
      </c>
      <c r="MA239" s="2" t="s">
        <v>220</v>
      </c>
      <c r="MB239" s="2" t="s">
        <v>220</v>
      </c>
      <c r="MC239" s="2" t="s">
        <v>232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277</v>
      </c>
      <c r="ML239" s="2" t="s">
        <v>270</v>
      </c>
      <c r="MM239" s="2" t="s">
        <v>220</v>
      </c>
      <c r="MN239" s="2" t="s">
        <v>220</v>
      </c>
      <c r="MO239" s="2" t="s">
        <v>232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230</v>
      </c>
      <c r="MX239" s="2" t="s">
        <v>270</v>
      </c>
      <c r="MY239" s="2" t="s">
        <v>1658</v>
      </c>
      <c r="MZ239" s="2" t="s">
        <v>2539</v>
      </c>
      <c r="NA239" s="2" t="s">
        <v>232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220</v>
      </c>
      <c r="NK239" s="2" t="s">
        <v>220</v>
      </c>
      <c r="NL239" s="2" t="s">
        <v>220</v>
      </c>
      <c r="NM239" s="2" t="s">
        <v>220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277</v>
      </c>
      <c r="NV239" s="2" t="s">
        <v>270</v>
      </c>
      <c r="NW239" s="2" t="s">
        <v>220</v>
      </c>
      <c r="NX239" s="2" t="s">
        <v>220</v>
      </c>
      <c r="NY239" s="2" t="s">
        <v>232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220</v>
      </c>
      <c r="OT239" s="2" t="s">
        <v>220</v>
      </c>
      <c r="OU239" s="2" t="s">
        <v>220</v>
      </c>
      <c r="OV239" s="2" t="s">
        <v>220</v>
      </c>
      <c r="OW239" s="2" t="s">
        <v>220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220</v>
      </c>
      <c r="PG239" s="2" t="s">
        <v>220</v>
      </c>
      <c r="PH239" s="2" t="s">
        <v>220</v>
      </c>
      <c r="PI239" s="2" t="s">
        <v>220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277</v>
      </c>
      <c r="PR239" s="2" t="s">
        <v>270</v>
      </c>
      <c r="PS239" s="2" t="s">
        <v>220</v>
      </c>
      <c r="PT239" s="2" t="s">
        <v>220</v>
      </c>
      <c r="PU239" s="2" t="s">
        <v>232</v>
      </c>
      <c r="PV239" s="2" t="s">
        <v>220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</row>
    <row r="240">
      <c r="A240" s="2" t="s">
        <v>2540</v>
      </c>
      <c r="B240" s="2" t="s">
        <v>209</v>
      </c>
      <c r="C240" s="2" t="s">
        <v>210</v>
      </c>
      <c r="D240" s="2" t="s">
        <v>2394</v>
      </c>
      <c r="E240" s="2" t="s">
        <v>2395</v>
      </c>
      <c r="F240" s="2" t="s">
        <v>2541</v>
      </c>
      <c r="G240" s="2" t="s">
        <v>2541</v>
      </c>
      <c r="H240" s="2" t="s">
        <v>220</v>
      </c>
      <c r="I240" s="2" t="s">
        <v>2542</v>
      </c>
      <c r="J240" s="2" t="s">
        <v>215</v>
      </c>
      <c r="K240" s="2" t="s">
        <v>578</v>
      </c>
      <c r="L240" s="3">
        <v>48</v>
      </c>
      <c r="M240" s="3">
        <v>50.4</v>
      </c>
      <c r="N240" s="3">
        <v>99.99</v>
      </c>
      <c r="O240" s="2" t="s">
        <v>1699</v>
      </c>
      <c r="P240" s="2" t="s">
        <v>538</v>
      </c>
      <c r="Q240" s="2" t="s">
        <v>219</v>
      </c>
      <c r="R240" s="2" t="s">
        <v>220</v>
      </c>
      <c r="S240" s="2" t="s">
        <v>2543</v>
      </c>
      <c r="T240" s="2" t="s">
        <v>220</v>
      </c>
      <c r="U240" s="2" t="s">
        <v>220</v>
      </c>
      <c r="V240" s="2" t="s">
        <v>843</v>
      </c>
      <c r="W240" s="2" t="s">
        <v>845</v>
      </c>
      <c r="X240" s="2" t="s">
        <v>220</v>
      </c>
      <c r="Y240" s="2" t="s">
        <v>582</v>
      </c>
      <c r="Z240" s="4"/>
      <c r="AA240" s="4">
        <f>=ROUNDDOWN({0},0)</f>
      </c>
      <c r="AB240" s="5"/>
      <c r="AC240" s="2" t="s">
        <v>220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220</v>
      </c>
      <c r="BM240" s="7"/>
      <c r="BN240" s="7"/>
      <c r="BO240" s="4"/>
      <c r="BP240" s="8"/>
      <c r="BQ240" s="4"/>
      <c r="BR240" s="8"/>
      <c r="BS240" s="7"/>
      <c r="BT240" s="7"/>
      <c r="BU240" s="2" t="s">
        <v>277</v>
      </c>
      <c r="BV240" s="2" t="s">
        <v>270</v>
      </c>
      <c r="BW240" s="2" t="s">
        <v>220</v>
      </c>
      <c r="BX240" s="2" t="s">
        <v>220</v>
      </c>
      <c r="BY240" s="2" t="s">
        <v>232</v>
      </c>
      <c r="BZ240" s="2" t="s">
        <v>220</v>
      </c>
      <c r="CA240" s="4"/>
      <c r="CB240" s="8"/>
      <c r="CC240" s="4"/>
      <c r="CD240" s="8"/>
      <c r="CE240" s="7"/>
      <c r="CF240" s="7"/>
      <c r="CG240" s="2" t="s">
        <v>230</v>
      </c>
      <c r="CH240" s="2" t="s">
        <v>270</v>
      </c>
      <c r="CI240" s="2" t="s">
        <v>2544</v>
      </c>
      <c r="CJ240" s="2" t="s">
        <v>1392</v>
      </c>
      <c r="CK240" s="2" t="s">
        <v>232</v>
      </c>
      <c r="CL240" s="2" t="s">
        <v>220</v>
      </c>
      <c r="CM240" s="4"/>
      <c r="CN240" s="8"/>
      <c r="CO240" s="4"/>
      <c r="CP240" s="8"/>
      <c r="CQ240" s="7"/>
      <c r="CR240" s="7"/>
      <c r="CS240" s="2" t="s">
        <v>277</v>
      </c>
      <c r="CT240" s="2" t="s">
        <v>270</v>
      </c>
      <c r="CU240" s="2" t="s">
        <v>220</v>
      </c>
      <c r="CV240" s="2" t="s">
        <v>220</v>
      </c>
      <c r="CW240" s="2" t="s">
        <v>232</v>
      </c>
      <c r="CX240" s="2" t="s">
        <v>220</v>
      </c>
      <c r="CY240" s="4"/>
      <c r="CZ240" s="8"/>
      <c r="DA240" s="4"/>
      <c r="DB240" s="8"/>
      <c r="DC240" s="7"/>
      <c r="DD240" s="7"/>
      <c r="DE240" s="2" t="s">
        <v>230</v>
      </c>
      <c r="DF240" s="2" t="s">
        <v>270</v>
      </c>
      <c r="DG240" s="2" t="s">
        <v>589</v>
      </c>
      <c r="DH240" s="2" t="s">
        <v>1610</v>
      </c>
      <c r="DI240" s="2" t="s">
        <v>232</v>
      </c>
      <c r="DJ240" s="2" t="s">
        <v>220</v>
      </c>
      <c r="DK240" s="4"/>
      <c r="DL240" s="8"/>
      <c r="DM240" s="4"/>
      <c r="DN240" s="8"/>
      <c r="DO240" s="7"/>
      <c r="DP240" s="7"/>
      <c r="DQ240" s="2" t="s">
        <v>230</v>
      </c>
      <c r="DR240" s="2" t="s">
        <v>270</v>
      </c>
      <c r="DS240" s="2" t="s">
        <v>1691</v>
      </c>
      <c r="DT240" s="2" t="s">
        <v>1994</v>
      </c>
      <c r="DU240" s="2" t="s">
        <v>232</v>
      </c>
      <c r="DV240" s="2" t="s">
        <v>220</v>
      </c>
      <c r="DW240" s="4"/>
      <c r="DX240" s="8"/>
      <c r="DY240" s="4"/>
      <c r="DZ240" s="8"/>
      <c r="EA240" s="7"/>
      <c r="EB240" s="7"/>
      <c r="EC240" s="2" t="s">
        <v>230</v>
      </c>
      <c r="ED240" s="2" t="s">
        <v>270</v>
      </c>
      <c r="EE240" s="2" t="s">
        <v>1381</v>
      </c>
      <c r="EF240" s="2" t="s">
        <v>682</v>
      </c>
      <c r="EG240" s="2" t="s">
        <v>232</v>
      </c>
      <c r="EH240" s="2" t="s">
        <v>220</v>
      </c>
      <c r="EI240" s="4"/>
      <c r="EJ240" s="8"/>
      <c r="EK240" s="4"/>
      <c r="EL240" s="8"/>
      <c r="EM240" s="7"/>
      <c r="EN240" s="7"/>
      <c r="EO240" s="2" t="s">
        <v>277</v>
      </c>
      <c r="EP240" s="2" t="s">
        <v>270</v>
      </c>
      <c r="EQ240" s="2" t="s">
        <v>220</v>
      </c>
      <c r="ER240" s="2" t="s">
        <v>220</v>
      </c>
      <c r="ES240" s="2" t="s">
        <v>232</v>
      </c>
      <c r="ET240" s="2" t="s">
        <v>220</v>
      </c>
      <c r="EU240" s="4"/>
      <c r="EV240" s="8"/>
      <c r="EW240" s="4"/>
      <c r="EX240" s="8"/>
      <c r="EY240" s="7"/>
      <c r="EZ240" s="7"/>
      <c r="FA240" s="2" t="s">
        <v>254</v>
      </c>
      <c r="FB240" s="2" t="s">
        <v>270</v>
      </c>
      <c r="FC240" s="2" t="s">
        <v>220</v>
      </c>
      <c r="FD240" s="2" t="s">
        <v>220</v>
      </c>
      <c r="FE240" s="2" t="s">
        <v>232</v>
      </c>
      <c r="FF240" s="2" t="s">
        <v>220</v>
      </c>
      <c r="FG240" s="4"/>
      <c r="FH240" s="8"/>
      <c r="FI240" s="4"/>
      <c r="FJ240" s="8"/>
      <c r="FK240" s="7"/>
      <c r="FL240" s="7"/>
      <c r="FM240" s="2" t="s">
        <v>268</v>
      </c>
      <c r="FN240" s="2" t="s">
        <v>270</v>
      </c>
      <c r="FO240" s="2" t="s">
        <v>220</v>
      </c>
      <c r="FP240" s="2" t="s">
        <v>220</v>
      </c>
      <c r="FQ240" s="2" t="s">
        <v>232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220</v>
      </c>
      <c r="FZ240" s="2" t="s">
        <v>220</v>
      </c>
      <c r="GA240" s="2" t="s">
        <v>220</v>
      </c>
      <c r="GB240" s="2" t="s">
        <v>220</v>
      </c>
      <c r="GC240" s="2" t="s">
        <v>220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220</v>
      </c>
      <c r="GL240" s="2" t="s">
        <v>220</v>
      </c>
      <c r="GM240" s="2" t="s">
        <v>220</v>
      </c>
      <c r="GN240" s="2" t="s">
        <v>220</v>
      </c>
      <c r="GO240" s="2" t="s">
        <v>220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220</v>
      </c>
      <c r="GX240" s="2" t="s">
        <v>220</v>
      </c>
      <c r="GY240" s="2" t="s">
        <v>220</v>
      </c>
      <c r="GZ240" s="2" t="s">
        <v>220</v>
      </c>
      <c r="HA240" s="2" t="s">
        <v>220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220</v>
      </c>
      <c r="HJ240" s="2" t="s">
        <v>220</v>
      </c>
      <c r="HK240" s="2" t="s">
        <v>220</v>
      </c>
      <c r="HL240" s="2" t="s">
        <v>220</v>
      </c>
      <c r="HM240" s="2" t="s">
        <v>220</v>
      </c>
      <c r="HN240" s="2" t="s">
        <v>220</v>
      </c>
      <c r="HO240" s="4"/>
      <c r="HP240" s="8"/>
      <c r="HQ240" s="4"/>
      <c r="HR240" s="8"/>
      <c r="HS240" s="7"/>
      <c r="HT240" s="7"/>
      <c r="HU240" s="2" t="s">
        <v>220</v>
      </c>
      <c r="HV240" s="2" t="s">
        <v>220</v>
      </c>
      <c r="HW240" s="2" t="s">
        <v>220</v>
      </c>
      <c r="HX240" s="2" t="s">
        <v>220</v>
      </c>
      <c r="HY240" s="2" t="s">
        <v>220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230</v>
      </c>
      <c r="IH240" s="2" t="s">
        <v>270</v>
      </c>
      <c r="II240" s="2" t="s">
        <v>1691</v>
      </c>
      <c r="IJ240" s="2" t="s">
        <v>1392</v>
      </c>
      <c r="IK240" s="2" t="s">
        <v>232</v>
      </c>
      <c r="IL240" s="2" t="s">
        <v>220</v>
      </c>
      <c r="IM240" s="4"/>
      <c r="IN240" s="8"/>
      <c r="IO240" s="4"/>
      <c r="IP240" s="8"/>
      <c r="IQ240" s="7"/>
      <c r="IR240" s="7"/>
      <c r="IS240" s="2" t="s">
        <v>268</v>
      </c>
      <c r="IT240" s="2" t="s">
        <v>270</v>
      </c>
      <c r="IU240" s="2" t="s">
        <v>220</v>
      </c>
      <c r="IV240" s="2" t="s">
        <v>220</v>
      </c>
      <c r="IW240" s="2" t="s">
        <v>232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230</v>
      </c>
      <c r="JF240" s="2" t="s">
        <v>270</v>
      </c>
      <c r="JG240" s="2" t="s">
        <v>1387</v>
      </c>
      <c r="JH240" s="2" t="s">
        <v>220</v>
      </c>
      <c r="JI240" s="2" t="s">
        <v>232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254</v>
      </c>
      <c r="JR240" s="2" t="s">
        <v>270</v>
      </c>
      <c r="JS240" s="2" t="s">
        <v>220</v>
      </c>
      <c r="JT240" s="2" t="s">
        <v>220</v>
      </c>
      <c r="JU240" s="2" t="s">
        <v>232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220</v>
      </c>
      <c r="KD240" s="2" t="s">
        <v>220</v>
      </c>
      <c r="KE240" s="2" t="s">
        <v>220</v>
      </c>
      <c r="KF240" s="2" t="s">
        <v>220</v>
      </c>
      <c r="KG240" s="2" t="s">
        <v>220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254</v>
      </c>
      <c r="KP240" s="2" t="s">
        <v>270</v>
      </c>
      <c r="KQ240" s="2" t="s">
        <v>220</v>
      </c>
      <c r="KR240" s="2" t="s">
        <v>220</v>
      </c>
      <c r="KS240" s="2" t="s">
        <v>232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277</v>
      </c>
      <c r="LB240" s="2" t="s">
        <v>217</v>
      </c>
      <c r="LC240" s="2" t="s">
        <v>220</v>
      </c>
      <c r="LD240" s="2" t="s">
        <v>220</v>
      </c>
      <c r="LE240" s="2" t="s">
        <v>232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268</v>
      </c>
      <c r="LN240" s="2" t="s">
        <v>270</v>
      </c>
      <c r="LO240" s="2" t="s">
        <v>220</v>
      </c>
      <c r="LP240" s="2" t="s">
        <v>220</v>
      </c>
      <c r="LQ240" s="2" t="s">
        <v>232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277</v>
      </c>
      <c r="LZ240" s="2" t="s">
        <v>270</v>
      </c>
      <c r="MA240" s="2" t="s">
        <v>220</v>
      </c>
      <c r="MB240" s="2" t="s">
        <v>220</v>
      </c>
      <c r="MC240" s="2" t="s">
        <v>232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277</v>
      </c>
      <c r="ML240" s="2" t="s">
        <v>270</v>
      </c>
      <c r="MM240" s="2" t="s">
        <v>220</v>
      </c>
      <c r="MN240" s="2" t="s">
        <v>220</v>
      </c>
      <c r="MO240" s="2" t="s">
        <v>232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230</v>
      </c>
      <c r="MX240" s="2" t="s">
        <v>270</v>
      </c>
      <c r="MY240" s="2" t="s">
        <v>2545</v>
      </c>
      <c r="MZ240" s="2" t="s">
        <v>616</v>
      </c>
      <c r="NA240" s="2" t="s">
        <v>232</v>
      </c>
      <c r="NB240" s="2" t="s">
        <v>220</v>
      </c>
      <c r="NC240" s="4"/>
      <c r="ND240" s="8"/>
      <c r="NE240" s="4"/>
      <c r="NF240" s="8"/>
      <c r="NG240" s="7"/>
      <c r="NH240" s="7"/>
      <c r="NI240" s="2" t="s">
        <v>220</v>
      </c>
      <c r="NJ240" s="2" t="s">
        <v>220</v>
      </c>
      <c r="NK240" s="2" t="s">
        <v>220</v>
      </c>
      <c r="NL240" s="2" t="s">
        <v>220</v>
      </c>
      <c r="NM240" s="2" t="s">
        <v>220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277</v>
      </c>
      <c r="NV240" s="2" t="s">
        <v>270</v>
      </c>
      <c r="NW240" s="2" t="s">
        <v>220</v>
      </c>
      <c r="NX240" s="2" t="s">
        <v>220</v>
      </c>
      <c r="NY240" s="2" t="s">
        <v>232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230</v>
      </c>
      <c r="OT240" s="2" t="s">
        <v>270</v>
      </c>
      <c r="OU240" s="2" t="s">
        <v>607</v>
      </c>
      <c r="OV240" s="2" t="s">
        <v>220</v>
      </c>
      <c r="OW240" s="2" t="s">
        <v>232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220</v>
      </c>
      <c r="PF240" s="2" t="s">
        <v>220</v>
      </c>
      <c r="PG240" s="2" t="s">
        <v>220</v>
      </c>
      <c r="PH240" s="2" t="s">
        <v>220</v>
      </c>
      <c r="PI240" s="2" t="s">
        <v>220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277</v>
      </c>
      <c r="PR240" s="2" t="s">
        <v>270</v>
      </c>
      <c r="PS240" s="2" t="s">
        <v>220</v>
      </c>
      <c r="PT240" s="2" t="s">
        <v>220</v>
      </c>
      <c r="PU240" s="2" t="s">
        <v>232</v>
      </c>
      <c r="PV240" s="2" t="s">
        <v>220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</row>
    <row r="241">
      <c r="A241" s="2" t="s">
        <v>2546</v>
      </c>
      <c r="B241" s="2" t="s">
        <v>209</v>
      </c>
      <c r="C241" s="2" t="s">
        <v>210</v>
      </c>
      <c r="D241" s="2" t="s">
        <v>2394</v>
      </c>
      <c r="E241" s="2" t="s">
        <v>2533</v>
      </c>
      <c r="F241" s="2" t="s">
        <v>2547</v>
      </c>
      <c r="G241" s="2" t="s">
        <v>2547</v>
      </c>
      <c r="H241" s="2" t="s">
        <v>2547</v>
      </c>
      <c r="I241" s="2" t="s">
        <v>2548</v>
      </c>
      <c r="J241" s="2" t="s">
        <v>215</v>
      </c>
      <c r="K241" s="2" t="s">
        <v>1074</v>
      </c>
      <c r="L241" s="3">
        <v>58.8</v>
      </c>
      <c r="M241" s="3">
        <v>61.74</v>
      </c>
      <c r="N241" s="3">
        <v>119.99</v>
      </c>
      <c r="O241" s="2" t="s">
        <v>217</v>
      </c>
      <c r="P241" s="2" t="s">
        <v>405</v>
      </c>
      <c r="Q241" s="2" t="s">
        <v>219</v>
      </c>
      <c r="R241" s="2" t="s">
        <v>220</v>
      </c>
      <c r="S241" s="2" t="s">
        <v>2549</v>
      </c>
      <c r="T241" s="2" t="s">
        <v>222</v>
      </c>
      <c r="U241" s="2" t="s">
        <v>223</v>
      </c>
      <c r="V241" s="2" t="s">
        <v>224</v>
      </c>
      <c r="W241" s="2" t="s">
        <v>225</v>
      </c>
      <c r="X241" s="2" t="s">
        <v>845</v>
      </c>
      <c r="Y241" s="2" t="s">
        <v>816</v>
      </c>
      <c r="Z241" s="4">
        <v>181</v>
      </c>
      <c r="AA241" s="4">
        <f>=ROUNDDOWN(42.093023255814,0)</f>
      </c>
      <c r="AB241" s="5">
        <v>4.3</v>
      </c>
      <c r="AC241" s="2" t="s">
        <v>220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>
        <v>10</v>
      </c>
      <c r="AQ241" s="8">
        <v>668.64</v>
      </c>
      <c r="AR241" s="4">
        <v>9</v>
      </c>
      <c r="AS241" s="8">
        <v>621.94</v>
      </c>
      <c r="AT241" s="7">
        <v>0.1111</v>
      </c>
      <c r="AU241" s="7">
        <v>0.0751</v>
      </c>
      <c r="AV241" s="4">
        <v>19</v>
      </c>
      <c r="AW241" s="8">
        <v>1430.56</v>
      </c>
      <c r="AX241" s="4">
        <v>33</v>
      </c>
      <c r="AY241" s="8">
        <v>2532.04</v>
      </c>
      <c r="AZ241" s="7">
        <v>-0.4242</v>
      </c>
      <c r="BA241" s="7">
        <v>-0.435</v>
      </c>
      <c r="BB241" s="7">
        <v>0.4674</v>
      </c>
      <c r="BC241" s="4">
        <v>19</v>
      </c>
      <c r="BD241" s="8">
        <v>1430.56</v>
      </c>
      <c r="BE241" s="4">
        <v>33</v>
      </c>
      <c r="BF241" s="8">
        <v>2532.04</v>
      </c>
      <c r="BG241" s="7">
        <v>-0.4242</v>
      </c>
      <c r="BH241" s="7">
        <v>-0.435</v>
      </c>
      <c r="BI241" s="7">
        <v>1</v>
      </c>
      <c r="BJ241" s="4">
        <v>10</v>
      </c>
      <c r="BK241" s="8">
        <v>668.64</v>
      </c>
      <c r="BL241" s="2" t="s">
        <v>2550</v>
      </c>
      <c r="BM241" s="7">
        <v>1</v>
      </c>
      <c r="BN241" s="7">
        <v>1</v>
      </c>
      <c r="BO241" s="4"/>
      <c r="BP241" s="8"/>
      <c r="BQ241" s="4">
        <v>2</v>
      </c>
      <c r="BR241" s="8">
        <v>135.24</v>
      </c>
      <c r="BS241" s="7">
        <v>-1</v>
      </c>
      <c r="BT241" s="7">
        <v>-1</v>
      </c>
      <c r="BU241" s="2" t="s">
        <v>230</v>
      </c>
      <c r="BV241" s="2" t="s">
        <v>217</v>
      </c>
      <c r="BW241" s="2" t="s">
        <v>220</v>
      </c>
      <c r="BX241" s="2" t="s">
        <v>827</v>
      </c>
      <c r="BY241" s="2" t="s">
        <v>232</v>
      </c>
      <c r="BZ241" s="2" t="s">
        <v>220</v>
      </c>
      <c r="CA241" s="4">
        <v>1</v>
      </c>
      <c r="CB241" s="8">
        <v>66.68</v>
      </c>
      <c r="CC241" s="4"/>
      <c r="CD241" s="8"/>
      <c r="CE241" s="7"/>
      <c r="CF241" s="7"/>
      <c r="CG241" s="2" t="s">
        <v>230</v>
      </c>
      <c r="CH241" s="2" t="s">
        <v>217</v>
      </c>
      <c r="CI241" s="2" t="s">
        <v>806</v>
      </c>
      <c r="CJ241" s="2" t="s">
        <v>1069</v>
      </c>
      <c r="CK241" s="2" t="s">
        <v>232</v>
      </c>
      <c r="CL241" s="2" t="s">
        <v>220</v>
      </c>
      <c r="CM241" s="4">
        <v>3</v>
      </c>
      <c r="CN241" s="8">
        <v>203.73</v>
      </c>
      <c r="CO241" s="4">
        <v>5</v>
      </c>
      <c r="CP241" s="8">
        <v>339.55</v>
      </c>
      <c r="CQ241" s="7">
        <v>-0.4</v>
      </c>
      <c r="CR241" s="7">
        <v>-0.4</v>
      </c>
      <c r="CS241" s="2" t="s">
        <v>230</v>
      </c>
      <c r="CT241" s="2" t="s">
        <v>217</v>
      </c>
      <c r="CU241" s="2" t="s">
        <v>1064</v>
      </c>
      <c r="CV241" s="2" t="s">
        <v>811</v>
      </c>
      <c r="CW241" s="2" t="s">
        <v>232</v>
      </c>
      <c r="CX241" s="2" t="s">
        <v>220</v>
      </c>
      <c r="CY241" s="4">
        <v>4</v>
      </c>
      <c r="CZ241" s="8">
        <v>266.72</v>
      </c>
      <c r="DA241" s="4"/>
      <c r="DB241" s="8"/>
      <c r="DC241" s="7"/>
      <c r="DD241" s="7"/>
      <c r="DE241" s="2" t="s">
        <v>230</v>
      </c>
      <c r="DF241" s="2" t="s">
        <v>217</v>
      </c>
      <c r="DG241" s="2" t="s">
        <v>546</v>
      </c>
      <c r="DH241" s="2" t="s">
        <v>942</v>
      </c>
      <c r="DI241" s="2" t="s">
        <v>232</v>
      </c>
      <c r="DJ241" s="2" t="s">
        <v>220</v>
      </c>
      <c r="DK241" s="4"/>
      <c r="DL241" s="8"/>
      <c r="DM241" s="4">
        <v>1</v>
      </c>
      <c r="DN241" s="8">
        <v>82.32</v>
      </c>
      <c r="DO241" s="7">
        <v>-1</v>
      </c>
      <c r="DP241" s="7">
        <v>-1</v>
      </c>
      <c r="DQ241" s="2" t="s">
        <v>230</v>
      </c>
      <c r="DR241" s="2" t="s">
        <v>217</v>
      </c>
      <c r="DS241" s="2" t="s">
        <v>1069</v>
      </c>
      <c r="DT241" s="2" t="s">
        <v>2551</v>
      </c>
      <c r="DU241" s="2" t="s">
        <v>232</v>
      </c>
      <c r="DV241" s="2" t="s">
        <v>220</v>
      </c>
      <c r="DW241" s="4"/>
      <c r="DX241" s="8"/>
      <c r="DY241" s="4"/>
      <c r="DZ241" s="8"/>
      <c r="EA241" s="7"/>
      <c r="EB241" s="7"/>
      <c r="EC241" s="2" t="s">
        <v>230</v>
      </c>
      <c r="ED241" s="2" t="s">
        <v>217</v>
      </c>
      <c r="EE241" s="2" t="s">
        <v>1127</v>
      </c>
      <c r="EF241" s="2" t="s">
        <v>880</v>
      </c>
      <c r="EG241" s="2" t="s">
        <v>232</v>
      </c>
      <c r="EH241" s="2" t="s">
        <v>220</v>
      </c>
      <c r="EI241" s="4">
        <v>1</v>
      </c>
      <c r="EJ241" s="8">
        <v>66.68</v>
      </c>
      <c r="EK241" s="4"/>
      <c r="EL241" s="8"/>
      <c r="EM241" s="7"/>
      <c r="EN241" s="7"/>
      <c r="EO241" s="2" t="s">
        <v>230</v>
      </c>
      <c r="EP241" s="2" t="s">
        <v>217</v>
      </c>
      <c r="EQ241" s="2" t="s">
        <v>369</v>
      </c>
      <c r="ER241" s="2" t="s">
        <v>517</v>
      </c>
      <c r="ES241" s="2" t="s">
        <v>232</v>
      </c>
      <c r="ET241" s="2" t="s">
        <v>220</v>
      </c>
      <c r="EU241" s="4">
        <v>1</v>
      </c>
      <c r="EV241" s="8">
        <v>64.83</v>
      </c>
      <c r="EW241" s="4">
        <v>1</v>
      </c>
      <c r="EX241" s="8">
        <v>64.83</v>
      </c>
      <c r="EY241" s="7"/>
      <c r="EZ241" s="7"/>
      <c r="FA241" s="2" t="s">
        <v>230</v>
      </c>
      <c r="FB241" s="2" t="s">
        <v>217</v>
      </c>
      <c r="FC241" s="2" t="s">
        <v>1358</v>
      </c>
      <c r="FD241" s="2" t="s">
        <v>2552</v>
      </c>
      <c r="FE241" s="2" t="s">
        <v>232</v>
      </c>
      <c r="FF241" s="2" t="s">
        <v>220</v>
      </c>
      <c r="FG241" s="4"/>
      <c r="FH241" s="8"/>
      <c r="FI241" s="4"/>
      <c r="FJ241" s="8"/>
      <c r="FK241" s="7"/>
      <c r="FL241" s="7"/>
      <c r="FM241" s="2" t="s">
        <v>230</v>
      </c>
      <c r="FN241" s="2" t="s">
        <v>217</v>
      </c>
      <c r="FO241" s="2" t="s">
        <v>378</v>
      </c>
      <c r="FP241" s="2" t="s">
        <v>601</v>
      </c>
      <c r="FQ241" s="2" t="s">
        <v>232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230</v>
      </c>
      <c r="FZ241" s="2" t="s">
        <v>217</v>
      </c>
      <c r="GA241" s="2" t="s">
        <v>1081</v>
      </c>
      <c r="GB241" s="2" t="s">
        <v>220</v>
      </c>
      <c r="GC241" s="2" t="s">
        <v>232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217</v>
      </c>
      <c r="GM241" s="2" t="s">
        <v>380</v>
      </c>
      <c r="GN241" s="2" t="s">
        <v>220</v>
      </c>
      <c r="GO241" s="2" t="s">
        <v>232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277</v>
      </c>
      <c r="GX241" s="2" t="s">
        <v>217</v>
      </c>
      <c r="GY241" s="2" t="s">
        <v>220</v>
      </c>
      <c r="GZ241" s="2" t="s">
        <v>220</v>
      </c>
      <c r="HA241" s="2" t="s">
        <v>232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254</v>
      </c>
      <c r="HJ241" s="2" t="s">
        <v>217</v>
      </c>
      <c r="HK241" s="2" t="s">
        <v>220</v>
      </c>
      <c r="HL241" s="2" t="s">
        <v>220</v>
      </c>
      <c r="HM241" s="2" t="s">
        <v>232</v>
      </c>
      <c r="HN241" s="2" t="s">
        <v>220</v>
      </c>
      <c r="HO241" s="4"/>
      <c r="HP241" s="8"/>
      <c r="HQ241" s="4"/>
      <c r="HR241" s="8"/>
      <c r="HS241" s="7"/>
      <c r="HT241" s="7"/>
      <c r="HU241" s="2" t="s">
        <v>254</v>
      </c>
      <c r="HV241" s="2" t="s">
        <v>217</v>
      </c>
      <c r="HW241" s="2" t="s">
        <v>220</v>
      </c>
      <c r="HX241" s="2" t="s">
        <v>220</v>
      </c>
      <c r="HY241" s="2" t="s">
        <v>232</v>
      </c>
      <c r="HZ241" s="2" t="s">
        <v>220</v>
      </c>
      <c r="IA241" s="4"/>
      <c r="IB241" s="8"/>
      <c r="IC241" s="4"/>
      <c r="ID241" s="8"/>
      <c r="IE241" s="7"/>
      <c r="IF241" s="7"/>
      <c r="IG241" s="2" t="s">
        <v>230</v>
      </c>
      <c r="IH241" s="2" t="s">
        <v>217</v>
      </c>
      <c r="II241" s="2" t="s">
        <v>1064</v>
      </c>
      <c r="IJ241" s="2" t="s">
        <v>220</v>
      </c>
      <c r="IK241" s="2" t="s">
        <v>232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277</v>
      </c>
      <c r="IT241" s="2" t="s">
        <v>217</v>
      </c>
      <c r="IU241" s="2" t="s">
        <v>220</v>
      </c>
      <c r="IV241" s="2" t="s">
        <v>220</v>
      </c>
      <c r="IW241" s="2" t="s">
        <v>232</v>
      </c>
      <c r="IX241" s="2" t="s">
        <v>220</v>
      </c>
      <c r="IY241" s="4"/>
      <c r="IZ241" s="8"/>
      <c r="JA241" s="4"/>
      <c r="JB241" s="8"/>
      <c r="JC241" s="7"/>
      <c r="JD241" s="7"/>
      <c r="JE241" s="2" t="s">
        <v>254</v>
      </c>
      <c r="JF241" s="2" t="s">
        <v>217</v>
      </c>
      <c r="JG241" s="2" t="s">
        <v>220</v>
      </c>
      <c r="JH241" s="2" t="s">
        <v>220</v>
      </c>
      <c r="JI241" s="2" t="s">
        <v>232</v>
      </c>
      <c r="JJ241" s="2" t="s">
        <v>220</v>
      </c>
      <c r="JK241" s="4"/>
      <c r="JL241" s="8"/>
      <c r="JM241" s="4"/>
      <c r="JN241" s="8"/>
      <c r="JO241" s="7"/>
      <c r="JP241" s="7"/>
      <c r="JQ241" s="2" t="s">
        <v>277</v>
      </c>
      <c r="JR241" s="2" t="s">
        <v>217</v>
      </c>
      <c r="JS241" s="2" t="s">
        <v>220</v>
      </c>
      <c r="JT241" s="2" t="s">
        <v>220</v>
      </c>
      <c r="JU241" s="2" t="s">
        <v>232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277</v>
      </c>
      <c r="KD241" s="2" t="s">
        <v>217</v>
      </c>
      <c r="KE241" s="2" t="s">
        <v>220</v>
      </c>
      <c r="KF241" s="2" t="s">
        <v>220</v>
      </c>
      <c r="KG241" s="2" t="s">
        <v>232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277</v>
      </c>
      <c r="KP241" s="2" t="s">
        <v>217</v>
      </c>
      <c r="KQ241" s="2" t="s">
        <v>220</v>
      </c>
      <c r="KR241" s="2" t="s">
        <v>220</v>
      </c>
      <c r="KS241" s="2" t="s">
        <v>232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277</v>
      </c>
      <c r="LB241" s="2" t="s">
        <v>217</v>
      </c>
      <c r="LC241" s="2" t="s">
        <v>220</v>
      </c>
      <c r="LD241" s="2" t="s">
        <v>220</v>
      </c>
      <c r="LE241" s="2" t="s">
        <v>232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268</v>
      </c>
      <c r="LN241" s="2" t="s">
        <v>217</v>
      </c>
      <c r="LO241" s="2" t="s">
        <v>220</v>
      </c>
      <c r="LP241" s="2" t="s">
        <v>220</v>
      </c>
      <c r="LQ241" s="2" t="s">
        <v>232</v>
      </c>
      <c r="LR241" s="2" t="s">
        <v>269</v>
      </c>
      <c r="LS241" s="4"/>
      <c r="LT241" s="8"/>
      <c r="LU241" s="4"/>
      <c r="LV241" s="8"/>
      <c r="LW241" s="7"/>
      <c r="LX241" s="7"/>
      <c r="LY241" s="2" t="s">
        <v>230</v>
      </c>
      <c r="LZ241" s="2" t="s">
        <v>270</v>
      </c>
      <c r="MA241" s="2" t="s">
        <v>388</v>
      </c>
      <c r="MB241" s="2" t="s">
        <v>220</v>
      </c>
      <c r="MC241" s="2" t="s">
        <v>232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230</v>
      </c>
      <c r="ML241" s="2" t="s">
        <v>270</v>
      </c>
      <c r="MM241" s="2" t="s">
        <v>421</v>
      </c>
      <c r="MN241" s="2" t="s">
        <v>220</v>
      </c>
      <c r="MO241" s="2" t="s">
        <v>232</v>
      </c>
      <c r="MP241" s="2" t="s">
        <v>220</v>
      </c>
      <c r="MQ241" s="4"/>
      <c r="MR241" s="8"/>
      <c r="MS241" s="4"/>
      <c r="MT241" s="8"/>
      <c r="MU241" s="7"/>
      <c r="MV241" s="7"/>
      <c r="MW241" s="2" t="s">
        <v>230</v>
      </c>
      <c r="MX241" s="2" t="s">
        <v>274</v>
      </c>
      <c r="MY241" s="2" t="s">
        <v>1127</v>
      </c>
      <c r="MZ241" s="2" t="s">
        <v>2553</v>
      </c>
      <c r="NA241" s="2" t="s">
        <v>232</v>
      </c>
      <c r="NB241" s="2" t="s">
        <v>220</v>
      </c>
      <c r="NC241" s="4"/>
      <c r="ND241" s="8"/>
      <c r="NE241" s="4"/>
      <c r="NF241" s="8"/>
      <c r="NG241" s="7"/>
      <c r="NH241" s="7"/>
      <c r="NI241" s="2" t="s">
        <v>277</v>
      </c>
      <c r="NJ241" s="2" t="s">
        <v>217</v>
      </c>
      <c r="NK241" s="2" t="s">
        <v>220</v>
      </c>
      <c r="NL241" s="2" t="s">
        <v>220</v>
      </c>
      <c r="NM241" s="2" t="s">
        <v>232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277</v>
      </c>
      <c r="NV241" s="2" t="s">
        <v>217</v>
      </c>
      <c r="NW241" s="2" t="s">
        <v>220</v>
      </c>
      <c r="NX241" s="2" t="s">
        <v>220</v>
      </c>
      <c r="NY241" s="2" t="s">
        <v>232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217</v>
      </c>
      <c r="OI241" s="2" t="s">
        <v>220</v>
      </c>
      <c r="OJ241" s="2" t="s">
        <v>220</v>
      </c>
      <c r="OK241" s="2" t="s">
        <v>232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220</v>
      </c>
      <c r="OT241" s="2" t="s">
        <v>220</v>
      </c>
      <c r="OU241" s="2" t="s">
        <v>220</v>
      </c>
      <c r="OV241" s="2" t="s">
        <v>220</v>
      </c>
      <c r="OW241" s="2" t="s">
        <v>220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277</v>
      </c>
      <c r="PF241" s="2" t="s">
        <v>217</v>
      </c>
      <c r="PG241" s="2" t="s">
        <v>220</v>
      </c>
      <c r="PH241" s="2" t="s">
        <v>220</v>
      </c>
      <c r="PI241" s="2" t="s">
        <v>232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220</v>
      </c>
      <c r="PS241" s="2" t="s">
        <v>220</v>
      </c>
      <c r="PT241" s="2" t="s">
        <v>220</v>
      </c>
      <c r="PU241" s="2" t="s">
        <v>220</v>
      </c>
      <c r="PV241" s="2" t="s">
        <v>220</v>
      </c>
      <c r="PW241" s="4">
        <v>181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</row>
    <row r="242">
      <c r="A242" s="2" t="s">
        <v>2554</v>
      </c>
      <c r="B242" s="2" t="s">
        <v>209</v>
      </c>
      <c r="C242" s="2" t="s">
        <v>210</v>
      </c>
      <c r="D242" s="2" t="s">
        <v>2394</v>
      </c>
      <c r="E242" s="2" t="s">
        <v>2533</v>
      </c>
      <c r="F242" s="2" t="s">
        <v>2547</v>
      </c>
      <c r="G242" s="2" t="s">
        <v>2547</v>
      </c>
      <c r="H242" s="2" t="s">
        <v>2547</v>
      </c>
      <c r="I242" s="2" t="s">
        <v>2548</v>
      </c>
      <c r="J242" s="2" t="s">
        <v>282</v>
      </c>
      <c r="K242" s="2" t="s">
        <v>1074</v>
      </c>
      <c r="L242" s="3">
        <v>75</v>
      </c>
      <c r="M242" s="3">
        <v>78.75</v>
      </c>
      <c r="N242" s="3">
        <v>149.99</v>
      </c>
      <c r="O242" s="2" t="s">
        <v>217</v>
      </c>
      <c r="P242" s="2" t="s">
        <v>405</v>
      </c>
      <c r="Q242" s="2" t="s">
        <v>219</v>
      </c>
      <c r="R242" s="2" t="s">
        <v>220</v>
      </c>
      <c r="S242" s="2" t="s">
        <v>2549</v>
      </c>
      <c r="T242" s="2" t="s">
        <v>222</v>
      </c>
      <c r="U242" s="2" t="s">
        <v>223</v>
      </c>
      <c r="V242" s="2" t="s">
        <v>224</v>
      </c>
      <c r="W242" s="2" t="s">
        <v>225</v>
      </c>
      <c r="X242" s="2" t="s">
        <v>845</v>
      </c>
      <c r="Y242" s="2" t="s">
        <v>816</v>
      </c>
      <c r="Z242" s="4">
        <v>319</v>
      </c>
      <c r="AA242" s="4">
        <f>=ROUNDDOWN(63.8,0)</f>
      </c>
      <c r="AB242" s="5">
        <v>5</v>
      </c>
      <c r="AC242" s="2" t="s">
        <v>220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>
        <v>9</v>
      </c>
      <c r="AQ242" s="8">
        <v>761.92</v>
      </c>
      <c r="AR242" s="4">
        <v>24</v>
      </c>
      <c r="AS242" s="8">
        <v>1910.1</v>
      </c>
      <c r="AT242" s="7">
        <v>-0.625</v>
      </c>
      <c r="AU242" s="7">
        <v>-0.6011</v>
      </c>
      <c r="AV242" s="4" t="s">
        <v>220</v>
      </c>
      <c r="AW242" s="8" t="s">
        <v>220</v>
      </c>
      <c r="AX242" s="4" t="s">
        <v>220</v>
      </c>
      <c r="AY242" s="8" t="s">
        <v>220</v>
      </c>
      <c r="AZ242" s="7" t="s">
        <v>220</v>
      </c>
      <c r="BA242" s="7" t="s">
        <v>220</v>
      </c>
      <c r="BB242" s="7">
        <v>0.5326</v>
      </c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 t="s">
        <v>220</v>
      </c>
      <c r="BJ242" s="4">
        <v>9</v>
      </c>
      <c r="BK242" s="8">
        <v>761.92</v>
      </c>
      <c r="BL242" s="2" t="s">
        <v>2555</v>
      </c>
      <c r="BM242" s="7">
        <v>1</v>
      </c>
      <c r="BN242" s="7">
        <v>1</v>
      </c>
      <c r="BO242" s="4">
        <v>1</v>
      </c>
      <c r="BP242" s="8">
        <v>86.25</v>
      </c>
      <c r="BQ242" s="4">
        <v>5</v>
      </c>
      <c r="BR242" s="8">
        <v>431.25</v>
      </c>
      <c r="BS242" s="7">
        <v>-0.8</v>
      </c>
      <c r="BT242" s="7">
        <v>-0.8</v>
      </c>
      <c r="BU242" s="2" t="s">
        <v>230</v>
      </c>
      <c r="BV242" s="2" t="s">
        <v>217</v>
      </c>
      <c r="BW242" s="2" t="s">
        <v>220</v>
      </c>
      <c r="BX242" s="2" t="s">
        <v>2556</v>
      </c>
      <c r="BY242" s="2" t="s">
        <v>232</v>
      </c>
      <c r="BZ242" s="2" t="s">
        <v>220</v>
      </c>
      <c r="CA242" s="4"/>
      <c r="CB242" s="8"/>
      <c r="CC242" s="4"/>
      <c r="CD242" s="8"/>
      <c r="CE242" s="7"/>
      <c r="CF242" s="7"/>
      <c r="CG242" s="2" t="s">
        <v>230</v>
      </c>
      <c r="CH242" s="2" t="s">
        <v>217</v>
      </c>
      <c r="CI242" s="2" t="s">
        <v>806</v>
      </c>
      <c r="CJ242" s="2" t="s">
        <v>369</v>
      </c>
      <c r="CK242" s="2" t="s">
        <v>232</v>
      </c>
      <c r="CL242" s="2" t="s">
        <v>220</v>
      </c>
      <c r="CM242" s="4">
        <v>3</v>
      </c>
      <c r="CN242" s="8">
        <v>259.86</v>
      </c>
      <c r="CO242" s="4">
        <v>12</v>
      </c>
      <c r="CP242" s="8">
        <v>1039.44</v>
      </c>
      <c r="CQ242" s="7">
        <v>-0.75</v>
      </c>
      <c r="CR242" s="7">
        <v>-0.75</v>
      </c>
      <c r="CS242" s="2" t="s">
        <v>230</v>
      </c>
      <c r="CT242" s="2" t="s">
        <v>217</v>
      </c>
      <c r="CU242" s="2" t="s">
        <v>1811</v>
      </c>
      <c r="CV242" s="2" t="s">
        <v>352</v>
      </c>
      <c r="CW242" s="2" t="s">
        <v>232</v>
      </c>
      <c r="CX242" s="2" t="s">
        <v>220</v>
      </c>
      <c r="CY242" s="4">
        <v>1</v>
      </c>
      <c r="CZ242" s="8">
        <v>85.05</v>
      </c>
      <c r="DA242" s="4">
        <v>1</v>
      </c>
      <c r="DB242" s="8">
        <v>85.05</v>
      </c>
      <c r="DC242" s="7"/>
      <c r="DD242" s="7"/>
      <c r="DE242" s="2" t="s">
        <v>230</v>
      </c>
      <c r="DF242" s="2" t="s">
        <v>217</v>
      </c>
      <c r="DG242" s="2" t="s">
        <v>546</v>
      </c>
      <c r="DH242" s="2" t="s">
        <v>492</v>
      </c>
      <c r="DI242" s="2" t="s">
        <v>232</v>
      </c>
      <c r="DJ242" s="2" t="s">
        <v>220</v>
      </c>
      <c r="DK242" s="4"/>
      <c r="DL242" s="8"/>
      <c r="DM242" s="4"/>
      <c r="DN242" s="8"/>
      <c r="DO242" s="7"/>
      <c r="DP242" s="7"/>
      <c r="DQ242" s="2" t="s">
        <v>230</v>
      </c>
      <c r="DR242" s="2" t="s">
        <v>217</v>
      </c>
      <c r="DS242" s="2" t="s">
        <v>1069</v>
      </c>
      <c r="DT242" s="2" t="s">
        <v>395</v>
      </c>
      <c r="DU242" s="2" t="s">
        <v>232</v>
      </c>
      <c r="DV242" s="2" t="s">
        <v>220</v>
      </c>
      <c r="DW242" s="4"/>
      <c r="DX242" s="8"/>
      <c r="DY242" s="4">
        <v>6</v>
      </c>
      <c r="DZ242" s="8">
        <v>354.36</v>
      </c>
      <c r="EA242" s="7">
        <v>-1</v>
      </c>
      <c r="EB242" s="7">
        <v>-1</v>
      </c>
      <c r="EC242" s="2" t="s">
        <v>230</v>
      </c>
      <c r="ED242" s="2" t="s">
        <v>217</v>
      </c>
      <c r="EE242" s="2" t="s">
        <v>1127</v>
      </c>
      <c r="EF242" s="2" t="s">
        <v>937</v>
      </c>
      <c r="EG242" s="2" t="s">
        <v>232</v>
      </c>
      <c r="EH242" s="2" t="s">
        <v>220</v>
      </c>
      <c r="EI242" s="4"/>
      <c r="EJ242" s="8"/>
      <c r="EK242" s="4"/>
      <c r="EL242" s="8"/>
      <c r="EM242" s="7"/>
      <c r="EN242" s="7"/>
      <c r="EO242" s="2" t="s">
        <v>230</v>
      </c>
      <c r="EP242" s="2" t="s">
        <v>217</v>
      </c>
      <c r="EQ242" s="2" t="s">
        <v>369</v>
      </c>
      <c r="ER242" s="2" t="s">
        <v>1069</v>
      </c>
      <c r="ES242" s="2" t="s">
        <v>232</v>
      </c>
      <c r="ET242" s="2" t="s">
        <v>220</v>
      </c>
      <c r="EU242" s="4">
        <v>4</v>
      </c>
      <c r="EV242" s="8">
        <v>330.76</v>
      </c>
      <c r="EW242" s="4"/>
      <c r="EX242" s="8"/>
      <c r="EY242" s="7"/>
      <c r="EZ242" s="7"/>
      <c r="FA242" s="2" t="s">
        <v>230</v>
      </c>
      <c r="FB242" s="2" t="s">
        <v>217</v>
      </c>
      <c r="FC242" s="2" t="s">
        <v>1358</v>
      </c>
      <c r="FD242" s="2" t="s">
        <v>1331</v>
      </c>
      <c r="FE242" s="2" t="s">
        <v>232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217</v>
      </c>
      <c r="FO242" s="2" t="s">
        <v>378</v>
      </c>
      <c r="FP242" s="2" t="s">
        <v>936</v>
      </c>
      <c r="FQ242" s="2" t="s">
        <v>232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230</v>
      </c>
      <c r="FZ242" s="2" t="s">
        <v>217</v>
      </c>
      <c r="GA242" s="2" t="s">
        <v>1081</v>
      </c>
      <c r="GB242" s="2" t="s">
        <v>220</v>
      </c>
      <c r="GC242" s="2" t="s">
        <v>232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230</v>
      </c>
      <c r="GL242" s="2" t="s">
        <v>217</v>
      </c>
      <c r="GM242" s="2" t="s">
        <v>380</v>
      </c>
      <c r="GN242" s="2" t="s">
        <v>220</v>
      </c>
      <c r="GO242" s="2" t="s">
        <v>232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277</v>
      </c>
      <c r="GX242" s="2" t="s">
        <v>217</v>
      </c>
      <c r="GY242" s="2" t="s">
        <v>220</v>
      </c>
      <c r="GZ242" s="2" t="s">
        <v>220</v>
      </c>
      <c r="HA242" s="2" t="s">
        <v>232</v>
      </c>
      <c r="HB242" s="2" t="s">
        <v>220</v>
      </c>
      <c r="HC242" s="4"/>
      <c r="HD242" s="8"/>
      <c r="HE242" s="4"/>
      <c r="HF242" s="8"/>
      <c r="HG242" s="7"/>
      <c r="HH242" s="7"/>
      <c r="HI242" s="2" t="s">
        <v>254</v>
      </c>
      <c r="HJ242" s="2" t="s">
        <v>217</v>
      </c>
      <c r="HK242" s="2" t="s">
        <v>220</v>
      </c>
      <c r="HL242" s="2" t="s">
        <v>220</v>
      </c>
      <c r="HM242" s="2" t="s">
        <v>232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254</v>
      </c>
      <c r="HV242" s="2" t="s">
        <v>217</v>
      </c>
      <c r="HW242" s="2" t="s">
        <v>220</v>
      </c>
      <c r="HX242" s="2" t="s">
        <v>220</v>
      </c>
      <c r="HY242" s="2" t="s">
        <v>232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230</v>
      </c>
      <c r="IH242" s="2" t="s">
        <v>217</v>
      </c>
      <c r="II242" s="2" t="s">
        <v>1811</v>
      </c>
      <c r="IJ242" s="2" t="s">
        <v>220</v>
      </c>
      <c r="IK242" s="2" t="s">
        <v>232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277</v>
      </c>
      <c r="IT242" s="2" t="s">
        <v>217</v>
      </c>
      <c r="IU242" s="2" t="s">
        <v>220</v>
      </c>
      <c r="IV242" s="2" t="s">
        <v>220</v>
      </c>
      <c r="IW242" s="2" t="s">
        <v>232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254</v>
      </c>
      <c r="JF242" s="2" t="s">
        <v>217</v>
      </c>
      <c r="JG242" s="2" t="s">
        <v>220</v>
      </c>
      <c r="JH242" s="2" t="s">
        <v>220</v>
      </c>
      <c r="JI242" s="2" t="s">
        <v>232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277</v>
      </c>
      <c r="JR242" s="2" t="s">
        <v>217</v>
      </c>
      <c r="JS242" s="2" t="s">
        <v>220</v>
      </c>
      <c r="JT242" s="2" t="s">
        <v>220</v>
      </c>
      <c r="JU242" s="2" t="s">
        <v>232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277</v>
      </c>
      <c r="KD242" s="2" t="s">
        <v>217</v>
      </c>
      <c r="KE242" s="2" t="s">
        <v>220</v>
      </c>
      <c r="KF242" s="2" t="s">
        <v>220</v>
      </c>
      <c r="KG242" s="2" t="s">
        <v>232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277</v>
      </c>
      <c r="KP242" s="2" t="s">
        <v>217</v>
      </c>
      <c r="KQ242" s="2" t="s">
        <v>220</v>
      </c>
      <c r="KR242" s="2" t="s">
        <v>220</v>
      </c>
      <c r="KS242" s="2" t="s">
        <v>232</v>
      </c>
      <c r="KT242" s="2" t="s">
        <v>220</v>
      </c>
      <c r="KU242" s="4"/>
      <c r="KV242" s="8"/>
      <c r="KW242" s="4"/>
      <c r="KX242" s="8"/>
      <c r="KY242" s="7"/>
      <c r="KZ242" s="7"/>
      <c r="LA242" s="2" t="s">
        <v>277</v>
      </c>
      <c r="LB242" s="2" t="s">
        <v>217</v>
      </c>
      <c r="LC242" s="2" t="s">
        <v>220</v>
      </c>
      <c r="LD242" s="2" t="s">
        <v>220</v>
      </c>
      <c r="LE242" s="2" t="s">
        <v>232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268</v>
      </c>
      <c r="LN242" s="2" t="s">
        <v>217</v>
      </c>
      <c r="LO242" s="2" t="s">
        <v>220</v>
      </c>
      <c r="LP242" s="2" t="s">
        <v>220</v>
      </c>
      <c r="LQ242" s="2" t="s">
        <v>232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270</v>
      </c>
      <c r="MA242" s="2" t="s">
        <v>388</v>
      </c>
      <c r="MB242" s="2" t="s">
        <v>220</v>
      </c>
      <c r="MC242" s="2" t="s">
        <v>232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270</v>
      </c>
      <c r="MM242" s="2" t="s">
        <v>421</v>
      </c>
      <c r="MN242" s="2" t="s">
        <v>220</v>
      </c>
      <c r="MO242" s="2" t="s">
        <v>232</v>
      </c>
      <c r="MP242" s="2" t="s">
        <v>220</v>
      </c>
      <c r="MQ242" s="4"/>
      <c r="MR242" s="8"/>
      <c r="MS242" s="4"/>
      <c r="MT242" s="8"/>
      <c r="MU242" s="7"/>
      <c r="MV242" s="7"/>
      <c r="MW242" s="2" t="s">
        <v>230</v>
      </c>
      <c r="MX242" s="2" t="s">
        <v>274</v>
      </c>
      <c r="MY242" s="2" t="s">
        <v>1127</v>
      </c>
      <c r="MZ242" s="2" t="s">
        <v>885</v>
      </c>
      <c r="NA242" s="2" t="s">
        <v>232</v>
      </c>
      <c r="NB242" s="2" t="s">
        <v>220</v>
      </c>
      <c r="NC242" s="4"/>
      <c r="ND242" s="8"/>
      <c r="NE242" s="4"/>
      <c r="NF242" s="8"/>
      <c r="NG242" s="7"/>
      <c r="NH242" s="7"/>
      <c r="NI242" s="2" t="s">
        <v>277</v>
      </c>
      <c r="NJ242" s="2" t="s">
        <v>217</v>
      </c>
      <c r="NK242" s="2" t="s">
        <v>220</v>
      </c>
      <c r="NL242" s="2" t="s">
        <v>220</v>
      </c>
      <c r="NM242" s="2" t="s">
        <v>232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277</v>
      </c>
      <c r="NV242" s="2" t="s">
        <v>217</v>
      </c>
      <c r="NW242" s="2" t="s">
        <v>220</v>
      </c>
      <c r="NX242" s="2" t="s">
        <v>220</v>
      </c>
      <c r="NY242" s="2" t="s">
        <v>232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217</v>
      </c>
      <c r="OI242" s="2" t="s">
        <v>220</v>
      </c>
      <c r="OJ242" s="2" t="s">
        <v>220</v>
      </c>
      <c r="OK242" s="2" t="s">
        <v>232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220</v>
      </c>
      <c r="OT242" s="2" t="s">
        <v>220</v>
      </c>
      <c r="OU242" s="2" t="s">
        <v>220</v>
      </c>
      <c r="OV242" s="2" t="s">
        <v>220</v>
      </c>
      <c r="OW242" s="2" t="s">
        <v>220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277</v>
      </c>
      <c r="PF242" s="2" t="s">
        <v>217</v>
      </c>
      <c r="PG242" s="2" t="s">
        <v>220</v>
      </c>
      <c r="PH242" s="2" t="s">
        <v>220</v>
      </c>
      <c r="PI242" s="2" t="s">
        <v>232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220</v>
      </c>
      <c r="PR242" s="2" t="s">
        <v>220</v>
      </c>
      <c r="PS242" s="2" t="s">
        <v>220</v>
      </c>
      <c r="PT242" s="2" t="s">
        <v>220</v>
      </c>
      <c r="PU242" s="2" t="s">
        <v>220</v>
      </c>
      <c r="PV242" s="2" t="s">
        <v>220</v>
      </c>
      <c r="PW242" s="4">
        <v>319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</row>
    <row r="243">
      <c r="A243" s="2" t="s">
        <v>2557</v>
      </c>
      <c r="B243" s="2" t="s">
        <v>209</v>
      </c>
      <c r="C243" s="2" t="s">
        <v>210</v>
      </c>
      <c r="D243" s="2" t="s">
        <v>2394</v>
      </c>
      <c r="E243" s="2" t="s">
        <v>2558</v>
      </c>
      <c r="F243" s="2" t="s">
        <v>2559</v>
      </c>
      <c r="G243" s="2" t="s">
        <v>2559</v>
      </c>
      <c r="H243" s="2" t="s">
        <v>2559</v>
      </c>
      <c r="I243" s="2" t="s">
        <v>2560</v>
      </c>
      <c r="J243" s="2" t="s">
        <v>1518</v>
      </c>
      <c r="K243" s="2" t="s">
        <v>1329</v>
      </c>
      <c r="L243" s="3">
        <v>73.5</v>
      </c>
      <c r="M243" s="3">
        <v>77.17</v>
      </c>
      <c r="N243" s="3">
        <v>149.99</v>
      </c>
      <c r="O243" s="2" t="s">
        <v>1099</v>
      </c>
      <c r="P243" s="2" t="s">
        <v>538</v>
      </c>
      <c r="Q243" s="2" t="s">
        <v>219</v>
      </c>
      <c r="R243" s="2" t="s">
        <v>220</v>
      </c>
      <c r="S243" s="2" t="s">
        <v>2561</v>
      </c>
      <c r="T243" s="2" t="s">
        <v>220</v>
      </c>
      <c r="U243" s="2" t="s">
        <v>220</v>
      </c>
      <c r="V243" s="2" t="s">
        <v>1585</v>
      </c>
      <c r="W243" s="2" t="s">
        <v>845</v>
      </c>
      <c r="X243" s="2" t="s">
        <v>2562</v>
      </c>
      <c r="Y243" s="2" t="s">
        <v>582</v>
      </c>
      <c r="Z243" s="4"/>
      <c r="AA243" s="4">
        <f>=ROUNDDOWN({0},0)</f>
      </c>
      <c r="AB243" s="5"/>
      <c r="AC243" s="2" t="s">
        <v>220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/>
      <c r="AQ243" s="8"/>
      <c r="AR243" s="4">
        <v>5</v>
      </c>
      <c r="AS243" s="8">
        <v>334.72</v>
      </c>
      <c r="AT243" s="7">
        <v>-1</v>
      </c>
      <c r="AU243" s="7">
        <v>-1</v>
      </c>
      <c r="AV243" s="4"/>
      <c r="AW243" s="8"/>
      <c r="AX243" s="4">
        <v>5</v>
      </c>
      <c r="AY243" s="8">
        <v>334.72</v>
      </c>
      <c r="AZ243" s="7">
        <v>-1</v>
      </c>
      <c r="BA243" s="7">
        <v>-1</v>
      </c>
      <c r="BB243" s="7"/>
      <c r="BC243" s="4" t="s">
        <v>220</v>
      </c>
      <c r="BD243" s="8" t="s">
        <v>220</v>
      </c>
      <c r="BE243" s="4">
        <v>5</v>
      </c>
      <c r="BF243" s="8">
        <v>334.72</v>
      </c>
      <c r="BG243" s="7" t="s">
        <v>220</v>
      </c>
      <c r="BH243" s="7" t="s">
        <v>220</v>
      </c>
      <c r="BI243" s="7"/>
      <c r="BJ243" s="4"/>
      <c r="BK243" s="8"/>
      <c r="BL243" s="2" t="s">
        <v>2563</v>
      </c>
      <c r="BM243" s="7"/>
      <c r="BN243" s="7"/>
      <c r="BO243" s="4"/>
      <c r="BP243" s="8"/>
      <c r="BQ243" s="4">
        <v>3</v>
      </c>
      <c r="BR243" s="8">
        <v>235.44</v>
      </c>
      <c r="BS243" s="7">
        <v>-1</v>
      </c>
      <c r="BT243" s="7">
        <v>-1</v>
      </c>
      <c r="BU243" s="2" t="s">
        <v>230</v>
      </c>
      <c r="BV243" s="2" t="s">
        <v>270</v>
      </c>
      <c r="BW243" s="2" t="s">
        <v>220</v>
      </c>
      <c r="BX243" s="2" t="s">
        <v>2564</v>
      </c>
      <c r="BY243" s="2" t="s">
        <v>232</v>
      </c>
      <c r="BZ243" s="2" t="s">
        <v>220</v>
      </c>
      <c r="CA243" s="4"/>
      <c r="CB243" s="8"/>
      <c r="CC243" s="4"/>
      <c r="CD243" s="8"/>
      <c r="CE243" s="7"/>
      <c r="CF243" s="7"/>
      <c r="CG243" s="2" t="s">
        <v>230</v>
      </c>
      <c r="CH243" s="2" t="s">
        <v>270</v>
      </c>
      <c r="CI243" s="2" t="s">
        <v>591</v>
      </c>
      <c r="CJ243" s="2" t="s">
        <v>1498</v>
      </c>
      <c r="CK243" s="2" t="s">
        <v>232</v>
      </c>
      <c r="CL243" s="2" t="s">
        <v>220</v>
      </c>
      <c r="CM243" s="4"/>
      <c r="CN243" s="8"/>
      <c r="CO243" s="4"/>
      <c r="CP243" s="8"/>
      <c r="CQ243" s="7"/>
      <c r="CR243" s="7"/>
      <c r="CS243" s="2" t="s">
        <v>230</v>
      </c>
      <c r="CT243" s="2" t="s">
        <v>270</v>
      </c>
      <c r="CU243" s="2" t="s">
        <v>235</v>
      </c>
      <c r="CV243" s="2" t="s">
        <v>236</v>
      </c>
      <c r="CW243" s="2" t="s">
        <v>269</v>
      </c>
      <c r="CX243" s="2" t="s">
        <v>220</v>
      </c>
      <c r="CY243" s="4"/>
      <c r="CZ243" s="8"/>
      <c r="DA243" s="4"/>
      <c r="DB243" s="8"/>
      <c r="DC243" s="7"/>
      <c r="DD243" s="7"/>
      <c r="DE243" s="2" t="s">
        <v>230</v>
      </c>
      <c r="DF243" s="2" t="s">
        <v>270</v>
      </c>
      <c r="DG243" s="2" t="s">
        <v>591</v>
      </c>
      <c r="DH243" s="2" t="s">
        <v>1498</v>
      </c>
      <c r="DI243" s="2" t="s">
        <v>232</v>
      </c>
      <c r="DJ243" s="2" t="s">
        <v>220</v>
      </c>
      <c r="DK243" s="4"/>
      <c r="DL243" s="8"/>
      <c r="DM243" s="4"/>
      <c r="DN243" s="8"/>
      <c r="DO243" s="7"/>
      <c r="DP243" s="7"/>
      <c r="DQ243" s="2" t="s">
        <v>230</v>
      </c>
      <c r="DR243" s="2" t="s">
        <v>270</v>
      </c>
      <c r="DS243" s="2" t="s">
        <v>591</v>
      </c>
      <c r="DT243" s="2" t="s">
        <v>2237</v>
      </c>
      <c r="DU243" s="2" t="s">
        <v>232</v>
      </c>
      <c r="DV243" s="2" t="s">
        <v>220</v>
      </c>
      <c r="DW243" s="4"/>
      <c r="DX243" s="8"/>
      <c r="DY243" s="4">
        <v>2</v>
      </c>
      <c r="DZ243" s="8">
        <v>99.28</v>
      </c>
      <c r="EA243" s="7">
        <v>-1</v>
      </c>
      <c r="EB243" s="7">
        <v>-1</v>
      </c>
      <c r="EC243" s="2" t="s">
        <v>230</v>
      </c>
      <c r="ED243" s="2" t="s">
        <v>270</v>
      </c>
      <c r="EE243" s="2" t="s">
        <v>591</v>
      </c>
      <c r="EF243" s="2" t="s">
        <v>2565</v>
      </c>
      <c r="EG243" s="2" t="s">
        <v>269</v>
      </c>
      <c r="EH243" s="2" t="s">
        <v>220</v>
      </c>
      <c r="EI243" s="4"/>
      <c r="EJ243" s="8"/>
      <c r="EK243" s="4"/>
      <c r="EL243" s="8"/>
      <c r="EM243" s="7"/>
      <c r="EN243" s="7"/>
      <c r="EO243" s="2" t="s">
        <v>230</v>
      </c>
      <c r="EP243" s="2" t="s">
        <v>270</v>
      </c>
      <c r="EQ243" s="2" t="s">
        <v>455</v>
      </c>
      <c r="ER243" s="2" t="s">
        <v>1511</v>
      </c>
      <c r="ES243" s="2" t="s">
        <v>232</v>
      </c>
      <c r="ET243" s="2" t="s">
        <v>220</v>
      </c>
      <c r="EU243" s="4"/>
      <c r="EV243" s="8"/>
      <c r="EW243" s="4"/>
      <c r="EX243" s="8"/>
      <c r="EY243" s="7"/>
      <c r="EZ243" s="7"/>
      <c r="FA243" s="2" t="s">
        <v>230</v>
      </c>
      <c r="FB243" s="2" t="s">
        <v>270</v>
      </c>
      <c r="FC243" s="2" t="s">
        <v>591</v>
      </c>
      <c r="FD243" s="2" t="s">
        <v>1498</v>
      </c>
      <c r="FE243" s="2" t="s">
        <v>232</v>
      </c>
      <c r="FF243" s="2" t="s">
        <v>220</v>
      </c>
      <c r="FG243" s="4"/>
      <c r="FH243" s="8"/>
      <c r="FI243" s="4"/>
      <c r="FJ243" s="8"/>
      <c r="FK243" s="7"/>
      <c r="FL243" s="7"/>
      <c r="FM243" s="2" t="s">
        <v>230</v>
      </c>
      <c r="FN243" s="2" t="s">
        <v>270</v>
      </c>
      <c r="FO243" s="2" t="s">
        <v>246</v>
      </c>
      <c r="FP243" s="2" t="s">
        <v>2179</v>
      </c>
      <c r="FQ243" s="2" t="s">
        <v>232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416</v>
      </c>
      <c r="FZ243" s="2" t="s">
        <v>270</v>
      </c>
      <c r="GA243" s="2" t="s">
        <v>220</v>
      </c>
      <c r="GB243" s="2" t="s">
        <v>220</v>
      </c>
      <c r="GC243" s="2" t="s">
        <v>232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230</v>
      </c>
      <c r="GL243" s="2" t="s">
        <v>270</v>
      </c>
      <c r="GM243" s="2" t="s">
        <v>250</v>
      </c>
      <c r="GN243" s="2" t="s">
        <v>220</v>
      </c>
      <c r="GO243" s="2" t="s">
        <v>232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416</v>
      </c>
      <c r="GX243" s="2" t="s">
        <v>270</v>
      </c>
      <c r="GY243" s="2" t="s">
        <v>220</v>
      </c>
      <c r="GZ243" s="2" t="s">
        <v>220</v>
      </c>
      <c r="HA243" s="2" t="s">
        <v>232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277</v>
      </c>
      <c r="HJ243" s="2" t="s">
        <v>270</v>
      </c>
      <c r="HK243" s="2" t="s">
        <v>220</v>
      </c>
      <c r="HL243" s="2" t="s">
        <v>220</v>
      </c>
      <c r="HM243" s="2" t="s">
        <v>232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230</v>
      </c>
      <c r="HV243" s="2" t="s">
        <v>270</v>
      </c>
      <c r="HW243" s="2" t="s">
        <v>2406</v>
      </c>
      <c r="HX243" s="2" t="s">
        <v>220</v>
      </c>
      <c r="HY243" s="2" t="s">
        <v>232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230</v>
      </c>
      <c r="IH243" s="2" t="s">
        <v>270</v>
      </c>
      <c r="II243" s="2" t="s">
        <v>591</v>
      </c>
      <c r="IJ243" s="2" t="s">
        <v>2258</v>
      </c>
      <c r="IK243" s="2" t="s">
        <v>232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277</v>
      </c>
      <c r="IT243" s="2" t="s">
        <v>270</v>
      </c>
      <c r="IU243" s="2" t="s">
        <v>220</v>
      </c>
      <c r="IV243" s="2" t="s">
        <v>220</v>
      </c>
      <c r="IW243" s="2" t="s">
        <v>232</v>
      </c>
      <c r="IX243" s="2" t="s">
        <v>220</v>
      </c>
      <c r="IY243" s="4"/>
      <c r="IZ243" s="8"/>
      <c r="JA243" s="4"/>
      <c r="JB243" s="8"/>
      <c r="JC243" s="7"/>
      <c r="JD243" s="7"/>
      <c r="JE243" s="2" t="s">
        <v>1188</v>
      </c>
      <c r="JF243" s="2" t="s">
        <v>270</v>
      </c>
      <c r="JG243" s="2" t="s">
        <v>1387</v>
      </c>
      <c r="JH243" s="2" t="s">
        <v>2431</v>
      </c>
      <c r="JI243" s="2" t="s">
        <v>232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230</v>
      </c>
      <c r="JR243" s="2" t="s">
        <v>270</v>
      </c>
      <c r="JS243" s="2" t="s">
        <v>642</v>
      </c>
      <c r="JT243" s="2" t="s">
        <v>425</v>
      </c>
      <c r="JU243" s="2" t="s">
        <v>232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277</v>
      </c>
      <c r="KD243" s="2" t="s">
        <v>270</v>
      </c>
      <c r="KE243" s="2" t="s">
        <v>220</v>
      </c>
      <c r="KF243" s="2" t="s">
        <v>220</v>
      </c>
      <c r="KG243" s="2" t="s">
        <v>232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254</v>
      </c>
      <c r="KP243" s="2" t="s">
        <v>270</v>
      </c>
      <c r="KQ243" s="2" t="s">
        <v>220</v>
      </c>
      <c r="KR243" s="2" t="s">
        <v>220</v>
      </c>
      <c r="KS243" s="2" t="s">
        <v>232</v>
      </c>
      <c r="KT243" s="2" t="s">
        <v>220</v>
      </c>
      <c r="KU243" s="4"/>
      <c r="KV243" s="8"/>
      <c r="KW243" s="4"/>
      <c r="KX243" s="8"/>
      <c r="KY243" s="7"/>
      <c r="KZ243" s="7"/>
      <c r="LA243" s="2" t="s">
        <v>277</v>
      </c>
      <c r="LB243" s="2" t="s">
        <v>270</v>
      </c>
      <c r="LC243" s="2" t="s">
        <v>220</v>
      </c>
      <c r="LD243" s="2" t="s">
        <v>220</v>
      </c>
      <c r="LE243" s="2" t="s">
        <v>232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268</v>
      </c>
      <c r="LN243" s="2" t="s">
        <v>270</v>
      </c>
      <c r="LO243" s="2" t="s">
        <v>220</v>
      </c>
      <c r="LP243" s="2" t="s">
        <v>220</v>
      </c>
      <c r="LQ243" s="2" t="s">
        <v>232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230</v>
      </c>
      <c r="LZ243" s="2" t="s">
        <v>270</v>
      </c>
      <c r="MA243" s="2" t="s">
        <v>494</v>
      </c>
      <c r="MB243" s="2" t="s">
        <v>905</v>
      </c>
      <c r="MC243" s="2" t="s">
        <v>232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277</v>
      </c>
      <c r="ML243" s="2" t="s">
        <v>270</v>
      </c>
      <c r="MM243" s="2" t="s">
        <v>220</v>
      </c>
      <c r="MN243" s="2" t="s">
        <v>220</v>
      </c>
      <c r="MO243" s="2" t="s">
        <v>232</v>
      </c>
      <c r="MP243" s="2" t="s">
        <v>220</v>
      </c>
      <c r="MQ243" s="4"/>
      <c r="MR243" s="8"/>
      <c r="MS243" s="4"/>
      <c r="MT243" s="8"/>
      <c r="MU243" s="7"/>
      <c r="MV243" s="7"/>
      <c r="MW243" s="2" t="s">
        <v>230</v>
      </c>
      <c r="MX243" s="2" t="s">
        <v>270</v>
      </c>
      <c r="MY243" s="2" t="s">
        <v>648</v>
      </c>
      <c r="MZ243" s="2" t="s">
        <v>1500</v>
      </c>
      <c r="NA243" s="2" t="s">
        <v>232</v>
      </c>
      <c r="NB243" s="2" t="s">
        <v>220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220</v>
      </c>
      <c r="NK243" s="2" t="s">
        <v>220</v>
      </c>
      <c r="NL243" s="2" t="s">
        <v>220</v>
      </c>
      <c r="NM243" s="2" t="s">
        <v>220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277</v>
      </c>
      <c r="NV243" s="2" t="s">
        <v>270</v>
      </c>
      <c r="NW243" s="2" t="s">
        <v>220</v>
      </c>
      <c r="NX243" s="2" t="s">
        <v>220</v>
      </c>
      <c r="NY243" s="2" t="s">
        <v>232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220</v>
      </c>
      <c r="OI243" s="2" t="s">
        <v>220</v>
      </c>
      <c r="OJ243" s="2" t="s">
        <v>220</v>
      </c>
      <c r="OK243" s="2" t="s">
        <v>220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230</v>
      </c>
      <c r="OT243" s="2" t="s">
        <v>270</v>
      </c>
      <c r="OU243" s="2" t="s">
        <v>607</v>
      </c>
      <c r="OV243" s="2" t="s">
        <v>477</v>
      </c>
      <c r="OW243" s="2" t="s">
        <v>232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220</v>
      </c>
      <c r="PG243" s="2" t="s">
        <v>220</v>
      </c>
      <c r="PH243" s="2" t="s">
        <v>220</v>
      </c>
      <c r="PI243" s="2" t="s">
        <v>220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254</v>
      </c>
      <c r="PR243" s="2" t="s">
        <v>270</v>
      </c>
      <c r="PS243" s="2" t="s">
        <v>220</v>
      </c>
      <c r="PT243" s="2" t="s">
        <v>220</v>
      </c>
      <c r="PU243" s="2" t="s">
        <v>232</v>
      </c>
      <c r="PV243" s="2" t="s">
        <v>220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</row>
    <row r="244">
      <c r="A244" s="2" t="s">
        <v>2566</v>
      </c>
      <c r="B244" s="2" t="s">
        <v>209</v>
      </c>
      <c r="C244" s="2" t="s">
        <v>210</v>
      </c>
      <c r="D244" s="2" t="s">
        <v>2394</v>
      </c>
      <c r="E244" s="2" t="s">
        <v>2558</v>
      </c>
      <c r="F244" s="2" t="s">
        <v>2559</v>
      </c>
      <c r="G244" s="2" t="s">
        <v>2559</v>
      </c>
      <c r="H244" s="2" t="s">
        <v>2559</v>
      </c>
      <c r="I244" s="2" t="s">
        <v>2560</v>
      </c>
      <c r="J244" s="2" t="s">
        <v>1518</v>
      </c>
      <c r="K244" s="2" t="s">
        <v>2567</v>
      </c>
      <c r="L244" s="3">
        <v>72</v>
      </c>
      <c r="M244" s="3">
        <v>75.6</v>
      </c>
      <c r="N244" s="3">
        <v>149.99</v>
      </c>
      <c r="O244" s="2" t="s">
        <v>1699</v>
      </c>
      <c r="P244" s="2" t="s">
        <v>538</v>
      </c>
      <c r="Q244" s="2" t="s">
        <v>219</v>
      </c>
      <c r="R244" s="2" t="s">
        <v>220</v>
      </c>
      <c r="S244" s="2" t="s">
        <v>2568</v>
      </c>
      <c r="T244" s="2" t="s">
        <v>220</v>
      </c>
      <c r="U244" s="2" t="s">
        <v>220</v>
      </c>
      <c r="V244" s="2" t="s">
        <v>1585</v>
      </c>
      <c r="W244" s="2" t="s">
        <v>845</v>
      </c>
      <c r="X244" s="2" t="s">
        <v>2562</v>
      </c>
      <c r="Y244" s="2" t="s">
        <v>2569</v>
      </c>
      <c r="Z244" s="4"/>
      <c r="AA244" s="4">
        <f>=ROUNDDOWN({0},0)</f>
      </c>
      <c r="AB244" s="5"/>
      <c r="AC244" s="2" t="s">
        <v>220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/>
      <c r="BJ244" s="4"/>
      <c r="BK244" s="8"/>
      <c r="BL244" s="2" t="s">
        <v>220</v>
      </c>
      <c r="BM244" s="7"/>
      <c r="BN244" s="7"/>
      <c r="BO244" s="4"/>
      <c r="BP244" s="8"/>
      <c r="BQ244" s="4"/>
      <c r="BR244" s="8"/>
      <c r="BS244" s="7"/>
      <c r="BT244" s="7"/>
      <c r="BU244" s="2" t="s">
        <v>277</v>
      </c>
      <c r="BV244" s="2" t="s">
        <v>270</v>
      </c>
      <c r="BW244" s="2" t="s">
        <v>220</v>
      </c>
      <c r="BX244" s="2" t="s">
        <v>220</v>
      </c>
      <c r="BY244" s="2" t="s">
        <v>232</v>
      </c>
      <c r="BZ244" s="2" t="s">
        <v>220</v>
      </c>
      <c r="CA244" s="4"/>
      <c r="CB244" s="8"/>
      <c r="CC244" s="4"/>
      <c r="CD244" s="8"/>
      <c r="CE244" s="7"/>
      <c r="CF244" s="7"/>
      <c r="CG244" s="2" t="s">
        <v>230</v>
      </c>
      <c r="CH244" s="2" t="s">
        <v>270</v>
      </c>
      <c r="CI244" s="2" t="s">
        <v>591</v>
      </c>
      <c r="CJ244" s="2" t="s">
        <v>2016</v>
      </c>
      <c r="CK244" s="2" t="s">
        <v>232</v>
      </c>
      <c r="CL244" s="2" t="s">
        <v>220</v>
      </c>
      <c r="CM244" s="4"/>
      <c r="CN244" s="8"/>
      <c r="CO244" s="4"/>
      <c r="CP244" s="8"/>
      <c r="CQ244" s="7"/>
      <c r="CR244" s="7"/>
      <c r="CS244" s="2" t="s">
        <v>416</v>
      </c>
      <c r="CT244" s="2" t="s">
        <v>270</v>
      </c>
      <c r="CU244" s="2" t="s">
        <v>220</v>
      </c>
      <c r="CV244" s="2" t="s">
        <v>220</v>
      </c>
      <c r="CW244" s="2" t="s">
        <v>232</v>
      </c>
      <c r="CX244" s="2" t="s">
        <v>220</v>
      </c>
      <c r="CY244" s="4"/>
      <c r="CZ244" s="8"/>
      <c r="DA244" s="4"/>
      <c r="DB244" s="8"/>
      <c r="DC244" s="7"/>
      <c r="DD244" s="7"/>
      <c r="DE244" s="2" t="s">
        <v>230</v>
      </c>
      <c r="DF244" s="2" t="s">
        <v>270</v>
      </c>
      <c r="DG244" s="2" t="s">
        <v>591</v>
      </c>
      <c r="DH244" s="2" t="s">
        <v>2570</v>
      </c>
      <c r="DI244" s="2" t="s">
        <v>232</v>
      </c>
      <c r="DJ244" s="2" t="s">
        <v>220</v>
      </c>
      <c r="DK244" s="4"/>
      <c r="DL244" s="8"/>
      <c r="DM244" s="4"/>
      <c r="DN244" s="8"/>
      <c r="DO244" s="7"/>
      <c r="DP244" s="7"/>
      <c r="DQ244" s="2" t="s">
        <v>230</v>
      </c>
      <c r="DR244" s="2" t="s">
        <v>270</v>
      </c>
      <c r="DS244" s="2" t="s">
        <v>591</v>
      </c>
      <c r="DT244" s="2" t="s">
        <v>2571</v>
      </c>
      <c r="DU244" s="2" t="s">
        <v>232</v>
      </c>
      <c r="DV244" s="2" t="s">
        <v>220</v>
      </c>
      <c r="DW244" s="4"/>
      <c r="DX244" s="8"/>
      <c r="DY244" s="4"/>
      <c r="DZ244" s="8"/>
      <c r="EA244" s="7"/>
      <c r="EB244" s="7"/>
      <c r="EC244" s="2" t="s">
        <v>230</v>
      </c>
      <c r="ED244" s="2" t="s">
        <v>270</v>
      </c>
      <c r="EE244" s="2" t="s">
        <v>591</v>
      </c>
      <c r="EF244" s="2" t="s">
        <v>2572</v>
      </c>
      <c r="EG244" s="2" t="s">
        <v>232</v>
      </c>
      <c r="EH244" s="2" t="s">
        <v>220</v>
      </c>
      <c r="EI244" s="4"/>
      <c r="EJ244" s="8"/>
      <c r="EK244" s="4"/>
      <c r="EL244" s="8"/>
      <c r="EM244" s="7"/>
      <c r="EN244" s="7"/>
      <c r="EO244" s="2" t="s">
        <v>277</v>
      </c>
      <c r="EP244" s="2" t="s">
        <v>270</v>
      </c>
      <c r="EQ244" s="2" t="s">
        <v>220</v>
      </c>
      <c r="ER244" s="2" t="s">
        <v>220</v>
      </c>
      <c r="ES244" s="2" t="s">
        <v>232</v>
      </c>
      <c r="ET244" s="2" t="s">
        <v>220</v>
      </c>
      <c r="EU244" s="4"/>
      <c r="EV244" s="8"/>
      <c r="EW244" s="4"/>
      <c r="EX244" s="8"/>
      <c r="EY244" s="7"/>
      <c r="EZ244" s="7"/>
      <c r="FA244" s="2" t="s">
        <v>230</v>
      </c>
      <c r="FB244" s="2" t="s">
        <v>270</v>
      </c>
      <c r="FC244" s="2" t="s">
        <v>591</v>
      </c>
      <c r="FD244" s="2" t="s">
        <v>631</v>
      </c>
      <c r="FE244" s="2" t="s">
        <v>232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268</v>
      </c>
      <c r="FN244" s="2" t="s">
        <v>270</v>
      </c>
      <c r="FO244" s="2" t="s">
        <v>220</v>
      </c>
      <c r="FP244" s="2" t="s">
        <v>220</v>
      </c>
      <c r="FQ244" s="2" t="s">
        <v>232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220</v>
      </c>
      <c r="FZ244" s="2" t="s">
        <v>220</v>
      </c>
      <c r="GA244" s="2" t="s">
        <v>220</v>
      </c>
      <c r="GB244" s="2" t="s">
        <v>220</v>
      </c>
      <c r="GC244" s="2" t="s">
        <v>220</v>
      </c>
      <c r="GD244" s="2" t="s">
        <v>220</v>
      </c>
      <c r="GE244" s="4"/>
      <c r="GF244" s="8"/>
      <c r="GG244" s="4"/>
      <c r="GH244" s="8"/>
      <c r="GI244" s="7"/>
      <c r="GJ244" s="7"/>
      <c r="GK244" s="2" t="s">
        <v>220</v>
      </c>
      <c r="GL244" s="2" t="s">
        <v>220</v>
      </c>
      <c r="GM244" s="2" t="s">
        <v>220</v>
      </c>
      <c r="GN244" s="2" t="s">
        <v>220</v>
      </c>
      <c r="GO244" s="2" t="s">
        <v>220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220</v>
      </c>
      <c r="GY244" s="2" t="s">
        <v>220</v>
      </c>
      <c r="GZ244" s="2" t="s">
        <v>220</v>
      </c>
      <c r="HA244" s="2" t="s">
        <v>220</v>
      </c>
      <c r="HB244" s="2" t="s">
        <v>220</v>
      </c>
      <c r="HC244" s="4"/>
      <c r="HD244" s="8"/>
      <c r="HE244" s="4"/>
      <c r="HF244" s="8"/>
      <c r="HG244" s="7"/>
      <c r="HH244" s="7"/>
      <c r="HI244" s="2" t="s">
        <v>277</v>
      </c>
      <c r="HJ244" s="2" t="s">
        <v>217</v>
      </c>
      <c r="HK244" s="2" t="s">
        <v>220</v>
      </c>
      <c r="HL244" s="2" t="s">
        <v>220</v>
      </c>
      <c r="HM244" s="2" t="s">
        <v>232</v>
      </c>
      <c r="HN244" s="2" t="s">
        <v>220</v>
      </c>
      <c r="HO244" s="4"/>
      <c r="HP244" s="8"/>
      <c r="HQ244" s="4"/>
      <c r="HR244" s="8"/>
      <c r="HS244" s="7"/>
      <c r="HT244" s="7"/>
      <c r="HU244" s="2" t="s">
        <v>220</v>
      </c>
      <c r="HV244" s="2" t="s">
        <v>220</v>
      </c>
      <c r="HW244" s="2" t="s">
        <v>220</v>
      </c>
      <c r="HX244" s="2" t="s">
        <v>220</v>
      </c>
      <c r="HY244" s="2" t="s">
        <v>220</v>
      </c>
      <c r="HZ244" s="2" t="s">
        <v>220</v>
      </c>
      <c r="IA244" s="4"/>
      <c r="IB244" s="8"/>
      <c r="IC244" s="4"/>
      <c r="ID244" s="8"/>
      <c r="IE244" s="7"/>
      <c r="IF244" s="7"/>
      <c r="IG244" s="2" t="s">
        <v>230</v>
      </c>
      <c r="IH244" s="2" t="s">
        <v>270</v>
      </c>
      <c r="II244" s="2" t="s">
        <v>591</v>
      </c>
      <c r="IJ244" s="2" t="s">
        <v>2247</v>
      </c>
      <c r="IK244" s="2" t="s">
        <v>232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270</v>
      </c>
      <c r="IU244" s="2" t="s">
        <v>220</v>
      </c>
      <c r="IV244" s="2" t="s">
        <v>220</v>
      </c>
      <c r="IW244" s="2" t="s">
        <v>232</v>
      </c>
      <c r="IX244" s="2" t="s">
        <v>220</v>
      </c>
      <c r="IY244" s="4"/>
      <c r="IZ244" s="8"/>
      <c r="JA244" s="4"/>
      <c r="JB244" s="8"/>
      <c r="JC244" s="7"/>
      <c r="JD244" s="7"/>
      <c r="JE244" s="2" t="s">
        <v>230</v>
      </c>
      <c r="JF244" s="2" t="s">
        <v>270</v>
      </c>
      <c r="JG244" s="2" t="s">
        <v>1387</v>
      </c>
      <c r="JH244" s="2" t="s">
        <v>220</v>
      </c>
      <c r="JI244" s="2" t="s">
        <v>232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230</v>
      </c>
      <c r="JR244" s="2" t="s">
        <v>270</v>
      </c>
      <c r="JS244" s="2" t="s">
        <v>642</v>
      </c>
      <c r="JT244" s="2" t="s">
        <v>220</v>
      </c>
      <c r="JU244" s="2" t="s">
        <v>232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220</v>
      </c>
      <c r="KD244" s="2" t="s">
        <v>220</v>
      </c>
      <c r="KE244" s="2" t="s">
        <v>220</v>
      </c>
      <c r="KF244" s="2" t="s">
        <v>220</v>
      </c>
      <c r="KG244" s="2" t="s">
        <v>220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254</v>
      </c>
      <c r="KP244" s="2" t="s">
        <v>270</v>
      </c>
      <c r="KQ244" s="2" t="s">
        <v>220</v>
      </c>
      <c r="KR244" s="2" t="s">
        <v>220</v>
      </c>
      <c r="KS244" s="2" t="s">
        <v>232</v>
      </c>
      <c r="KT244" s="2" t="s">
        <v>220</v>
      </c>
      <c r="KU244" s="4"/>
      <c r="KV244" s="8"/>
      <c r="KW244" s="4"/>
      <c r="KX244" s="8"/>
      <c r="KY244" s="7"/>
      <c r="KZ244" s="7"/>
      <c r="LA244" s="2" t="s">
        <v>277</v>
      </c>
      <c r="LB244" s="2" t="s">
        <v>270</v>
      </c>
      <c r="LC244" s="2" t="s">
        <v>220</v>
      </c>
      <c r="LD244" s="2" t="s">
        <v>220</v>
      </c>
      <c r="LE244" s="2" t="s">
        <v>232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268</v>
      </c>
      <c r="LN244" s="2" t="s">
        <v>270</v>
      </c>
      <c r="LO244" s="2" t="s">
        <v>220</v>
      </c>
      <c r="LP244" s="2" t="s">
        <v>220</v>
      </c>
      <c r="LQ244" s="2" t="s">
        <v>232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230</v>
      </c>
      <c r="LZ244" s="2" t="s">
        <v>270</v>
      </c>
      <c r="MA244" s="2" t="s">
        <v>2573</v>
      </c>
      <c r="MB244" s="2" t="s">
        <v>220</v>
      </c>
      <c r="MC244" s="2" t="s">
        <v>232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277</v>
      </c>
      <c r="ML244" s="2" t="s">
        <v>270</v>
      </c>
      <c r="MM244" s="2" t="s">
        <v>220</v>
      </c>
      <c r="MN244" s="2" t="s">
        <v>220</v>
      </c>
      <c r="MO244" s="2" t="s">
        <v>232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230</v>
      </c>
      <c r="MX244" s="2" t="s">
        <v>270</v>
      </c>
      <c r="MY244" s="2" t="s">
        <v>648</v>
      </c>
      <c r="MZ244" s="2" t="s">
        <v>595</v>
      </c>
      <c r="NA244" s="2" t="s">
        <v>232</v>
      </c>
      <c r="NB244" s="2" t="s">
        <v>220</v>
      </c>
      <c r="NC244" s="4"/>
      <c r="ND244" s="8"/>
      <c r="NE244" s="4"/>
      <c r="NF244" s="8"/>
      <c r="NG244" s="7"/>
      <c r="NH244" s="7"/>
      <c r="NI244" s="2" t="s">
        <v>220</v>
      </c>
      <c r="NJ244" s="2" t="s">
        <v>220</v>
      </c>
      <c r="NK244" s="2" t="s">
        <v>220</v>
      </c>
      <c r="NL244" s="2" t="s">
        <v>220</v>
      </c>
      <c r="NM244" s="2" t="s">
        <v>220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277</v>
      </c>
      <c r="NV244" s="2" t="s">
        <v>270</v>
      </c>
      <c r="NW244" s="2" t="s">
        <v>220</v>
      </c>
      <c r="NX244" s="2" t="s">
        <v>220</v>
      </c>
      <c r="NY244" s="2" t="s">
        <v>232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220</v>
      </c>
      <c r="OH244" s="2" t="s">
        <v>220</v>
      </c>
      <c r="OI244" s="2" t="s">
        <v>220</v>
      </c>
      <c r="OJ244" s="2" t="s">
        <v>220</v>
      </c>
      <c r="OK244" s="2" t="s">
        <v>220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230</v>
      </c>
      <c r="OT244" s="2" t="s">
        <v>270</v>
      </c>
      <c r="OU244" s="2" t="s">
        <v>607</v>
      </c>
      <c r="OV244" s="2" t="s">
        <v>220</v>
      </c>
      <c r="OW244" s="2" t="s">
        <v>232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220</v>
      </c>
      <c r="PG244" s="2" t="s">
        <v>220</v>
      </c>
      <c r="PH244" s="2" t="s">
        <v>220</v>
      </c>
      <c r="PI244" s="2" t="s">
        <v>220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277</v>
      </c>
      <c r="PR244" s="2" t="s">
        <v>270</v>
      </c>
      <c r="PS244" s="2" t="s">
        <v>220</v>
      </c>
      <c r="PT244" s="2" t="s">
        <v>220</v>
      </c>
      <c r="PU244" s="2" t="s">
        <v>232</v>
      </c>
      <c r="PV244" s="2" t="s">
        <v>220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</row>
    <row r="245">
      <c r="A245" s="2" t="s">
        <v>2574</v>
      </c>
      <c r="B245" s="2" t="s">
        <v>209</v>
      </c>
      <c r="C245" s="2" t="s">
        <v>210</v>
      </c>
      <c r="D245" s="2" t="s">
        <v>2575</v>
      </c>
      <c r="E245" s="2" t="s">
        <v>2576</v>
      </c>
      <c r="F245" s="2" t="s">
        <v>2577</v>
      </c>
      <c r="G245" s="2" t="s">
        <v>2577</v>
      </c>
      <c r="H245" s="2" t="s">
        <v>2577</v>
      </c>
      <c r="I245" s="2" t="s">
        <v>2578</v>
      </c>
      <c r="J245" s="2" t="s">
        <v>2579</v>
      </c>
      <c r="K245" s="2" t="s">
        <v>1436</v>
      </c>
      <c r="L245" s="3">
        <v>14.85</v>
      </c>
      <c r="M245" s="3">
        <v>15.59</v>
      </c>
      <c r="N245" s="3">
        <v>32.99</v>
      </c>
      <c r="O245" s="2" t="s">
        <v>217</v>
      </c>
      <c r="P245" s="2" t="s">
        <v>439</v>
      </c>
      <c r="Q245" s="2" t="s">
        <v>219</v>
      </c>
      <c r="R245" s="2" t="s">
        <v>220</v>
      </c>
      <c r="S245" s="2" t="s">
        <v>2580</v>
      </c>
      <c r="T245" s="2" t="s">
        <v>220</v>
      </c>
      <c r="U245" s="2" t="s">
        <v>220</v>
      </c>
      <c r="V245" s="2" t="s">
        <v>843</v>
      </c>
      <c r="W245" s="2" t="s">
        <v>845</v>
      </c>
      <c r="X245" s="2" t="s">
        <v>442</v>
      </c>
      <c r="Y245" s="2" t="s">
        <v>582</v>
      </c>
      <c r="Z245" s="4">
        <v>311</v>
      </c>
      <c r="AA245" s="4">
        <f>=ROUNDDOWN(8.63888888888889,0)</f>
      </c>
      <c r="AB245" s="5">
        <v>36</v>
      </c>
      <c r="AC245" s="2" t="s">
        <v>2581</v>
      </c>
      <c r="AD245" s="4">
        <v>500</v>
      </c>
      <c r="AE245" s="4">
        <v>500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>
        <v>92</v>
      </c>
      <c r="AQ245" s="8">
        <v>1494.95</v>
      </c>
      <c r="AR245" s="4">
        <v>95</v>
      </c>
      <c r="AS245" s="8">
        <v>1437.59</v>
      </c>
      <c r="AT245" s="7">
        <v>-0.0316</v>
      </c>
      <c r="AU245" s="7">
        <v>0.0399</v>
      </c>
      <c r="AV245" s="4">
        <v>92</v>
      </c>
      <c r="AW245" s="8">
        <v>1494.95</v>
      </c>
      <c r="AX245" s="4">
        <v>95</v>
      </c>
      <c r="AY245" s="8">
        <v>1437.59</v>
      </c>
      <c r="AZ245" s="7">
        <v>-0.0316</v>
      </c>
      <c r="BA245" s="7">
        <v>0.0399</v>
      </c>
      <c r="BB245" s="7">
        <v>1</v>
      </c>
      <c r="BC245" s="4">
        <v>325</v>
      </c>
      <c r="BD245" s="8">
        <v>5103.58</v>
      </c>
      <c r="BE245" s="4">
        <v>517</v>
      </c>
      <c r="BF245" s="8">
        <v>7977.01</v>
      </c>
      <c r="BG245" s="7">
        <v>-0.3714</v>
      </c>
      <c r="BH245" s="7">
        <v>-0.3602</v>
      </c>
      <c r="BI245" s="7">
        <v>0.2929</v>
      </c>
      <c r="BJ245" s="4">
        <v>92</v>
      </c>
      <c r="BK245" s="8">
        <v>1494.95</v>
      </c>
      <c r="BL245" s="2" t="s">
        <v>2582</v>
      </c>
      <c r="BM245" s="7">
        <v>1</v>
      </c>
      <c r="BN245" s="7">
        <v>1</v>
      </c>
      <c r="BO245" s="4">
        <v>21</v>
      </c>
      <c r="BP245" s="8">
        <v>329.07</v>
      </c>
      <c r="BQ245" s="4">
        <v>20</v>
      </c>
      <c r="BR245" s="8">
        <v>313.4</v>
      </c>
      <c r="BS245" s="7">
        <v>0.05</v>
      </c>
      <c r="BT245" s="7">
        <v>0.05</v>
      </c>
      <c r="BU245" s="2" t="s">
        <v>230</v>
      </c>
      <c r="BV245" s="2" t="s">
        <v>217</v>
      </c>
      <c r="BW245" s="2" t="s">
        <v>220</v>
      </c>
      <c r="BX245" s="2" t="s">
        <v>2311</v>
      </c>
      <c r="BY245" s="2" t="s">
        <v>232</v>
      </c>
      <c r="BZ245" s="2" t="s">
        <v>220</v>
      </c>
      <c r="CA245" s="4">
        <v>4</v>
      </c>
      <c r="CB245" s="8">
        <v>60.96</v>
      </c>
      <c r="CC245" s="4">
        <v>6</v>
      </c>
      <c r="CD245" s="8">
        <v>91.44</v>
      </c>
      <c r="CE245" s="7">
        <v>-0.3333</v>
      </c>
      <c r="CF245" s="7">
        <v>-0.3333</v>
      </c>
      <c r="CG245" s="2" t="s">
        <v>230</v>
      </c>
      <c r="CH245" s="2" t="s">
        <v>217</v>
      </c>
      <c r="CI245" s="2" t="s">
        <v>591</v>
      </c>
      <c r="CJ245" s="2" t="s">
        <v>1642</v>
      </c>
      <c r="CK245" s="2" t="s">
        <v>232</v>
      </c>
      <c r="CL245" s="2" t="s">
        <v>220</v>
      </c>
      <c r="CM245" s="4">
        <v>18</v>
      </c>
      <c r="CN245" s="8">
        <v>259.2</v>
      </c>
      <c r="CO245" s="4">
        <v>15</v>
      </c>
      <c r="CP245" s="8">
        <v>216</v>
      </c>
      <c r="CQ245" s="7">
        <v>0.2</v>
      </c>
      <c r="CR245" s="7">
        <v>0.2</v>
      </c>
      <c r="CS245" s="2" t="s">
        <v>230</v>
      </c>
      <c r="CT245" s="2" t="s">
        <v>217</v>
      </c>
      <c r="CU245" s="2" t="s">
        <v>2583</v>
      </c>
      <c r="CV245" s="2" t="s">
        <v>2132</v>
      </c>
      <c r="CW245" s="2" t="s">
        <v>232</v>
      </c>
      <c r="CX245" s="2" t="s">
        <v>220</v>
      </c>
      <c r="CY245" s="4"/>
      <c r="CZ245" s="8"/>
      <c r="DA245" s="4">
        <v>3</v>
      </c>
      <c r="DB245" s="8">
        <v>43.14</v>
      </c>
      <c r="DC245" s="7">
        <v>-1</v>
      </c>
      <c r="DD245" s="7">
        <v>-1</v>
      </c>
      <c r="DE245" s="2" t="s">
        <v>230</v>
      </c>
      <c r="DF245" s="2" t="s">
        <v>217</v>
      </c>
      <c r="DG245" s="2" t="s">
        <v>591</v>
      </c>
      <c r="DH245" s="2" t="s">
        <v>1643</v>
      </c>
      <c r="DI245" s="2" t="s">
        <v>232</v>
      </c>
      <c r="DJ245" s="2" t="s">
        <v>220</v>
      </c>
      <c r="DK245" s="4">
        <v>25</v>
      </c>
      <c r="DL245" s="8">
        <v>453.8</v>
      </c>
      <c r="DM245" s="4">
        <v>26</v>
      </c>
      <c r="DN245" s="8">
        <v>370.16</v>
      </c>
      <c r="DO245" s="7">
        <v>-0.0385</v>
      </c>
      <c r="DP245" s="7">
        <v>0.226</v>
      </c>
      <c r="DQ245" s="2" t="s">
        <v>230</v>
      </c>
      <c r="DR245" s="2" t="s">
        <v>217</v>
      </c>
      <c r="DS245" s="2" t="s">
        <v>591</v>
      </c>
      <c r="DT245" s="2" t="s">
        <v>2309</v>
      </c>
      <c r="DU245" s="2" t="s">
        <v>232</v>
      </c>
      <c r="DV245" s="2" t="s">
        <v>220</v>
      </c>
      <c r="DW245" s="4">
        <v>2</v>
      </c>
      <c r="DX245" s="8">
        <v>28.66</v>
      </c>
      <c r="DY245" s="4"/>
      <c r="DZ245" s="8"/>
      <c r="EA245" s="7"/>
      <c r="EB245" s="7"/>
      <c r="EC245" s="2" t="s">
        <v>230</v>
      </c>
      <c r="ED245" s="2" t="s">
        <v>217</v>
      </c>
      <c r="EE245" s="2" t="s">
        <v>591</v>
      </c>
      <c r="EF245" s="2" t="s">
        <v>2536</v>
      </c>
      <c r="EG245" s="2" t="s">
        <v>232</v>
      </c>
      <c r="EH245" s="2" t="s">
        <v>220</v>
      </c>
      <c r="EI245" s="4">
        <v>19</v>
      </c>
      <c r="EJ245" s="8">
        <v>312.74</v>
      </c>
      <c r="EK245" s="4">
        <v>16</v>
      </c>
      <c r="EL245" s="8">
        <v>263.36</v>
      </c>
      <c r="EM245" s="7">
        <v>0.1875</v>
      </c>
      <c r="EN245" s="7">
        <v>0.1875</v>
      </c>
      <c r="EO245" s="2" t="s">
        <v>230</v>
      </c>
      <c r="EP245" s="2" t="s">
        <v>217</v>
      </c>
      <c r="EQ245" s="2" t="s">
        <v>455</v>
      </c>
      <c r="ER245" s="2" t="s">
        <v>246</v>
      </c>
      <c r="ES245" s="2" t="s">
        <v>232</v>
      </c>
      <c r="ET245" s="2" t="s">
        <v>220</v>
      </c>
      <c r="EU245" s="4"/>
      <c r="EV245" s="8"/>
      <c r="EW245" s="4"/>
      <c r="EX245" s="8"/>
      <c r="EY245" s="7"/>
      <c r="EZ245" s="7"/>
      <c r="FA245" s="2" t="s">
        <v>416</v>
      </c>
      <c r="FB245" s="2" t="s">
        <v>270</v>
      </c>
      <c r="FC245" s="2" t="s">
        <v>591</v>
      </c>
      <c r="FD245" s="2" t="s">
        <v>1392</v>
      </c>
      <c r="FE245" s="2" t="s">
        <v>232</v>
      </c>
      <c r="FF245" s="2" t="s">
        <v>220</v>
      </c>
      <c r="FG245" s="4"/>
      <c r="FH245" s="8"/>
      <c r="FI245" s="4">
        <v>6</v>
      </c>
      <c r="FJ245" s="8">
        <v>93.36</v>
      </c>
      <c r="FK245" s="7">
        <v>-1</v>
      </c>
      <c r="FL245" s="7">
        <v>-1</v>
      </c>
      <c r="FM245" s="2" t="s">
        <v>230</v>
      </c>
      <c r="FN245" s="2" t="s">
        <v>217</v>
      </c>
      <c r="FO245" s="2" t="s">
        <v>246</v>
      </c>
      <c r="FP245" s="2" t="s">
        <v>2584</v>
      </c>
      <c r="FQ245" s="2" t="s">
        <v>232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277</v>
      </c>
      <c r="FZ245" s="2" t="s">
        <v>217</v>
      </c>
      <c r="GA245" s="2" t="s">
        <v>220</v>
      </c>
      <c r="GB245" s="2" t="s">
        <v>220</v>
      </c>
      <c r="GC245" s="2" t="s">
        <v>232</v>
      </c>
      <c r="GD245" s="2" t="s">
        <v>220</v>
      </c>
      <c r="GE245" s="4"/>
      <c r="GF245" s="8"/>
      <c r="GG245" s="4">
        <v>2</v>
      </c>
      <c r="GH245" s="8">
        <v>31.18</v>
      </c>
      <c r="GI245" s="7">
        <v>-1</v>
      </c>
      <c r="GJ245" s="7">
        <v>-1</v>
      </c>
      <c r="GK245" s="2" t="s">
        <v>230</v>
      </c>
      <c r="GL245" s="2" t="s">
        <v>217</v>
      </c>
      <c r="GM245" s="2" t="s">
        <v>250</v>
      </c>
      <c r="GN245" s="2" t="s">
        <v>348</v>
      </c>
      <c r="GO245" s="2" t="s">
        <v>232</v>
      </c>
      <c r="GP245" s="2" t="s">
        <v>220</v>
      </c>
      <c r="GQ245" s="4"/>
      <c r="GR245" s="8"/>
      <c r="GS245" s="4">
        <v>1</v>
      </c>
      <c r="GT245" s="8">
        <v>15.55</v>
      </c>
      <c r="GU245" s="7">
        <v>-1</v>
      </c>
      <c r="GV245" s="7">
        <v>-1</v>
      </c>
      <c r="GW245" s="2" t="s">
        <v>230</v>
      </c>
      <c r="GX245" s="2" t="s">
        <v>217</v>
      </c>
      <c r="GY245" s="2" t="s">
        <v>1830</v>
      </c>
      <c r="GZ245" s="2" t="s">
        <v>302</v>
      </c>
      <c r="HA245" s="2" t="s">
        <v>232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230</v>
      </c>
      <c r="HJ245" s="2" t="s">
        <v>217</v>
      </c>
      <c r="HK245" s="2" t="s">
        <v>1523</v>
      </c>
      <c r="HL245" s="2" t="s">
        <v>2109</v>
      </c>
      <c r="HM245" s="2" t="s">
        <v>232</v>
      </c>
      <c r="HN245" s="2" t="s">
        <v>220</v>
      </c>
      <c r="HO245" s="4">
        <v>3</v>
      </c>
      <c r="HP245" s="8">
        <v>50.52</v>
      </c>
      <c r="HQ245" s="4"/>
      <c r="HR245" s="8"/>
      <c r="HS245" s="7"/>
      <c r="HT245" s="7"/>
      <c r="HU245" s="2" t="s">
        <v>230</v>
      </c>
      <c r="HV245" s="2" t="s">
        <v>217</v>
      </c>
      <c r="HW245" s="2" t="s">
        <v>599</v>
      </c>
      <c r="HX245" s="2" t="s">
        <v>836</v>
      </c>
      <c r="HY245" s="2" t="s">
        <v>232</v>
      </c>
      <c r="HZ245" s="2" t="s">
        <v>220</v>
      </c>
      <c r="IA245" s="4"/>
      <c r="IB245" s="8"/>
      <c r="IC245" s="4"/>
      <c r="ID245" s="8"/>
      <c r="IE245" s="7"/>
      <c r="IF245" s="7"/>
      <c r="IG245" s="2" t="s">
        <v>230</v>
      </c>
      <c r="IH245" s="2" t="s">
        <v>217</v>
      </c>
      <c r="II245" s="2" t="s">
        <v>591</v>
      </c>
      <c r="IJ245" s="2" t="s">
        <v>1641</v>
      </c>
      <c r="IK245" s="2" t="s">
        <v>232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277</v>
      </c>
      <c r="IT245" s="2" t="s">
        <v>217</v>
      </c>
      <c r="IU245" s="2" t="s">
        <v>220</v>
      </c>
      <c r="IV245" s="2" t="s">
        <v>220</v>
      </c>
      <c r="IW245" s="2" t="s">
        <v>232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230</v>
      </c>
      <c r="JF245" s="2" t="s">
        <v>217</v>
      </c>
      <c r="JG245" s="2" t="s">
        <v>1387</v>
      </c>
      <c r="JH245" s="2" t="s">
        <v>1182</v>
      </c>
      <c r="JI245" s="2" t="s">
        <v>232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230</v>
      </c>
      <c r="JR245" s="2" t="s">
        <v>217</v>
      </c>
      <c r="JS245" s="2" t="s">
        <v>642</v>
      </c>
      <c r="JT245" s="2" t="s">
        <v>1683</v>
      </c>
      <c r="JU245" s="2" t="s">
        <v>232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277</v>
      </c>
      <c r="KD245" s="2" t="s">
        <v>217</v>
      </c>
      <c r="KE245" s="2" t="s">
        <v>220</v>
      </c>
      <c r="KF245" s="2" t="s">
        <v>220</v>
      </c>
      <c r="KG245" s="2" t="s">
        <v>232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254</v>
      </c>
      <c r="KP245" s="2" t="s">
        <v>217</v>
      </c>
      <c r="KQ245" s="2" t="s">
        <v>220</v>
      </c>
      <c r="KR245" s="2" t="s">
        <v>220</v>
      </c>
      <c r="KS245" s="2" t="s">
        <v>232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277</v>
      </c>
      <c r="LB245" s="2" t="s">
        <v>217</v>
      </c>
      <c r="LC245" s="2" t="s">
        <v>220</v>
      </c>
      <c r="LD245" s="2" t="s">
        <v>220</v>
      </c>
      <c r="LE245" s="2" t="s">
        <v>232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268</v>
      </c>
      <c r="LN245" s="2" t="s">
        <v>217</v>
      </c>
      <c r="LO245" s="2" t="s">
        <v>220</v>
      </c>
      <c r="LP245" s="2" t="s">
        <v>220</v>
      </c>
      <c r="LQ245" s="2" t="s">
        <v>232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230</v>
      </c>
      <c r="LZ245" s="2" t="s">
        <v>270</v>
      </c>
      <c r="MA245" s="2" t="s">
        <v>1452</v>
      </c>
      <c r="MB245" s="2" t="s">
        <v>2585</v>
      </c>
      <c r="MC245" s="2" t="s">
        <v>232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230</v>
      </c>
      <c r="ML245" s="2" t="s">
        <v>270</v>
      </c>
      <c r="MM245" s="2" t="s">
        <v>1806</v>
      </c>
      <c r="MN245" s="2" t="s">
        <v>409</v>
      </c>
      <c r="MO245" s="2" t="s">
        <v>232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230</v>
      </c>
      <c r="MX245" s="2" t="s">
        <v>274</v>
      </c>
      <c r="MY245" s="2" t="s">
        <v>648</v>
      </c>
      <c r="MZ245" s="2" t="s">
        <v>2586</v>
      </c>
      <c r="NA245" s="2" t="s">
        <v>232</v>
      </c>
      <c r="NB245" s="2" t="s">
        <v>220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220</v>
      </c>
      <c r="NK245" s="2" t="s">
        <v>220</v>
      </c>
      <c r="NL245" s="2" t="s">
        <v>220</v>
      </c>
      <c r="NM245" s="2" t="s">
        <v>220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254</v>
      </c>
      <c r="NV245" s="2" t="s">
        <v>217</v>
      </c>
      <c r="NW245" s="2" t="s">
        <v>220</v>
      </c>
      <c r="NX245" s="2" t="s">
        <v>220</v>
      </c>
      <c r="NY245" s="2" t="s">
        <v>232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220</v>
      </c>
      <c r="OI245" s="2" t="s">
        <v>220</v>
      </c>
      <c r="OJ245" s="2" t="s">
        <v>220</v>
      </c>
      <c r="OK245" s="2" t="s">
        <v>220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230</v>
      </c>
      <c r="OT245" s="2" t="s">
        <v>270</v>
      </c>
      <c r="OU245" s="2" t="s">
        <v>2022</v>
      </c>
      <c r="OV245" s="2" t="s">
        <v>2376</v>
      </c>
      <c r="OW245" s="2" t="s">
        <v>232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220</v>
      </c>
      <c r="PG245" s="2" t="s">
        <v>220</v>
      </c>
      <c r="PH245" s="2" t="s">
        <v>220</v>
      </c>
      <c r="PI245" s="2" t="s">
        <v>220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230</v>
      </c>
      <c r="PR245" s="2" t="s">
        <v>270</v>
      </c>
      <c r="PS245" s="2" t="s">
        <v>2583</v>
      </c>
      <c r="PT245" s="2" t="s">
        <v>1534</v>
      </c>
      <c r="PU245" s="2" t="s">
        <v>232</v>
      </c>
      <c r="PV245" s="2" t="s">
        <v>220</v>
      </c>
      <c r="PW245" s="4">
        <v>311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>
        <v>500</v>
      </c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</row>
    <row r="246">
      <c r="A246" s="2" t="s">
        <v>2587</v>
      </c>
      <c r="B246" s="2" t="s">
        <v>209</v>
      </c>
      <c r="C246" s="2" t="s">
        <v>210</v>
      </c>
      <c r="D246" s="2" t="s">
        <v>2575</v>
      </c>
      <c r="E246" s="2" t="s">
        <v>2576</v>
      </c>
      <c r="F246" s="2" t="s">
        <v>2577</v>
      </c>
      <c r="G246" s="2" t="s">
        <v>2577</v>
      </c>
      <c r="H246" s="2" t="s">
        <v>2577</v>
      </c>
      <c r="I246" s="2" t="s">
        <v>2578</v>
      </c>
      <c r="J246" s="2" t="s">
        <v>2579</v>
      </c>
      <c r="K246" s="2" t="s">
        <v>626</v>
      </c>
      <c r="L246" s="3">
        <v>14.85</v>
      </c>
      <c r="M246" s="3">
        <v>15.59</v>
      </c>
      <c r="N246" s="3">
        <v>32.99</v>
      </c>
      <c r="O246" s="2" t="s">
        <v>217</v>
      </c>
      <c r="P246" s="2" t="s">
        <v>439</v>
      </c>
      <c r="Q246" s="2" t="s">
        <v>219</v>
      </c>
      <c r="R246" s="2" t="s">
        <v>220</v>
      </c>
      <c r="S246" s="2" t="s">
        <v>2588</v>
      </c>
      <c r="T246" s="2" t="s">
        <v>222</v>
      </c>
      <c r="U246" s="2" t="s">
        <v>2589</v>
      </c>
      <c r="V246" s="2" t="s">
        <v>843</v>
      </c>
      <c r="W246" s="2" t="s">
        <v>845</v>
      </c>
      <c r="X246" s="2" t="s">
        <v>442</v>
      </c>
      <c r="Y246" s="2" t="s">
        <v>708</v>
      </c>
      <c r="Z246" s="4">
        <v>805</v>
      </c>
      <c r="AA246" s="4">
        <f>=ROUNDDOWN(16.4285714285714,0)</f>
      </c>
      <c r="AB246" s="5">
        <v>49</v>
      </c>
      <c r="AC246" s="2" t="s">
        <v>1716</v>
      </c>
      <c r="AD246" s="4">
        <v>400</v>
      </c>
      <c r="AE246" s="4">
        <v>1100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>
        <v>93</v>
      </c>
      <c r="AQ246" s="8">
        <v>1443.08</v>
      </c>
      <c r="AR246" s="4">
        <v>115</v>
      </c>
      <c r="AS246" s="8">
        <v>1837.24</v>
      </c>
      <c r="AT246" s="7">
        <v>-0.1913</v>
      </c>
      <c r="AU246" s="7">
        <v>-0.2145</v>
      </c>
      <c r="AV246" s="4">
        <v>93</v>
      </c>
      <c r="AW246" s="8">
        <v>1443.08</v>
      </c>
      <c r="AX246" s="4">
        <v>115</v>
      </c>
      <c r="AY246" s="8">
        <v>1837.24</v>
      </c>
      <c r="AZ246" s="7">
        <v>-0.1913</v>
      </c>
      <c r="BA246" s="7">
        <v>-0.2145</v>
      </c>
      <c r="BB246" s="7">
        <v>1</v>
      </c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>
        <v>0.2828</v>
      </c>
      <c r="BJ246" s="4">
        <v>93</v>
      </c>
      <c r="BK246" s="8">
        <v>1443.08</v>
      </c>
      <c r="BL246" s="2" t="s">
        <v>2590</v>
      </c>
      <c r="BM246" s="7">
        <v>1</v>
      </c>
      <c r="BN246" s="7">
        <v>1</v>
      </c>
      <c r="BO246" s="4">
        <v>28</v>
      </c>
      <c r="BP246" s="8">
        <v>465.36</v>
      </c>
      <c r="BQ246" s="4">
        <v>66</v>
      </c>
      <c r="BR246" s="8">
        <v>1096.92</v>
      </c>
      <c r="BS246" s="7">
        <v>-0.5758</v>
      </c>
      <c r="BT246" s="7">
        <v>-0.5758</v>
      </c>
      <c r="BU246" s="2" t="s">
        <v>230</v>
      </c>
      <c r="BV246" s="2" t="s">
        <v>217</v>
      </c>
      <c r="BW246" s="2" t="s">
        <v>220</v>
      </c>
      <c r="BX246" s="2" t="s">
        <v>461</v>
      </c>
      <c r="BY246" s="2" t="s">
        <v>232</v>
      </c>
      <c r="BZ246" s="2" t="s">
        <v>220</v>
      </c>
      <c r="CA246" s="4"/>
      <c r="CB246" s="8"/>
      <c r="CC246" s="4">
        <v>3</v>
      </c>
      <c r="CD246" s="8">
        <v>45.72</v>
      </c>
      <c r="CE246" s="7">
        <v>-1</v>
      </c>
      <c r="CF246" s="7">
        <v>-1</v>
      </c>
      <c r="CG246" s="2" t="s">
        <v>230</v>
      </c>
      <c r="CH246" s="2" t="s">
        <v>217</v>
      </c>
      <c r="CI246" s="2" t="s">
        <v>752</v>
      </c>
      <c r="CJ246" s="2" t="s">
        <v>972</v>
      </c>
      <c r="CK246" s="2" t="s">
        <v>232</v>
      </c>
      <c r="CL246" s="2" t="s">
        <v>220</v>
      </c>
      <c r="CM246" s="4">
        <v>28</v>
      </c>
      <c r="CN246" s="8">
        <v>403.2</v>
      </c>
      <c r="CO246" s="4">
        <v>8</v>
      </c>
      <c r="CP246" s="8">
        <v>115.2</v>
      </c>
      <c r="CQ246" s="7">
        <v>2.5</v>
      </c>
      <c r="CR246" s="7">
        <v>2.5</v>
      </c>
      <c r="CS246" s="2" t="s">
        <v>230</v>
      </c>
      <c r="CT246" s="2" t="s">
        <v>217</v>
      </c>
      <c r="CU246" s="2" t="s">
        <v>714</v>
      </c>
      <c r="CV246" s="2" t="s">
        <v>2591</v>
      </c>
      <c r="CW246" s="2" t="s">
        <v>232</v>
      </c>
      <c r="CX246" s="2" t="s">
        <v>220</v>
      </c>
      <c r="CY246" s="4">
        <v>16</v>
      </c>
      <c r="CZ246" s="8">
        <v>230.08</v>
      </c>
      <c r="DA246" s="4">
        <v>10</v>
      </c>
      <c r="DB246" s="8">
        <v>143.8</v>
      </c>
      <c r="DC246" s="7">
        <v>0.6</v>
      </c>
      <c r="DD246" s="7">
        <v>0.6</v>
      </c>
      <c r="DE246" s="2" t="s">
        <v>230</v>
      </c>
      <c r="DF246" s="2" t="s">
        <v>217</v>
      </c>
      <c r="DG246" s="2" t="s">
        <v>2592</v>
      </c>
      <c r="DH246" s="2" t="s">
        <v>2593</v>
      </c>
      <c r="DI246" s="2" t="s">
        <v>232</v>
      </c>
      <c r="DJ246" s="2" t="s">
        <v>220</v>
      </c>
      <c r="DK246" s="4"/>
      <c r="DL246" s="8"/>
      <c r="DM246" s="4">
        <v>14</v>
      </c>
      <c r="DN246" s="8">
        <v>208.76</v>
      </c>
      <c r="DO246" s="7">
        <v>-1</v>
      </c>
      <c r="DP246" s="7">
        <v>-1</v>
      </c>
      <c r="DQ246" s="2" t="s">
        <v>230</v>
      </c>
      <c r="DR246" s="2" t="s">
        <v>217</v>
      </c>
      <c r="DS246" s="2" t="s">
        <v>1193</v>
      </c>
      <c r="DT246" s="2" t="s">
        <v>2592</v>
      </c>
      <c r="DU246" s="2" t="s">
        <v>232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230</v>
      </c>
      <c r="ED246" s="2" t="s">
        <v>217</v>
      </c>
      <c r="EE246" s="2" t="s">
        <v>720</v>
      </c>
      <c r="EF246" s="2" t="s">
        <v>731</v>
      </c>
      <c r="EG246" s="2" t="s">
        <v>232</v>
      </c>
      <c r="EH246" s="2" t="s">
        <v>220</v>
      </c>
      <c r="EI246" s="4">
        <v>19</v>
      </c>
      <c r="EJ246" s="8">
        <v>312.74</v>
      </c>
      <c r="EK246" s="4">
        <v>10</v>
      </c>
      <c r="EL246" s="8">
        <v>164.6</v>
      </c>
      <c r="EM246" s="7">
        <v>0.9</v>
      </c>
      <c r="EN246" s="7">
        <v>0.9</v>
      </c>
      <c r="EO246" s="2" t="s">
        <v>230</v>
      </c>
      <c r="EP246" s="2" t="s">
        <v>217</v>
      </c>
      <c r="EQ246" s="2" t="s">
        <v>312</v>
      </c>
      <c r="ER246" s="2" t="s">
        <v>342</v>
      </c>
      <c r="ES246" s="2" t="s">
        <v>232</v>
      </c>
      <c r="ET246" s="2" t="s">
        <v>220</v>
      </c>
      <c r="EU246" s="4"/>
      <c r="EV246" s="8"/>
      <c r="EW246" s="4"/>
      <c r="EX246" s="8"/>
      <c r="EY246" s="7"/>
      <c r="EZ246" s="7"/>
      <c r="FA246" s="2" t="s">
        <v>230</v>
      </c>
      <c r="FB246" s="2" t="s">
        <v>217</v>
      </c>
      <c r="FC246" s="2" t="s">
        <v>2594</v>
      </c>
      <c r="FD246" s="2" t="s">
        <v>2595</v>
      </c>
      <c r="FE246" s="2" t="s">
        <v>232</v>
      </c>
      <c r="FF246" s="2" t="s">
        <v>220</v>
      </c>
      <c r="FG246" s="4"/>
      <c r="FH246" s="8"/>
      <c r="FI246" s="4">
        <v>4</v>
      </c>
      <c r="FJ246" s="8">
        <v>62.24</v>
      </c>
      <c r="FK246" s="7">
        <v>-1</v>
      </c>
      <c r="FL246" s="7">
        <v>-1</v>
      </c>
      <c r="FM246" s="2" t="s">
        <v>230</v>
      </c>
      <c r="FN246" s="2" t="s">
        <v>217</v>
      </c>
      <c r="FO246" s="2" t="s">
        <v>714</v>
      </c>
      <c r="FP246" s="2" t="s">
        <v>344</v>
      </c>
      <c r="FQ246" s="2" t="s">
        <v>232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277</v>
      </c>
      <c r="FZ246" s="2" t="s">
        <v>217</v>
      </c>
      <c r="GA246" s="2" t="s">
        <v>220</v>
      </c>
      <c r="GB246" s="2" t="s">
        <v>220</v>
      </c>
      <c r="GC246" s="2" t="s">
        <v>232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230</v>
      </c>
      <c r="GL246" s="2" t="s">
        <v>217</v>
      </c>
      <c r="GM246" s="2" t="s">
        <v>250</v>
      </c>
      <c r="GN246" s="2" t="s">
        <v>220</v>
      </c>
      <c r="GO246" s="2" t="s">
        <v>232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230</v>
      </c>
      <c r="GX246" s="2" t="s">
        <v>270</v>
      </c>
      <c r="GY246" s="2" t="s">
        <v>1778</v>
      </c>
      <c r="GZ246" s="2" t="s">
        <v>1235</v>
      </c>
      <c r="HA246" s="2" t="s">
        <v>232</v>
      </c>
      <c r="HB246" s="2" t="s">
        <v>220</v>
      </c>
      <c r="HC246" s="4">
        <v>2</v>
      </c>
      <c r="HD246" s="8">
        <v>31.7</v>
      </c>
      <c r="HE246" s="4"/>
      <c r="HF246" s="8"/>
      <c r="HG246" s="7"/>
      <c r="HH246" s="7"/>
      <c r="HI246" s="2" t="s">
        <v>230</v>
      </c>
      <c r="HJ246" s="2" t="s">
        <v>217</v>
      </c>
      <c r="HK246" s="2" t="s">
        <v>312</v>
      </c>
      <c r="HL246" s="2" t="s">
        <v>681</v>
      </c>
      <c r="HM246" s="2" t="s">
        <v>232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230</v>
      </c>
      <c r="HV246" s="2" t="s">
        <v>217</v>
      </c>
      <c r="HW246" s="2" t="s">
        <v>599</v>
      </c>
      <c r="HX246" s="2" t="s">
        <v>2596</v>
      </c>
      <c r="HY246" s="2" t="s">
        <v>232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230</v>
      </c>
      <c r="IH246" s="2" t="s">
        <v>217</v>
      </c>
      <c r="II246" s="2" t="s">
        <v>730</v>
      </c>
      <c r="IJ246" s="2" t="s">
        <v>491</v>
      </c>
      <c r="IK246" s="2" t="s">
        <v>232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277</v>
      </c>
      <c r="IT246" s="2" t="s">
        <v>217</v>
      </c>
      <c r="IU246" s="2" t="s">
        <v>220</v>
      </c>
      <c r="IV246" s="2" t="s">
        <v>220</v>
      </c>
      <c r="IW246" s="2" t="s">
        <v>232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254</v>
      </c>
      <c r="JF246" s="2" t="s">
        <v>217</v>
      </c>
      <c r="JG246" s="2" t="s">
        <v>220</v>
      </c>
      <c r="JH246" s="2" t="s">
        <v>220</v>
      </c>
      <c r="JI246" s="2" t="s">
        <v>232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230</v>
      </c>
      <c r="JR246" s="2" t="s">
        <v>217</v>
      </c>
      <c r="JS246" s="2" t="s">
        <v>316</v>
      </c>
      <c r="JT246" s="2" t="s">
        <v>220</v>
      </c>
      <c r="JU246" s="2" t="s">
        <v>232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277</v>
      </c>
      <c r="KD246" s="2" t="s">
        <v>217</v>
      </c>
      <c r="KE246" s="2" t="s">
        <v>220</v>
      </c>
      <c r="KF246" s="2" t="s">
        <v>220</v>
      </c>
      <c r="KG246" s="2" t="s">
        <v>232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277</v>
      </c>
      <c r="KP246" s="2" t="s">
        <v>217</v>
      </c>
      <c r="KQ246" s="2" t="s">
        <v>220</v>
      </c>
      <c r="KR246" s="2" t="s">
        <v>220</v>
      </c>
      <c r="KS246" s="2" t="s">
        <v>232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277</v>
      </c>
      <c r="LB246" s="2" t="s">
        <v>217</v>
      </c>
      <c r="LC246" s="2" t="s">
        <v>220</v>
      </c>
      <c r="LD246" s="2" t="s">
        <v>220</v>
      </c>
      <c r="LE246" s="2" t="s">
        <v>232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268</v>
      </c>
      <c r="LN246" s="2" t="s">
        <v>217</v>
      </c>
      <c r="LO246" s="2" t="s">
        <v>220</v>
      </c>
      <c r="LP246" s="2" t="s">
        <v>220</v>
      </c>
      <c r="LQ246" s="2" t="s">
        <v>232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230</v>
      </c>
      <c r="LZ246" s="2" t="s">
        <v>270</v>
      </c>
      <c r="MA246" s="2" t="s">
        <v>1103</v>
      </c>
      <c r="MB246" s="2" t="s">
        <v>220</v>
      </c>
      <c r="MC246" s="2" t="s">
        <v>232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230</v>
      </c>
      <c r="ML246" s="2" t="s">
        <v>270</v>
      </c>
      <c r="MM246" s="2" t="s">
        <v>520</v>
      </c>
      <c r="MN246" s="2" t="s">
        <v>2597</v>
      </c>
      <c r="MO246" s="2" t="s">
        <v>232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230</v>
      </c>
      <c r="MX246" s="2" t="s">
        <v>274</v>
      </c>
      <c r="MY246" s="2" t="s">
        <v>741</v>
      </c>
      <c r="MZ246" s="2" t="s">
        <v>244</v>
      </c>
      <c r="NA246" s="2" t="s">
        <v>232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220</v>
      </c>
      <c r="NK246" s="2" t="s">
        <v>220</v>
      </c>
      <c r="NL246" s="2" t="s">
        <v>220</v>
      </c>
      <c r="NM246" s="2" t="s">
        <v>220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277</v>
      </c>
      <c r="NV246" s="2" t="s">
        <v>217</v>
      </c>
      <c r="NW246" s="2" t="s">
        <v>220</v>
      </c>
      <c r="NX246" s="2" t="s">
        <v>220</v>
      </c>
      <c r="NY246" s="2" t="s">
        <v>232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268</v>
      </c>
      <c r="OH246" s="2" t="s">
        <v>217</v>
      </c>
      <c r="OI246" s="2" t="s">
        <v>220</v>
      </c>
      <c r="OJ246" s="2" t="s">
        <v>220</v>
      </c>
      <c r="OK246" s="2" t="s">
        <v>232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254</v>
      </c>
      <c r="OT246" s="2" t="s">
        <v>270</v>
      </c>
      <c r="OU246" s="2" t="s">
        <v>220</v>
      </c>
      <c r="OV246" s="2" t="s">
        <v>220</v>
      </c>
      <c r="OW246" s="2" t="s">
        <v>232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220</v>
      </c>
      <c r="PG246" s="2" t="s">
        <v>220</v>
      </c>
      <c r="PH246" s="2" t="s">
        <v>220</v>
      </c>
      <c r="PI246" s="2" t="s">
        <v>220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254</v>
      </c>
      <c r="PR246" s="2" t="s">
        <v>270</v>
      </c>
      <c r="PS246" s="2" t="s">
        <v>220</v>
      </c>
      <c r="PT246" s="2" t="s">
        <v>220</v>
      </c>
      <c r="PU246" s="2" t="s">
        <v>232</v>
      </c>
      <c r="PV246" s="2" t="s">
        <v>220</v>
      </c>
      <c r="PW246" s="4">
        <v>805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>
        <v>400</v>
      </c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>
        <v>300</v>
      </c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>
        <v>400</v>
      </c>
      <c r="TG246" s="4"/>
      <c r="TH246" s="4"/>
    </row>
    <row r="247">
      <c r="A247" s="2" t="s">
        <v>2598</v>
      </c>
      <c r="B247" s="2" t="s">
        <v>209</v>
      </c>
      <c r="C247" s="2" t="s">
        <v>210</v>
      </c>
      <c r="D247" s="2" t="s">
        <v>2575</v>
      </c>
      <c r="E247" s="2" t="s">
        <v>2576</v>
      </c>
      <c r="F247" s="2" t="s">
        <v>2577</v>
      </c>
      <c r="G247" s="2" t="s">
        <v>2577</v>
      </c>
      <c r="H247" s="2" t="s">
        <v>2577</v>
      </c>
      <c r="I247" s="2" t="s">
        <v>2578</v>
      </c>
      <c r="J247" s="2" t="s">
        <v>2579</v>
      </c>
      <c r="K247" s="2" t="s">
        <v>2462</v>
      </c>
      <c r="L247" s="3">
        <v>14.85</v>
      </c>
      <c r="M247" s="3">
        <v>15.59</v>
      </c>
      <c r="N247" s="3">
        <v>32.99</v>
      </c>
      <c r="O247" s="2" t="s">
        <v>217</v>
      </c>
      <c r="P247" s="2" t="s">
        <v>439</v>
      </c>
      <c r="Q247" s="2" t="s">
        <v>219</v>
      </c>
      <c r="R247" s="2" t="s">
        <v>220</v>
      </c>
      <c r="S247" s="2" t="s">
        <v>2599</v>
      </c>
      <c r="T247" s="2" t="s">
        <v>220</v>
      </c>
      <c r="U247" s="2" t="s">
        <v>220</v>
      </c>
      <c r="V247" s="2" t="s">
        <v>843</v>
      </c>
      <c r="W247" s="2" t="s">
        <v>845</v>
      </c>
      <c r="X247" s="2" t="s">
        <v>442</v>
      </c>
      <c r="Y247" s="2" t="s">
        <v>582</v>
      </c>
      <c r="Z247" s="4">
        <v>859</v>
      </c>
      <c r="AA247" s="4">
        <f>=ROUNDDOWN(16.2075471698113,0)</f>
      </c>
      <c r="AB247" s="5">
        <v>53</v>
      </c>
      <c r="AC247" s="2" t="s">
        <v>1157</v>
      </c>
      <c r="AD247" s="4">
        <v>500</v>
      </c>
      <c r="AE247" s="4">
        <v>1000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>
        <v>81</v>
      </c>
      <c r="AQ247" s="8">
        <v>1255.35</v>
      </c>
      <c r="AR247" s="4">
        <v>102</v>
      </c>
      <c r="AS247" s="8">
        <v>1570.04</v>
      </c>
      <c r="AT247" s="7">
        <v>-0.2059</v>
      </c>
      <c r="AU247" s="7">
        <v>-0.2004</v>
      </c>
      <c r="AV247" s="4">
        <v>81</v>
      </c>
      <c r="AW247" s="8">
        <v>1255.35</v>
      </c>
      <c r="AX247" s="4">
        <v>102</v>
      </c>
      <c r="AY247" s="8">
        <v>1570.04</v>
      </c>
      <c r="AZ247" s="7">
        <v>-0.2059</v>
      </c>
      <c r="BA247" s="7">
        <v>-0.2004</v>
      </c>
      <c r="BB247" s="7">
        <v>1</v>
      </c>
      <c r="BC247" s="4" t="s">
        <v>220</v>
      </c>
      <c r="BD247" s="8" t="s">
        <v>220</v>
      </c>
      <c r="BE247" s="4" t="s">
        <v>220</v>
      </c>
      <c r="BF247" s="8" t="s">
        <v>220</v>
      </c>
      <c r="BG247" s="7" t="s">
        <v>220</v>
      </c>
      <c r="BH247" s="7" t="s">
        <v>220</v>
      </c>
      <c r="BI247" s="7">
        <v>0.246</v>
      </c>
      <c r="BJ247" s="4">
        <v>81</v>
      </c>
      <c r="BK247" s="8">
        <v>1255.35</v>
      </c>
      <c r="BL247" s="2" t="s">
        <v>2600</v>
      </c>
      <c r="BM247" s="7">
        <v>1</v>
      </c>
      <c r="BN247" s="7">
        <v>1</v>
      </c>
      <c r="BO247" s="4">
        <v>36</v>
      </c>
      <c r="BP247" s="8">
        <v>564.12</v>
      </c>
      <c r="BQ247" s="4">
        <v>44</v>
      </c>
      <c r="BR247" s="8">
        <v>689.48</v>
      </c>
      <c r="BS247" s="7">
        <v>-0.1818</v>
      </c>
      <c r="BT247" s="7">
        <v>-0.1818</v>
      </c>
      <c r="BU247" s="2" t="s">
        <v>230</v>
      </c>
      <c r="BV247" s="2" t="s">
        <v>217</v>
      </c>
      <c r="BW247" s="2" t="s">
        <v>220</v>
      </c>
      <c r="BX247" s="2" t="s">
        <v>584</v>
      </c>
      <c r="BY247" s="2" t="s">
        <v>232</v>
      </c>
      <c r="BZ247" s="2" t="s">
        <v>220</v>
      </c>
      <c r="CA247" s="4">
        <v>11</v>
      </c>
      <c r="CB247" s="8">
        <v>167.64</v>
      </c>
      <c r="CC247" s="4"/>
      <c r="CD247" s="8"/>
      <c r="CE247" s="7"/>
      <c r="CF247" s="7"/>
      <c r="CG247" s="2" t="s">
        <v>230</v>
      </c>
      <c r="CH247" s="2" t="s">
        <v>217</v>
      </c>
      <c r="CI247" s="2" t="s">
        <v>591</v>
      </c>
      <c r="CJ247" s="2" t="s">
        <v>2601</v>
      </c>
      <c r="CK247" s="2" t="s">
        <v>232</v>
      </c>
      <c r="CL247" s="2" t="s">
        <v>220</v>
      </c>
      <c r="CM247" s="4">
        <v>13</v>
      </c>
      <c r="CN247" s="8">
        <v>187.2</v>
      </c>
      <c r="CO247" s="4">
        <v>13</v>
      </c>
      <c r="CP247" s="8">
        <v>187.2</v>
      </c>
      <c r="CQ247" s="7"/>
      <c r="CR247" s="7"/>
      <c r="CS247" s="2" t="s">
        <v>230</v>
      </c>
      <c r="CT247" s="2" t="s">
        <v>217</v>
      </c>
      <c r="CU247" s="2" t="s">
        <v>1469</v>
      </c>
      <c r="CV247" s="2" t="s">
        <v>1913</v>
      </c>
      <c r="CW247" s="2" t="s">
        <v>232</v>
      </c>
      <c r="CX247" s="2" t="s">
        <v>220</v>
      </c>
      <c r="CY247" s="4"/>
      <c r="CZ247" s="8"/>
      <c r="DA247" s="4">
        <v>5</v>
      </c>
      <c r="DB247" s="8">
        <v>71.9</v>
      </c>
      <c r="DC247" s="7">
        <v>-1</v>
      </c>
      <c r="DD247" s="7">
        <v>-1</v>
      </c>
      <c r="DE247" s="2" t="s">
        <v>230</v>
      </c>
      <c r="DF247" s="2" t="s">
        <v>217</v>
      </c>
      <c r="DG247" s="2" t="s">
        <v>589</v>
      </c>
      <c r="DH247" s="2" t="s">
        <v>1999</v>
      </c>
      <c r="DI247" s="2" t="s">
        <v>232</v>
      </c>
      <c r="DJ247" s="2" t="s">
        <v>220</v>
      </c>
      <c r="DK247" s="4">
        <v>9</v>
      </c>
      <c r="DL247" s="8">
        <v>143.34</v>
      </c>
      <c r="DM247" s="4">
        <v>13</v>
      </c>
      <c r="DN247" s="8">
        <v>193.18</v>
      </c>
      <c r="DO247" s="7">
        <v>-0.3077</v>
      </c>
      <c r="DP247" s="7">
        <v>-0.258</v>
      </c>
      <c r="DQ247" s="2" t="s">
        <v>230</v>
      </c>
      <c r="DR247" s="2" t="s">
        <v>217</v>
      </c>
      <c r="DS247" s="2" t="s">
        <v>591</v>
      </c>
      <c r="DT247" s="2" t="s">
        <v>1659</v>
      </c>
      <c r="DU247" s="2" t="s">
        <v>232</v>
      </c>
      <c r="DV247" s="2" t="s">
        <v>220</v>
      </c>
      <c r="DW247" s="4">
        <v>1</v>
      </c>
      <c r="DX247" s="8">
        <v>12.9</v>
      </c>
      <c r="DY247" s="4">
        <v>3</v>
      </c>
      <c r="DZ247" s="8">
        <v>38.7</v>
      </c>
      <c r="EA247" s="7">
        <v>-0.6667</v>
      </c>
      <c r="EB247" s="7">
        <v>-0.6667</v>
      </c>
      <c r="EC247" s="2" t="s">
        <v>230</v>
      </c>
      <c r="ED247" s="2" t="s">
        <v>217</v>
      </c>
      <c r="EE247" s="2" t="s">
        <v>2415</v>
      </c>
      <c r="EF247" s="2" t="s">
        <v>2602</v>
      </c>
      <c r="EG247" s="2" t="s">
        <v>232</v>
      </c>
      <c r="EH247" s="2" t="s">
        <v>220</v>
      </c>
      <c r="EI247" s="4">
        <v>10</v>
      </c>
      <c r="EJ247" s="8">
        <v>164.6</v>
      </c>
      <c r="EK247" s="4">
        <v>18</v>
      </c>
      <c r="EL247" s="8">
        <v>296.28</v>
      </c>
      <c r="EM247" s="7">
        <v>-0.4444</v>
      </c>
      <c r="EN247" s="7">
        <v>-0.4444</v>
      </c>
      <c r="EO247" s="2" t="s">
        <v>230</v>
      </c>
      <c r="EP247" s="2" t="s">
        <v>217</v>
      </c>
      <c r="EQ247" s="2" t="s">
        <v>455</v>
      </c>
      <c r="ER247" s="2" t="s">
        <v>456</v>
      </c>
      <c r="ES247" s="2" t="s">
        <v>232</v>
      </c>
      <c r="ET247" s="2" t="s">
        <v>220</v>
      </c>
      <c r="EU247" s="4"/>
      <c r="EV247" s="8"/>
      <c r="EW247" s="4"/>
      <c r="EX247" s="8"/>
      <c r="EY247" s="7"/>
      <c r="EZ247" s="7"/>
      <c r="FA247" s="2" t="s">
        <v>416</v>
      </c>
      <c r="FB247" s="2" t="s">
        <v>270</v>
      </c>
      <c r="FC247" s="2" t="s">
        <v>591</v>
      </c>
      <c r="FD247" s="2" t="s">
        <v>2214</v>
      </c>
      <c r="FE247" s="2" t="s">
        <v>232</v>
      </c>
      <c r="FF247" s="2" t="s">
        <v>220</v>
      </c>
      <c r="FG247" s="4"/>
      <c r="FH247" s="8"/>
      <c r="FI247" s="4"/>
      <c r="FJ247" s="8"/>
      <c r="FK247" s="7"/>
      <c r="FL247" s="7"/>
      <c r="FM247" s="2" t="s">
        <v>230</v>
      </c>
      <c r="FN247" s="2" t="s">
        <v>217</v>
      </c>
      <c r="FO247" s="2" t="s">
        <v>246</v>
      </c>
      <c r="FP247" s="2" t="s">
        <v>2603</v>
      </c>
      <c r="FQ247" s="2" t="s">
        <v>232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277</v>
      </c>
      <c r="FZ247" s="2" t="s">
        <v>217</v>
      </c>
      <c r="GA247" s="2" t="s">
        <v>220</v>
      </c>
      <c r="GB247" s="2" t="s">
        <v>220</v>
      </c>
      <c r="GC247" s="2" t="s">
        <v>232</v>
      </c>
      <c r="GD247" s="2" t="s">
        <v>220</v>
      </c>
      <c r="GE247" s="4"/>
      <c r="GF247" s="8"/>
      <c r="GG247" s="4"/>
      <c r="GH247" s="8"/>
      <c r="GI247" s="7"/>
      <c r="GJ247" s="7"/>
      <c r="GK247" s="2" t="s">
        <v>230</v>
      </c>
      <c r="GL247" s="2" t="s">
        <v>217</v>
      </c>
      <c r="GM247" s="2" t="s">
        <v>250</v>
      </c>
      <c r="GN247" s="2" t="s">
        <v>2510</v>
      </c>
      <c r="GO247" s="2" t="s">
        <v>232</v>
      </c>
      <c r="GP247" s="2" t="s">
        <v>220</v>
      </c>
      <c r="GQ247" s="4">
        <v>1</v>
      </c>
      <c r="GR247" s="8">
        <v>15.55</v>
      </c>
      <c r="GS247" s="4">
        <v>6</v>
      </c>
      <c r="GT247" s="8">
        <v>93.3</v>
      </c>
      <c r="GU247" s="7">
        <v>-0.8333</v>
      </c>
      <c r="GV247" s="7">
        <v>-0.8333</v>
      </c>
      <c r="GW247" s="2" t="s">
        <v>230</v>
      </c>
      <c r="GX247" s="2" t="s">
        <v>217</v>
      </c>
      <c r="GY247" s="2" t="s">
        <v>252</v>
      </c>
      <c r="GZ247" s="2" t="s">
        <v>1566</v>
      </c>
      <c r="HA247" s="2" t="s">
        <v>232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230</v>
      </c>
      <c r="HJ247" s="2" t="s">
        <v>217</v>
      </c>
      <c r="HK247" s="2" t="s">
        <v>1523</v>
      </c>
      <c r="HL247" s="2" t="s">
        <v>1764</v>
      </c>
      <c r="HM247" s="2" t="s">
        <v>232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230</v>
      </c>
      <c r="HV247" s="2" t="s">
        <v>217</v>
      </c>
      <c r="HW247" s="2" t="s">
        <v>599</v>
      </c>
      <c r="HX247" s="2" t="s">
        <v>220</v>
      </c>
      <c r="HY247" s="2" t="s">
        <v>232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230</v>
      </c>
      <c r="IH247" s="2" t="s">
        <v>217</v>
      </c>
      <c r="II247" s="2" t="s">
        <v>591</v>
      </c>
      <c r="IJ247" s="2" t="s">
        <v>2345</v>
      </c>
      <c r="IK247" s="2" t="s">
        <v>232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277</v>
      </c>
      <c r="IT247" s="2" t="s">
        <v>217</v>
      </c>
      <c r="IU247" s="2" t="s">
        <v>220</v>
      </c>
      <c r="IV247" s="2" t="s">
        <v>220</v>
      </c>
      <c r="IW247" s="2" t="s">
        <v>232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230</v>
      </c>
      <c r="JF247" s="2" t="s">
        <v>217</v>
      </c>
      <c r="JG247" s="2" t="s">
        <v>1387</v>
      </c>
      <c r="JH247" s="2" t="s">
        <v>986</v>
      </c>
      <c r="JI247" s="2" t="s">
        <v>232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230</v>
      </c>
      <c r="JR247" s="2" t="s">
        <v>217</v>
      </c>
      <c r="JS247" s="2" t="s">
        <v>642</v>
      </c>
      <c r="JT247" s="2" t="s">
        <v>1908</v>
      </c>
      <c r="JU247" s="2" t="s">
        <v>232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277</v>
      </c>
      <c r="KD247" s="2" t="s">
        <v>217</v>
      </c>
      <c r="KE247" s="2" t="s">
        <v>220</v>
      </c>
      <c r="KF247" s="2" t="s">
        <v>220</v>
      </c>
      <c r="KG247" s="2" t="s">
        <v>232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254</v>
      </c>
      <c r="KP247" s="2" t="s">
        <v>217</v>
      </c>
      <c r="KQ247" s="2" t="s">
        <v>220</v>
      </c>
      <c r="KR247" s="2" t="s">
        <v>220</v>
      </c>
      <c r="KS247" s="2" t="s">
        <v>232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277</v>
      </c>
      <c r="LB247" s="2" t="s">
        <v>217</v>
      </c>
      <c r="LC247" s="2" t="s">
        <v>220</v>
      </c>
      <c r="LD247" s="2" t="s">
        <v>220</v>
      </c>
      <c r="LE247" s="2" t="s">
        <v>232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268</v>
      </c>
      <c r="LN247" s="2" t="s">
        <v>217</v>
      </c>
      <c r="LO247" s="2" t="s">
        <v>220</v>
      </c>
      <c r="LP247" s="2" t="s">
        <v>220</v>
      </c>
      <c r="LQ247" s="2" t="s">
        <v>232</v>
      </c>
      <c r="LR247" s="2" t="s">
        <v>220</v>
      </c>
      <c r="LS247" s="4"/>
      <c r="LT247" s="8"/>
      <c r="LU247" s="4"/>
      <c r="LV247" s="8"/>
      <c r="LW247" s="7"/>
      <c r="LX247" s="7"/>
      <c r="LY247" s="2" t="s">
        <v>230</v>
      </c>
      <c r="LZ247" s="2" t="s">
        <v>270</v>
      </c>
      <c r="MA247" s="2" t="s">
        <v>522</v>
      </c>
      <c r="MB247" s="2" t="s">
        <v>2604</v>
      </c>
      <c r="MC247" s="2" t="s">
        <v>232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416</v>
      </c>
      <c r="ML247" s="2" t="s">
        <v>217</v>
      </c>
      <c r="MM247" s="2" t="s">
        <v>220</v>
      </c>
      <c r="MN247" s="2" t="s">
        <v>220</v>
      </c>
      <c r="MO247" s="2" t="s">
        <v>232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230</v>
      </c>
      <c r="MX247" s="2" t="s">
        <v>274</v>
      </c>
      <c r="MY247" s="2" t="s">
        <v>648</v>
      </c>
      <c r="MZ247" s="2" t="s">
        <v>2605</v>
      </c>
      <c r="NA247" s="2" t="s">
        <v>232</v>
      </c>
      <c r="NB247" s="2" t="s">
        <v>220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220</v>
      </c>
      <c r="NK247" s="2" t="s">
        <v>220</v>
      </c>
      <c r="NL247" s="2" t="s">
        <v>220</v>
      </c>
      <c r="NM247" s="2" t="s">
        <v>220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277</v>
      </c>
      <c r="NV247" s="2" t="s">
        <v>217</v>
      </c>
      <c r="NW247" s="2" t="s">
        <v>220</v>
      </c>
      <c r="NX247" s="2" t="s">
        <v>220</v>
      </c>
      <c r="NY247" s="2" t="s">
        <v>232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220</v>
      </c>
      <c r="OI247" s="2" t="s">
        <v>220</v>
      </c>
      <c r="OJ247" s="2" t="s">
        <v>220</v>
      </c>
      <c r="OK247" s="2" t="s">
        <v>220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230</v>
      </c>
      <c r="OT247" s="2" t="s">
        <v>270</v>
      </c>
      <c r="OU247" s="2" t="s">
        <v>1995</v>
      </c>
      <c r="OV247" s="2" t="s">
        <v>2606</v>
      </c>
      <c r="OW247" s="2" t="s">
        <v>232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220</v>
      </c>
      <c r="PG247" s="2" t="s">
        <v>220</v>
      </c>
      <c r="PH247" s="2" t="s">
        <v>220</v>
      </c>
      <c r="PI247" s="2" t="s">
        <v>220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416</v>
      </c>
      <c r="PR247" s="2" t="s">
        <v>270</v>
      </c>
      <c r="PS247" s="2" t="s">
        <v>220</v>
      </c>
      <c r="PT247" s="2" t="s">
        <v>220</v>
      </c>
      <c r="PU247" s="2" t="s">
        <v>232</v>
      </c>
      <c r="PV247" s="2" t="s">
        <v>220</v>
      </c>
      <c r="PW247" s="4">
        <v>859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>
        <v>500</v>
      </c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>
        <v>500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</row>
    <row r="248">
      <c r="A248" s="2" t="s">
        <v>2607</v>
      </c>
      <c r="B248" s="2" t="s">
        <v>209</v>
      </c>
      <c r="C248" s="2" t="s">
        <v>210</v>
      </c>
      <c r="D248" s="2" t="s">
        <v>2575</v>
      </c>
      <c r="E248" s="2" t="s">
        <v>2576</v>
      </c>
      <c r="F248" s="2" t="s">
        <v>2577</v>
      </c>
      <c r="G248" s="2" t="s">
        <v>2577</v>
      </c>
      <c r="H248" s="2" t="s">
        <v>2577</v>
      </c>
      <c r="I248" s="2" t="s">
        <v>2578</v>
      </c>
      <c r="J248" s="2" t="s">
        <v>2579</v>
      </c>
      <c r="K248" s="2" t="s">
        <v>761</v>
      </c>
      <c r="L248" s="3">
        <v>14.85</v>
      </c>
      <c r="M248" s="3">
        <v>15.59</v>
      </c>
      <c r="N248" s="3">
        <v>32.99</v>
      </c>
      <c r="O248" s="2" t="s">
        <v>217</v>
      </c>
      <c r="P248" s="2" t="s">
        <v>439</v>
      </c>
      <c r="Q248" s="2" t="s">
        <v>219</v>
      </c>
      <c r="R248" s="2" t="s">
        <v>220</v>
      </c>
      <c r="S248" s="2" t="s">
        <v>2608</v>
      </c>
      <c r="T248" s="2" t="s">
        <v>220</v>
      </c>
      <c r="U248" s="2" t="s">
        <v>220</v>
      </c>
      <c r="V248" s="2" t="s">
        <v>843</v>
      </c>
      <c r="W248" s="2" t="s">
        <v>845</v>
      </c>
      <c r="X248" s="2" t="s">
        <v>442</v>
      </c>
      <c r="Y248" s="2" t="s">
        <v>582</v>
      </c>
      <c r="Z248" s="4">
        <v>407</v>
      </c>
      <c r="AA248" s="4">
        <f>=ROUNDDOWN(10.175,0)</f>
      </c>
      <c r="AB248" s="5">
        <v>40</v>
      </c>
      <c r="AC248" s="2" t="s">
        <v>2581</v>
      </c>
      <c r="AD248" s="4">
        <v>800</v>
      </c>
      <c r="AE248" s="4">
        <v>800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>
        <v>34</v>
      </c>
      <c r="AQ248" s="8">
        <v>525.94</v>
      </c>
      <c r="AR248" s="4">
        <v>104</v>
      </c>
      <c r="AS248" s="8">
        <v>1603.64</v>
      </c>
      <c r="AT248" s="7">
        <v>-0.6731</v>
      </c>
      <c r="AU248" s="7">
        <v>-0.672</v>
      </c>
      <c r="AV248" s="4">
        <v>34</v>
      </c>
      <c r="AW248" s="8">
        <v>525.94</v>
      </c>
      <c r="AX248" s="4">
        <v>104</v>
      </c>
      <c r="AY248" s="8">
        <v>1603.64</v>
      </c>
      <c r="AZ248" s="7">
        <v>-0.6731</v>
      </c>
      <c r="BA248" s="7">
        <v>-0.672</v>
      </c>
      <c r="BB248" s="7">
        <v>1</v>
      </c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>
        <v>0.1031</v>
      </c>
      <c r="BJ248" s="4">
        <v>34</v>
      </c>
      <c r="BK248" s="8">
        <v>525.94</v>
      </c>
      <c r="BL248" s="2" t="s">
        <v>2609</v>
      </c>
      <c r="BM248" s="7">
        <v>1</v>
      </c>
      <c r="BN248" s="7">
        <v>1</v>
      </c>
      <c r="BO248" s="4">
        <v>2</v>
      </c>
      <c r="BP248" s="8">
        <v>31.78</v>
      </c>
      <c r="BQ248" s="4">
        <v>14</v>
      </c>
      <c r="BR248" s="8">
        <v>222.46</v>
      </c>
      <c r="BS248" s="7">
        <v>-0.8571</v>
      </c>
      <c r="BT248" s="7">
        <v>-0.8571</v>
      </c>
      <c r="BU248" s="2" t="s">
        <v>230</v>
      </c>
      <c r="BV248" s="2" t="s">
        <v>217</v>
      </c>
      <c r="BW248" s="2" t="s">
        <v>220</v>
      </c>
      <c r="BX248" s="2" t="s">
        <v>2317</v>
      </c>
      <c r="BY248" s="2" t="s">
        <v>232</v>
      </c>
      <c r="BZ248" s="2" t="s">
        <v>220</v>
      </c>
      <c r="CA248" s="4">
        <v>4</v>
      </c>
      <c r="CB248" s="8">
        <v>60.96</v>
      </c>
      <c r="CC248" s="4">
        <v>3</v>
      </c>
      <c r="CD248" s="8">
        <v>45.72</v>
      </c>
      <c r="CE248" s="7">
        <v>0.3333</v>
      </c>
      <c r="CF248" s="7">
        <v>0.3333</v>
      </c>
      <c r="CG248" s="2" t="s">
        <v>230</v>
      </c>
      <c r="CH248" s="2" t="s">
        <v>217</v>
      </c>
      <c r="CI248" s="2" t="s">
        <v>591</v>
      </c>
      <c r="CJ248" s="2" t="s">
        <v>1641</v>
      </c>
      <c r="CK248" s="2" t="s">
        <v>232</v>
      </c>
      <c r="CL248" s="2" t="s">
        <v>220</v>
      </c>
      <c r="CM248" s="4">
        <v>4</v>
      </c>
      <c r="CN248" s="8">
        <v>57.6</v>
      </c>
      <c r="CO248" s="4">
        <v>23</v>
      </c>
      <c r="CP248" s="8">
        <v>331.2</v>
      </c>
      <c r="CQ248" s="7">
        <v>-0.8261</v>
      </c>
      <c r="CR248" s="7">
        <v>-0.8261</v>
      </c>
      <c r="CS248" s="2" t="s">
        <v>230</v>
      </c>
      <c r="CT248" s="2" t="s">
        <v>217</v>
      </c>
      <c r="CU248" s="2" t="s">
        <v>587</v>
      </c>
      <c r="CV248" s="2" t="s">
        <v>1705</v>
      </c>
      <c r="CW248" s="2" t="s">
        <v>232</v>
      </c>
      <c r="CX248" s="2" t="s">
        <v>220</v>
      </c>
      <c r="CY248" s="4">
        <v>3</v>
      </c>
      <c r="CZ248" s="8">
        <v>43.14</v>
      </c>
      <c r="DA248" s="4">
        <v>11</v>
      </c>
      <c r="DB248" s="8">
        <v>158.18</v>
      </c>
      <c r="DC248" s="7">
        <v>-0.7273</v>
      </c>
      <c r="DD248" s="7">
        <v>-0.7273</v>
      </c>
      <c r="DE248" s="2" t="s">
        <v>230</v>
      </c>
      <c r="DF248" s="2" t="s">
        <v>217</v>
      </c>
      <c r="DG248" s="2" t="s">
        <v>591</v>
      </c>
      <c r="DH248" s="2" t="s">
        <v>2312</v>
      </c>
      <c r="DI248" s="2" t="s">
        <v>232</v>
      </c>
      <c r="DJ248" s="2" t="s">
        <v>220</v>
      </c>
      <c r="DK248" s="4">
        <v>15</v>
      </c>
      <c r="DL248" s="8">
        <v>233.7</v>
      </c>
      <c r="DM248" s="4">
        <v>12</v>
      </c>
      <c r="DN248" s="8">
        <v>177.6</v>
      </c>
      <c r="DO248" s="7">
        <v>0.25</v>
      </c>
      <c r="DP248" s="7">
        <v>0.3159</v>
      </c>
      <c r="DQ248" s="2" t="s">
        <v>230</v>
      </c>
      <c r="DR248" s="2" t="s">
        <v>217</v>
      </c>
      <c r="DS248" s="2" t="s">
        <v>591</v>
      </c>
      <c r="DT248" s="2" t="s">
        <v>2610</v>
      </c>
      <c r="DU248" s="2" t="s">
        <v>232</v>
      </c>
      <c r="DV248" s="2" t="s">
        <v>220</v>
      </c>
      <c r="DW248" s="4"/>
      <c r="DX248" s="8"/>
      <c r="DY248" s="4">
        <v>2</v>
      </c>
      <c r="DZ248" s="8">
        <v>28.66</v>
      </c>
      <c r="EA248" s="7">
        <v>-1</v>
      </c>
      <c r="EB248" s="7">
        <v>-1</v>
      </c>
      <c r="EC248" s="2" t="s">
        <v>230</v>
      </c>
      <c r="ED248" s="2" t="s">
        <v>217</v>
      </c>
      <c r="EE248" s="2" t="s">
        <v>591</v>
      </c>
      <c r="EF248" s="2" t="s">
        <v>2311</v>
      </c>
      <c r="EG248" s="2" t="s">
        <v>232</v>
      </c>
      <c r="EH248" s="2" t="s">
        <v>220</v>
      </c>
      <c r="EI248" s="4">
        <v>6</v>
      </c>
      <c r="EJ248" s="8">
        <v>98.76</v>
      </c>
      <c r="EK248" s="4">
        <v>36</v>
      </c>
      <c r="EL248" s="8">
        <v>592.56</v>
      </c>
      <c r="EM248" s="7">
        <v>-0.8333</v>
      </c>
      <c r="EN248" s="7">
        <v>-0.8333</v>
      </c>
      <c r="EO248" s="2" t="s">
        <v>230</v>
      </c>
      <c r="EP248" s="2" t="s">
        <v>217</v>
      </c>
      <c r="EQ248" s="2" t="s">
        <v>455</v>
      </c>
      <c r="ER248" s="2" t="s">
        <v>454</v>
      </c>
      <c r="ES248" s="2" t="s">
        <v>232</v>
      </c>
      <c r="ET248" s="2" t="s">
        <v>220</v>
      </c>
      <c r="EU248" s="4"/>
      <c r="EV248" s="8"/>
      <c r="EW248" s="4"/>
      <c r="EX248" s="8"/>
      <c r="EY248" s="7"/>
      <c r="EZ248" s="7"/>
      <c r="FA248" s="2" t="s">
        <v>416</v>
      </c>
      <c r="FB248" s="2" t="s">
        <v>270</v>
      </c>
      <c r="FC248" s="2" t="s">
        <v>591</v>
      </c>
      <c r="FD248" s="2" t="s">
        <v>2611</v>
      </c>
      <c r="FE248" s="2" t="s">
        <v>232</v>
      </c>
      <c r="FF248" s="2" t="s">
        <v>220</v>
      </c>
      <c r="FG248" s="4"/>
      <c r="FH248" s="8"/>
      <c r="FI248" s="4">
        <v>1</v>
      </c>
      <c r="FJ248" s="8">
        <v>15.56</v>
      </c>
      <c r="FK248" s="7">
        <v>-1</v>
      </c>
      <c r="FL248" s="7">
        <v>-1</v>
      </c>
      <c r="FM248" s="2" t="s">
        <v>230</v>
      </c>
      <c r="FN248" s="2" t="s">
        <v>217</v>
      </c>
      <c r="FO248" s="2" t="s">
        <v>246</v>
      </c>
      <c r="FP248" s="2" t="s">
        <v>2612</v>
      </c>
      <c r="FQ248" s="2" t="s">
        <v>232</v>
      </c>
      <c r="FR248" s="2" t="s">
        <v>220</v>
      </c>
      <c r="FS248" s="4"/>
      <c r="FT248" s="8"/>
      <c r="FU248" s="4"/>
      <c r="FV248" s="8"/>
      <c r="FW248" s="7"/>
      <c r="FX248" s="7"/>
      <c r="FY248" s="2" t="s">
        <v>277</v>
      </c>
      <c r="FZ248" s="2" t="s">
        <v>217</v>
      </c>
      <c r="GA248" s="2" t="s">
        <v>220</v>
      </c>
      <c r="GB248" s="2" t="s">
        <v>220</v>
      </c>
      <c r="GC248" s="2" t="s">
        <v>232</v>
      </c>
      <c r="GD248" s="2" t="s">
        <v>220</v>
      </c>
      <c r="GE248" s="4"/>
      <c r="GF248" s="8"/>
      <c r="GG248" s="4"/>
      <c r="GH248" s="8"/>
      <c r="GI248" s="7"/>
      <c r="GJ248" s="7"/>
      <c r="GK248" s="2" t="s">
        <v>230</v>
      </c>
      <c r="GL248" s="2" t="s">
        <v>217</v>
      </c>
      <c r="GM248" s="2" t="s">
        <v>2613</v>
      </c>
      <c r="GN248" s="2" t="s">
        <v>2614</v>
      </c>
      <c r="GO248" s="2" t="s">
        <v>232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230</v>
      </c>
      <c r="GX248" s="2" t="s">
        <v>270</v>
      </c>
      <c r="GY248" s="2" t="s">
        <v>252</v>
      </c>
      <c r="GZ248" s="2" t="s">
        <v>427</v>
      </c>
      <c r="HA248" s="2" t="s">
        <v>232</v>
      </c>
      <c r="HB248" s="2" t="s">
        <v>220</v>
      </c>
      <c r="HC248" s="4"/>
      <c r="HD248" s="8"/>
      <c r="HE248" s="4">
        <v>2</v>
      </c>
      <c r="HF248" s="8">
        <v>31.7</v>
      </c>
      <c r="HG248" s="7">
        <v>-1</v>
      </c>
      <c r="HH248" s="7">
        <v>-1</v>
      </c>
      <c r="HI248" s="2" t="s">
        <v>230</v>
      </c>
      <c r="HJ248" s="2" t="s">
        <v>217</v>
      </c>
      <c r="HK248" s="2" t="s">
        <v>1523</v>
      </c>
      <c r="HL248" s="2" t="s">
        <v>770</v>
      </c>
      <c r="HM248" s="2" t="s">
        <v>232</v>
      </c>
      <c r="HN248" s="2" t="s">
        <v>220</v>
      </c>
      <c r="HO248" s="4"/>
      <c r="HP248" s="8"/>
      <c r="HQ248" s="4"/>
      <c r="HR248" s="8"/>
      <c r="HS248" s="7"/>
      <c r="HT248" s="7"/>
      <c r="HU248" s="2" t="s">
        <v>230</v>
      </c>
      <c r="HV248" s="2" t="s">
        <v>217</v>
      </c>
      <c r="HW248" s="2" t="s">
        <v>599</v>
      </c>
      <c r="HX248" s="2" t="s">
        <v>220</v>
      </c>
      <c r="HY248" s="2" t="s">
        <v>232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230</v>
      </c>
      <c r="IH248" s="2" t="s">
        <v>217</v>
      </c>
      <c r="II248" s="2" t="s">
        <v>591</v>
      </c>
      <c r="IJ248" s="2" t="s">
        <v>658</v>
      </c>
      <c r="IK248" s="2" t="s">
        <v>232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277</v>
      </c>
      <c r="IT248" s="2" t="s">
        <v>217</v>
      </c>
      <c r="IU248" s="2" t="s">
        <v>220</v>
      </c>
      <c r="IV248" s="2" t="s">
        <v>220</v>
      </c>
      <c r="IW248" s="2" t="s">
        <v>232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254</v>
      </c>
      <c r="JF248" s="2" t="s">
        <v>217</v>
      </c>
      <c r="JG248" s="2" t="s">
        <v>1387</v>
      </c>
      <c r="JH248" s="2" t="s">
        <v>220</v>
      </c>
      <c r="JI248" s="2" t="s">
        <v>232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230</v>
      </c>
      <c r="JR248" s="2" t="s">
        <v>217</v>
      </c>
      <c r="JS248" s="2" t="s">
        <v>642</v>
      </c>
      <c r="JT248" s="2" t="s">
        <v>2006</v>
      </c>
      <c r="JU248" s="2" t="s">
        <v>232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277</v>
      </c>
      <c r="KD248" s="2" t="s">
        <v>217</v>
      </c>
      <c r="KE248" s="2" t="s">
        <v>220</v>
      </c>
      <c r="KF248" s="2" t="s">
        <v>220</v>
      </c>
      <c r="KG248" s="2" t="s">
        <v>232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254</v>
      </c>
      <c r="KP248" s="2" t="s">
        <v>217</v>
      </c>
      <c r="KQ248" s="2" t="s">
        <v>220</v>
      </c>
      <c r="KR248" s="2" t="s">
        <v>220</v>
      </c>
      <c r="KS248" s="2" t="s">
        <v>232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277</v>
      </c>
      <c r="LB248" s="2" t="s">
        <v>217</v>
      </c>
      <c r="LC248" s="2" t="s">
        <v>220</v>
      </c>
      <c r="LD248" s="2" t="s">
        <v>220</v>
      </c>
      <c r="LE248" s="2" t="s">
        <v>232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268</v>
      </c>
      <c r="LN248" s="2" t="s">
        <v>217</v>
      </c>
      <c r="LO248" s="2" t="s">
        <v>220</v>
      </c>
      <c r="LP248" s="2" t="s">
        <v>220</v>
      </c>
      <c r="LQ248" s="2" t="s">
        <v>232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270</v>
      </c>
      <c r="MA248" s="2" t="s">
        <v>1452</v>
      </c>
      <c r="MB248" s="2" t="s">
        <v>220</v>
      </c>
      <c r="MC248" s="2" t="s">
        <v>232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416</v>
      </c>
      <c r="ML248" s="2" t="s">
        <v>217</v>
      </c>
      <c r="MM248" s="2" t="s">
        <v>220</v>
      </c>
      <c r="MN248" s="2" t="s">
        <v>220</v>
      </c>
      <c r="MO248" s="2" t="s">
        <v>232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230</v>
      </c>
      <c r="MX248" s="2" t="s">
        <v>274</v>
      </c>
      <c r="MY248" s="2" t="s">
        <v>648</v>
      </c>
      <c r="MZ248" s="2" t="s">
        <v>2309</v>
      </c>
      <c r="NA248" s="2" t="s">
        <v>232</v>
      </c>
      <c r="NB248" s="2" t="s">
        <v>220</v>
      </c>
      <c r="NC248" s="4"/>
      <c r="ND248" s="8"/>
      <c r="NE248" s="4"/>
      <c r="NF248" s="8"/>
      <c r="NG248" s="7"/>
      <c r="NH248" s="7"/>
      <c r="NI248" s="2" t="s">
        <v>220</v>
      </c>
      <c r="NJ248" s="2" t="s">
        <v>220</v>
      </c>
      <c r="NK248" s="2" t="s">
        <v>220</v>
      </c>
      <c r="NL248" s="2" t="s">
        <v>220</v>
      </c>
      <c r="NM248" s="2" t="s">
        <v>220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254</v>
      </c>
      <c r="NV248" s="2" t="s">
        <v>217</v>
      </c>
      <c r="NW248" s="2" t="s">
        <v>220</v>
      </c>
      <c r="NX248" s="2" t="s">
        <v>220</v>
      </c>
      <c r="NY248" s="2" t="s">
        <v>232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220</v>
      </c>
      <c r="OH248" s="2" t="s">
        <v>220</v>
      </c>
      <c r="OI248" s="2" t="s">
        <v>220</v>
      </c>
      <c r="OJ248" s="2" t="s">
        <v>220</v>
      </c>
      <c r="OK248" s="2" t="s">
        <v>220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230</v>
      </c>
      <c r="OT248" s="2" t="s">
        <v>270</v>
      </c>
      <c r="OU248" s="2" t="s">
        <v>2022</v>
      </c>
      <c r="OV248" s="2" t="s">
        <v>2615</v>
      </c>
      <c r="OW248" s="2" t="s">
        <v>232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220</v>
      </c>
      <c r="PG248" s="2" t="s">
        <v>220</v>
      </c>
      <c r="PH248" s="2" t="s">
        <v>220</v>
      </c>
      <c r="PI248" s="2" t="s">
        <v>220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230</v>
      </c>
      <c r="PR248" s="2" t="s">
        <v>270</v>
      </c>
      <c r="PS248" s="2" t="s">
        <v>2208</v>
      </c>
      <c r="PT248" s="2" t="s">
        <v>220</v>
      </c>
      <c r="PU248" s="2" t="s">
        <v>232</v>
      </c>
      <c r="PV248" s="2" t="s">
        <v>220</v>
      </c>
      <c r="PW248" s="4">
        <v>407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>
        <v>800</v>
      </c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</row>
    <row r="249">
      <c r="A249" s="2" t="s">
        <v>2616</v>
      </c>
      <c r="B249" s="2" t="s">
        <v>209</v>
      </c>
      <c r="C249" s="2" t="s">
        <v>210</v>
      </c>
      <c r="D249" s="2" t="s">
        <v>2575</v>
      </c>
      <c r="E249" s="2" t="s">
        <v>2576</v>
      </c>
      <c r="F249" s="2" t="s">
        <v>2577</v>
      </c>
      <c r="G249" s="2" t="s">
        <v>2577</v>
      </c>
      <c r="H249" s="2" t="s">
        <v>2577</v>
      </c>
      <c r="I249" s="2" t="s">
        <v>2578</v>
      </c>
      <c r="J249" s="2" t="s">
        <v>2579</v>
      </c>
      <c r="K249" s="2" t="s">
        <v>1583</v>
      </c>
      <c r="L249" s="3">
        <v>14.85</v>
      </c>
      <c r="M249" s="3">
        <v>15.59</v>
      </c>
      <c r="N249" s="3">
        <v>32.99</v>
      </c>
      <c r="O249" s="2" t="s">
        <v>217</v>
      </c>
      <c r="P249" s="2" t="s">
        <v>405</v>
      </c>
      <c r="Q249" s="2" t="s">
        <v>219</v>
      </c>
      <c r="R249" s="2" t="s">
        <v>220</v>
      </c>
      <c r="S249" s="2" t="s">
        <v>2617</v>
      </c>
      <c r="T249" s="2" t="s">
        <v>220</v>
      </c>
      <c r="U249" s="2" t="s">
        <v>220</v>
      </c>
      <c r="V249" s="2" t="s">
        <v>843</v>
      </c>
      <c r="W249" s="2" t="s">
        <v>845</v>
      </c>
      <c r="X249" s="2" t="s">
        <v>442</v>
      </c>
      <c r="Y249" s="2" t="s">
        <v>2384</v>
      </c>
      <c r="Z249" s="4">
        <v>674</v>
      </c>
      <c r="AA249" s="4">
        <f>=ROUNDDOWN(30.6363636363636,0)</f>
      </c>
      <c r="AB249" s="5">
        <v>22</v>
      </c>
      <c r="AC249" s="2" t="s">
        <v>502</v>
      </c>
      <c r="AD249" s="4">
        <v>240</v>
      </c>
      <c r="AE249" s="4">
        <v>240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>
        <v>25</v>
      </c>
      <c r="AQ249" s="8">
        <v>384.26</v>
      </c>
      <c r="AR249" s="4">
        <v>61</v>
      </c>
      <c r="AS249" s="8">
        <v>914.92</v>
      </c>
      <c r="AT249" s="7">
        <v>-0.5902</v>
      </c>
      <c r="AU249" s="7">
        <v>-0.58</v>
      </c>
      <c r="AV249" s="4">
        <v>25</v>
      </c>
      <c r="AW249" s="8">
        <v>384.26</v>
      </c>
      <c r="AX249" s="4">
        <v>61</v>
      </c>
      <c r="AY249" s="8">
        <v>914.92</v>
      </c>
      <c r="AZ249" s="7">
        <v>-0.5902</v>
      </c>
      <c r="BA249" s="7">
        <v>-0.58</v>
      </c>
      <c r="BB249" s="7">
        <v>1</v>
      </c>
      <c r="BC249" s="4" t="s">
        <v>220</v>
      </c>
      <c r="BD249" s="8" t="s">
        <v>220</v>
      </c>
      <c r="BE249" s="4" t="s">
        <v>220</v>
      </c>
      <c r="BF249" s="8" t="s">
        <v>220</v>
      </c>
      <c r="BG249" s="7" t="s">
        <v>220</v>
      </c>
      <c r="BH249" s="7" t="s">
        <v>220</v>
      </c>
      <c r="BI249" s="7">
        <v>0.0753</v>
      </c>
      <c r="BJ249" s="4">
        <v>25</v>
      </c>
      <c r="BK249" s="8">
        <v>384.26</v>
      </c>
      <c r="BL249" s="2" t="s">
        <v>2618</v>
      </c>
      <c r="BM249" s="7">
        <v>1</v>
      </c>
      <c r="BN249" s="7">
        <v>1</v>
      </c>
      <c r="BO249" s="4"/>
      <c r="BP249" s="8"/>
      <c r="BQ249" s="4">
        <v>16</v>
      </c>
      <c r="BR249" s="8">
        <v>250.72</v>
      </c>
      <c r="BS249" s="7">
        <v>-1</v>
      </c>
      <c r="BT249" s="7">
        <v>-1</v>
      </c>
      <c r="BU249" s="2" t="s">
        <v>230</v>
      </c>
      <c r="BV249" s="2" t="s">
        <v>217</v>
      </c>
      <c r="BW249" s="2" t="s">
        <v>220</v>
      </c>
      <c r="BX249" s="2" t="s">
        <v>2619</v>
      </c>
      <c r="BY249" s="2" t="s">
        <v>232</v>
      </c>
      <c r="BZ249" s="2" t="s">
        <v>220</v>
      </c>
      <c r="CA249" s="4">
        <v>4</v>
      </c>
      <c r="CB249" s="8">
        <v>60.96</v>
      </c>
      <c r="CC249" s="4">
        <v>6</v>
      </c>
      <c r="CD249" s="8">
        <v>91.44</v>
      </c>
      <c r="CE249" s="7">
        <v>-0.3333</v>
      </c>
      <c r="CF249" s="7">
        <v>-0.3333</v>
      </c>
      <c r="CG249" s="2" t="s">
        <v>230</v>
      </c>
      <c r="CH249" s="2" t="s">
        <v>217</v>
      </c>
      <c r="CI249" s="2" t="s">
        <v>2386</v>
      </c>
      <c r="CJ249" s="2" t="s">
        <v>2620</v>
      </c>
      <c r="CK249" s="2" t="s">
        <v>232</v>
      </c>
      <c r="CL249" s="2" t="s">
        <v>220</v>
      </c>
      <c r="CM249" s="4">
        <v>2</v>
      </c>
      <c r="CN249" s="8">
        <v>28.8</v>
      </c>
      <c r="CO249" s="4"/>
      <c r="CP249" s="8"/>
      <c r="CQ249" s="7"/>
      <c r="CR249" s="7"/>
      <c r="CS249" s="2" t="s">
        <v>230</v>
      </c>
      <c r="CT249" s="2" t="s">
        <v>217</v>
      </c>
      <c r="CU249" s="2" t="s">
        <v>1469</v>
      </c>
      <c r="CV249" s="2" t="s">
        <v>2621</v>
      </c>
      <c r="CW249" s="2" t="s">
        <v>232</v>
      </c>
      <c r="CX249" s="2" t="s">
        <v>220</v>
      </c>
      <c r="CY249" s="4">
        <v>2</v>
      </c>
      <c r="CZ249" s="8">
        <v>28.76</v>
      </c>
      <c r="DA249" s="4">
        <v>10</v>
      </c>
      <c r="DB249" s="8">
        <v>143.8</v>
      </c>
      <c r="DC249" s="7">
        <v>-0.8</v>
      </c>
      <c r="DD249" s="7">
        <v>-0.8</v>
      </c>
      <c r="DE249" s="2" t="s">
        <v>230</v>
      </c>
      <c r="DF249" s="2" t="s">
        <v>217</v>
      </c>
      <c r="DG249" s="2" t="s">
        <v>2450</v>
      </c>
      <c r="DH249" s="2" t="s">
        <v>2622</v>
      </c>
      <c r="DI249" s="2" t="s">
        <v>232</v>
      </c>
      <c r="DJ249" s="2" t="s">
        <v>220</v>
      </c>
      <c r="DK249" s="4">
        <v>16</v>
      </c>
      <c r="DL249" s="8">
        <v>249.28</v>
      </c>
      <c r="DM249" s="4">
        <v>12</v>
      </c>
      <c r="DN249" s="8">
        <v>150.96</v>
      </c>
      <c r="DO249" s="7">
        <v>0.3333</v>
      </c>
      <c r="DP249" s="7">
        <v>0.6513</v>
      </c>
      <c r="DQ249" s="2" t="s">
        <v>230</v>
      </c>
      <c r="DR249" s="2" t="s">
        <v>217</v>
      </c>
      <c r="DS249" s="2" t="s">
        <v>2360</v>
      </c>
      <c r="DT249" s="2" t="s">
        <v>1684</v>
      </c>
      <c r="DU249" s="2" t="s">
        <v>232</v>
      </c>
      <c r="DV249" s="2" t="s">
        <v>220</v>
      </c>
      <c r="DW249" s="4"/>
      <c r="DX249" s="8"/>
      <c r="DY249" s="4"/>
      <c r="DZ249" s="8"/>
      <c r="EA249" s="7"/>
      <c r="EB249" s="7"/>
      <c r="EC249" s="2" t="s">
        <v>230</v>
      </c>
      <c r="ED249" s="2" t="s">
        <v>217</v>
      </c>
      <c r="EE249" s="2" t="s">
        <v>2389</v>
      </c>
      <c r="EF249" s="2" t="s">
        <v>2622</v>
      </c>
      <c r="EG249" s="2" t="s">
        <v>232</v>
      </c>
      <c r="EH249" s="2" t="s">
        <v>220</v>
      </c>
      <c r="EI249" s="4">
        <v>1</v>
      </c>
      <c r="EJ249" s="8">
        <v>16.46</v>
      </c>
      <c r="EK249" s="4">
        <v>15</v>
      </c>
      <c r="EL249" s="8">
        <v>246.9</v>
      </c>
      <c r="EM249" s="7">
        <v>-0.9333</v>
      </c>
      <c r="EN249" s="7">
        <v>-0.9333</v>
      </c>
      <c r="EO249" s="2" t="s">
        <v>230</v>
      </c>
      <c r="EP249" s="2" t="s">
        <v>217</v>
      </c>
      <c r="EQ249" s="2" t="s">
        <v>455</v>
      </c>
      <c r="ER249" s="2" t="s">
        <v>454</v>
      </c>
      <c r="ES249" s="2" t="s">
        <v>232</v>
      </c>
      <c r="ET249" s="2" t="s">
        <v>220</v>
      </c>
      <c r="EU249" s="4"/>
      <c r="EV249" s="8"/>
      <c r="EW249" s="4"/>
      <c r="EX249" s="8"/>
      <c r="EY249" s="7"/>
      <c r="EZ249" s="7"/>
      <c r="FA249" s="2" t="s">
        <v>230</v>
      </c>
      <c r="FB249" s="2" t="s">
        <v>270</v>
      </c>
      <c r="FC249" s="2" t="s">
        <v>2623</v>
      </c>
      <c r="FD249" s="2" t="s">
        <v>2624</v>
      </c>
      <c r="FE249" s="2" t="s">
        <v>232</v>
      </c>
      <c r="FF249" s="2" t="s">
        <v>220</v>
      </c>
      <c r="FG249" s="4"/>
      <c r="FH249" s="8"/>
      <c r="FI249" s="4"/>
      <c r="FJ249" s="8"/>
      <c r="FK249" s="7"/>
      <c r="FL249" s="7"/>
      <c r="FM249" s="2" t="s">
        <v>230</v>
      </c>
      <c r="FN249" s="2" t="s">
        <v>217</v>
      </c>
      <c r="FO249" s="2" t="s">
        <v>714</v>
      </c>
      <c r="FP249" s="2" t="s">
        <v>317</v>
      </c>
      <c r="FQ249" s="2" t="s">
        <v>232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277</v>
      </c>
      <c r="FZ249" s="2" t="s">
        <v>217</v>
      </c>
      <c r="GA249" s="2" t="s">
        <v>220</v>
      </c>
      <c r="GB249" s="2" t="s">
        <v>220</v>
      </c>
      <c r="GC249" s="2" t="s">
        <v>232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230</v>
      </c>
      <c r="GL249" s="2" t="s">
        <v>217</v>
      </c>
      <c r="GM249" s="2" t="s">
        <v>250</v>
      </c>
      <c r="GN249" s="2" t="s">
        <v>220</v>
      </c>
      <c r="GO249" s="2" t="s">
        <v>232</v>
      </c>
      <c r="GP249" s="2" t="s">
        <v>220</v>
      </c>
      <c r="GQ249" s="4"/>
      <c r="GR249" s="8"/>
      <c r="GS249" s="4">
        <v>2</v>
      </c>
      <c r="GT249" s="8">
        <v>31.1</v>
      </c>
      <c r="GU249" s="7">
        <v>-1</v>
      </c>
      <c r="GV249" s="7">
        <v>-1</v>
      </c>
      <c r="GW249" s="2" t="s">
        <v>230</v>
      </c>
      <c r="GX249" s="2" t="s">
        <v>217</v>
      </c>
      <c r="GY249" s="2" t="s">
        <v>325</v>
      </c>
      <c r="GZ249" s="2" t="s">
        <v>1556</v>
      </c>
      <c r="HA249" s="2" t="s">
        <v>232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230</v>
      </c>
      <c r="HJ249" s="2" t="s">
        <v>217</v>
      </c>
      <c r="HK249" s="2" t="s">
        <v>1523</v>
      </c>
      <c r="HL249" s="2" t="s">
        <v>311</v>
      </c>
      <c r="HM249" s="2" t="s">
        <v>232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230</v>
      </c>
      <c r="HV249" s="2" t="s">
        <v>217</v>
      </c>
      <c r="HW249" s="2" t="s">
        <v>599</v>
      </c>
      <c r="HX249" s="2" t="s">
        <v>220</v>
      </c>
      <c r="HY249" s="2" t="s">
        <v>232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230</v>
      </c>
      <c r="IH249" s="2" t="s">
        <v>217</v>
      </c>
      <c r="II249" s="2" t="s">
        <v>2360</v>
      </c>
      <c r="IJ249" s="2" t="s">
        <v>1649</v>
      </c>
      <c r="IK249" s="2" t="s">
        <v>232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277</v>
      </c>
      <c r="IT249" s="2" t="s">
        <v>217</v>
      </c>
      <c r="IU249" s="2" t="s">
        <v>220</v>
      </c>
      <c r="IV249" s="2" t="s">
        <v>220</v>
      </c>
      <c r="IW249" s="2" t="s">
        <v>232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230</v>
      </c>
      <c r="JF249" s="2" t="s">
        <v>274</v>
      </c>
      <c r="JG249" s="2" t="s">
        <v>1190</v>
      </c>
      <c r="JH249" s="2" t="s">
        <v>220</v>
      </c>
      <c r="JI249" s="2" t="s">
        <v>232</v>
      </c>
      <c r="JJ249" s="2" t="s">
        <v>220</v>
      </c>
      <c r="JK249" s="4"/>
      <c r="JL249" s="8"/>
      <c r="JM249" s="4"/>
      <c r="JN249" s="8"/>
      <c r="JO249" s="7"/>
      <c r="JP249" s="7"/>
      <c r="JQ249" s="2" t="s">
        <v>230</v>
      </c>
      <c r="JR249" s="2" t="s">
        <v>217</v>
      </c>
      <c r="JS249" s="2" t="s">
        <v>2625</v>
      </c>
      <c r="JT249" s="2" t="s">
        <v>220</v>
      </c>
      <c r="JU249" s="2" t="s">
        <v>232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277</v>
      </c>
      <c r="KD249" s="2" t="s">
        <v>217</v>
      </c>
      <c r="KE249" s="2" t="s">
        <v>220</v>
      </c>
      <c r="KF249" s="2" t="s">
        <v>220</v>
      </c>
      <c r="KG249" s="2" t="s">
        <v>232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277</v>
      </c>
      <c r="KP249" s="2" t="s">
        <v>217</v>
      </c>
      <c r="KQ249" s="2" t="s">
        <v>220</v>
      </c>
      <c r="KR249" s="2" t="s">
        <v>220</v>
      </c>
      <c r="KS249" s="2" t="s">
        <v>232</v>
      </c>
      <c r="KT249" s="2" t="s">
        <v>220</v>
      </c>
      <c r="KU249" s="4"/>
      <c r="KV249" s="8"/>
      <c r="KW249" s="4"/>
      <c r="KX249" s="8"/>
      <c r="KY249" s="7"/>
      <c r="KZ249" s="7"/>
      <c r="LA249" s="2" t="s">
        <v>277</v>
      </c>
      <c r="LB249" s="2" t="s">
        <v>217</v>
      </c>
      <c r="LC249" s="2" t="s">
        <v>220</v>
      </c>
      <c r="LD249" s="2" t="s">
        <v>220</v>
      </c>
      <c r="LE249" s="2" t="s">
        <v>232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268</v>
      </c>
      <c r="LN249" s="2" t="s">
        <v>217</v>
      </c>
      <c r="LO249" s="2" t="s">
        <v>220</v>
      </c>
      <c r="LP249" s="2" t="s">
        <v>220</v>
      </c>
      <c r="LQ249" s="2" t="s">
        <v>232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230</v>
      </c>
      <c r="LZ249" s="2" t="s">
        <v>270</v>
      </c>
      <c r="MA249" s="2" t="s">
        <v>1452</v>
      </c>
      <c r="MB249" s="2" t="s">
        <v>357</v>
      </c>
      <c r="MC249" s="2" t="s">
        <v>232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416</v>
      </c>
      <c r="ML249" s="2" t="s">
        <v>217</v>
      </c>
      <c r="MM249" s="2" t="s">
        <v>220</v>
      </c>
      <c r="MN249" s="2" t="s">
        <v>220</v>
      </c>
      <c r="MO249" s="2" t="s">
        <v>232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230</v>
      </c>
      <c r="MX249" s="2" t="s">
        <v>274</v>
      </c>
      <c r="MY249" s="2" t="s">
        <v>2378</v>
      </c>
      <c r="MZ249" s="2" t="s">
        <v>239</v>
      </c>
      <c r="NA249" s="2" t="s">
        <v>232</v>
      </c>
      <c r="NB249" s="2" t="s">
        <v>220</v>
      </c>
      <c r="NC249" s="4"/>
      <c r="ND249" s="8"/>
      <c r="NE249" s="4"/>
      <c r="NF249" s="8"/>
      <c r="NG249" s="7"/>
      <c r="NH249" s="7"/>
      <c r="NI249" s="2" t="s">
        <v>220</v>
      </c>
      <c r="NJ249" s="2" t="s">
        <v>220</v>
      </c>
      <c r="NK249" s="2" t="s">
        <v>220</v>
      </c>
      <c r="NL249" s="2" t="s">
        <v>220</v>
      </c>
      <c r="NM249" s="2" t="s">
        <v>220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277</v>
      </c>
      <c r="NV249" s="2" t="s">
        <v>217</v>
      </c>
      <c r="NW249" s="2" t="s">
        <v>220</v>
      </c>
      <c r="NX249" s="2" t="s">
        <v>220</v>
      </c>
      <c r="NY249" s="2" t="s">
        <v>232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220</v>
      </c>
      <c r="OI249" s="2" t="s">
        <v>220</v>
      </c>
      <c r="OJ249" s="2" t="s">
        <v>220</v>
      </c>
      <c r="OK249" s="2" t="s">
        <v>220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254</v>
      </c>
      <c r="OT249" s="2" t="s">
        <v>270</v>
      </c>
      <c r="OU249" s="2" t="s">
        <v>220</v>
      </c>
      <c r="OV249" s="2" t="s">
        <v>220</v>
      </c>
      <c r="OW249" s="2" t="s">
        <v>232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220</v>
      </c>
      <c r="PG249" s="2" t="s">
        <v>220</v>
      </c>
      <c r="PH249" s="2" t="s">
        <v>220</v>
      </c>
      <c r="PI249" s="2" t="s">
        <v>220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254</v>
      </c>
      <c r="PR249" s="2" t="s">
        <v>270</v>
      </c>
      <c r="PS249" s="2" t="s">
        <v>220</v>
      </c>
      <c r="PT249" s="2" t="s">
        <v>220</v>
      </c>
      <c r="PU249" s="2" t="s">
        <v>232</v>
      </c>
      <c r="PV249" s="2" t="s">
        <v>220</v>
      </c>
      <c r="PW249" s="4">
        <v>674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>
        <v>240</v>
      </c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</row>
    <row r="250">
      <c r="A250" s="2" t="s">
        <v>2626</v>
      </c>
      <c r="B250" s="2" t="s">
        <v>209</v>
      </c>
      <c r="C250" s="2" t="s">
        <v>210</v>
      </c>
      <c r="D250" s="2" t="s">
        <v>2575</v>
      </c>
      <c r="E250" s="2" t="s">
        <v>2576</v>
      </c>
      <c r="F250" s="2" t="s">
        <v>2577</v>
      </c>
      <c r="G250" s="2" t="s">
        <v>2577</v>
      </c>
      <c r="H250" s="2" t="s">
        <v>2577</v>
      </c>
      <c r="I250" s="2" t="s">
        <v>2578</v>
      </c>
      <c r="J250" s="2" t="s">
        <v>2579</v>
      </c>
      <c r="K250" s="2" t="s">
        <v>1652</v>
      </c>
      <c r="L250" s="3">
        <v>14.85</v>
      </c>
      <c r="M250" s="3">
        <v>15.59</v>
      </c>
      <c r="N250" s="3">
        <v>32.99</v>
      </c>
      <c r="O250" s="2" t="s">
        <v>537</v>
      </c>
      <c r="P250" s="2" t="s">
        <v>538</v>
      </c>
      <c r="Q250" s="2" t="s">
        <v>219</v>
      </c>
      <c r="R250" s="2" t="s">
        <v>220</v>
      </c>
      <c r="S250" s="2" t="s">
        <v>2627</v>
      </c>
      <c r="T250" s="2" t="s">
        <v>220</v>
      </c>
      <c r="U250" s="2" t="s">
        <v>220</v>
      </c>
      <c r="V250" s="2" t="s">
        <v>843</v>
      </c>
      <c r="W250" s="2" t="s">
        <v>845</v>
      </c>
      <c r="X250" s="2" t="s">
        <v>442</v>
      </c>
      <c r="Y250" s="2" t="s">
        <v>582</v>
      </c>
      <c r="Z250" s="4">
        <v>3</v>
      </c>
      <c r="AA250" s="4">
        <f>=ROUNDDOWN(15,0)</f>
      </c>
      <c r="AB250" s="5">
        <v>0.2</v>
      </c>
      <c r="AC250" s="2" t="s">
        <v>220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/>
      <c r="AQ250" s="8"/>
      <c r="AR250" s="4">
        <v>40</v>
      </c>
      <c r="AS250" s="8">
        <v>613.58</v>
      </c>
      <c r="AT250" s="7">
        <v>-1</v>
      </c>
      <c r="AU250" s="7">
        <v>-1</v>
      </c>
      <c r="AV250" s="4"/>
      <c r="AW250" s="8"/>
      <c r="AX250" s="4">
        <v>40</v>
      </c>
      <c r="AY250" s="8">
        <v>613.58</v>
      </c>
      <c r="AZ250" s="7">
        <v>-1</v>
      </c>
      <c r="BA250" s="7">
        <v>-1</v>
      </c>
      <c r="BB250" s="7"/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/>
      <c r="BJ250" s="4"/>
      <c r="BK250" s="8"/>
      <c r="BL250" s="2" t="s">
        <v>2628</v>
      </c>
      <c r="BM250" s="7"/>
      <c r="BN250" s="7"/>
      <c r="BO250" s="4"/>
      <c r="BP250" s="8"/>
      <c r="BQ250" s="4">
        <v>16</v>
      </c>
      <c r="BR250" s="8">
        <v>250.72</v>
      </c>
      <c r="BS250" s="7">
        <v>-1</v>
      </c>
      <c r="BT250" s="7">
        <v>-1</v>
      </c>
      <c r="BU250" s="2" t="s">
        <v>230</v>
      </c>
      <c r="BV250" s="2" t="s">
        <v>270</v>
      </c>
      <c r="BW250" s="2" t="s">
        <v>220</v>
      </c>
      <c r="BX250" s="2" t="s">
        <v>2307</v>
      </c>
      <c r="BY250" s="2" t="s">
        <v>232</v>
      </c>
      <c r="BZ250" s="2" t="s">
        <v>220</v>
      </c>
      <c r="CA250" s="4"/>
      <c r="CB250" s="8"/>
      <c r="CC250" s="4"/>
      <c r="CD250" s="8"/>
      <c r="CE250" s="7"/>
      <c r="CF250" s="7"/>
      <c r="CG250" s="2" t="s">
        <v>230</v>
      </c>
      <c r="CH250" s="2" t="s">
        <v>270</v>
      </c>
      <c r="CI250" s="2" t="s">
        <v>591</v>
      </c>
      <c r="CJ250" s="2" t="s">
        <v>1641</v>
      </c>
      <c r="CK250" s="2" t="s">
        <v>232</v>
      </c>
      <c r="CL250" s="2" t="s">
        <v>220</v>
      </c>
      <c r="CM250" s="4"/>
      <c r="CN250" s="8"/>
      <c r="CO250" s="4">
        <v>13</v>
      </c>
      <c r="CP250" s="8">
        <v>187.2</v>
      </c>
      <c r="CQ250" s="7">
        <v>-1</v>
      </c>
      <c r="CR250" s="7">
        <v>-1</v>
      </c>
      <c r="CS250" s="2" t="s">
        <v>230</v>
      </c>
      <c r="CT250" s="2" t="s">
        <v>270</v>
      </c>
      <c r="CU250" s="2" t="s">
        <v>587</v>
      </c>
      <c r="CV250" s="2" t="s">
        <v>2629</v>
      </c>
      <c r="CW250" s="2" t="s">
        <v>232</v>
      </c>
      <c r="CX250" s="2" t="s">
        <v>220</v>
      </c>
      <c r="CY250" s="4"/>
      <c r="CZ250" s="8"/>
      <c r="DA250" s="4"/>
      <c r="DB250" s="8"/>
      <c r="DC250" s="7"/>
      <c r="DD250" s="7"/>
      <c r="DE250" s="2" t="s">
        <v>230</v>
      </c>
      <c r="DF250" s="2" t="s">
        <v>270</v>
      </c>
      <c r="DG250" s="2" t="s">
        <v>591</v>
      </c>
      <c r="DH250" s="2" t="s">
        <v>2029</v>
      </c>
      <c r="DI250" s="2" t="s">
        <v>232</v>
      </c>
      <c r="DJ250" s="2" t="s">
        <v>220</v>
      </c>
      <c r="DK250" s="4"/>
      <c r="DL250" s="8"/>
      <c r="DM250" s="4"/>
      <c r="DN250" s="8"/>
      <c r="DO250" s="7"/>
      <c r="DP250" s="7"/>
      <c r="DQ250" s="2" t="s">
        <v>230</v>
      </c>
      <c r="DR250" s="2" t="s">
        <v>270</v>
      </c>
      <c r="DS250" s="2" t="s">
        <v>591</v>
      </c>
      <c r="DT250" s="2" t="s">
        <v>1641</v>
      </c>
      <c r="DU250" s="2" t="s">
        <v>232</v>
      </c>
      <c r="DV250" s="2" t="s">
        <v>220</v>
      </c>
      <c r="DW250" s="4"/>
      <c r="DX250" s="8"/>
      <c r="DY250" s="4"/>
      <c r="DZ250" s="8"/>
      <c r="EA250" s="7"/>
      <c r="EB250" s="7"/>
      <c r="EC250" s="2" t="s">
        <v>230</v>
      </c>
      <c r="ED250" s="2" t="s">
        <v>270</v>
      </c>
      <c r="EE250" s="2" t="s">
        <v>591</v>
      </c>
      <c r="EF250" s="2" t="s">
        <v>2311</v>
      </c>
      <c r="EG250" s="2" t="s">
        <v>232</v>
      </c>
      <c r="EH250" s="2" t="s">
        <v>220</v>
      </c>
      <c r="EI250" s="4"/>
      <c r="EJ250" s="8"/>
      <c r="EK250" s="4">
        <v>5</v>
      </c>
      <c r="EL250" s="8">
        <v>82.3</v>
      </c>
      <c r="EM250" s="7">
        <v>-1</v>
      </c>
      <c r="EN250" s="7">
        <v>-1</v>
      </c>
      <c r="EO250" s="2" t="s">
        <v>230</v>
      </c>
      <c r="EP250" s="2" t="s">
        <v>270</v>
      </c>
      <c r="EQ250" s="2" t="s">
        <v>455</v>
      </c>
      <c r="ER250" s="2" t="s">
        <v>2630</v>
      </c>
      <c r="ES250" s="2" t="s">
        <v>232</v>
      </c>
      <c r="ET250" s="2" t="s">
        <v>220</v>
      </c>
      <c r="EU250" s="4"/>
      <c r="EV250" s="8"/>
      <c r="EW250" s="4"/>
      <c r="EX250" s="8"/>
      <c r="EY250" s="7"/>
      <c r="EZ250" s="7"/>
      <c r="FA250" s="2" t="s">
        <v>416</v>
      </c>
      <c r="FB250" s="2" t="s">
        <v>270</v>
      </c>
      <c r="FC250" s="2" t="s">
        <v>591</v>
      </c>
      <c r="FD250" s="2" t="s">
        <v>2631</v>
      </c>
      <c r="FE250" s="2" t="s">
        <v>232</v>
      </c>
      <c r="FF250" s="2" t="s">
        <v>220</v>
      </c>
      <c r="FG250" s="4"/>
      <c r="FH250" s="8"/>
      <c r="FI250" s="4">
        <v>6</v>
      </c>
      <c r="FJ250" s="8">
        <v>93.36</v>
      </c>
      <c r="FK250" s="7">
        <v>-1</v>
      </c>
      <c r="FL250" s="7">
        <v>-1</v>
      </c>
      <c r="FM250" s="2" t="s">
        <v>230</v>
      </c>
      <c r="FN250" s="2" t="s">
        <v>270</v>
      </c>
      <c r="FO250" s="2" t="s">
        <v>246</v>
      </c>
      <c r="FP250" s="2" t="s">
        <v>243</v>
      </c>
      <c r="FQ250" s="2" t="s">
        <v>232</v>
      </c>
      <c r="FR250" s="2" t="s">
        <v>220</v>
      </c>
      <c r="FS250" s="4"/>
      <c r="FT250" s="8"/>
      <c r="FU250" s="4"/>
      <c r="FV250" s="8"/>
      <c r="FW250" s="7"/>
      <c r="FX250" s="7"/>
      <c r="FY250" s="2" t="s">
        <v>277</v>
      </c>
      <c r="FZ250" s="2" t="s">
        <v>270</v>
      </c>
      <c r="GA250" s="2" t="s">
        <v>220</v>
      </c>
      <c r="GB250" s="2" t="s">
        <v>220</v>
      </c>
      <c r="GC250" s="2" t="s">
        <v>232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230</v>
      </c>
      <c r="GL250" s="2" t="s">
        <v>270</v>
      </c>
      <c r="GM250" s="2" t="s">
        <v>250</v>
      </c>
      <c r="GN250" s="2" t="s">
        <v>486</v>
      </c>
      <c r="GO250" s="2" t="s">
        <v>232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230</v>
      </c>
      <c r="GX250" s="2" t="s">
        <v>270</v>
      </c>
      <c r="GY250" s="2" t="s">
        <v>252</v>
      </c>
      <c r="GZ250" s="2" t="s">
        <v>858</v>
      </c>
      <c r="HA250" s="2" t="s">
        <v>232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230</v>
      </c>
      <c r="HJ250" s="2" t="s">
        <v>270</v>
      </c>
      <c r="HK250" s="2" t="s">
        <v>1523</v>
      </c>
      <c r="HL250" s="2" t="s">
        <v>2108</v>
      </c>
      <c r="HM250" s="2" t="s">
        <v>232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230</v>
      </c>
      <c r="HV250" s="2" t="s">
        <v>270</v>
      </c>
      <c r="HW250" s="2" t="s">
        <v>599</v>
      </c>
      <c r="HX250" s="2" t="s">
        <v>220</v>
      </c>
      <c r="HY250" s="2" t="s">
        <v>232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230</v>
      </c>
      <c r="IH250" s="2" t="s">
        <v>270</v>
      </c>
      <c r="II250" s="2" t="s">
        <v>591</v>
      </c>
      <c r="IJ250" s="2" t="s">
        <v>2307</v>
      </c>
      <c r="IK250" s="2" t="s">
        <v>232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277</v>
      </c>
      <c r="IT250" s="2" t="s">
        <v>270</v>
      </c>
      <c r="IU250" s="2" t="s">
        <v>220</v>
      </c>
      <c r="IV250" s="2" t="s">
        <v>220</v>
      </c>
      <c r="IW250" s="2" t="s">
        <v>232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230</v>
      </c>
      <c r="JF250" s="2" t="s">
        <v>270</v>
      </c>
      <c r="JG250" s="2" t="s">
        <v>1387</v>
      </c>
      <c r="JH250" s="2" t="s">
        <v>2248</v>
      </c>
      <c r="JI250" s="2" t="s">
        <v>232</v>
      </c>
      <c r="JJ250" s="2" t="s">
        <v>220</v>
      </c>
      <c r="JK250" s="4"/>
      <c r="JL250" s="8"/>
      <c r="JM250" s="4"/>
      <c r="JN250" s="8"/>
      <c r="JO250" s="7"/>
      <c r="JP250" s="7"/>
      <c r="JQ250" s="2" t="s">
        <v>230</v>
      </c>
      <c r="JR250" s="2" t="s">
        <v>270</v>
      </c>
      <c r="JS250" s="2" t="s">
        <v>642</v>
      </c>
      <c r="JT250" s="2" t="s">
        <v>2632</v>
      </c>
      <c r="JU250" s="2" t="s">
        <v>232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277</v>
      </c>
      <c r="KD250" s="2" t="s">
        <v>270</v>
      </c>
      <c r="KE250" s="2" t="s">
        <v>220</v>
      </c>
      <c r="KF250" s="2" t="s">
        <v>220</v>
      </c>
      <c r="KG250" s="2" t="s">
        <v>232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254</v>
      </c>
      <c r="KP250" s="2" t="s">
        <v>270</v>
      </c>
      <c r="KQ250" s="2" t="s">
        <v>220</v>
      </c>
      <c r="KR250" s="2" t="s">
        <v>220</v>
      </c>
      <c r="KS250" s="2" t="s">
        <v>232</v>
      </c>
      <c r="KT250" s="2" t="s">
        <v>220</v>
      </c>
      <c r="KU250" s="4"/>
      <c r="KV250" s="8"/>
      <c r="KW250" s="4"/>
      <c r="KX250" s="8"/>
      <c r="KY250" s="7"/>
      <c r="KZ250" s="7"/>
      <c r="LA250" s="2" t="s">
        <v>277</v>
      </c>
      <c r="LB250" s="2" t="s">
        <v>270</v>
      </c>
      <c r="LC250" s="2" t="s">
        <v>220</v>
      </c>
      <c r="LD250" s="2" t="s">
        <v>220</v>
      </c>
      <c r="LE250" s="2" t="s">
        <v>232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268</v>
      </c>
      <c r="LN250" s="2" t="s">
        <v>270</v>
      </c>
      <c r="LO250" s="2" t="s">
        <v>220</v>
      </c>
      <c r="LP250" s="2" t="s">
        <v>220</v>
      </c>
      <c r="LQ250" s="2" t="s">
        <v>232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230</v>
      </c>
      <c r="LZ250" s="2" t="s">
        <v>270</v>
      </c>
      <c r="MA250" s="2" t="s">
        <v>2278</v>
      </c>
      <c r="MB250" s="2" t="s">
        <v>911</v>
      </c>
      <c r="MC250" s="2" t="s">
        <v>232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230</v>
      </c>
      <c r="ML250" s="2" t="s">
        <v>270</v>
      </c>
      <c r="MM250" s="2" t="s">
        <v>520</v>
      </c>
      <c r="MN250" s="2" t="s">
        <v>395</v>
      </c>
      <c r="MO250" s="2" t="s">
        <v>232</v>
      </c>
      <c r="MP250" s="2" t="s">
        <v>220</v>
      </c>
      <c r="MQ250" s="4"/>
      <c r="MR250" s="8"/>
      <c r="MS250" s="4"/>
      <c r="MT250" s="8"/>
      <c r="MU250" s="7"/>
      <c r="MV250" s="7"/>
      <c r="MW250" s="2" t="s">
        <v>230</v>
      </c>
      <c r="MX250" s="2" t="s">
        <v>270</v>
      </c>
      <c r="MY250" s="2" t="s">
        <v>648</v>
      </c>
      <c r="MZ250" s="2" t="s">
        <v>1590</v>
      </c>
      <c r="NA250" s="2" t="s">
        <v>232</v>
      </c>
      <c r="NB250" s="2" t="s">
        <v>220</v>
      </c>
      <c r="NC250" s="4"/>
      <c r="ND250" s="8"/>
      <c r="NE250" s="4"/>
      <c r="NF250" s="8"/>
      <c r="NG250" s="7"/>
      <c r="NH250" s="7"/>
      <c r="NI250" s="2" t="s">
        <v>220</v>
      </c>
      <c r="NJ250" s="2" t="s">
        <v>220</v>
      </c>
      <c r="NK250" s="2" t="s">
        <v>220</v>
      </c>
      <c r="NL250" s="2" t="s">
        <v>220</v>
      </c>
      <c r="NM250" s="2" t="s">
        <v>220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254</v>
      </c>
      <c r="NV250" s="2" t="s">
        <v>270</v>
      </c>
      <c r="NW250" s="2" t="s">
        <v>220</v>
      </c>
      <c r="NX250" s="2" t="s">
        <v>220</v>
      </c>
      <c r="NY250" s="2" t="s">
        <v>232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220</v>
      </c>
      <c r="OH250" s="2" t="s">
        <v>220</v>
      </c>
      <c r="OI250" s="2" t="s">
        <v>220</v>
      </c>
      <c r="OJ250" s="2" t="s">
        <v>220</v>
      </c>
      <c r="OK250" s="2" t="s">
        <v>220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230</v>
      </c>
      <c r="OT250" s="2" t="s">
        <v>270</v>
      </c>
      <c r="OU250" s="2" t="s">
        <v>2022</v>
      </c>
      <c r="OV250" s="2" t="s">
        <v>612</v>
      </c>
      <c r="OW250" s="2" t="s">
        <v>232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220</v>
      </c>
      <c r="PF250" s="2" t="s">
        <v>220</v>
      </c>
      <c r="PG250" s="2" t="s">
        <v>220</v>
      </c>
      <c r="PH250" s="2" t="s">
        <v>220</v>
      </c>
      <c r="PI250" s="2" t="s">
        <v>220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230</v>
      </c>
      <c r="PR250" s="2" t="s">
        <v>270</v>
      </c>
      <c r="PS250" s="2" t="s">
        <v>2208</v>
      </c>
      <c r="PT250" s="2" t="s">
        <v>220</v>
      </c>
      <c r="PU250" s="2" t="s">
        <v>232</v>
      </c>
      <c r="PV250" s="2" t="s">
        <v>220</v>
      </c>
      <c r="PW250" s="4">
        <v>3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</row>
    <row r="251">
      <c r="A251" s="2" t="s">
        <v>2633</v>
      </c>
      <c r="B251" s="2" t="s">
        <v>209</v>
      </c>
      <c r="C251" s="2" t="s">
        <v>210</v>
      </c>
      <c r="D251" s="2" t="s">
        <v>2575</v>
      </c>
      <c r="E251" s="2" t="s">
        <v>2576</v>
      </c>
      <c r="F251" s="2" t="s">
        <v>2634</v>
      </c>
      <c r="G251" s="2" t="s">
        <v>2634</v>
      </c>
      <c r="H251" s="2" t="s">
        <v>2634</v>
      </c>
      <c r="I251" s="2" t="s">
        <v>2635</v>
      </c>
      <c r="J251" s="2" t="s">
        <v>2579</v>
      </c>
      <c r="K251" s="2" t="s">
        <v>1436</v>
      </c>
      <c r="L251" s="3">
        <v>14.85</v>
      </c>
      <c r="M251" s="3">
        <v>15.59</v>
      </c>
      <c r="N251" s="3">
        <v>32.99</v>
      </c>
      <c r="O251" s="2" t="s">
        <v>217</v>
      </c>
      <c r="P251" s="2" t="s">
        <v>439</v>
      </c>
      <c r="Q251" s="2" t="s">
        <v>219</v>
      </c>
      <c r="R251" s="2" t="s">
        <v>220</v>
      </c>
      <c r="S251" s="2" t="s">
        <v>2636</v>
      </c>
      <c r="T251" s="2" t="s">
        <v>220</v>
      </c>
      <c r="U251" s="2" t="s">
        <v>220</v>
      </c>
      <c r="V251" s="2" t="s">
        <v>1281</v>
      </c>
      <c r="W251" s="2" t="s">
        <v>845</v>
      </c>
      <c r="X251" s="2" t="s">
        <v>442</v>
      </c>
      <c r="Y251" s="2" t="s">
        <v>582</v>
      </c>
      <c r="Z251" s="4">
        <v>1485</v>
      </c>
      <c r="AA251" s="4">
        <f>=ROUNDDOWN(35.3571428571429,0)</f>
      </c>
      <c r="AB251" s="5">
        <v>42</v>
      </c>
      <c r="AC251" s="2" t="s">
        <v>900</v>
      </c>
      <c r="AD251" s="4">
        <v>140</v>
      </c>
      <c r="AE251" s="4">
        <v>920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>
        <v>33</v>
      </c>
      <c r="AQ251" s="8">
        <v>518.33</v>
      </c>
      <c r="AR251" s="4">
        <v>97</v>
      </c>
      <c r="AS251" s="8">
        <v>1511.33</v>
      </c>
      <c r="AT251" s="7">
        <v>-0.6598</v>
      </c>
      <c r="AU251" s="7">
        <v>-0.657</v>
      </c>
      <c r="AV251" s="4">
        <v>33</v>
      </c>
      <c r="AW251" s="8">
        <v>518.33</v>
      </c>
      <c r="AX251" s="4">
        <v>97</v>
      </c>
      <c r="AY251" s="8">
        <v>1511.33</v>
      </c>
      <c r="AZ251" s="7">
        <v>-0.6598</v>
      </c>
      <c r="BA251" s="7">
        <v>-0.657</v>
      </c>
      <c r="BB251" s="7">
        <v>1</v>
      </c>
      <c r="BC251" s="4">
        <v>41</v>
      </c>
      <c r="BD251" s="8">
        <v>618.29</v>
      </c>
      <c r="BE251" s="4">
        <v>132</v>
      </c>
      <c r="BF251" s="8">
        <v>2044.58</v>
      </c>
      <c r="BG251" s="7">
        <v>-0.6894</v>
      </c>
      <c r="BH251" s="7">
        <v>-0.6976</v>
      </c>
      <c r="BI251" s="7">
        <v>0.8383</v>
      </c>
      <c r="BJ251" s="4">
        <v>33</v>
      </c>
      <c r="BK251" s="8">
        <v>518.33</v>
      </c>
      <c r="BL251" s="2" t="s">
        <v>2637</v>
      </c>
      <c r="BM251" s="7">
        <v>1</v>
      </c>
      <c r="BN251" s="7">
        <v>1</v>
      </c>
      <c r="BO251" s="4">
        <v>6</v>
      </c>
      <c r="BP251" s="8">
        <v>96.3</v>
      </c>
      <c r="BQ251" s="4">
        <v>56</v>
      </c>
      <c r="BR251" s="8">
        <v>898.8</v>
      </c>
      <c r="BS251" s="7">
        <v>-0.8929</v>
      </c>
      <c r="BT251" s="7">
        <v>-0.8929</v>
      </c>
      <c r="BU251" s="2" t="s">
        <v>230</v>
      </c>
      <c r="BV251" s="2" t="s">
        <v>217</v>
      </c>
      <c r="BW251" s="2" t="s">
        <v>220</v>
      </c>
      <c r="BX251" s="2" t="s">
        <v>630</v>
      </c>
      <c r="BY251" s="2" t="s">
        <v>232</v>
      </c>
      <c r="BZ251" s="2" t="s">
        <v>220</v>
      </c>
      <c r="CA251" s="4">
        <v>2</v>
      </c>
      <c r="CB251" s="8">
        <v>30.48</v>
      </c>
      <c r="CC251" s="4">
        <v>4</v>
      </c>
      <c r="CD251" s="8">
        <v>60.96</v>
      </c>
      <c r="CE251" s="7">
        <v>-0.5</v>
      </c>
      <c r="CF251" s="7">
        <v>-0.5</v>
      </c>
      <c r="CG251" s="2" t="s">
        <v>230</v>
      </c>
      <c r="CH251" s="2" t="s">
        <v>217</v>
      </c>
      <c r="CI251" s="2" t="s">
        <v>591</v>
      </c>
      <c r="CJ251" s="2" t="s">
        <v>658</v>
      </c>
      <c r="CK251" s="2" t="s">
        <v>232</v>
      </c>
      <c r="CL251" s="2" t="s">
        <v>220</v>
      </c>
      <c r="CM251" s="4">
        <v>11</v>
      </c>
      <c r="CN251" s="8">
        <v>174.24</v>
      </c>
      <c r="CO251" s="4">
        <v>12</v>
      </c>
      <c r="CP251" s="8">
        <v>190.08</v>
      </c>
      <c r="CQ251" s="7">
        <v>-0.0833</v>
      </c>
      <c r="CR251" s="7">
        <v>-0.0833</v>
      </c>
      <c r="CS251" s="2" t="s">
        <v>230</v>
      </c>
      <c r="CT251" s="2" t="s">
        <v>217</v>
      </c>
      <c r="CU251" s="2" t="s">
        <v>587</v>
      </c>
      <c r="CV251" s="2" t="s">
        <v>2211</v>
      </c>
      <c r="CW251" s="2" t="s">
        <v>232</v>
      </c>
      <c r="CX251" s="2" t="s">
        <v>220</v>
      </c>
      <c r="CY251" s="4">
        <v>2</v>
      </c>
      <c r="CZ251" s="8">
        <v>28.76</v>
      </c>
      <c r="DA251" s="4">
        <v>8</v>
      </c>
      <c r="DB251" s="8">
        <v>115.04</v>
      </c>
      <c r="DC251" s="7">
        <v>-0.75</v>
      </c>
      <c r="DD251" s="7">
        <v>-0.75</v>
      </c>
      <c r="DE251" s="2" t="s">
        <v>230</v>
      </c>
      <c r="DF251" s="2" t="s">
        <v>217</v>
      </c>
      <c r="DG251" s="2" t="s">
        <v>591</v>
      </c>
      <c r="DH251" s="2" t="s">
        <v>2638</v>
      </c>
      <c r="DI251" s="2" t="s">
        <v>232</v>
      </c>
      <c r="DJ251" s="2" t="s">
        <v>220</v>
      </c>
      <c r="DK251" s="4">
        <v>2</v>
      </c>
      <c r="DL251" s="8">
        <v>34.28</v>
      </c>
      <c r="DM251" s="4"/>
      <c r="DN251" s="8"/>
      <c r="DO251" s="7"/>
      <c r="DP251" s="7"/>
      <c r="DQ251" s="2" t="s">
        <v>230</v>
      </c>
      <c r="DR251" s="2" t="s">
        <v>217</v>
      </c>
      <c r="DS251" s="2" t="s">
        <v>591</v>
      </c>
      <c r="DT251" s="2" t="s">
        <v>2639</v>
      </c>
      <c r="DU251" s="2" t="s">
        <v>232</v>
      </c>
      <c r="DV251" s="2" t="s">
        <v>220</v>
      </c>
      <c r="DW251" s="4">
        <v>4</v>
      </c>
      <c r="DX251" s="8">
        <v>57.32</v>
      </c>
      <c r="DY251" s="4">
        <v>6</v>
      </c>
      <c r="DZ251" s="8">
        <v>74.5</v>
      </c>
      <c r="EA251" s="7">
        <v>-0.3333</v>
      </c>
      <c r="EB251" s="7">
        <v>-0.2306</v>
      </c>
      <c r="EC251" s="2" t="s">
        <v>230</v>
      </c>
      <c r="ED251" s="2" t="s">
        <v>217</v>
      </c>
      <c r="EE251" s="2" t="s">
        <v>591</v>
      </c>
      <c r="EF251" s="2" t="s">
        <v>2640</v>
      </c>
      <c r="EG251" s="2" t="s">
        <v>232</v>
      </c>
      <c r="EH251" s="2" t="s">
        <v>220</v>
      </c>
      <c r="EI251" s="4">
        <v>1</v>
      </c>
      <c r="EJ251" s="8">
        <v>16</v>
      </c>
      <c r="EK251" s="4">
        <v>2</v>
      </c>
      <c r="EL251" s="8">
        <v>32</v>
      </c>
      <c r="EM251" s="7">
        <v>-0.5</v>
      </c>
      <c r="EN251" s="7">
        <v>-0.5</v>
      </c>
      <c r="EO251" s="2" t="s">
        <v>230</v>
      </c>
      <c r="EP251" s="2" t="s">
        <v>217</v>
      </c>
      <c r="EQ251" s="2" t="s">
        <v>455</v>
      </c>
      <c r="ER251" s="2" t="s">
        <v>247</v>
      </c>
      <c r="ES251" s="2" t="s">
        <v>232</v>
      </c>
      <c r="ET251" s="2" t="s">
        <v>220</v>
      </c>
      <c r="EU251" s="4"/>
      <c r="EV251" s="8"/>
      <c r="EW251" s="4"/>
      <c r="EX251" s="8"/>
      <c r="EY251" s="7"/>
      <c r="EZ251" s="7"/>
      <c r="FA251" s="2" t="s">
        <v>230</v>
      </c>
      <c r="FB251" s="2" t="s">
        <v>217</v>
      </c>
      <c r="FC251" s="2" t="s">
        <v>591</v>
      </c>
      <c r="FD251" s="2" t="s">
        <v>1710</v>
      </c>
      <c r="FE251" s="2" t="s">
        <v>232</v>
      </c>
      <c r="FF251" s="2" t="s">
        <v>220</v>
      </c>
      <c r="FG251" s="4">
        <v>3</v>
      </c>
      <c r="FH251" s="8">
        <v>46.65</v>
      </c>
      <c r="FI251" s="4">
        <v>9</v>
      </c>
      <c r="FJ251" s="8">
        <v>139.95</v>
      </c>
      <c r="FK251" s="7">
        <v>-0.6667</v>
      </c>
      <c r="FL251" s="7">
        <v>-0.6667</v>
      </c>
      <c r="FM251" s="2" t="s">
        <v>230</v>
      </c>
      <c r="FN251" s="2" t="s">
        <v>217</v>
      </c>
      <c r="FO251" s="2" t="s">
        <v>246</v>
      </c>
      <c r="FP251" s="2" t="s">
        <v>962</v>
      </c>
      <c r="FQ251" s="2" t="s">
        <v>232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277</v>
      </c>
      <c r="FZ251" s="2" t="s">
        <v>217</v>
      </c>
      <c r="GA251" s="2" t="s">
        <v>220</v>
      </c>
      <c r="GB251" s="2" t="s">
        <v>220</v>
      </c>
      <c r="GC251" s="2" t="s">
        <v>232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230</v>
      </c>
      <c r="GL251" s="2" t="s">
        <v>217</v>
      </c>
      <c r="GM251" s="2" t="s">
        <v>250</v>
      </c>
      <c r="GN251" s="2" t="s">
        <v>1752</v>
      </c>
      <c r="GO251" s="2" t="s">
        <v>232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230</v>
      </c>
      <c r="GX251" s="2" t="s">
        <v>270</v>
      </c>
      <c r="GY251" s="2" t="s">
        <v>1422</v>
      </c>
      <c r="GZ251" s="2" t="s">
        <v>314</v>
      </c>
      <c r="HA251" s="2" t="s">
        <v>232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254</v>
      </c>
      <c r="HJ251" s="2" t="s">
        <v>217</v>
      </c>
      <c r="HK251" s="2" t="s">
        <v>220</v>
      </c>
      <c r="HL251" s="2" t="s">
        <v>220</v>
      </c>
      <c r="HM251" s="2" t="s">
        <v>232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230</v>
      </c>
      <c r="HV251" s="2" t="s">
        <v>217</v>
      </c>
      <c r="HW251" s="2" t="s">
        <v>2641</v>
      </c>
      <c r="HX251" s="2" t="s">
        <v>1133</v>
      </c>
      <c r="HY251" s="2" t="s">
        <v>232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230</v>
      </c>
      <c r="IH251" s="2" t="s">
        <v>217</v>
      </c>
      <c r="II251" s="2" t="s">
        <v>591</v>
      </c>
      <c r="IJ251" s="2" t="s">
        <v>2025</v>
      </c>
      <c r="IK251" s="2" t="s">
        <v>232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277</v>
      </c>
      <c r="IT251" s="2" t="s">
        <v>217</v>
      </c>
      <c r="IU251" s="2" t="s">
        <v>220</v>
      </c>
      <c r="IV251" s="2" t="s">
        <v>220</v>
      </c>
      <c r="IW251" s="2" t="s">
        <v>232</v>
      </c>
      <c r="IX251" s="2" t="s">
        <v>220</v>
      </c>
      <c r="IY251" s="4">
        <v>2</v>
      </c>
      <c r="IZ251" s="8">
        <v>34.3</v>
      </c>
      <c r="JA251" s="4"/>
      <c r="JB251" s="8"/>
      <c r="JC251" s="7"/>
      <c r="JD251" s="7"/>
      <c r="JE251" s="2" t="s">
        <v>230</v>
      </c>
      <c r="JF251" s="2" t="s">
        <v>217</v>
      </c>
      <c r="JG251" s="2" t="s">
        <v>329</v>
      </c>
      <c r="JH251" s="2" t="s">
        <v>888</v>
      </c>
      <c r="JI251" s="2" t="s">
        <v>232</v>
      </c>
      <c r="JJ251" s="2" t="s">
        <v>220</v>
      </c>
      <c r="JK251" s="4"/>
      <c r="JL251" s="8"/>
      <c r="JM251" s="4"/>
      <c r="JN251" s="8"/>
      <c r="JO251" s="7"/>
      <c r="JP251" s="7"/>
      <c r="JQ251" s="2" t="s">
        <v>230</v>
      </c>
      <c r="JR251" s="2" t="s">
        <v>217</v>
      </c>
      <c r="JS251" s="2" t="s">
        <v>642</v>
      </c>
      <c r="JT251" s="2" t="s">
        <v>2642</v>
      </c>
      <c r="JU251" s="2" t="s">
        <v>232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230</v>
      </c>
      <c r="KD251" s="2" t="s">
        <v>217</v>
      </c>
      <c r="KE251" s="2" t="s">
        <v>262</v>
      </c>
      <c r="KF251" s="2" t="s">
        <v>517</v>
      </c>
      <c r="KG251" s="2" t="s">
        <v>232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254</v>
      </c>
      <c r="KP251" s="2" t="s">
        <v>217</v>
      </c>
      <c r="KQ251" s="2" t="s">
        <v>220</v>
      </c>
      <c r="KR251" s="2" t="s">
        <v>220</v>
      </c>
      <c r="KS251" s="2" t="s">
        <v>232</v>
      </c>
      <c r="KT251" s="2" t="s">
        <v>220</v>
      </c>
      <c r="KU251" s="4"/>
      <c r="KV251" s="8"/>
      <c r="KW251" s="4"/>
      <c r="KX251" s="8"/>
      <c r="KY251" s="7"/>
      <c r="KZ251" s="7"/>
      <c r="LA251" s="2" t="s">
        <v>277</v>
      </c>
      <c r="LB251" s="2" t="s">
        <v>217</v>
      </c>
      <c r="LC251" s="2" t="s">
        <v>220</v>
      </c>
      <c r="LD251" s="2" t="s">
        <v>220</v>
      </c>
      <c r="LE251" s="2" t="s">
        <v>232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268</v>
      </c>
      <c r="LN251" s="2" t="s">
        <v>217</v>
      </c>
      <c r="LO251" s="2" t="s">
        <v>220</v>
      </c>
      <c r="LP251" s="2" t="s">
        <v>220</v>
      </c>
      <c r="LQ251" s="2" t="s">
        <v>232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230</v>
      </c>
      <c r="LZ251" s="2" t="s">
        <v>270</v>
      </c>
      <c r="MA251" s="2" t="s">
        <v>1452</v>
      </c>
      <c r="MB251" s="2" t="s">
        <v>2585</v>
      </c>
      <c r="MC251" s="2" t="s">
        <v>232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416</v>
      </c>
      <c r="ML251" s="2" t="s">
        <v>217</v>
      </c>
      <c r="MM251" s="2" t="s">
        <v>220</v>
      </c>
      <c r="MN251" s="2" t="s">
        <v>220</v>
      </c>
      <c r="MO251" s="2" t="s">
        <v>232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230</v>
      </c>
      <c r="MX251" s="2" t="s">
        <v>274</v>
      </c>
      <c r="MY251" s="2" t="s">
        <v>648</v>
      </c>
      <c r="MZ251" s="2" t="s">
        <v>2643</v>
      </c>
      <c r="NA251" s="2" t="s">
        <v>232</v>
      </c>
      <c r="NB251" s="2" t="s">
        <v>220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220</v>
      </c>
      <c r="NK251" s="2" t="s">
        <v>220</v>
      </c>
      <c r="NL251" s="2" t="s">
        <v>220</v>
      </c>
      <c r="NM251" s="2" t="s">
        <v>220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277</v>
      </c>
      <c r="NV251" s="2" t="s">
        <v>217</v>
      </c>
      <c r="NW251" s="2" t="s">
        <v>220</v>
      </c>
      <c r="NX251" s="2" t="s">
        <v>220</v>
      </c>
      <c r="NY251" s="2" t="s">
        <v>232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220</v>
      </c>
      <c r="OI251" s="2" t="s">
        <v>220</v>
      </c>
      <c r="OJ251" s="2" t="s">
        <v>220</v>
      </c>
      <c r="OK251" s="2" t="s">
        <v>220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230</v>
      </c>
      <c r="OT251" s="2" t="s">
        <v>270</v>
      </c>
      <c r="OU251" s="2" t="s">
        <v>607</v>
      </c>
      <c r="OV251" s="2" t="s">
        <v>2644</v>
      </c>
      <c r="OW251" s="2" t="s">
        <v>232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220</v>
      </c>
      <c r="PF251" s="2" t="s">
        <v>220</v>
      </c>
      <c r="PG251" s="2" t="s">
        <v>220</v>
      </c>
      <c r="PH251" s="2" t="s">
        <v>220</v>
      </c>
      <c r="PI251" s="2" t="s">
        <v>220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416</v>
      </c>
      <c r="PR251" s="2" t="s">
        <v>270</v>
      </c>
      <c r="PS251" s="2" t="s">
        <v>220</v>
      </c>
      <c r="PT251" s="2" t="s">
        <v>220</v>
      </c>
      <c r="PU251" s="2" t="s">
        <v>232</v>
      </c>
      <c r="PV251" s="2" t="s">
        <v>220</v>
      </c>
      <c r="PW251" s="4">
        <v>1453</v>
      </c>
      <c r="PX251" s="4"/>
      <c r="PY251" s="4"/>
      <c r="PZ251" s="4"/>
      <c r="QA251" s="4">
        <v>32</v>
      </c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>
        <v>140</v>
      </c>
      <c r="RT251" s="4"/>
      <c r="RU251" s="4"/>
      <c r="RV251" s="4"/>
      <c r="RW251" s="4"/>
      <c r="RX251" s="4"/>
      <c r="RY251" s="4"/>
      <c r="RZ251" s="4"/>
      <c r="SA251" s="4"/>
      <c r="SB251" s="4">
        <v>780</v>
      </c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</row>
    <row r="252">
      <c r="A252" s="2" t="s">
        <v>2645</v>
      </c>
      <c r="B252" s="2" t="s">
        <v>209</v>
      </c>
      <c r="C252" s="2" t="s">
        <v>210</v>
      </c>
      <c r="D252" s="2" t="s">
        <v>2575</v>
      </c>
      <c r="E252" s="2" t="s">
        <v>2576</v>
      </c>
      <c r="F252" s="2" t="s">
        <v>2634</v>
      </c>
      <c r="G252" s="2" t="s">
        <v>2634</v>
      </c>
      <c r="H252" s="2" t="s">
        <v>2634</v>
      </c>
      <c r="I252" s="2" t="s">
        <v>2635</v>
      </c>
      <c r="J252" s="2" t="s">
        <v>2579</v>
      </c>
      <c r="K252" s="2" t="s">
        <v>761</v>
      </c>
      <c r="L252" s="3">
        <v>14.85</v>
      </c>
      <c r="M252" s="3">
        <v>15.59</v>
      </c>
      <c r="N252" s="3">
        <v>32.99</v>
      </c>
      <c r="O252" s="2" t="s">
        <v>1099</v>
      </c>
      <c r="P252" s="2" t="s">
        <v>538</v>
      </c>
      <c r="Q252" s="2" t="s">
        <v>219</v>
      </c>
      <c r="R252" s="2" t="s">
        <v>220</v>
      </c>
      <c r="S252" s="2" t="s">
        <v>2646</v>
      </c>
      <c r="T252" s="2" t="s">
        <v>222</v>
      </c>
      <c r="U252" s="2" t="s">
        <v>2589</v>
      </c>
      <c r="V252" s="2" t="s">
        <v>1281</v>
      </c>
      <c r="W252" s="2" t="s">
        <v>845</v>
      </c>
      <c r="X252" s="2" t="s">
        <v>442</v>
      </c>
      <c r="Y252" s="2" t="s">
        <v>920</v>
      </c>
      <c r="Z252" s="4">
        <v>9</v>
      </c>
      <c r="AA252" s="4">
        <f>=ROUNDDOWN(1.30434782608696,0)</f>
      </c>
      <c r="AB252" s="5">
        <v>6.9</v>
      </c>
      <c r="AC252" s="2" t="s">
        <v>220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>
        <v>5</v>
      </c>
      <c r="AQ252" s="8">
        <v>59.3</v>
      </c>
      <c r="AR252" s="4">
        <v>6</v>
      </c>
      <c r="AS252" s="8">
        <v>88.16</v>
      </c>
      <c r="AT252" s="7">
        <v>-0.1667</v>
      </c>
      <c r="AU252" s="7">
        <v>-0.3274</v>
      </c>
      <c r="AV252" s="4">
        <v>5</v>
      </c>
      <c r="AW252" s="8">
        <v>59.3</v>
      </c>
      <c r="AX252" s="4">
        <v>6</v>
      </c>
      <c r="AY252" s="8">
        <v>88.16</v>
      </c>
      <c r="AZ252" s="7">
        <v>-0.1667</v>
      </c>
      <c r="BA252" s="7">
        <v>-0.3274</v>
      </c>
      <c r="BB252" s="7">
        <v>1</v>
      </c>
      <c r="BC252" s="4" t="s">
        <v>220</v>
      </c>
      <c r="BD252" s="8" t="s">
        <v>220</v>
      </c>
      <c r="BE252" s="4" t="s">
        <v>220</v>
      </c>
      <c r="BF252" s="8" t="s">
        <v>220</v>
      </c>
      <c r="BG252" s="7" t="s">
        <v>220</v>
      </c>
      <c r="BH252" s="7" t="s">
        <v>220</v>
      </c>
      <c r="BI252" s="7">
        <v>0.0959</v>
      </c>
      <c r="BJ252" s="4">
        <v>5</v>
      </c>
      <c r="BK252" s="8">
        <v>59.3</v>
      </c>
      <c r="BL252" s="2" t="s">
        <v>2647</v>
      </c>
      <c r="BM252" s="7">
        <v>1</v>
      </c>
      <c r="BN252" s="7">
        <v>1</v>
      </c>
      <c r="BO252" s="4">
        <v>3</v>
      </c>
      <c r="BP252" s="8">
        <v>25.62</v>
      </c>
      <c r="BQ252" s="4"/>
      <c r="BR252" s="8"/>
      <c r="BS252" s="7"/>
      <c r="BT252" s="7"/>
      <c r="BU252" s="2" t="s">
        <v>230</v>
      </c>
      <c r="BV252" s="2" t="s">
        <v>217</v>
      </c>
      <c r="BW252" s="2" t="s">
        <v>220</v>
      </c>
      <c r="BX252" s="2" t="s">
        <v>1348</v>
      </c>
      <c r="BY252" s="2" t="s">
        <v>232</v>
      </c>
      <c r="BZ252" s="2" t="s">
        <v>220</v>
      </c>
      <c r="CA252" s="4"/>
      <c r="CB252" s="8"/>
      <c r="CC252" s="4">
        <v>1</v>
      </c>
      <c r="CD252" s="8">
        <v>8.42</v>
      </c>
      <c r="CE252" s="7">
        <v>-1</v>
      </c>
      <c r="CF252" s="7">
        <v>-1</v>
      </c>
      <c r="CG252" s="2" t="s">
        <v>230</v>
      </c>
      <c r="CH252" s="2" t="s">
        <v>217</v>
      </c>
      <c r="CI252" s="2" t="s">
        <v>2648</v>
      </c>
      <c r="CJ252" s="2" t="s">
        <v>924</v>
      </c>
      <c r="CK252" s="2" t="s">
        <v>232</v>
      </c>
      <c r="CL252" s="2" t="s">
        <v>220</v>
      </c>
      <c r="CM252" s="4"/>
      <c r="CN252" s="8"/>
      <c r="CO252" s="4">
        <v>2</v>
      </c>
      <c r="CP252" s="8">
        <v>31.68</v>
      </c>
      <c r="CQ252" s="7">
        <v>-1</v>
      </c>
      <c r="CR252" s="7">
        <v>-1</v>
      </c>
      <c r="CS252" s="2" t="s">
        <v>230</v>
      </c>
      <c r="CT252" s="2" t="s">
        <v>217</v>
      </c>
      <c r="CU252" s="2" t="s">
        <v>545</v>
      </c>
      <c r="CV252" s="2" t="s">
        <v>390</v>
      </c>
      <c r="CW252" s="2" t="s">
        <v>269</v>
      </c>
      <c r="CX252" s="2" t="s">
        <v>220</v>
      </c>
      <c r="CY252" s="4"/>
      <c r="CZ252" s="8"/>
      <c r="DA252" s="4">
        <v>1</v>
      </c>
      <c r="DB252" s="8">
        <v>14.38</v>
      </c>
      <c r="DC252" s="7">
        <v>-1</v>
      </c>
      <c r="DD252" s="7">
        <v>-1</v>
      </c>
      <c r="DE252" s="2" t="s">
        <v>230</v>
      </c>
      <c r="DF252" s="2" t="s">
        <v>217</v>
      </c>
      <c r="DG252" s="2" t="s">
        <v>1239</v>
      </c>
      <c r="DH252" s="2" t="s">
        <v>914</v>
      </c>
      <c r="DI252" s="2" t="s">
        <v>232</v>
      </c>
      <c r="DJ252" s="2" t="s">
        <v>220</v>
      </c>
      <c r="DK252" s="4"/>
      <c r="DL252" s="8"/>
      <c r="DM252" s="4"/>
      <c r="DN252" s="8"/>
      <c r="DO252" s="7"/>
      <c r="DP252" s="7"/>
      <c r="DQ252" s="2" t="s">
        <v>230</v>
      </c>
      <c r="DR252" s="2" t="s">
        <v>217</v>
      </c>
      <c r="DS252" s="2" t="s">
        <v>1134</v>
      </c>
      <c r="DT252" s="2" t="s">
        <v>2649</v>
      </c>
      <c r="DU252" s="2" t="s">
        <v>232</v>
      </c>
      <c r="DV252" s="2" t="s">
        <v>220</v>
      </c>
      <c r="DW252" s="4"/>
      <c r="DX252" s="8"/>
      <c r="DY252" s="4"/>
      <c r="DZ252" s="8"/>
      <c r="EA252" s="7"/>
      <c r="EB252" s="7"/>
      <c r="EC252" s="2" t="s">
        <v>230</v>
      </c>
      <c r="ED252" s="2" t="s">
        <v>217</v>
      </c>
      <c r="EE252" s="2" t="s">
        <v>1576</v>
      </c>
      <c r="EF252" s="2" t="s">
        <v>2650</v>
      </c>
      <c r="EG252" s="2" t="s">
        <v>269</v>
      </c>
      <c r="EH252" s="2" t="s">
        <v>220</v>
      </c>
      <c r="EI252" s="4">
        <v>2</v>
      </c>
      <c r="EJ252" s="8">
        <v>33.68</v>
      </c>
      <c r="EK252" s="4">
        <v>2</v>
      </c>
      <c r="EL252" s="8">
        <v>33.68</v>
      </c>
      <c r="EM252" s="7"/>
      <c r="EN252" s="7"/>
      <c r="EO252" s="2" t="s">
        <v>230</v>
      </c>
      <c r="EP252" s="2" t="s">
        <v>217</v>
      </c>
      <c r="EQ252" s="2" t="s">
        <v>1112</v>
      </c>
      <c r="ER252" s="2" t="s">
        <v>1042</v>
      </c>
      <c r="ES252" s="2" t="s">
        <v>232</v>
      </c>
      <c r="ET252" s="2" t="s">
        <v>220</v>
      </c>
      <c r="EU252" s="4"/>
      <c r="EV252" s="8"/>
      <c r="EW252" s="4"/>
      <c r="EX252" s="8"/>
      <c r="EY252" s="7"/>
      <c r="EZ252" s="7"/>
      <c r="FA252" s="2" t="s">
        <v>230</v>
      </c>
      <c r="FB252" s="2" t="s">
        <v>217</v>
      </c>
      <c r="FC252" s="2" t="s">
        <v>645</v>
      </c>
      <c r="FD252" s="2" t="s">
        <v>1855</v>
      </c>
      <c r="FE252" s="2" t="s">
        <v>232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254</v>
      </c>
      <c r="FN252" s="2" t="s">
        <v>217</v>
      </c>
      <c r="FO252" s="2" t="s">
        <v>220</v>
      </c>
      <c r="FP252" s="2" t="s">
        <v>220</v>
      </c>
      <c r="FQ252" s="2" t="s">
        <v>232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277</v>
      </c>
      <c r="FZ252" s="2" t="s">
        <v>217</v>
      </c>
      <c r="GA252" s="2" t="s">
        <v>220</v>
      </c>
      <c r="GB252" s="2" t="s">
        <v>220</v>
      </c>
      <c r="GC252" s="2" t="s">
        <v>232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277</v>
      </c>
      <c r="GL252" s="2" t="s">
        <v>217</v>
      </c>
      <c r="GM252" s="2" t="s">
        <v>220</v>
      </c>
      <c r="GN252" s="2" t="s">
        <v>220</v>
      </c>
      <c r="GO252" s="2" t="s">
        <v>232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277</v>
      </c>
      <c r="GX252" s="2" t="s">
        <v>217</v>
      </c>
      <c r="GY252" s="2" t="s">
        <v>220</v>
      </c>
      <c r="GZ252" s="2" t="s">
        <v>220</v>
      </c>
      <c r="HA252" s="2" t="s">
        <v>232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277</v>
      </c>
      <c r="HJ252" s="2" t="s">
        <v>217</v>
      </c>
      <c r="HK252" s="2" t="s">
        <v>220</v>
      </c>
      <c r="HL252" s="2" t="s">
        <v>220</v>
      </c>
      <c r="HM252" s="2" t="s">
        <v>232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230</v>
      </c>
      <c r="HV252" s="2" t="s">
        <v>217</v>
      </c>
      <c r="HW252" s="2" t="s">
        <v>1748</v>
      </c>
      <c r="HX252" s="2" t="s">
        <v>2651</v>
      </c>
      <c r="HY252" s="2" t="s">
        <v>232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230</v>
      </c>
      <c r="IH252" s="2" t="s">
        <v>217</v>
      </c>
      <c r="II252" s="2" t="s">
        <v>2648</v>
      </c>
      <c r="IJ252" s="2" t="s">
        <v>2652</v>
      </c>
      <c r="IK252" s="2" t="s">
        <v>232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277</v>
      </c>
      <c r="IT252" s="2" t="s">
        <v>217</v>
      </c>
      <c r="IU252" s="2" t="s">
        <v>220</v>
      </c>
      <c r="IV252" s="2" t="s">
        <v>220</v>
      </c>
      <c r="IW252" s="2" t="s">
        <v>232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254</v>
      </c>
      <c r="JF252" s="2" t="s">
        <v>217</v>
      </c>
      <c r="JG252" s="2" t="s">
        <v>220</v>
      </c>
      <c r="JH252" s="2" t="s">
        <v>220</v>
      </c>
      <c r="JI252" s="2" t="s">
        <v>232</v>
      </c>
      <c r="JJ252" s="2" t="s">
        <v>220</v>
      </c>
      <c r="JK252" s="4"/>
      <c r="JL252" s="8"/>
      <c r="JM252" s="4"/>
      <c r="JN252" s="8"/>
      <c r="JO252" s="7"/>
      <c r="JP252" s="7"/>
      <c r="JQ252" s="2" t="s">
        <v>277</v>
      </c>
      <c r="JR252" s="2" t="s">
        <v>217</v>
      </c>
      <c r="JS252" s="2" t="s">
        <v>220</v>
      </c>
      <c r="JT252" s="2" t="s">
        <v>220</v>
      </c>
      <c r="JU252" s="2" t="s">
        <v>232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277</v>
      </c>
      <c r="KD252" s="2" t="s">
        <v>217</v>
      </c>
      <c r="KE252" s="2" t="s">
        <v>220</v>
      </c>
      <c r="KF252" s="2" t="s">
        <v>220</v>
      </c>
      <c r="KG252" s="2" t="s">
        <v>232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277</v>
      </c>
      <c r="KP252" s="2" t="s">
        <v>217</v>
      </c>
      <c r="KQ252" s="2" t="s">
        <v>220</v>
      </c>
      <c r="KR252" s="2" t="s">
        <v>220</v>
      </c>
      <c r="KS252" s="2" t="s">
        <v>232</v>
      </c>
      <c r="KT252" s="2" t="s">
        <v>220</v>
      </c>
      <c r="KU252" s="4"/>
      <c r="KV252" s="8"/>
      <c r="KW252" s="4"/>
      <c r="KX252" s="8"/>
      <c r="KY252" s="7"/>
      <c r="KZ252" s="7"/>
      <c r="LA252" s="2" t="s">
        <v>277</v>
      </c>
      <c r="LB252" s="2" t="s">
        <v>217</v>
      </c>
      <c r="LC252" s="2" t="s">
        <v>220</v>
      </c>
      <c r="LD252" s="2" t="s">
        <v>220</v>
      </c>
      <c r="LE252" s="2" t="s">
        <v>232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268</v>
      </c>
      <c r="LN252" s="2" t="s">
        <v>217</v>
      </c>
      <c r="LO252" s="2" t="s">
        <v>220</v>
      </c>
      <c r="LP252" s="2" t="s">
        <v>220</v>
      </c>
      <c r="LQ252" s="2" t="s">
        <v>232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270</v>
      </c>
      <c r="MA252" s="2" t="s">
        <v>869</v>
      </c>
      <c r="MB252" s="2" t="s">
        <v>2065</v>
      </c>
      <c r="MC252" s="2" t="s">
        <v>232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277</v>
      </c>
      <c r="ML252" s="2" t="s">
        <v>217</v>
      </c>
      <c r="MM252" s="2" t="s">
        <v>220</v>
      </c>
      <c r="MN252" s="2" t="s">
        <v>220</v>
      </c>
      <c r="MO252" s="2" t="s">
        <v>232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274</v>
      </c>
      <c r="MY252" s="2" t="s">
        <v>2648</v>
      </c>
      <c r="MZ252" s="2" t="s">
        <v>2043</v>
      </c>
      <c r="NA252" s="2" t="s">
        <v>232</v>
      </c>
      <c r="NB252" s="2" t="s">
        <v>220</v>
      </c>
      <c r="NC252" s="4"/>
      <c r="ND252" s="8"/>
      <c r="NE252" s="4"/>
      <c r="NF252" s="8"/>
      <c r="NG252" s="7"/>
      <c r="NH252" s="7"/>
      <c r="NI252" s="2" t="s">
        <v>277</v>
      </c>
      <c r="NJ252" s="2" t="s">
        <v>217</v>
      </c>
      <c r="NK252" s="2" t="s">
        <v>220</v>
      </c>
      <c r="NL252" s="2" t="s">
        <v>220</v>
      </c>
      <c r="NM252" s="2" t="s">
        <v>232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277</v>
      </c>
      <c r="NV252" s="2" t="s">
        <v>217</v>
      </c>
      <c r="NW252" s="2" t="s">
        <v>220</v>
      </c>
      <c r="NX252" s="2" t="s">
        <v>220</v>
      </c>
      <c r="NY252" s="2" t="s">
        <v>232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268</v>
      </c>
      <c r="OH252" s="2" t="s">
        <v>217</v>
      </c>
      <c r="OI252" s="2" t="s">
        <v>220</v>
      </c>
      <c r="OJ252" s="2" t="s">
        <v>220</v>
      </c>
      <c r="OK252" s="2" t="s">
        <v>232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277</v>
      </c>
      <c r="OT252" s="2" t="s">
        <v>270</v>
      </c>
      <c r="OU252" s="2" t="s">
        <v>220</v>
      </c>
      <c r="OV252" s="2" t="s">
        <v>220</v>
      </c>
      <c r="OW252" s="2" t="s">
        <v>232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220</v>
      </c>
      <c r="PG252" s="2" t="s">
        <v>220</v>
      </c>
      <c r="PH252" s="2" t="s">
        <v>220</v>
      </c>
      <c r="PI252" s="2" t="s">
        <v>220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277</v>
      </c>
      <c r="PR252" s="2" t="s">
        <v>270</v>
      </c>
      <c r="PS252" s="2" t="s">
        <v>220</v>
      </c>
      <c r="PT252" s="2" t="s">
        <v>220</v>
      </c>
      <c r="PU252" s="2" t="s">
        <v>232</v>
      </c>
      <c r="PV252" s="2" t="s">
        <v>220</v>
      </c>
      <c r="PW252" s="4">
        <v>9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</row>
    <row r="253">
      <c r="A253" s="2" t="s">
        <v>2653</v>
      </c>
      <c r="B253" s="2" t="s">
        <v>209</v>
      </c>
      <c r="C253" s="2" t="s">
        <v>210</v>
      </c>
      <c r="D253" s="2" t="s">
        <v>2575</v>
      </c>
      <c r="E253" s="2" t="s">
        <v>2576</v>
      </c>
      <c r="F253" s="2" t="s">
        <v>2634</v>
      </c>
      <c r="G253" s="2" t="s">
        <v>2634</v>
      </c>
      <c r="H253" s="2" t="s">
        <v>2634</v>
      </c>
      <c r="I253" s="2" t="s">
        <v>2635</v>
      </c>
      <c r="J253" s="2" t="s">
        <v>2579</v>
      </c>
      <c r="K253" s="2" t="s">
        <v>304</v>
      </c>
      <c r="L253" s="3">
        <v>14.85</v>
      </c>
      <c r="M253" s="3">
        <v>15.59</v>
      </c>
      <c r="N253" s="3">
        <v>32.99</v>
      </c>
      <c r="O253" s="2" t="s">
        <v>1099</v>
      </c>
      <c r="P253" s="2" t="s">
        <v>538</v>
      </c>
      <c r="Q253" s="2" t="s">
        <v>219</v>
      </c>
      <c r="R253" s="2" t="s">
        <v>220</v>
      </c>
      <c r="S253" s="2" t="s">
        <v>2646</v>
      </c>
      <c r="T253" s="2" t="s">
        <v>222</v>
      </c>
      <c r="U253" s="2" t="s">
        <v>2589</v>
      </c>
      <c r="V253" s="2" t="s">
        <v>1281</v>
      </c>
      <c r="W253" s="2" t="s">
        <v>845</v>
      </c>
      <c r="X253" s="2" t="s">
        <v>442</v>
      </c>
      <c r="Y253" s="2" t="s">
        <v>920</v>
      </c>
      <c r="Z253" s="4">
        <v>102</v>
      </c>
      <c r="AA253" s="4">
        <f>=ROUNDDOWN(17.5862068965517,0)</f>
      </c>
      <c r="AB253" s="5">
        <v>5.8</v>
      </c>
      <c r="AC253" s="2" t="s">
        <v>220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>
        <v>3</v>
      </c>
      <c r="AQ253" s="8">
        <v>40.66</v>
      </c>
      <c r="AR253" s="4">
        <v>8</v>
      </c>
      <c r="AS253" s="8">
        <v>124.32</v>
      </c>
      <c r="AT253" s="7">
        <v>-0.625</v>
      </c>
      <c r="AU253" s="7">
        <v>-0.6729</v>
      </c>
      <c r="AV253" s="4">
        <v>3</v>
      </c>
      <c r="AW253" s="8">
        <v>40.66</v>
      </c>
      <c r="AX253" s="4">
        <v>8</v>
      </c>
      <c r="AY253" s="8">
        <v>124.32</v>
      </c>
      <c r="AZ253" s="7">
        <v>-0.625</v>
      </c>
      <c r="BA253" s="7">
        <v>-0.6729</v>
      </c>
      <c r="BB253" s="7">
        <v>1</v>
      </c>
      <c r="BC253" s="4" t="s">
        <v>220</v>
      </c>
      <c r="BD253" s="8" t="s">
        <v>220</v>
      </c>
      <c r="BE253" s="4" t="s">
        <v>220</v>
      </c>
      <c r="BF253" s="8" t="s">
        <v>220</v>
      </c>
      <c r="BG253" s="7" t="s">
        <v>220</v>
      </c>
      <c r="BH253" s="7" t="s">
        <v>220</v>
      </c>
      <c r="BI253" s="7">
        <v>0.0658</v>
      </c>
      <c r="BJ253" s="4">
        <v>3</v>
      </c>
      <c r="BK253" s="8">
        <v>40.66</v>
      </c>
      <c r="BL253" s="2" t="s">
        <v>2654</v>
      </c>
      <c r="BM253" s="7">
        <v>1</v>
      </c>
      <c r="BN253" s="7">
        <v>1</v>
      </c>
      <c r="BO253" s="4"/>
      <c r="BP253" s="8"/>
      <c r="BQ253" s="4">
        <v>2</v>
      </c>
      <c r="BR253" s="8">
        <v>34.16</v>
      </c>
      <c r="BS253" s="7">
        <v>-1</v>
      </c>
      <c r="BT253" s="7">
        <v>-1</v>
      </c>
      <c r="BU253" s="2" t="s">
        <v>230</v>
      </c>
      <c r="BV253" s="2" t="s">
        <v>217</v>
      </c>
      <c r="BW253" s="2" t="s">
        <v>220</v>
      </c>
      <c r="BX253" s="2" t="s">
        <v>1348</v>
      </c>
      <c r="BY253" s="2" t="s">
        <v>232</v>
      </c>
      <c r="BZ253" s="2" t="s">
        <v>220</v>
      </c>
      <c r="CA253" s="4"/>
      <c r="CB253" s="8"/>
      <c r="CC253" s="4"/>
      <c r="CD253" s="8"/>
      <c r="CE253" s="7"/>
      <c r="CF253" s="7"/>
      <c r="CG253" s="2" t="s">
        <v>230</v>
      </c>
      <c r="CH253" s="2" t="s">
        <v>217</v>
      </c>
      <c r="CI253" s="2" t="s">
        <v>2648</v>
      </c>
      <c r="CJ253" s="2" t="s">
        <v>2655</v>
      </c>
      <c r="CK253" s="2" t="s">
        <v>232</v>
      </c>
      <c r="CL253" s="2" t="s">
        <v>220</v>
      </c>
      <c r="CM253" s="4">
        <v>1</v>
      </c>
      <c r="CN253" s="8">
        <v>7.92</v>
      </c>
      <c r="CO253" s="4"/>
      <c r="CP253" s="8"/>
      <c r="CQ253" s="7"/>
      <c r="CR253" s="7"/>
      <c r="CS253" s="2" t="s">
        <v>230</v>
      </c>
      <c r="CT253" s="2" t="s">
        <v>217</v>
      </c>
      <c r="CU253" s="2" t="s">
        <v>545</v>
      </c>
      <c r="CV253" s="2" t="s">
        <v>1067</v>
      </c>
      <c r="CW253" s="2" t="s">
        <v>269</v>
      </c>
      <c r="CX253" s="2" t="s">
        <v>220</v>
      </c>
      <c r="CY253" s="4"/>
      <c r="CZ253" s="8"/>
      <c r="DA253" s="4">
        <v>2</v>
      </c>
      <c r="DB253" s="8">
        <v>28.76</v>
      </c>
      <c r="DC253" s="7">
        <v>-1</v>
      </c>
      <c r="DD253" s="7">
        <v>-1</v>
      </c>
      <c r="DE253" s="2" t="s">
        <v>230</v>
      </c>
      <c r="DF253" s="2" t="s">
        <v>217</v>
      </c>
      <c r="DG253" s="2" t="s">
        <v>1239</v>
      </c>
      <c r="DH253" s="2" t="s">
        <v>1927</v>
      </c>
      <c r="DI253" s="2" t="s">
        <v>232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230</v>
      </c>
      <c r="DR253" s="2" t="s">
        <v>217</v>
      </c>
      <c r="DS253" s="2" t="s">
        <v>1134</v>
      </c>
      <c r="DT253" s="2" t="s">
        <v>1263</v>
      </c>
      <c r="DU253" s="2" t="s">
        <v>232</v>
      </c>
      <c r="DV253" s="2" t="s">
        <v>220</v>
      </c>
      <c r="DW253" s="4"/>
      <c r="DX253" s="8"/>
      <c r="DY253" s="4">
        <v>2</v>
      </c>
      <c r="DZ253" s="8">
        <v>28.66</v>
      </c>
      <c r="EA253" s="7">
        <v>-1</v>
      </c>
      <c r="EB253" s="7">
        <v>-1</v>
      </c>
      <c r="EC253" s="2" t="s">
        <v>230</v>
      </c>
      <c r="ED253" s="2" t="s">
        <v>217</v>
      </c>
      <c r="EE253" s="2" t="s">
        <v>1576</v>
      </c>
      <c r="EF253" s="2" t="s">
        <v>2471</v>
      </c>
      <c r="EG253" s="2" t="s">
        <v>269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230</v>
      </c>
      <c r="EP253" s="2" t="s">
        <v>217</v>
      </c>
      <c r="EQ253" s="2" t="s">
        <v>1112</v>
      </c>
      <c r="ER253" s="2" t="s">
        <v>1240</v>
      </c>
      <c r="ES253" s="2" t="s">
        <v>232</v>
      </c>
      <c r="ET253" s="2" t="s">
        <v>220</v>
      </c>
      <c r="EU253" s="4">
        <v>2</v>
      </c>
      <c r="EV253" s="8">
        <v>32.74</v>
      </c>
      <c r="EW253" s="4">
        <v>2</v>
      </c>
      <c r="EX253" s="8">
        <v>32.74</v>
      </c>
      <c r="EY253" s="7"/>
      <c r="EZ253" s="7"/>
      <c r="FA253" s="2" t="s">
        <v>230</v>
      </c>
      <c r="FB253" s="2" t="s">
        <v>217</v>
      </c>
      <c r="FC253" s="2" t="s">
        <v>645</v>
      </c>
      <c r="FD253" s="2" t="s">
        <v>904</v>
      </c>
      <c r="FE253" s="2" t="s">
        <v>232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254</v>
      </c>
      <c r="FN253" s="2" t="s">
        <v>217</v>
      </c>
      <c r="FO253" s="2" t="s">
        <v>220</v>
      </c>
      <c r="FP253" s="2" t="s">
        <v>220</v>
      </c>
      <c r="FQ253" s="2" t="s">
        <v>232</v>
      </c>
      <c r="FR253" s="2" t="s">
        <v>220</v>
      </c>
      <c r="FS253" s="4"/>
      <c r="FT253" s="8"/>
      <c r="FU253" s="4"/>
      <c r="FV253" s="8"/>
      <c r="FW253" s="7"/>
      <c r="FX253" s="7"/>
      <c r="FY253" s="2" t="s">
        <v>277</v>
      </c>
      <c r="FZ253" s="2" t="s">
        <v>217</v>
      </c>
      <c r="GA253" s="2" t="s">
        <v>220</v>
      </c>
      <c r="GB253" s="2" t="s">
        <v>220</v>
      </c>
      <c r="GC253" s="2" t="s">
        <v>232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277</v>
      </c>
      <c r="GL253" s="2" t="s">
        <v>217</v>
      </c>
      <c r="GM253" s="2" t="s">
        <v>220</v>
      </c>
      <c r="GN253" s="2" t="s">
        <v>220</v>
      </c>
      <c r="GO253" s="2" t="s">
        <v>232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277</v>
      </c>
      <c r="GX253" s="2" t="s">
        <v>217</v>
      </c>
      <c r="GY253" s="2" t="s">
        <v>220</v>
      </c>
      <c r="GZ253" s="2" t="s">
        <v>220</v>
      </c>
      <c r="HA253" s="2" t="s">
        <v>232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277</v>
      </c>
      <c r="HJ253" s="2" t="s">
        <v>217</v>
      </c>
      <c r="HK253" s="2" t="s">
        <v>220</v>
      </c>
      <c r="HL253" s="2" t="s">
        <v>220</v>
      </c>
      <c r="HM253" s="2" t="s">
        <v>232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230</v>
      </c>
      <c r="HV253" s="2" t="s">
        <v>217</v>
      </c>
      <c r="HW253" s="2" t="s">
        <v>1748</v>
      </c>
      <c r="HX253" s="2" t="s">
        <v>220</v>
      </c>
      <c r="HY253" s="2" t="s">
        <v>232</v>
      </c>
      <c r="HZ253" s="2" t="s">
        <v>220</v>
      </c>
      <c r="IA253" s="4"/>
      <c r="IB253" s="8"/>
      <c r="IC253" s="4"/>
      <c r="ID253" s="8"/>
      <c r="IE253" s="7"/>
      <c r="IF253" s="7"/>
      <c r="IG253" s="2" t="s">
        <v>230</v>
      </c>
      <c r="IH253" s="2" t="s">
        <v>217</v>
      </c>
      <c r="II253" s="2" t="s">
        <v>2648</v>
      </c>
      <c r="IJ253" s="2" t="s">
        <v>1575</v>
      </c>
      <c r="IK253" s="2" t="s">
        <v>232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277</v>
      </c>
      <c r="IT253" s="2" t="s">
        <v>217</v>
      </c>
      <c r="IU253" s="2" t="s">
        <v>220</v>
      </c>
      <c r="IV253" s="2" t="s">
        <v>220</v>
      </c>
      <c r="IW253" s="2" t="s">
        <v>232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254</v>
      </c>
      <c r="JF253" s="2" t="s">
        <v>217</v>
      </c>
      <c r="JG253" s="2" t="s">
        <v>220</v>
      </c>
      <c r="JH253" s="2" t="s">
        <v>220</v>
      </c>
      <c r="JI253" s="2" t="s">
        <v>232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277</v>
      </c>
      <c r="JR253" s="2" t="s">
        <v>217</v>
      </c>
      <c r="JS253" s="2" t="s">
        <v>220</v>
      </c>
      <c r="JT253" s="2" t="s">
        <v>220</v>
      </c>
      <c r="JU253" s="2" t="s">
        <v>232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277</v>
      </c>
      <c r="KD253" s="2" t="s">
        <v>217</v>
      </c>
      <c r="KE253" s="2" t="s">
        <v>220</v>
      </c>
      <c r="KF253" s="2" t="s">
        <v>220</v>
      </c>
      <c r="KG253" s="2" t="s">
        <v>232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277</v>
      </c>
      <c r="KP253" s="2" t="s">
        <v>217</v>
      </c>
      <c r="KQ253" s="2" t="s">
        <v>220</v>
      </c>
      <c r="KR253" s="2" t="s">
        <v>220</v>
      </c>
      <c r="KS253" s="2" t="s">
        <v>232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277</v>
      </c>
      <c r="LB253" s="2" t="s">
        <v>217</v>
      </c>
      <c r="LC253" s="2" t="s">
        <v>220</v>
      </c>
      <c r="LD253" s="2" t="s">
        <v>220</v>
      </c>
      <c r="LE253" s="2" t="s">
        <v>232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268</v>
      </c>
      <c r="LN253" s="2" t="s">
        <v>217</v>
      </c>
      <c r="LO253" s="2" t="s">
        <v>220</v>
      </c>
      <c r="LP253" s="2" t="s">
        <v>220</v>
      </c>
      <c r="LQ253" s="2" t="s">
        <v>232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270</v>
      </c>
      <c r="MA253" s="2" t="s">
        <v>869</v>
      </c>
      <c r="MB253" s="2" t="s">
        <v>561</v>
      </c>
      <c r="MC253" s="2" t="s">
        <v>232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277</v>
      </c>
      <c r="ML253" s="2" t="s">
        <v>217</v>
      </c>
      <c r="MM253" s="2" t="s">
        <v>220</v>
      </c>
      <c r="MN253" s="2" t="s">
        <v>220</v>
      </c>
      <c r="MO253" s="2" t="s">
        <v>232</v>
      </c>
      <c r="MP253" s="2" t="s">
        <v>220</v>
      </c>
      <c r="MQ253" s="4"/>
      <c r="MR253" s="8"/>
      <c r="MS253" s="4"/>
      <c r="MT253" s="8"/>
      <c r="MU253" s="7"/>
      <c r="MV253" s="7"/>
      <c r="MW253" s="2" t="s">
        <v>230</v>
      </c>
      <c r="MX253" s="2" t="s">
        <v>274</v>
      </c>
      <c r="MY253" s="2" t="s">
        <v>2648</v>
      </c>
      <c r="MZ253" s="2" t="s">
        <v>2037</v>
      </c>
      <c r="NA253" s="2" t="s">
        <v>232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277</v>
      </c>
      <c r="NJ253" s="2" t="s">
        <v>217</v>
      </c>
      <c r="NK253" s="2" t="s">
        <v>220</v>
      </c>
      <c r="NL253" s="2" t="s">
        <v>220</v>
      </c>
      <c r="NM253" s="2" t="s">
        <v>232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277</v>
      </c>
      <c r="NV253" s="2" t="s">
        <v>217</v>
      </c>
      <c r="NW253" s="2" t="s">
        <v>220</v>
      </c>
      <c r="NX253" s="2" t="s">
        <v>220</v>
      </c>
      <c r="NY253" s="2" t="s">
        <v>232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217</v>
      </c>
      <c r="OI253" s="2" t="s">
        <v>220</v>
      </c>
      <c r="OJ253" s="2" t="s">
        <v>220</v>
      </c>
      <c r="OK253" s="2" t="s">
        <v>232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277</v>
      </c>
      <c r="OT253" s="2" t="s">
        <v>270</v>
      </c>
      <c r="OU253" s="2" t="s">
        <v>220</v>
      </c>
      <c r="OV253" s="2" t="s">
        <v>220</v>
      </c>
      <c r="OW253" s="2" t="s">
        <v>232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220</v>
      </c>
      <c r="PG253" s="2" t="s">
        <v>220</v>
      </c>
      <c r="PH253" s="2" t="s">
        <v>220</v>
      </c>
      <c r="PI253" s="2" t="s">
        <v>220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277</v>
      </c>
      <c r="PR253" s="2" t="s">
        <v>270</v>
      </c>
      <c r="PS253" s="2" t="s">
        <v>220</v>
      </c>
      <c r="PT253" s="2" t="s">
        <v>220</v>
      </c>
      <c r="PU253" s="2" t="s">
        <v>232</v>
      </c>
      <c r="PV253" s="2" t="s">
        <v>220</v>
      </c>
      <c r="PW253" s="4">
        <v>102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</row>
    <row r="254">
      <c r="A254" s="2" t="s">
        <v>2656</v>
      </c>
      <c r="B254" s="2" t="s">
        <v>209</v>
      </c>
      <c r="C254" s="2" t="s">
        <v>210</v>
      </c>
      <c r="D254" s="2" t="s">
        <v>2575</v>
      </c>
      <c r="E254" s="2" t="s">
        <v>2576</v>
      </c>
      <c r="F254" s="2" t="s">
        <v>2634</v>
      </c>
      <c r="G254" s="2" t="s">
        <v>2634</v>
      </c>
      <c r="H254" s="2" t="s">
        <v>2634</v>
      </c>
      <c r="I254" s="2" t="s">
        <v>2635</v>
      </c>
      <c r="J254" s="2" t="s">
        <v>2579</v>
      </c>
      <c r="K254" s="2" t="s">
        <v>626</v>
      </c>
      <c r="L254" s="3">
        <v>14.85</v>
      </c>
      <c r="M254" s="3">
        <v>15.59</v>
      </c>
      <c r="N254" s="3">
        <v>32.99</v>
      </c>
      <c r="O254" s="2" t="s">
        <v>217</v>
      </c>
      <c r="P254" s="2" t="s">
        <v>1115</v>
      </c>
      <c r="Q254" s="2" t="s">
        <v>219</v>
      </c>
      <c r="R254" s="2" t="s">
        <v>220</v>
      </c>
      <c r="S254" s="2" t="s">
        <v>2657</v>
      </c>
      <c r="T254" s="2" t="s">
        <v>220</v>
      </c>
      <c r="U254" s="2" t="s">
        <v>220</v>
      </c>
      <c r="V254" s="2" t="s">
        <v>1281</v>
      </c>
      <c r="W254" s="2" t="s">
        <v>845</v>
      </c>
      <c r="X254" s="2" t="s">
        <v>442</v>
      </c>
      <c r="Y254" s="2" t="s">
        <v>582</v>
      </c>
      <c r="Z254" s="4"/>
      <c r="AA254" s="4">
        <f>=ROUNDDOWN({0},0)</f>
      </c>
      <c r="AB254" s="5">
        <v>2.5</v>
      </c>
      <c r="AC254" s="2" t="s">
        <v>220</v>
      </c>
      <c r="AD254" s="4"/>
      <c r="AE254" s="4"/>
      <c r="AF254" s="6">
        <v>65</v>
      </c>
      <c r="AG254" s="6">
        <v>48</v>
      </c>
      <c r="AH254" s="7">
        <v>0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/>
      <c r="AQ254" s="8"/>
      <c r="AR254" s="4">
        <v>21</v>
      </c>
      <c r="AS254" s="8">
        <v>320.77</v>
      </c>
      <c r="AT254" s="7">
        <v>-1</v>
      </c>
      <c r="AU254" s="7">
        <v>-1</v>
      </c>
      <c r="AV254" s="4"/>
      <c r="AW254" s="8"/>
      <c r="AX254" s="4">
        <v>21</v>
      </c>
      <c r="AY254" s="8">
        <v>320.77</v>
      </c>
      <c r="AZ254" s="7">
        <v>-1</v>
      </c>
      <c r="BA254" s="7">
        <v>-1</v>
      </c>
      <c r="BB254" s="7"/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/>
      <c r="BJ254" s="4"/>
      <c r="BK254" s="8"/>
      <c r="BL254" s="2" t="s">
        <v>2658</v>
      </c>
      <c r="BM254" s="7"/>
      <c r="BN254" s="7"/>
      <c r="BO254" s="4"/>
      <c r="BP254" s="8"/>
      <c r="BQ254" s="4">
        <v>8</v>
      </c>
      <c r="BR254" s="8">
        <v>128.4</v>
      </c>
      <c r="BS254" s="7">
        <v>-1</v>
      </c>
      <c r="BT254" s="7">
        <v>-1</v>
      </c>
      <c r="BU254" s="2" t="s">
        <v>230</v>
      </c>
      <c r="BV254" s="2" t="s">
        <v>217</v>
      </c>
      <c r="BW254" s="2" t="s">
        <v>220</v>
      </c>
      <c r="BX254" s="2" t="s">
        <v>630</v>
      </c>
      <c r="BY254" s="2" t="s">
        <v>232</v>
      </c>
      <c r="BZ254" s="2" t="s">
        <v>220</v>
      </c>
      <c r="CA254" s="4"/>
      <c r="CB254" s="8"/>
      <c r="CC254" s="4"/>
      <c r="CD254" s="8"/>
      <c r="CE254" s="7"/>
      <c r="CF254" s="7"/>
      <c r="CG254" s="2" t="s">
        <v>230</v>
      </c>
      <c r="CH254" s="2" t="s">
        <v>217</v>
      </c>
      <c r="CI254" s="2" t="s">
        <v>591</v>
      </c>
      <c r="CJ254" s="2" t="s">
        <v>2444</v>
      </c>
      <c r="CK254" s="2" t="s">
        <v>232</v>
      </c>
      <c r="CL254" s="2" t="s">
        <v>220</v>
      </c>
      <c r="CM254" s="4"/>
      <c r="CN254" s="8"/>
      <c r="CO254" s="4">
        <v>4</v>
      </c>
      <c r="CP254" s="8">
        <v>52.88</v>
      </c>
      <c r="CQ254" s="7">
        <v>-1</v>
      </c>
      <c r="CR254" s="7">
        <v>-1</v>
      </c>
      <c r="CS254" s="2" t="s">
        <v>230</v>
      </c>
      <c r="CT254" s="2" t="s">
        <v>217</v>
      </c>
      <c r="CU254" s="2" t="s">
        <v>587</v>
      </c>
      <c r="CV254" s="2" t="s">
        <v>632</v>
      </c>
      <c r="CW254" s="2" t="s">
        <v>232</v>
      </c>
      <c r="CX254" s="2" t="s">
        <v>220</v>
      </c>
      <c r="CY254" s="4"/>
      <c r="CZ254" s="8"/>
      <c r="DA254" s="4">
        <v>4</v>
      </c>
      <c r="DB254" s="8">
        <v>57.52</v>
      </c>
      <c r="DC254" s="7">
        <v>-1</v>
      </c>
      <c r="DD254" s="7">
        <v>-1</v>
      </c>
      <c r="DE254" s="2" t="s">
        <v>230</v>
      </c>
      <c r="DF254" s="2" t="s">
        <v>217</v>
      </c>
      <c r="DG254" s="2" t="s">
        <v>591</v>
      </c>
      <c r="DH254" s="2" t="s">
        <v>655</v>
      </c>
      <c r="DI254" s="2" t="s">
        <v>232</v>
      </c>
      <c r="DJ254" s="2" t="s">
        <v>220</v>
      </c>
      <c r="DK254" s="4"/>
      <c r="DL254" s="8"/>
      <c r="DM254" s="4">
        <v>2</v>
      </c>
      <c r="DN254" s="8">
        <v>35.32</v>
      </c>
      <c r="DO254" s="7">
        <v>-1</v>
      </c>
      <c r="DP254" s="7">
        <v>-1</v>
      </c>
      <c r="DQ254" s="2" t="s">
        <v>230</v>
      </c>
      <c r="DR254" s="2" t="s">
        <v>217</v>
      </c>
      <c r="DS254" s="2" t="s">
        <v>591</v>
      </c>
      <c r="DT254" s="2" t="s">
        <v>2659</v>
      </c>
      <c r="DU254" s="2" t="s">
        <v>232</v>
      </c>
      <c r="DV254" s="2" t="s">
        <v>220</v>
      </c>
      <c r="DW254" s="4"/>
      <c r="DX254" s="8"/>
      <c r="DY254" s="4"/>
      <c r="DZ254" s="8"/>
      <c r="EA254" s="7"/>
      <c r="EB254" s="7"/>
      <c r="EC254" s="2" t="s">
        <v>230</v>
      </c>
      <c r="ED254" s="2" t="s">
        <v>217</v>
      </c>
      <c r="EE254" s="2" t="s">
        <v>591</v>
      </c>
      <c r="EF254" s="2" t="s">
        <v>657</v>
      </c>
      <c r="EG254" s="2" t="s">
        <v>232</v>
      </c>
      <c r="EH254" s="2" t="s">
        <v>220</v>
      </c>
      <c r="EI254" s="4"/>
      <c r="EJ254" s="8"/>
      <c r="EK254" s="4"/>
      <c r="EL254" s="8"/>
      <c r="EM254" s="7"/>
      <c r="EN254" s="7"/>
      <c r="EO254" s="2" t="s">
        <v>230</v>
      </c>
      <c r="EP254" s="2" t="s">
        <v>270</v>
      </c>
      <c r="EQ254" s="2" t="s">
        <v>455</v>
      </c>
      <c r="ER254" s="2" t="s">
        <v>246</v>
      </c>
      <c r="ES254" s="2" t="s">
        <v>232</v>
      </c>
      <c r="ET254" s="2" t="s">
        <v>220</v>
      </c>
      <c r="EU254" s="4"/>
      <c r="EV254" s="8"/>
      <c r="EW254" s="4"/>
      <c r="EX254" s="8"/>
      <c r="EY254" s="7"/>
      <c r="EZ254" s="7"/>
      <c r="FA254" s="2" t="s">
        <v>230</v>
      </c>
      <c r="FB254" s="2" t="s">
        <v>270</v>
      </c>
      <c r="FC254" s="2" t="s">
        <v>591</v>
      </c>
      <c r="FD254" s="2" t="s">
        <v>1380</v>
      </c>
      <c r="FE254" s="2" t="s">
        <v>232</v>
      </c>
      <c r="FF254" s="2" t="s">
        <v>220</v>
      </c>
      <c r="FG254" s="4"/>
      <c r="FH254" s="8"/>
      <c r="FI254" s="4">
        <v>3</v>
      </c>
      <c r="FJ254" s="8">
        <v>46.65</v>
      </c>
      <c r="FK254" s="7">
        <v>-1</v>
      </c>
      <c r="FL254" s="7">
        <v>-1</v>
      </c>
      <c r="FM254" s="2" t="s">
        <v>230</v>
      </c>
      <c r="FN254" s="2" t="s">
        <v>217</v>
      </c>
      <c r="FO254" s="2" t="s">
        <v>246</v>
      </c>
      <c r="FP254" s="2" t="s">
        <v>1932</v>
      </c>
      <c r="FQ254" s="2" t="s">
        <v>232</v>
      </c>
      <c r="FR254" s="2" t="s">
        <v>220</v>
      </c>
      <c r="FS254" s="4"/>
      <c r="FT254" s="8"/>
      <c r="FU254" s="4"/>
      <c r="FV254" s="8"/>
      <c r="FW254" s="7"/>
      <c r="FX254" s="7"/>
      <c r="FY254" s="2" t="s">
        <v>277</v>
      </c>
      <c r="FZ254" s="2" t="s">
        <v>217</v>
      </c>
      <c r="GA254" s="2" t="s">
        <v>220</v>
      </c>
      <c r="GB254" s="2" t="s">
        <v>220</v>
      </c>
      <c r="GC254" s="2" t="s">
        <v>232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230</v>
      </c>
      <c r="GL254" s="2" t="s">
        <v>217</v>
      </c>
      <c r="GM254" s="2" t="s">
        <v>250</v>
      </c>
      <c r="GN254" s="2" t="s">
        <v>220</v>
      </c>
      <c r="GO254" s="2" t="s">
        <v>232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230</v>
      </c>
      <c r="GX254" s="2" t="s">
        <v>270</v>
      </c>
      <c r="GY254" s="2" t="s">
        <v>252</v>
      </c>
      <c r="GZ254" s="2" t="s">
        <v>998</v>
      </c>
      <c r="HA254" s="2" t="s">
        <v>232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254</v>
      </c>
      <c r="HJ254" s="2" t="s">
        <v>217</v>
      </c>
      <c r="HK254" s="2" t="s">
        <v>220</v>
      </c>
      <c r="HL254" s="2" t="s">
        <v>220</v>
      </c>
      <c r="HM254" s="2" t="s">
        <v>232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230</v>
      </c>
      <c r="HV254" s="2" t="s">
        <v>217</v>
      </c>
      <c r="HW254" s="2" t="s">
        <v>2641</v>
      </c>
      <c r="HX254" s="2" t="s">
        <v>220</v>
      </c>
      <c r="HY254" s="2" t="s">
        <v>232</v>
      </c>
      <c r="HZ254" s="2" t="s">
        <v>220</v>
      </c>
      <c r="IA254" s="4"/>
      <c r="IB254" s="8"/>
      <c r="IC254" s="4"/>
      <c r="ID254" s="8"/>
      <c r="IE254" s="7"/>
      <c r="IF254" s="7"/>
      <c r="IG254" s="2" t="s">
        <v>230</v>
      </c>
      <c r="IH254" s="2" t="s">
        <v>217</v>
      </c>
      <c r="II254" s="2" t="s">
        <v>591</v>
      </c>
      <c r="IJ254" s="2" t="s">
        <v>658</v>
      </c>
      <c r="IK254" s="2" t="s">
        <v>232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277</v>
      </c>
      <c r="IT254" s="2" t="s">
        <v>217</v>
      </c>
      <c r="IU254" s="2" t="s">
        <v>220</v>
      </c>
      <c r="IV254" s="2" t="s">
        <v>220</v>
      </c>
      <c r="IW254" s="2" t="s">
        <v>232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230</v>
      </c>
      <c r="JF254" s="2" t="s">
        <v>217</v>
      </c>
      <c r="JG254" s="2" t="s">
        <v>329</v>
      </c>
      <c r="JH254" s="2" t="s">
        <v>896</v>
      </c>
      <c r="JI254" s="2" t="s">
        <v>232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230</v>
      </c>
      <c r="JR254" s="2" t="s">
        <v>217</v>
      </c>
      <c r="JS254" s="2" t="s">
        <v>642</v>
      </c>
      <c r="JT254" s="2" t="s">
        <v>1392</v>
      </c>
      <c r="JU254" s="2" t="s">
        <v>232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277</v>
      </c>
      <c r="KD254" s="2" t="s">
        <v>217</v>
      </c>
      <c r="KE254" s="2" t="s">
        <v>220</v>
      </c>
      <c r="KF254" s="2" t="s">
        <v>220</v>
      </c>
      <c r="KG254" s="2" t="s">
        <v>232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254</v>
      </c>
      <c r="KP254" s="2" t="s">
        <v>217</v>
      </c>
      <c r="KQ254" s="2" t="s">
        <v>220</v>
      </c>
      <c r="KR254" s="2" t="s">
        <v>220</v>
      </c>
      <c r="KS254" s="2" t="s">
        <v>232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277</v>
      </c>
      <c r="LB254" s="2" t="s">
        <v>217</v>
      </c>
      <c r="LC254" s="2" t="s">
        <v>220</v>
      </c>
      <c r="LD254" s="2" t="s">
        <v>220</v>
      </c>
      <c r="LE254" s="2" t="s">
        <v>232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268</v>
      </c>
      <c r="LN254" s="2" t="s">
        <v>217</v>
      </c>
      <c r="LO254" s="2" t="s">
        <v>220</v>
      </c>
      <c r="LP254" s="2" t="s">
        <v>220</v>
      </c>
      <c r="LQ254" s="2" t="s">
        <v>232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270</v>
      </c>
      <c r="MA254" s="2" t="s">
        <v>1452</v>
      </c>
      <c r="MB254" s="2" t="s">
        <v>468</v>
      </c>
      <c r="MC254" s="2" t="s">
        <v>232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277</v>
      </c>
      <c r="ML254" s="2" t="s">
        <v>217</v>
      </c>
      <c r="MM254" s="2" t="s">
        <v>220</v>
      </c>
      <c r="MN254" s="2" t="s">
        <v>220</v>
      </c>
      <c r="MO254" s="2" t="s">
        <v>232</v>
      </c>
      <c r="MP254" s="2" t="s">
        <v>220</v>
      </c>
      <c r="MQ254" s="4"/>
      <c r="MR254" s="8"/>
      <c r="MS254" s="4"/>
      <c r="MT254" s="8"/>
      <c r="MU254" s="7"/>
      <c r="MV254" s="7"/>
      <c r="MW254" s="2" t="s">
        <v>230</v>
      </c>
      <c r="MX254" s="2" t="s">
        <v>274</v>
      </c>
      <c r="MY254" s="2" t="s">
        <v>648</v>
      </c>
      <c r="MZ254" s="2" t="s">
        <v>2660</v>
      </c>
      <c r="NA254" s="2" t="s">
        <v>232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220</v>
      </c>
      <c r="NK254" s="2" t="s">
        <v>220</v>
      </c>
      <c r="NL254" s="2" t="s">
        <v>220</v>
      </c>
      <c r="NM254" s="2" t="s">
        <v>220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277</v>
      </c>
      <c r="NV254" s="2" t="s">
        <v>217</v>
      </c>
      <c r="NW254" s="2" t="s">
        <v>220</v>
      </c>
      <c r="NX254" s="2" t="s">
        <v>220</v>
      </c>
      <c r="NY254" s="2" t="s">
        <v>232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220</v>
      </c>
      <c r="OI254" s="2" t="s">
        <v>220</v>
      </c>
      <c r="OJ254" s="2" t="s">
        <v>220</v>
      </c>
      <c r="OK254" s="2" t="s">
        <v>220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230</v>
      </c>
      <c r="OT254" s="2" t="s">
        <v>270</v>
      </c>
      <c r="OU254" s="2" t="s">
        <v>607</v>
      </c>
      <c r="OV254" s="2" t="s">
        <v>2376</v>
      </c>
      <c r="OW254" s="2" t="s">
        <v>232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220</v>
      </c>
      <c r="PF254" s="2" t="s">
        <v>220</v>
      </c>
      <c r="PG254" s="2" t="s">
        <v>220</v>
      </c>
      <c r="PH254" s="2" t="s">
        <v>220</v>
      </c>
      <c r="PI254" s="2" t="s">
        <v>220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416</v>
      </c>
      <c r="PR254" s="2" t="s">
        <v>270</v>
      </c>
      <c r="PS254" s="2" t="s">
        <v>220</v>
      </c>
      <c r="PT254" s="2" t="s">
        <v>220</v>
      </c>
      <c r="PU254" s="2" t="s">
        <v>232</v>
      </c>
      <c r="PV254" s="2" t="s">
        <v>220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</row>
    <row r="255">
      <c r="A255" s="2" t="s">
        <v>2661</v>
      </c>
      <c r="B255" s="2" t="s">
        <v>209</v>
      </c>
      <c r="C255" s="2" t="s">
        <v>210</v>
      </c>
      <c r="D255" s="2" t="s">
        <v>2575</v>
      </c>
      <c r="E255" s="2" t="s">
        <v>2576</v>
      </c>
      <c r="F255" s="2" t="s">
        <v>2662</v>
      </c>
      <c r="G255" s="2" t="s">
        <v>2662</v>
      </c>
      <c r="H255" s="2" t="s">
        <v>220</v>
      </c>
      <c r="I255" s="2" t="s">
        <v>2663</v>
      </c>
      <c r="J255" s="2" t="s">
        <v>2579</v>
      </c>
      <c r="K255" s="2" t="s">
        <v>626</v>
      </c>
      <c r="L255" s="3">
        <v>14.85</v>
      </c>
      <c r="M255" s="3">
        <v>15.59</v>
      </c>
      <c r="N255" s="3">
        <v>32.99</v>
      </c>
      <c r="O255" s="2" t="s">
        <v>217</v>
      </c>
      <c r="P255" s="2" t="s">
        <v>538</v>
      </c>
      <c r="Q255" s="2" t="s">
        <v>219</v>
      </c>
      <c r="R255" s="2" t="s">
        <v>220</v>
      </c>
      <c r="S255" s="2" t="s">
        <v>1375</v>
      </c>
      <c r="T255" s="2" t="s">
        <v>220</v>
      </c>
      <c r="U255" s="2" t="s">
        <v>220</v>
      </c>
      <c r="V255" s="2" t="s">
        <v>843</v>
      </c>
      <c r="W255" s="2" t="s">
        <v>845</v>
      </c>
      <c r="X255" s="2" t="s">
        <v>442</v>
      </c>
      <c r="Y255" s="2" t="s">
        <v>2664</v>
      </c>
      <c r="Z255" s="4">
        <v>25</v>
      </c>
      <c r="AA255" s="4">
        <f>=ROUNDDOWN(2.55102040816327,0)</f>
      </c>
      <c r="AB255" s="5">
        <v>9.8</v>
      </c>
      <c r="AC255" s="2" t="s">
        <v>220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>
        <v>21</v>
      </c>
      <c r="AQ255" s="8">
        <v>307.4</v>
      </c>
      <c r="AR255" s="4">
        <v>5</v>
      </c>
      <c r="AS255" s="8">
        <v>73.3</v>
      </c>
      <c r="AT255" s="7">
        <v>3.2</v>
      </c>
      <c r="AU255" s="7">
        <v>3.1937</v>
      </c>
      <c r="AV255" s="4">
        <v>21</v>
      </c>
      <c r="AW255" s="8">
        <v>307.4</v>
      </c>
      <c r="AX255" s="4">
        <v>5</v>
      </c>
      <c r="AY255" s="8">
        <v>73.3</v>
      </c>
      <c r="AZ255" s="7">
        <v>3.2</v>
      </c>
      <c r="BA255" s="7">
        <v>3.1937</v>
      </c>
      <c r="BB255" s="7">
        <v>1</v>
      </c>
      <c r="BC255" s="4">
        <v>34</v>
      </c>
      <c r="BD255" s="8">
        <v>501.64</v>
      </c>
      <c r="BE255" s="4">
        <v>27</v>
      </c>
      <c r="BF255" s="8">
        <v>400</v>
      </c>
      <c r="BG255" s="7">
        <v>0.2593</v>
      </c>
      <c r="BH255" s="7">
        <v>0.2541</v>
      </c>
      <c r="BI255" s="7">
        <v>0.6128</v>
      </c>
      <c r="BJ255" s="4">
        <v>21</v>
      </c>
      <c r="BK255" s="8">
        <v>307.4</v>
      </c>
      <c r="BL255" s="2" t="s">
        <v>2665</v>
      </c>
      <c r="BM255" s="7">
        <v>1</v>
      </c>
      <c r="BN255" s="7">
        <v>1</v>
      </c>
      <c r="BO255" s="4">
        <v>4</v>
      </c>
      <c r="BP255" s="8">
        <v>62.68</v>
      </c>
      <c r="BQ255" s="4"/>
      <c r="BR255" s="8"/>
      <c r="BS255" s="7"/>
      <c r="BT255" s="7"/>
      <c r="BU255" s="2" t="s">
        <v>230</v>
      </c>
      <c r="BV255" s="2" t="s">
        <v>217</v>
      </c>
      <c r="BW255" s="2" t="s">
        <v>220</v>
      </c>
      <c r="BX255" s="2" t="s">
        <v>584</v>
      </c>
      <c r="BY255" s="2" t="s">
        <v>232</v>
      </c>
      <c r="BZ255" s="2" t="s">
        <v>220</v>
      </c>
      <c r="CA255" s="4"/>
      <c r="CB255" s="8"/>
      <c r="CC255" s="4">
        <v>2</v>
      </c>
      <c r="CD255" s="8">
        <v>30.48</v>
      </c>
      <c r="CE255" s="7">
        <v>-1</v>
      </c>
      <c r="CF255" s="7">
        <v>-1</v>
      </c>
      <c r="CG255" s="2" t="s">
        <v>230</v>
      </c>
      <c r="CH255" s="2" t="s">
        <v>217</v>
      </c>
      <c r="CI255" s="2" t="s">
        <v>585</v>
      </c>
      <c r="CJ255" s="2" t="s">
        <v>686</v>
      </c>
      <c r="CK255" s="2" t="s">
        <v>232</v>
      </c>
      <c r="CL255" s="2" t="s">
        <v>220</v>
      </c>
      <c r="CM255" s="4">
        <v>6</v>
      </c>
      <c r="CN255" s="8">
        <v>79.32</v>
      </c>
      <c r="CO255" s="4">
        <v>1</v>
      </c>
      <c r="CP255" s="8">
        <v>13.22</v>
      </c>
      <c r="CQ255" s="7">
        <v>5</v>
      </c>
      <c r="CR255" s="7">
        <v>5</v>
      </c>
      <c r="CS255" s="2" t="s">
        <v>230</v>
      </c>
      <c r="CT255" s="2" t="s">
        <v>217</v>
      </c>
      <c r="CU255" s="2" t="s">
        <v>587</v>
      </c>
      <c r="CV255" s="2" t="s">
        <v>1711</v>
      </c>
      <c r="CW255" s="2" t="s">
        <v>232</v>
      </c>
      <c r="CX255" s="2" t="s">
        <v>220</v>
      </c>
      <c r="CY255" s="4">
        <v>7</v>
      </c>
      <c r="CZ255" s="8">
        <v>100.66</v>
      </c>
      <c r="DA255" s="4"/>
      <c r="DB255" s="8"/>
      <c r="DC255" s="7"/>
      <c r="DD255" s="7"/>
      <c r="DE255" s="2" t="s">
        <v>230</v>
      </c>
      <c r="DF255" s="2" t="s">
        <v>217</v>
      </c>
      <c r="DG255" s="2" t="s">
        <v>589</v>
      </c>
      <c r="DH255" s="2" t="s">
        <v>2666</v>
      </c>
      <c r="DI255" s="2" t="s">
        <v>232</v>
      </c>
      <c r="DJ255" s="2" t="s">
        <v>220</v>
      </c>
      <c r="DK255" s="4"/>
      <c r="DL255" s="8"/>
      <c r="DM255" s="4">
        <v>2</v>
      </c>
      <c r="DN255" s="8">
        <v>29.6</v>
      </c>
      <c r="DO255" s="7">
        <v>-1</v>
      </c>
      <c r="DP255" s="7">
        <v>-1</v>
      </c>
      <c r="DQ255" s="2" t="s">
        <v>230</v>
      </c>
      <c r="DR255" s="2" t="s">
        <v>217</v>
      </c>
      <c r="DS255" s="2" t="s">
        <v>1379</v>
      </c>
      <c r="DT255" s="2" t="s">
        <v>1386</v>
      </c>
      <c r="DU255" s="2" t="s">
        <v>232</v>
      </c>
      <c r="DV255" s="2" t="s">
        <v>220</v>
      </c>
      <c r="DW255" s="4"/>
      <c r="DX255" s="8"/>
      <c r="DY255" s="4"/>
      <c r="DZ255" s="8"/>
      <c r="EA255" s="7"/>
      <c r="EB255" s="7"/>
      <c r="EC255" s="2" t="s">
        <v>230</v>
      </c>
      <c r="ED255" s="2" t="s">
        <v>217</v>
      </c>
      <c r="EE255" s="2" t="s">
        <v>2667</v>
      </c>
      <c r="EF255" s="2" t="s">
        <v>1378</v>
      </c>
      <c r="EG255" s="2" t="s">
        <v>232</v>
      </c>
      <c r="EH255" s="2" t="s">
        <v>220</v>
      </c>
      <c r="EI255" s="4">
        <v>2</v>
      </c>
      <c r="EJ255" s="8">
        <v>32</v>
      </c>
      <c r="EK255" s="4"/>
      <c r="EL255" s="8"/>
      <c r="EM255" s="7"/>
      <c r="EN255" s="7"/>
      <c r="EO255" s="2" t="s">
        <v>230</v>
      </c>
      <c r="EP255" s="2" t="s">
        <v>217</v>
      </c>
      <c r="EQ255" s="2" t="s">
        <v>455</v>
      </c>
      <c r="ER255" s="2" t="s">
        <v>247</v>
      </c>
      <c r="ES255" s="2" t="s">
        <v>232</v>
      </c>
      <c r="ET255" s="2" t="s">
        <v>220</v>
      </c>
      <c r="EU255" s="4">
        <v>2</v>
      </c>
      <c r="EV255" s="8">
        <v>32.74</v>
      </c>
      <c r="EW255" s="4"/>
      <c r="EX255" s="8"/>
      <c r="EY255" s="7"/>
      <c r="EZ255" s="7"/>
      <c r="FA255" s="2" t="s">
        <v>230</v>
      </c>
      <c r="FB255" s="2" t="s">
        <v>217</v>
      </c>
      <c r="FC255" s="2" t="s">
        <v>2668</v>
      </c>
      <c r="FD255" s="2" t="s">
        <v>2359</v>
      </c>
      <c r="FE255" s="2" t="s">
        <v>232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230</v>
      </c>
      <c r="FN255" s="2" t="s">
        <v>217</v>
      </c>
      <c r="FO255" s="2" t="s">
        <v>246</v>
      </c>
      <c r="FP255" s="2" t="s">
        <v>1430</v>
      </c>
      <c r="FQ255" s="2" t="s">
        <v>232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277</v>
      </c>
      <c r="FZ255" s="2" t="s">
        <v>217</v>
      </c>
      <c r="GA255" s="2" t="s">
        <v>220</v>
      </c>
      <c r="GB255" s="2" t="s">
        <v>220</v>
      </c>
      <c r="GC255" s="2" t="s">
        <v>232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230</v>
      </c>
      <c r="GL255" s="2" t="s">
        <v>217</v>
      </c>
      <c r="GM255" s="2" t="s">
        <v>250</v>
      </c>
      <c r="GN255" s="2" t="s">
        <v>389</v>
      </c>
      <c r="GO255" s="2" t="s">
        <v>232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230</v>
      </c>
      <c r="GX255" s="2" t="s">
        <v>270</v>
      </c>
      <c r="GY255" s="2" t="s">
        <v>252</v>
      </c>
      <c r="GZ255" s="2" t="s">
        <v>998</v>
      </c>
      <c r="HA255" s="2" t="s">
        <v>232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254</v>
      </c>
      <c r="HJ255" s="2" t="s">
        <v>217</v>
      </c>
      <c r="HK255" s="2" t="s">
        <v>220</v>
      </c>
      <c r="HL255" s="2" t="s">
        <v>220</v>
      </c>
      <c r="HM255" s="2" t="s">
        <v>232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230</v>
      </c>
      <c r="HV255" s="2" t="s">
        <v>217</v>
      </c>
      <c r="HW255" s="2" t="s">
        <v>599</v>
      </c>
      <c r="HX255" s="2" t="s">
        <v>220</v>
      </c>
      <c r="HY255" s="2" t="s">
        <v>232</v>
      </c>
      <c r="HZ255" s="2" t="s">
        <v>220</v>
      </c>
      <c r="IA255" s="4"/>
      <c r="IB255" s="8"/>
      <c r="IC255" s="4"/>
      <c r="ID255" s="8"/>
      <c r="IE255" s="7"/>
      <c r="IF255" s="7"/>
      <c r="IG255" s="2" t="s">
        <v>230</v>
      </c>
      <c r="IH255" s="2" t="s">
        <v>217</v>
      </c>
      <c r="II255" s="2" t="s">
        <v>1379</v>
      </c>
      <c r="IJ255" s="2" t="s">
        <v>1636</v>
      </c>
      <c r="IK255" s="2" t="s">
        <v>232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277</v>
      </c>
      <c r="IT255" s="2" t="s">
        <v>217</v>
      </c>
      <c r="IU255" s="2" t="s">
        <v>220</v>
      </c>
      <c r="IV255" s="2" t="s">
        <v>220</v>
      </c>
      <c r="IW255" s="2" t="s">
        <v>232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230</v>
      </c>
      <c r="JF255" s="2" t="s">
        <v>217</v>
      </c>
      <c r="JG255" s="2" t="s">
        <v>1387</v>
      </c>
      <c r="JH255" s="2" t="s">
        <v>1913</v>
      </c>
      <c r="JI255" s="2" t="s">
        <v>232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230</v>
      </c>
      <c r="JR255" s="2" t="s">
        <v>217</v>
      </c>
      <c r="JS255" s="2" t="s">
        <v>603</v>
      </c>
      <c r="JT255" s="2" t="s">
        <v>2109</v>
      </c>
      <c r="JU255" s="2" t="s">
        <v>232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277</v>
      </c>
      <c r="KD255" s="2" t="s">
        <v>217</v>
      </c>
      <c r="KE255" s="2" t="s">
        <v>220</v>
      </c>
      <c r="KF255" s="2" t="s">
        <v>220</v>
      </c>
      <c r="KG255" s="2" t="s">
        <v>232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254</v>
      </c>
      <c r="KP255" s="2" t="s">
        <v>217</v>
      </c>
      <c r="KQ255" s="2" t="s">
        <v>220</v>
      </c>
      <c r="KR255" s="2" t="s">
        <v>220</v>
      </c>
      <c r="KS255" s="2" t="s">
        <v>232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277</v>
      </c>
      <c r="LB255" s="2" t="s">
        <v>217</v>
      </c>
      <c r="LC255" s="2" t="s">
        <v>220</v>
      </c>
      <c r="LD255" s="2" t="s">
        <v>220</v>
      </c>
      <c r="LE255" s="2" t="s">
        <v>232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268</v>
      </c>
      <c r="LN255" s="2" t="s">
        <v>217</v>
      </c>
      <c r="LO255" s="2" t="s">
        <v>220</v>
      </c>
      <c r="LP255" s="2" t="s">
        <v>220</v>
      </c>
      <c r="LQ255" s="2" t="s">
        <v>232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230</v>
      </c>
      <c r="LZ255" s="2" t="s">
        <v>270</v>
      </c>
      <c r="MA255" s="2" t="s">
        <v>2612</v>
      </c>
      <c r="MB255" s="2" t="s">
        <v>220</v>
      </c>
      <c r="MC255" s="2" t="s">
        <v>232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277</v>
      </c>
      <c r="ML255" s="2" t="s">
        <v>217</v>
      </c>
      <c r="MM255" s="2" t="s">
        <v>220</v>
      </c>
      <c r="MN255" s="2" t="s">
        <v>220</v>
      </c>
      <c r="MO255" s="2" t="s">
        <v>232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274</v>
      </c>
      <c r="MY255" s="2" t="s">
        <v>606</v>
      </c>
      <c r="MZ255" s="2" t="s">
        <v>1392</v>
      </c>
      <c r="NA255" s="2" t="s">
        <v>232</v>
      </c>
      <c r="NB255" s="2" t="s">
        <v>220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220</v>
      </c>
      <c r="NK255" s="2" t="s">
        <v>220</v>
      </c>
      <c r="NL255" s="2" t="s">
        <v>220</v>
      </c>
      <c r="NM255" s="2" t="s">
        <v>220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277</v>
      </c>
      <c r="NV255" s="2" t="s">
        <v>217</v>
      </c>
      <c r="NW255" s="2" t="s">
        <v>220</v>
      </c>
      <c r="NX255" s="2" t="s">
        <v>220</v>
      </c>
      <c r="NY255" s="2" t="s">
        <v>232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220</v>
      </c>
      <c r="OI255" s="2" t="s">
        <v>220</v>
      </c>
      <c r="OJ255" s="2" t="s">
        <v>220</v>
      </c>
      <c r="OK255" s="2" t="s">
        <v>220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230</v>
      </c>
      <c r="OT255" s="2" t="s">
        <v>270</v>
      </c>
      <c r="OU255" s="2" t="s">
        <v>607</v>
      </c>
      <c r="OV255" s="2" t="s">
        <v>2216</v>
      </c>
      <c r="OW255" s="2" t="s">
        <v>232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220</v>
      </c>
      <c r="PG255" s="2" t="s">
        <v>220</v>
      </c>
      <c r="PH255" s="2" t="s">
        <v>220</v>
      </c>
      <c r="PI255" s="2" t="s">
        <v>220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416</v>
      </c>
      <c r="PR255" s="2" t="s">
        <v>270</v>
      </c>
      <c r="PS255" s="2" t="s">
        <v>220</v>
      </c>
      <c r="PT255" s="2" t="s">
        <v>220</v>
      </c>
      <c r="PU255" s="2" t="s">
        <v>232</v>
      </c>
      <c r="PV255" s="2" t="s">
        <v>220</v>
      </c>
      <c r="PW255" s="4">
        <v>25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</row>
    <row r="256">
      <c r="A256" s="2" t="s">
        <v>2669</v>
      </c>
      <c r="B256" s="2" t="s">
        <v>209</v>
      </c>
      <c r="C256" s="2" t="s">
        <v>210</v>
      </c>
      <c r="D256" s="2" t="s">
        <v>2575</v>
      </c>
      <c r="E256" s="2" t="s">
        <v>2576</v>
      </c>
      <c r="F256" s="2" t="s">
        <v>2662</v>
      </c>
      <c r="G256" s="2" t="s">
        <v>2662</v>
      </c>
      <c r="H256" s="2" t="s">
        <v>220</v>
      </c>
      <c r="I256" s="2" t="s">
        <v>2663</v>
      </c>
      <c r="J256" s="2" t="s">
        <v>2579</v>
      </c>
      <c r="K256" s="2" t="s">
        <v>1436</v>
      </c>
      <c r="L256" s="3">
        <v>14.85</v>
      </c>
      <c r="M256" s="3">
        <v>15.59</v>
      </c>
      <c r="N256" s="3">
        <v>32.99</v>
      </c>
      <c r="O256" s="2" t="s">
        <v>217</v>
      </c>
      <c r="P256" s="2" t="s">
        <v>405</v>
      </c>
      <c r="Q256" s="2" t="s">
        <v>219</v>
      </c>
      <c r="R256" s="2" t="s">
        <v>220</v>
      </c>
      <c r="S256" s="2" t="s">
        <v>1437</v>
      </c>
      <c r="T256" s="2" t="s">
        <v>222</v>
      </c>
      <c r="U256" s="2" t="s">
        <v>2589</v>
      </c>
      <c r="V256" s="2" t="s">
        <v>843</v>
      </c>
      <c r="W256" s="2" t="s">
        <v>845</v>
      </c>
      <c r="X256" s="2" t="s">
        <v>442</v>
      </c>
      <c r="Y256" s="2" t="s">
        <v>582</v>
      </c>
      <c r="Z256" s="4">
        <v>324</v>
      </c>
      <c r="AA256" s="4">
        <f>=ROUNDDOWN(20.25,0)</f>
      </c>
      <c r="AB256" s="5">
        <v>16</v>
      </c>
      <c r="AC256" s="2" t="s">
        <v>2670</v>
      </c>
      <c r="AD256" s="4">
        <v>380</v>
      </c>
      <c r="AE256" s="4">
        <v>380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>
        <v>13</v>
      </c>
      <c r="AQ256" s="8">
        <v>194.24</v>
      </c>
      <c r="AR256" s="4">
        <v>22</v>
      </c>
      <c r="AS256" s="8">
        <v>326.7</v>
      </c>
      <c r="AT256" s="7">
        <v>-0.4091</v>
      </c>
      <c r="AU256" s="7">
        <v>-0.4054</v>
      </c>
      <c r="AV256" s="4">
        <v>13</v>
      </c>
      <c r="AW256" s="8">
        <v>194.24</v>
      </c>
      <c r="AX256" s="4">
        <v>22</v>
      </c>
      <c r="AY256" s="8">
        <v>326.7</v>
      </c>
      <c r="AZ256" s="7">
        <v>-0.4091</v>
      </c>
      <c r="BA256" s="7">
        <v>-0.4054</v>
      </c>
      <c r="BB256" s="7">
        <v>1</v>
      </c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>
        <v>0.3872</v>
      </c>
      <c r="BJ256" s="4">
        <v>13</v>
      </c>
      <c r="BK256" s="8">
        <v>194.24</v>
      </c>
      <c r="BL256" s="2" t="s">
        <v>2671</v>
      </c>
      <c r="BM256" s="7">
        <v>1</v>
      </c>
      <c r="BN256" s="7">
        <v>1</v>
      </c>
      <c r="BO256" s="4">
        <v>8</v>
      </c>
      <c r="BP256" s="8">
        <v>125.36</v>
      </c>
      <c r="BQ256" s="4">
        <v>6</v>
      </c>
      <c r="BR256" s="8">
        <v>94.02</v>
      </c>
      <c r="BS256" s="7">
        <v>0.3333</v>
      </c>
      <c r="BT256" s="7">
        <v>0.3333</v>
      </c>
      <c r="BU256" s="2" t="s">
        <v>230</v>
      </c>
      <c r="BV256" s="2" t="s">
        <v>217</v>
      </c>
      <c r="BW256" s="2" t="s">
        <v>220</v>
      </c>
      <c r="BX256" s="2" t="s">
        <v>584</v>
      </c>
      <c r="BY256" s="2" t="s">
        <v>232</v>
      </c>
      <c r="BZ256" s="2" t="s">
        <v>220</v>
      </c>
      <c r="CA256" s="4"/>
      <c r="CB256" s="8"/>
      <c r="CC256" s="4">
        <v>7</v>
      </c>
      <c r="CD256" s="8">
        <v>106.68</v>
      </c>
      <c r="CE256" s="7">
        <v>-1</v>
      </c>
      <c r="CF256" s="7">
        <v>-1</v>
      </c>
      <c r="CG256" s="2" t="s">
        <v>230</v>
      </c>
      <c r="CH256" s="2" t="s">
        <v>217</v>
      </c>
      <c r="CI256" s="2" t="s">
        <v>591</v>
      </c>
      <c r="CJ256" s="2" t="s">
        <v>1456</v>
      </c>
      <c r="CK256" s="2" t="s">
        <v>232</v>
      </c>
      <c r="CL256" s="2" t="s">
        <v>220</v>
      </c>
      <c r="CM256" s="4">
        <v>4</v>
      </c>
      <c r="CN256" s="8">
        <v>52.88</v>
      </c>
      <c r="CO256" s="4">
        <v>6</v>
      </c>
      <c r="CP256" s="8">
        <v>79.32</v>
      </c>
      <c r="CQ256" s="7">
        <v>-0.3333</v>
      </c>
      <c r="CR256" s="7">
        <v>-0.3333</v>
      </c>
      <c r="CS256" s="2" t="s">
        <v>230</v>
      </c>
      <c r="CT256" s="2" t="s">
        <v>217</v>
      </c>
      <c r="CU256" s="2" t="s">
        <v>587</v>
      </c>
      <c r="CV256" s="2" t="s">
        <v>1707</v>
      </c>
      <c r="CW256" s="2" t="s">
        <v>232</v>
      </c>
      <c r="CX256" s="2" t="s">
        <v>220</v>
      </c>
      <c r="CY256" s="4"/>
      <c r="CZ256" s="8"/>
      <c r="DA256" s="4"/>
      <c r="DB256" s="8"/>
      <c r="DC256" s="7"/>
      <c r="DD256" s="7"/>
      <c r="DE256" s="2" t="s">
        <v>230</v>
      </c>
      <c r="DF256" s="2" t="s">
        <v>217</v>
      </c>
      <c r="DG256" s="2" t="s">
        <v>589</v>
      </c>
      <c r="DH256" s="2" t="s">
        <v>637</v>
      </c>
      <c r="DI256" s="2" t="s">
        <v>232</v>
      </c>
      <c r="DJ256" s="2" t="s">
        <v>220</v>
      </c>
      <c r="DK256" s="4"/>
      <c r="DL256" s="8"/>
      <c r="DM256" s="4"/>
      <c r="DN256" s="8"/>
      <c r="DO256" s="7"/>
      <c r="DP256" s="7"/>
      <c r="DQ256" s="2" t="s">
        <v>230</v>
      </c>
      <c r="DR256" s="2" t="s">
        <v>217</v>
      </c>
      <c r="DS256" s="2" t="s">
        <v>591</v>
      </c>
      <c r="DT256" s="2" t="s">
        <v>1441</v>
      </c>
      <c r="DU256" s="2" t="s">
        <v>232</v>
      </c>
      <c r="DV256" s="2" t="s">
        <v>220</v>
      </c>
      <c r="DW256" s="4"/>
      <c r="DX256" s="8"/>
      <c r="DY256" s="4"/>
      <c r="DZ256" s="8"/>
      <c r="EA256" s="7"/>
      <c r="EB256" s="7"/>
      <c r="EC256" s="2" t="s">
        <v>230</v>
      </c>
      <c r="ED256" s="2" t="s">
        <v>217</v>
      </c>
      <c r="EE256" s="2" t="s">
        <v>2667</v>
      </c>
      <c r="EF256" s="2" t="s">
        <v>586</v>
      </c>
      <c r="EG256" s="2" t="s">
        <v>232</v>
      </c>
      <c r="EH256" s="2" t="s">
        <v>220</v>
      </c>
      <c r="EI256" s="4">
        <v>1</v>
      </c>
      <c r="EJ256" s="8">
        <v>16</v>
      </c>
      <c r="EK256" s="4"/>
      <c r="EL256" s="8"/>
      <c r="EM256" s="7"/>
      <c r="EN256" s="7"/>
      <c r="EO256" s="2" t="s">
        <v>230</v>
      </c>
      <c r="EP256" s="2" t="s">
        <v>217</v>
      </c>
      <c r="EQ256" s="2" t="s">
        <v>455</v>
      </c>
      <c r="ER256" s="2" t="s">
        <v>247</v>
      </c>
      <c r="ES256" s="2" t="s">
        <v>232</v>
      </c>
      <c r="ET256" s="2" t="s">
        <v>220</v>
      </c>
      <c r="EU256" s="4"/>
      <c r="EV256" s="8"/>
      <c r="EW256" s="4"/>
      <c r="EX256" s="8"/>
      <c r="EY256" s="7"/>
      <c r="EZ256" s="7"/>
      <c r="FA256" s="2" t="s">
        <v>230</v>
      </c>
      <c r="FB256" s="2" t="s">
        <v>217</v>
      </c>
      <c r="FC256" s="2" t="s">
        <v>591</v>
      </c>
      <c r="FD256" s="2" t="s">
        <v>1656</v>
      </c>
      <c r="FE256" s="2" t="s">
        <v>232</v>
      </c>
      <c r="FF256" s="2" t="s">
        <v>220</v>
      </c>
      <c r="FG256" s="4"/>
      <c r="FH256" s="8"/>
      <c r="FI256" s="4">
        <v>3</v>
      </c>
      <c r="FJ256" s="8">
        <v>46.68</v>
      </c>
      <c r="FK256" s="7">
        <v>-1</v>
      </c>
      <c r="FL256" s="7">
        <v>-1</v>
      </c>
      <c r="FM256" s="2" t="s">
        <v>230</v>
      </c>
      <c r="FN256" s="2" t="s">
        <v>217</v>
      </c>
      <c r="FO256" s="2" t="s">
        <v>246</v>
      </c>
      <c r="FP256" s="2" t="s">
        <v>2008</v>
      </c>
      <c r="FQ256" s="2" t="s">
        <v>232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277</v>
      </c>
      <c r="FZ256" s="2" t="s">
        <v>217</v>
      </c>
      <c r="GA256" s="2" t="s">
        <v>220</v>
      </c>
      <c r="GB256" s="2" t="s">
        <v>220</v>
      </c>
      <c r="GC256" s="2" t="s">
        <v>232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230</v>
      </c>
      <c r="GL256" s="2" t="s">
        <v>217</v>
      </c>
      <c r="GM256" s="2" t="s">
        <v>250</v>
      </c>
      <c r="GN256" s="2" t="s">
        <v>870</v>
      </c>
      <c r="GO256" s="2" t="s">
        <v>232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230</v>
      </c>
      <c r="GX256" s="2" t="s">
        <v>270</v>
      </c>
      <c r="GY256" s="2" t="s">
        <v>252</v>
      </c>
      <c r="GZ256" s="2" t="s">
        <v>290</v>
      </c>
      <c r="HA256" s="2" t="s">
        <v>232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254</v>
      </c>
      <c r="HJ256" s="2" t="s">
        <v>217</v>
      </c>
      <c r="HK256" s="2" t="s">
        <v>220</v>
      </c>
      <c r="HL256" s="2" t="s">
        <v>220</v>
      </c>
      <c r="HM256" s="2" t="s">
        <v>232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230</v>
      </c>
      <c r="HV256" s="2" t="s">
        <v>217</v>
      </c>
      <c r="HW256" s="2" t="s">
        <v>599</v>
      </c>
      <c r="HX256" s="2" t="s">
        <v>220</v>
      </c>
      <c r="HY256" s="2" t="s">
        <v>232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230</v>
      </c>
      <c r="IH256" s="2" t="s">
        <v>217</v>
      </c>
      <c r="II256" s="2" t="s">
        <v>591</v>
      </c>
      <c r="IJ256" s="2" t="s">
        <v>2601</v>
      </c>
      <c r="IK256" s="2" t="s">
        <v>232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277</v>
      </c>
      <c r="IT256" s="2" t="s">
        <v>217</v>
      </c>
      <c r="IU256" s="2" t="s">
        <v>220</v>
      </c>
      <c r="IV256" s="2" t="s">
        <v>220</v>
      </c>
      <c r="IW256" s="2" t="s">
        <v>232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230</v>
      </c>
      <c r="JF256" s="2" t="s">
        <v>217</v>
      </c>
      <c r="JG256" s="2" t="s">
        <v>1387</v>
      </c>
      <c r="JH256" s="2" t="s">
        <v>1914</v>
      </c>
      <c r="JI256" s="2" t="s">
        <v>232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230</v>
      </c>
      <c r="JR256" s="2" t="s">
        <v>217</v>
      </c>
      <c r="JS256" s="2" t="s">
        <v>642</v>
      </c>
      <c r="JT256" s="2" t="s">
        <v>615</v>
      </c>
      <c r="JU256" s="2" t="s">
        <v>232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277</v>
      </c>
      <c r="KD256" s="2" t="s">
        <v>217</v>
      </c>
      <c r="KE256" s="2" t="s">
        <v>220</v>
      </c>
      <c r="KF256" s="2" t="s">
        <v>220</v>
      </c>
      <c r="KG256" s="2" t="s">
        <v>232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254</v>
      </c>
      <c r="KP256" s="2" t="s">
        <v>217</v>
      </c>
      <c r="KQ256" s="2" t="s">
        <v>220</v>
      </c>
      <c r="KR256" s="2" t="s">
        <v>220</v>
      </c>
      <c r="KS256" s="2" t="s">
        <v>232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277</v>
      </c>
      <c r="LB256" s="2" t="s">
        <v>217</v>
      </c>
      <c r="LC256" s="2" t="s">
        <v>220</v>
      </c>
      <c r="LD256" s="2" t="s">
        <v>220</v>
      </c>
      <c r="LE256" s="2" t="s">
        <v>232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268</v>
      </c>
      <c r="LN256" s="2" t="s">
        <v>217</v>
      </c>
      <c r="LO256" s="2" t="s">
        <v>220</v>
      </c>
      <c r="LP256" s="2" t="s">
        <v>220</v>
      </c>
      <c r="LQ256" s="2" t="s">
        <v>232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230</v>
      </c>
      <c r="LZ256" s="2" t="s">
        <v>270</v>
      </c>
      <c r="MA256" s="2" t="s">
        <v>1452</v>
      </c>
      <c r="MB256" s="2" t="s">
        <v>220</v>
      </c>
      <c r="MC256" s="2" t="s">
        <v>232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230</v>
      </c>
      <c r="ML256" s="2" t="s">
        <v>270</v>
      </c>
      <c r="MM256" s="2" t="s">
        <v>520</v>
      </c>
      <c r="MN256" s="2" t="s">
        <v>552</v>
      </c>
      <c r="MO256" s="2" t="s">
        <v>232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230</v>
      </c>
      <c r="MX256" s="2" t="s">
        <v>274</v>
      </c>
      <c r="MY256" s="2" t="s">
        <v>648</v>
      </c>
      <c r="MZ256" s="2" t="s">
        <v>1464</v>
      </c>
      <c r="NA256" s="2" t="s">
        <v>232</v>
      </c>
      <c r="NB256" s="2" t="s">
        <v>220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220</v>
      </c>
      <c r="NK256" s="2" t="s">
        <v>220</v>
      </c>
      <c r="NL256" s="2" t="s">
        <v>220</v>
      </c>
      <c r="NM256" s="2" t="s">
        <v>220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277</v>
      </c>
      <c r="NV256" s="2" t="s">
        <v>217</v>
      </c>
      <c r="NW256" s="2" t="s">
        <v>220</v>
      </c>
      <c r="NX256" s="2" t="s">
        <v>220</v>
      </c>
      <c r="NY256" s="2" t="s">
        <v>232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220</v>
      </c>
      <c r="OI256" s="2" t="s">
        <v>220</v>
      </c>
      <c r="OJ256" s="2" t="s">
        <v>220</v>
      </c>
      <c r="OK256" s="2" t="s">
        <v>220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230</v>
      </c>
      <c r="OT256" s="2" t="s">
        <v>270</v>
      </c>
      <c r="OU256" s="2" t="s">
        <v>607</v>
      </c>
      <c r="OV256" s="2" t="s">
        <v>255</v>
      </c>
      <c r="OW256" s="2" t="s">
        <v>232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220</v>
      </c>
      <c r="PG256" s="2" t="s">
        <v>220</v>
      </c>
      <c r="PH256" s="2" t="s">
        <v>220</v>
      </c>
      <c r="PI256" s="2" t="s">
        <v>220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416</v>
      </c>
      <c r="PR256" s="2" t="s">
        <v>270</v>
      </c>
      <c r="PS256" s="2" t="s">
        <v>220</v>
      </c>
      <c r="PT256" s="2" t="s">
        <v>220</v>
      </c>
      <c r="PU256" s="2" t="s">
        <v>232</v>
      </c>
      <c r="PV256" s="2" t="s">
        <v>220</v>
      </c>
      <c r="PW256" s="4">
        <v>324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>
        <v>380</v>
      </c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</row>
    <row r="257">
      <c r="A257" s="2" t="s">
        <v>2672</v>
      </c>
      <c r="B257" s="2" t="s">
        <v>209</v>
      </c>
      <c r="C257" s="2" t="s">
        <v>210</v>
      </c>
      <c r="D257" s="2" t="s">
        <v>2673</v>
      </c>
      <c r="E257" s="2" t="s">
        <v>2674</v>
      </c>
      <c r="F257" s="2" t="s">
        <v>2675</v>
      </c>
      <c r="G257" s="2" t="s">
        <v>2675</v>
      </c>
      <c r="H257" s="2" t="s">
        <v>220</v>
      </c>
      <c r="I257" s="2" t="s">
        <v>2676</v>
      </c>
      <c r="J257" s="2" t="s">
        <v>2677</v>
      </c>
      <c r="K257" s="2" t="s">
        <v>1583</v>
      </c>
      <c r="L257" s="3">
        <v>15.2</v>
      </c>
      <c r="M257" s="3">
        <v>15.96</v>
      </c>
      <c r="N257" s="3">
        <v>36.99</v>
      </c>
      <c r="O257" s="2" t="s">
        <v>217</v>
      </c>
      <c r="P257" s="2" t="s">
        <v>439</v>
      </c>
      <c r="Q257" s="2" t="s">
        <v>219</v>
      </c>
      <c r="R257" s="2" t="s">
        <v>220</v>
      </c>
      <c r="S257" s="2" t="s">
        <v>2678</v>
      </c>
      <c r="T257" s="2" t="s">
        <v>222</v>
      </c>
      <c r="U257" s="2" t="s">
        <v>2589</v>
      </c>
      <c r="V257" s="2" t="s">
        <v>2535</v>
      </c>
      <c r="W257" s="2" t="s">
        <v>442</v>
      </c>
      <c r="X257" s="2" t="s">
        <v>845</v>
      </c>
      <c r="Y257" s="2" t="s">
        <v>582</v>
      </c>
      <c r="Z257" s="4">
        <v>1074</v>
      </c>
      <c r="AA257" s="4">
        <f>=ROUNDDOWN(25.5714285714286,0)</f>
      </c>
      <c r="AB257" s="5">
        <v>42</v>
      </c>
      <c r="AC257" s="2" t="s">
        <v>220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>
        <v>75</v>
      </c>
      <c r="AQ257" s="8">
        <v>1250.74</v>
      </c>
      <c r="AR257" s="4">
        <v>131</v>
      </c>
      <c r="AS257" s="8">
        <v>2182.8</v>
      </c>
      <c r="AT257" s="7">
        <v>-0.4275</v>
      </c>
      <c r="AU257" s="7">
        <v>-0.427</v>
      </c>
      <c r="AV257" s="4">
        <v>75</v>
      </c>
      <c r="AW257" s="8">
        <v>1250.74</v>
      </c>
      <c r="AX257" s="4">
        <v>131</v>
      </c>
      <c r="AY257" s="8">
        <v>2182.8</v>
      </c>
      <c r="AZ257" s="7">
        <v>-0.4275</v>
      </c>
      <c r="BA257" s="7">
        <v>-0.427</v>
      </c>
      <c r="BB257" s="7">
        <v>1</v>
      </c>
      <c r="BC257" s="4">
        <v>75</v>
      </c>
      <c r="BD257" s="8">
        <v>1250.74</v>
      </c>
      <c r="BE257" s="4">
        <v>131</v>
      </c>
      <c r="BF257" s="8">
        <v>2182.8</v>
      </c>
      <c r="BG257" s="7">
        <v>-0.4275</v>
      </c>
      <c r="BH257" s="7">
        <v>-0.427</v>
      </c>
      <c r="BI257" s="7">
        <v>1</v>
      </c>
      <c r="BJ257" s="4">
        <v>75</v>
      </c>
      <c r="BK257" s="8">
        <v>1250.74</v>
      </c>
      <c r="BL257" s="2" t="s">
        <v>2679</v>
      </c>
      <c r="BM257" s="7">
        <v>1</v>
      </c>
      <c r="BN257" s="7">
        <v>1</v>
      </c>
      <c r="BO257" s="4">
        <v>38</v>
      </c>
      <c r="BP257" s="8">
        <v>660.06</v>
      </c>
      <c r="BQ257" s="4">
        <v>83</v>
      </c>
      <c r="BR257" s="8">
        <v>1441.71</v>
      </c>
      <c r="BS257" s="7">
        <v>-0.5422</v>
      </c>
      <c r="BT257" s="7">
        <v>-0.5422</v>
      </c>
      <c r="BU257" s="2" t="s">
        <v>230</v>
      </c>
      <c r="BV257" s="2" t="s">
        <v>217</v>
      </c>
      <c r="BW257" s="2" t="s">
        <v>220</v>
      </c>
      <c r="BX257" s="2" t="s">
        <v>1416</v>
      </c>
      <c r="BY257" s="2" t="s">
        <v>232</v>
      </c>
      <c r="BZ257" s="2" t="s">
        <v>220</v>
      </c>
      <c r="CA257" s="4">
        <v>2</v>
      </c>
      <c r="CB257" s="8">
        <v>38.54</v>
      </c>
      <c r="CC257" s="4">
        <v>3</v>
      </c>
      <c r="CD257" s="8">
        <v>57.81</v>
      </c>
      <c r="CE257" s="7">
        <v>-0.3333</v>
      </c>
      <c r="CF257" s="7">
        <v>-0.3333</v>
      </c>
      <c r="CG257" s="2" t="s">
        <v>230</v>
      </c>
      <c r="CH257" s="2" t="s">
        <v>217</v>
      </c>
      <c r="CI257" s="2" t="s">
        <v>591</v>
      </c>
      <c r="CJ257" s="2" t="s">
        <v>1456</v>
      </c>
      <c r="CK257" s="2" t="s">
        <v>232</v>
      </c>
      <c r="CL257" s="2" t="s">
        <v>220</v>
      </c>
      <c r="CM257" s="4">
        <v>23</v>
      </c>
      <c r="CN257" s="8">
        <v>374.44</v>
      </c>
      <c r="CO257" s="4">
        <v>15</v>
      </c>
      <c r="CP257" s="8">
        <v>244.2</v>
      </c>
      <c r="CQ257" s="7">
        <v>0.5333</v>
      </c>
      <c r="CR257" s="7">
        <v>0.5333</v>
      </c>
      <c r="CS257" s="2" t="s">
        <v>230</v>
      </c>
      <c r="CT257" s="2" t="s">
        <v>217</v>
      </c>
      <c r="CU257" s="2" t="s">
        <v>587</v>
      </c>
      <c r="CV257" s="2" t="s">
        <v>1703</v>
      </c>
      <c r="CW257" s="2" t="s">
        <v>232</v>
      </c>
      <c r="CX257" s="2" t="s">
        <v>220</v>
      </c>
      <c r="CY257" s="4">
        <v>5</v>
      </c>
      <c r="CZ257" s="8">
        <v>61.5</v>
      </c>
      <c r="DA257" s="4">
        <v>8</v>
      </c>
      <c r="DB257" s="8">
        <v>98.4</v>
      </c>
      <c r="DC257" s="7">
        <v>-0.375</v>
      </c>
      <c r="DD257" s="7">
        <v>-0.375</v>
      </c>
      <c r="DE257" s="2" t="s">
        <v>230</v>
      </c>
      <c r="DF257" s="2" t="s">
        <v>217</v>
      </c>
      <c r="DG257" s="2" t="s">
        <v>591</v>
      </c>
      <c r="DH257" s="2" t="s">
        <v>2680</v>
      </c>
      <c r="DI257" s="2" t="s">
        <v>232</v>
      </c>
      <c r="DJ257" s="2" t="s">
        <v>220</v>
      </c>
      <c r="DK257" s="4"/>
      <c r="DL257" s="8"/>
      <c r="DM257" s="4">
        <v>1</v>
      </c>
      <c r="DN257" s="8">
        <v>15.96</v>
      </c>
      <c r="DO257" s="7">
        <v>-1</v>
      </c>
      <c r="DP257" s="7">
        <v>-1</v>
      </c>
      <c r="DQ257" s="2" t="s">
        <v>230</v>
      </c>
      <c r="DR257" s="2" t="s">
        <v>217</v>
      </c>
      <c r="DS257" s="2" t="s">
        <v>585</v>
      </c>
      <c r="DT257" s="2" t="s">
        <v>1457</v>
      </c>
      <c r="DU257" s="2" t="s">
        <v>232</v>
      </c>
      <c r="DV257" s="2" t="s">
        <v>220</v>
      </c>
      <c r="DW257" s="4">
        <v>2</v>
      </c>
      <c r="DX257" s="8">
        <v>34</v>
      </c>
      <c r="DY257" s="4">
        <v>16</v>
      </c>
      <c r="DZ257" s="8">
        <v>238</v>
      </c>
      <c r="EA257" s="7">
        <v>-0.875</v>
      </c>
      <c r="EB257" s="7">
        <v>-0.8571</v>
      </c>
      <c r="EC257" s="2" t="s">
        <v>230</v>
      </c>
      <c r="ED257" s="2" t="s">
        <v>217</v>
      </c>
      <c r="EE257" s="2" t="s">
        <v>591</v>
      </c>
      <c r="EF257" s="2" t="s">
        <v>2681</v>
      </c>
      <c r="EG257" s="2" t="s">
        <v>232</v>
      </c>
      <c r="EH257" s="2" t="s">
        <v>220</v>
      </c>
      <c r="EI257" s="4"/>
      <c r="EJ257" s="8"/>
      <c r="EK257" s="4">
        <v>4</v>
      </c>
      <c r="EL257" s="8">
        <v>69.96</v>
      </c>
      <c r="EM257" s="7">
        <v>-1</v>
      </c>
      <c r="EN257" s="7">
        <v>-1</v>
      </c>
      <c r="EO257" s="2" t="s">
        <v>230</v>
      </c>
      <c r="EP257" s="2" t="s">
        <v>217</v>
      </c>
      <c r="EQ257" s="2" t="s">
        <v>2682</v>
      </c>
      <c r="ER257" s="2" t="s">
        <v>236</v>
      </c>
      <c r="ES257" s="2" t="s">
        <v>232</v>
      </c>
      <c r="ET257" s="2" t="s">
        <v>220</v>
      </c>
      <c r="EU257" s="4">
        <v>1</v>
      </c>
      <c r="EV257" s="8">
        <v>16.76</v>
      </c>
      <c r="EW257" s="4"/>
      <c r="EX257" s="8"/>
      <c r="EY257" s="7"/>
      <c r="EZ257" s="7"/>
      <c r="FA257" s="2" t="s">
        <v>230</v>
      </c>
      <c r="FB257" s="2" t="s">
        <v>217</v>
      </c>
      <c r="FC257" s="2" t="s">
        <v>591</v>
      </c>
      <c r="FD257" s="2" t="s">
        <v>2683</v>
      </c>
      <c r="FE257" s="2" t="s">
        <v>232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230</v>
      </c>
      <c r="FN257" s="2" t="s">
        <v>217</v>
      </c>
      <c r="FO257" s="2" t="s">
        <v>246</v>
      </c>
      <c r="FP257" s="2" t="s">
        <v>220</v>
      </c>
      <c r="FQ257" s="2" t="s">
        <v>232</v>
      </c>
      <c r="FR257" s="2" t="s">
        <v>220</v>
      </c>
      <c r="FS257" s="4"/>
      <c r="FT257" s="8"/>
      <c r="FU257" s="4"/>
      <c r="FV257" s="8"/>
      <c r="FW257" s="7"/>
      <c r="FX257" s="7"/>
      <c r="FY257" s="2" t="s">
        <v>277</v>
      </c>
      <c r="FZ257" s="2" t="s">
        <v>217</v>
      </c>
      <c r="GA257" s="2" t="s">
        <v>220</v>
      </c>
      <c r="GB257" s="2" t="s">
        <v>220</v>
      </c>
      <c r="GC257" s="2" t="s">
        <v>232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230</v>
      </c>
      <c r="GL257" s="2" t="s">
        <v>217</v>
      </c>
      <c r="GM257" s="2" t="s">
        <v>2684</v>
      </c>
      <c r="GN257" s="2" t="s">
        <v>1358</v>
      </c>
      <c r="GO257" s="2" t="s">
        <v>232</v>
      </c>
      <c r="GP257" s="2" t="s">
        <v>220</v>
      </c>
      <c r="GQ257" s="4">
        <v>2</v>
      </c>
      <c r="GR257" s="8">
        <v>33.52</v>
      </c>
      <c r="GS257" s="4">
        <v>1</v>
      </c>
      <c r="GT257" s="8">
        <v>16.76</v>
      </c>
      <c r="GU257" s="7">
        <v>1</v>
      </c>
      <c r="GV257" s="7">
        <v>1</v>
      </c>
      <c r="GW257" s="2" t="s">
        <v>230</v>
      </c>
      <c r="GX257" s="2" t="s">
        <v>217</v>
      </c>
      <c r="GY257" s="2" t="s">
        <v>252</v>
      </c>
      <c r="GZ257" s="2" t="s">
        <v>487</v>
      </c>
      <c r="HA257" s="2" t="s">
        <v>232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254</v>
      </c>
      <c r="HJ257" s="2" t="s">
        <v>217</v>
      </c>
      <c r="HK257" s="2" t="s">
        <v>220</v>
      </c>
      <c r="HL257" s="2" t="s">
        <v>220</v>
      </c>
      <c r="HM257" s="2" t="s">
        <v>232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230</v>
      </c>
      <c r="HV257" s="2" t="s">
        <v>217</v>
      </c>
      <c r="HW257" s="2" t="s">
        <v>2406</v>
      </c>
      <c r="HX257" s="2" t="s">
        <v>2685</v>
      </c>
      <c r="HY257" s="2" t="s">
        <v>232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230</v>
      </c>
      <c r="IH257" s="2" t="s">
        <v>217</v>
      </c>
      <c r="II257" s="2" t="s">
        <v>591</v>
      </c>
      <c r="IJ257" s="2" t="s">
        <v>669</v>
      </c>
      <c r="IK257" s="2" t="s">
        <v>232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277</v>
      </c>
      <c r="IT257" s="2" t="s">
        <v>217</v>
      </c>
      <c r="IU257" s="2" t="s">
        <v>220</v>
      </c>
      <c r="IV257" s="2" t="s">
        <v>220</v>
      </c>
      <c r="IW257" s="2" t="s">
        <v>232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230</v>
      </c>
      <c r="JF257" s="2" t="s">
        <v>217</v>
      </c>
      <c r="JG257" s="2" t="s">
        <v>1387</v>
      </c>
      <c r="JH257" s="2" t="s">
        <v>1947</v>
      </c>
      <c r="JI257" s="2" t="s">
        <v>232</v>
      </c>
      <c r="JJ257" s="2" t="s">
        <v>220</v>
      </c>
      <c r="JK257" s="4">
        <v>2</v>
      </c>
      <c r="JL257" s="8">
        <v>31.92</v>
      </c>
      <c r="JM257" s="4"/>
      <c r="JN257" s="8"/>
      <c r="JO257" s="7"/>
      <c r="JP257" s="7"/>
      <c r="JQ257" s="2" t="s">
        <v>230</v>
      </c>
      <c r="JR257" s="2" t="s">
        <v>217</v>
      </c>
      <c r="JS257" s="2" t="s">
        <v>642</v>
      </c>
      <c r="JT257" s="2" t="s">
        <v>2632</v>
      </c>
      <c r="JU257" s="2" t="s">
        <v>232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277</v>
      </c>
      <c r="KD257" s="2" t="s">
        <v>217</v>
      </c>
      <c r="KE257" s="2" t="s">
        <v>220</v>
      </c>
      <c r="KF257" s="2" t="s">
        <v>220</v>
      </c>
      <c r="KG257" s="2" t="s">
        <v>232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277</v>
      </c>
      <c r="KP257" s="2" t="s">
        <v>217</v>
      </c>
      <c r="KQ257" s="2" t="s">
        <v>220</v>
      </c>
      <c r="KR257" s="2" t="s">
        <v>220</v>
      </c>
      <c r="KS257" s="2" t="s">
        <v>232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230</v>
      </c>
      <c r="LB257" s="2" t="s">
        <v>217</v>
      </c>
      <c r="LC257" s="2" t="s">
        <v>297</v>
      </c>
      <c r="LD257" s="2" t="s">
        <v>1800</v>
      </c>
      <c r="LE257" s="2" t="s">
        <v>232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268</v>
      </c>
      <c r="LN257" s="2" t="s">
        <v>217</v>
      </c>
      <c r="LO257" s="2" t="s">
        <v>220</v>
      </c>
      <c r="LP257" s="2" t="s">
        <v>220</v>
      </c>
      <c r="LQ257" s="2" t="s">
        <v>232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230</v>
      </c>
      <c r="LZ257" s="2" t="s">
        <v>270</v>
      </c>
      <c r="MA257" s="2" t="s">
        <v>1682</v>
      </c>
      <c r="MB257" s="2" t="s">
        <v>220</v>
      </c>
      <c r="MC257" s="2" t="s">
        <v>232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277</v>
      </c>
      <c r="ML257" s="2" t="s">
        <v>217</v>
      </c>
      <c r="MM257" s="2" t="s">
        <v>220</v>
      </c>
      <c r="MN257" s="2" t="s">
        <v>220</v>
      </c>
      <c r="MO257" s="2" t="s">
        <v>232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230</v>
      </c>
      <c r="MX257" s="2" t="s">
        <v>274</v>
      </c>
      <c r="MY257" s="2" t="s">
        <v>648</v>
      </c>
      <c r="MZ257" s="2" t="s">
        <v>1464</v>
      </c>
      <c r="NA257" s="2" t="s">
        <v>232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220</v>
      </c>
      <c r="NK257" s="2" t="s">
        <v>220</v>
      </c>
      <c r="NL257" s="2" t="s">
        <v>220</v>
      </c>
      <c r="NM257" s="2" t="s">
        <v>220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277</v>
      </c>
      <c r="NV257" s="2" t="s">
        <v>217</v>
      </c>
      <c r="NW257" s="2" t="s">
        <v>220</v>
      </c>
      <c r="NX257" s="2" t="s">
        <v>220</v>
      </c>
      <c r="NY257" s="2" t="s">
        <v>232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220</v>
      </c>
      <c r="OI257" s="2" t="s">
        <v>220</v>
      </c>
      <c r="OJ257" s="2" t="s">
        <v>220</v>
      </c>
      <c r="OK257" s="2" t="s">
        <v>220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230</v>
      </c>
      <c r="OT257" s="2" t="s">
        <v>270</v>
      </c>
      <c r="OU257" s="2" t="s">
        <v>607</v>
      </c>
      <c r="OV257" s="2" t="s">
        <v>2686</v>
      </c>
      <c r="OW257" s="2" t="s">
        <v>232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220</v>
      </c>
      <c r="PG257" s="2" t="s">
        <v>220</v>
      </c>
      <c r="PH257" s="2" t="s">
        <v>220</v>
      </c>
      <c r="PI257" s="2" t="s">
        <v>220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416</v>
      </c>
      <c r="PR257" s="2" t="s">
        <v>270</v>
      </c>
      <c r="PS257" s="2" t="s">
        <v>220</v>
      </c>
      <c r="PT257" s="2" t="s">
        <v>220</v>
      </c>
      <c r="PU257" s="2" t="s">
        <v>232</v>
      </c>
      <c r="PV257" s="2" t="s">
        <v>220</v>
      </c>
      <c r="PW257" s="4">
        <v>1074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</row>
    <row r="258">
      <c r="A258" s="2" t="s">
        <v>2687</v>
      </c>
      <c r="B258" s="2" t="s">
        <v>209</v>
      </c>
      <c r="C258" s="2" t="s">
        <v>210</v>
      </c>
      <c r="D258" s="2" t="s">
        <v>2673</v>
      </c>
      <c r="E258" s="2" t="s">
        <v>2674</v>
      </c>
      <c r="F258" s="2" t="s">
        <v>2688</v>
      </c>
      <c r="G258" s="2" t="s">
        <v>2688</v>
      </c>
      <c r="H258" s="2" t="s">
        <v>2688</v>
      </c>
      <c r="I258" s="2" t="s">
        <v>2689</v>
      </c>
      <c r="J258" s="2" t="s">
        <v>2690</v>
      </c>
      <c r="K258" s="2" t="s">
        <v>216</v>
      </c>
      <c r="L258" s="3">
        <v>14.4</v>
      </c>
      <c r="M258" s="3">
        <v>15.12</v>
      </c>
      <c r="N258" s="3">
        <v>31.99</v>
      </c>
      <c r="O258" s="2" t="s">
        <v>217</v>
      </c>
      <c r="P258" s="2" t="s">
        <v>405</v>
      </c>
      <c r="Q258" s="2" t="s">
        <v>219</v>
      </c>
      <c r="R258" s="2" t="s">
        <v>220</v>
      </c>
      <c r="S258" s="2" t="s">
        <v>220</v>
      </c>
      <c r="T258" s="2" t="s">
        <v>222</v>
      </c>
      <c r="U258" s="2" t="s">
        <v>2589</v>
      </c>
      <c r="V258" s="2" t="s">
        <v>441</v>
      </c>
      <c r="W258" s="2" t="s">
        <v>225</v>
      </c>
      <c r="X258" s="2" t="s">
        <v>226</v>
      </c>
      <c r="Y258" s="2" t="s">
        <v>2691</v>
      </c>
      <c r="Z258" s="4">
        <v>1519</v>
      </c>
      <c r="AA258" s="4">
        <f>=ROUNDDOWN(86.3068181818182,0)</f>
      </c>
      <c r="AB258" s="5">
        <v>17.6</v>
      </c>
      <c r="AC258" s="2" t="s">
        <v>220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>
        <v>32</v>
      </c>
      <c r="AQ258" s="8">
        <v>481.11</v>
      </c>
      <c r="AR258" s="4">
        <v>35</v>
      </c>
      <c r="AS258" s="8">
        <v>543.52</v>
      </c>
      <c r="AT258" s="7">
        <v>-0.0857</v>
      </c>
      <c r="AU258" s="7">
        <v>-0.1148</v>
      </c>
      <c r="AV258" s="4">
        <v>32</v>
      </c>
      <c r="AW258" s="8">
        <v>481.11</v>
      </c>
      <c r="AX258" s="4">
        <v>35</v>
      </c>
      <c r="AY258" s="8">
        <v>543.52</v>
      </c>
      <c r="AZ258" s="7">
        <v>-0.0857</v>
      </c>
      <c r="BA258" s="7">
        <v>-0.1148</v>
      </c>
      <c r="BB258" s="7">
        <v>1</v>
      </c>
      <c r="BC258" s="4">
        <v>51</v>
      </c>
      <c r="BD258" s="8">
        <v>698.43</v>
      </c>
      <c r="BE258" s="4">
        <v>72</v>
      </c>
      <c r="BF258" s="8">
        <v>1113.23</v>
      </c>
      <c r="BG258" s="7">
        <v>-0.2917</v>
      </c>
      <c r="BH258" s="7">
        <v>-0.3726</v>
      </c>
      <c r="BI258" s="7">
        <v>0.6888</v>
      </c>
      <c r="BJ258" s="4">
        <v>32</v>
      </c>
      <c r="BK258" s="8">
        <v>481.11</v>
      </c>
      <c r="BL258" s="2" t="s">
        <v>2692</v>
      </c>
      <c r="BM258" s="7">
        <v>1</v>
      </c>
      <c r="BN258" s="7">
        <v>1</v>
      </c>
      <c r="BO258" s="4">
        <v>2</v>
      </c>
      <c r="BP258" s="8">
        <v>31.42</v>
      </c>
      <c r="BQ258" s="4">
        <v>29</v>
      </c>
      <c r="BR258" s="8">
        <v>455.59</v>
      </c>
      <c r="BS258" s="7">
        <v>-0.931</v>
      </c>
      <c r="BT258" s="7">
        <v>-0.931</v>
      </c>
      <c r="BU258" s="2" t="s">
        <v>230</v>
      </c>
      <c r="BV258" s="2" t="s">
        <v>217</v>
      </c>
      <c r="BW258" s="2" t="s">
        <v>220</v>
      </c>
      <c r="BX258" s="2" t="s">
        <v>1426</v>
      </c>
      <c r="BY258" s="2" t="s">
        <v>232</v>
      </c>
      <c r="BZ258" s="2" t="s">
        <v>220</v>
      </c>
      <c r="CA258" s="4"/>
      <c r="CB258" s="8"/>
      <c r="CC258" s="4">
        <v>3</v>
      </c>
      <c r="CD258" s="8">
        <v>41.82</v>
      </c>
      <c r="CE258" s="7">
        <v>-1</v>
      </c>
      <c r="CF258" s="7">
        <v>-1</v>
      </c>
      <c r="CG258" s="2" t="s">
        <v>230</v>
      </c>
      <c r="CH258" s="2" t="s">
        <v>217</v>
      </c>
      <c r="CI258" s="2" t="s">
        <v>1419</v>
      </c>
      <c r="CJ258" s="2" t="s">
        <v>1728</v>
      </c>
      <c r="CK258" s="2" t="s">
        <v>232</v>
      </c>
      <c r="CL258" s="2" t="s">
        <v>220</v>
      </c>
      <c r="CM258" s="4">
        <v>19</v>
      </c>
      <c r="CN258" s="8">
        <v>285</v>
      </c>
      <c r="CO258" s="4"/>
      <c r="CP258" s="8"/>
      <c r="CQ258" s="7"/>
      <c r="CR258" s="7"/>
      <c r="CS258" s="2" t="s">
        <v>230</v>
      </c>
      <c r="CT258" s="2" t="s">
        <v>217</v>
      </c>
      <c r="CU258" s="2" t="s">
        <v>2693</v>
      </c>
      <c r="CV258" s="2" t="s">
        <v>2694</v>
      </c>
      <c r="CW258" s="2" t="s">
        <v>232</v>
      </c>
      <c r="CX258" s="2" t="s">
        <v>220</v>
      </c>
      <c r="CY258" s="4">
        <v>2</v>
      </c>
      <c r="CZ258" s="8">
        <v>28.7</v>
      </c>
      <c r="DA258" s="4">
        <v>1</v>
      </c>
      <c r="DB258" s="8">
        <v>14.35</v>
      </c>
      <c r="DC258" s="7">
        <v>1</v>
      </c>
      <c r="DD258" s="7">
        <v>1</v>
      </c>
      <c r="DE258" s="2" t="s">
        <v>230</v>
      </c>
      <c r="DF258" s="2" t="s">
        <v>217</v>
      </c>
      <c r="DG258" s="2" t="s">
        <v>1516</v>
      </c>
      <c r="DH258" s="2" t="s">
        <v>2695</v>
      </c>
      <c r="DI258" s="2" t="s">
        <v>232</v>
      </c>
      <c r="DJ258" s="2" t="s">
        <v>220</v>
      </c>
      <c r="DK258" s="4">
        <v>9</v>
      </c>
      <c r="DL258" s="8">
        <v>135.99</v>
      </c>
      <c r="DM258" s="4"/>
      <c r="DN258" s="8"/>
      <c r="DO258" s="7"/>
      <c r="DP258" s="7"/>
      <c r="DQ258" s="2" t="s">
        <v>230</v>
      </c>
      <c r="DR258" s="2" t="s">
        <v>217</v>
      </c>
      <c r="DS258" s="2" t="s">
        <v>239</v>
      </c>
      <c r="DT258" s="2" t="s">
        <v>2696</v>
      </c>
      <c r="DU258" s="2" t="s">
        <v>232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230</v>
      </c>
      <c r="ED258" s="2" t="s">
        <v>217</v>
      </c>
      <c r="EE258" s="2" t="s">
        <v>2697</v>
      </c>
      <c r="EF258" s="2" t="s">
        <v>2219</v>
      </c>
      <c r="EG258" s="2" t="s">
        <v>232</v>
      </c>
      <c r="EH258" s="2" t="s">
        <v>220</v>
      </c>
      <c r="EI258" s="4"/>
      <c r="EJ258" s="8"/>
      <c r="EK258" s="4"/>
      <c r="EL258" s="8"/>
      <c r="EM258" s="7"/>
      <c r="EN258" s="7"/>
      <c r="EO258" s="2" t="s">
        <v>230</v>
      </c>
      <c r="EP258" s="2" t="s">
        <v>217</v>
      </c>
      <c r="EQ258" s="2" t="s">
        <v>2682</v>
      </c>
      <c r="ER258" s="2" t="s">
        <v>2630</v>
      </c>
      <c r="ES258" s="2" t="s">
        <v>232</v>
      </c>
      <c r="ET258" s="2" t="s">
        <v>220</v>
      </c>
      <c r="EU258" s="4"/>
      <c r="EV258" s="8"/>
      <c r="EW258" s="4">
        <v>2</v>
      </c>
      <c r="EX258" s="8">
        <v>31.76</v>
      </c>
      <c r="EY258" s="7">
        <v>-1</v>
      </c>
      <c r="EZ258" s="7">
        <v>-1</v>
      </c>
      <c r="FA258" s="2" t="s">
        <v>230</v>
      </c>
      <c r="FB258" s="2" t="s">
        <v>217</v>
      </c>
      <c r="FC258" s="2" t="s">
        <v>234</v>
      </c>
      <c r="FD258" s="2" t="s">
        <v>2698</v>
      </c>
      <c r="FE258" s="2" t="s">
        <v>232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230</v>
      </c>
      <c r="FN258" s="2" t="s">
        <v>217</v>
      </c>
      <c r="FO258" s="2" t="s">
        <v>246</v>
      </c>
      <c r="FP258" s="2" t="s">
        <v>481</v>
      </c>
      <c r="FQ258" s="2" t="s">
        <v>232</v>
      </c>
      <c r="FR258" s="2" t="s">
        <v>220</v>
      </c>
      <c r="FS258" s="4"/>
      <c r="FT258" s="8"/>
      <c r="FU258" s="4"/>
      <c r="FV258" s="8"/>
      <c r="FW258" s="7"/>
      <c r="FX258" s="7"/>
      <c r="FY258" s="2" t="s">
        <v>277</v>
      </c>
      <c r="FZ258" s="2" t="s">
        <v>217</v>
      </c>
      <c r="GA258" s="2" t="s">
        <v>220</v>
      </c>
      <c r="GB258" s="2" t="s">
        <v>220</v>
      </c>
      <c r="GC258" s="2" t="s">
        <v>232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230</v>
      </c>
      <c r="GL258" s="2" t="s">
        <v>217</v>
      </c>
      <c r="GM258" s="2" t="s">
        <v>2684</v>
      </c>
      <c r="GN258" s="2" t="s">
        <v>289</v>
      </c>
      <c r="GO258" s="2" t="s">
        <v>232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230</v>
      </c>
      <c r="GX258" s="2" t="s">
        <v>217</v>
      </c>
      <c r="GY258" s="2" t="s">
        <v>327</v>
      </c>
      <c r="GZ258" s="2" t="s">
        <v>509</v>
      </c>
      <c r="HA258" s="2" t="s">
        <v>232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254</v>
      </c>
      <c r="HJ258" s="2" t="s">
        <v>217</v>
      </c>
      <c r="HK258" s="2" t="s">
        <v>220</v>
      </c>
      <c r="HL258" s="2" t="s">
        <v>220</v>
      </c>
      <c r="HM258" s="2" t="s">
        <v>232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230</v>
      </c>
      <c r="HV258" s="2" t="s">
        <v>217</v>
      </c>
      <c r="HW258" s="2" t="s">
        <v>599</v>
      </c>
      <c r="HX258" s="2" t="s">
        <v>220</v>
      </c>
      <c r="HY258" s="2" t="s">
        <v>232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230</v>
      </c>
      <c r="IH258" s="2" t="s">
        <v>217</v>
      </c>
      <c r="II258" s="2" t="s">
        <v>239</v>
      </c>
      <c r="IJ258" s="2" t="s">
        <v>2699</v>
      </c>
      <c r="IK258" s="2" t="s">
        <v>232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277</v>
      </c>
      <c r="IT258" s="2" t="s">
        <v>217</v>
      </c>
      <c r="IU258" s="2" t="s">
        <v>220</v>
      </c>
      <c r="IV258" s="2" t="s">
        <v>220</v>
      </c>
      <c r="IW258" s="2" t="s">
        <v>232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230</v>
      </c>
      <c r="JF258" s="2" t="s">
        <v>217</v>
      </c>
      <c r="JG258" s="2" t="s">
        <v>329</v>
      </c>
      <c r="JH258" s="2" t="s">
        <v>937</v>
      </c>
      <c r="JI258" s="2" t="s">
        <v>232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277</v>
      </c>
      <c r="JR258" s="2" t="s">
        <v>217</v>
      </c>
      <c r="JS258" s="2" t="s">
        <v>684</v>
      </c>
      <c r="JT258" s="2" t="s">
        <v>220</v>
      </c>
      <c r="JU258" s="2" t="s">
        <v>232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230</v>
      </c>
      <c r="KD258" s="2" t="s">
        <v>217</v>
      </c>
      <c r="KE258" s="2" t="s">
        <v>262</v>
      </c>
      <c r="KF258" s="2" t="s">
        <v>2700</v>
      </c>
      <c r="KG258" s="2" t="s">
        <v>232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277</v>
      </c>
      <c r="KP258" s="2" t="s">
        <v>217</v>
      </c>
      <c r="KQ258" s="2" t="s">
        <v>220</v>
      </c>
      <c r="KR258" s="2" t="s">
        <v>220</v>
      </c>
      <c r="KS258" s="2" t="s">
        <v>232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230</v>
      </c>
      <c r="LB258" s="2" t="s">
        <v>217</v>
      </c>
      <c r="LC258" s="2" t="s">
        <v>297</v>
      </c>
      <c r="LD258" s="2" t="s">
        <v>2701</v>
      </c>
      <c r="LE258" s="2" t="s">
        <v>232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268</v>
      </c>
      <c r="LN258" s="2" t="s">
        <v>217</v>
      </c>
      <c r="LO258" s="2" t="s">
        <v>220</v>
      </c>
      <c r="LP258" s="2" t="s">
        <v>220</v>
      </c>
      <c r="LQ258" s="2" t="s">
        <v>232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230</v>
      </c>
      <c r="LZ258" s="2" t="s">
        <v>270</v>
      </c>
      <c r="MA258" s="2" t="s">
        <v>299</v>
      </c>
      <c r="MB258" s="2" t="s">
        <v>1289</v>
      </c>
      <c r="MC258" s="2" t="s">
        <v>232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230</v>
      </c>
      <c r="ML258" s="2" t="s">
        <v>270</v>
      </c>
      <c r="MM258" s="2" t="s">
        <v>520</v>
      </c>
      <c r="MN258" s="2" t="s">
        <v>2181</v>
      </c>
      <c r="MO258" s="2" t="s">
        <v>232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230</v>
      </c>
      <c r="MX258" s="2" t="s">
        <v>274</v>
      </c>
      <c r="MY258" s="2" t="s">
        <v>1419</v>
      </c>
      <c r="MZ258" s="2" t="s">
        <v>2698</v>
      </c>
      <c r="NA258" s="2" t="s">
        <v>232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220</v>
      </c>
      <c r="NK258" s="2" t="s">
        <v>220</v>
      </c>
      <c r="NL258" s="2" t="s">
        <v>220</v>
      </c>
      <c r="NM258" s="2" t="s">
        <v>220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277</v>
      </c>
      <c r="NV258" s="2" t="s">
        <v>217</v>
      </c>
      <c r="NW258" s="2" t="s">
        <v>220</v>
      </c>
      <c r="NX258" s="2" t="s">
        <v>220</v>
      </c>
      <c r="NY258" s="2" t="s">
        <v>232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220</v>
      </c>
      <c r="OI258" s="2" t="s">
        <v>220</v>
      </c>
      <c r="OJ258" s="2" t="s">
        <v>220</v>
      </c>
      <c r="OK258" s="2" t="s">
        <v>220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254</v>
      </c>
      <c r="OT258" s="2" t="s">
        <v>270</v>
      </c>
      <c r="OU258" s="2" t="s">
        <v>220</v>
      </c>
      <c r="OV258" s="2" t="s">
        <v>220</v>
      </c>
      <c r="OW258" s="2" t="s">
        <v>232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220</v>
      </c>
      <c r="PG258" s="2" t="s">
        <v>220</v>
      </c>
      <c r="PH258" s="2" t="s">
        <v>220</v>
      </c>
      <c r="PI258" s="2" t="s">
        <v>220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254</v>
      </c>
      <c r="PR258" s="2" t="s">
        <v>270</v>
      </c>
      <c r="PS258" s="2" t="s">
        <v>220</v>
      </c>
      <c r="PT258" s="2" t="s">
        <v>220</v>
      </c>
      <c r="PU258" s="2" t="s">
        <v>232</v>
      </c>
      <c r="PV258" s="2" t="s">
        <v>220</v>
      </c>
      <c r="PW258" s="4">
        <v>1519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</row>
    <row r="259">
      <c r="A259" s="2" t="s">
        <v>2702</v>
      </c>
      <c r="B259" s="2" t="s">
        <v>209</v>
      </c>
      <c r="C259" s="2" t="s">
        <v>210</v>
      </c>
      <c r="D259" s="2" t="s">
        <v>2673</v>
      </c>
      <c r="E259" s="2" t="s">
        <v>2674</v>
      </c>
      <c r="F259" s="2" t="s">
        <v>2688</v>
      </c>
      <c r="G259" s="2" t="s">
        <v>2688</v>
      </c>
      <c r="H259" s="2" t="s">
        <v>2688</v>
      </c>
      <c r="I259" s="2" t="s">
        <v>2689</v>
      </c>
      <c r="J259" s="2" t="s">
        <v>2690</v>
      </c>
      <c r="K259" s="2" t="s">
        <v>1583</v>
      </c>
      <c r="L259" s="3">
        <v>14.4</v>
      </c>
      <c r="M259" s="3">
        <v>15.12</v>
      </c>
      <c r="N259" s="3">
        <v>31.99</v>
      </c>
      <c r="O259" s="2" t="s">
        <v>1099</v>
      </c>
      <c r="P259" s="2" t="s">
        <v>538</v>
      </c>
      <c r="Q259" s="2" t="s">
        <v>219</v>
      </c>
      <c r="R259" s="2" t="s">
        <v>220</v>
      </c>
      <c r="S259" s="2" t="s">
        <v>2703</v>
      </c>
      <c r="T259" s="2" t="s">
        <v>222</v>
      </c>
      <c r="U259" s="2" t="s">
        <v>2589</v>
      </c>
      <c r="V259" s="2" t="s">
        <v>441</v>
      </c>
      <c r="W259" s="2" t="s">
        <v>225</v>
      </c>
      <c r="X259" s="2" t="s">
        <v>226</v>
      </c>
      <c r="Y259" s="2" t="s">
        <v>2704</v>
      </c>
      <c r="Z259" s="4">
        <v>86</v>
      </c>
      <c r="AA259" s="4">
        <f>=ROUNDDOWN(7.96296296296296,0)</f>
      </c>
      <c r="AB259" s="5">
        <v>10.8</v>
      </c>
      <c r="AC259" s="2" t="s">
        <v>220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>
        <v>19</v>
      </c>
      <c r="AQ259" s="8">
        <v>217.32</v>
      </c>
      <c r="AR259" s="4">
        <v>37</v>
      </c>
      <c r="AS259" s="8">
        <v>569.71</v>
      </c>
      <c r="AT259" s="7">
        <v>-0.4865</v>
      </c>
      <c r="AU259" s="7">
        <v>-0.6185</v>
      </c>
      <c r="AV259" s="4">
        <v>19</v>
      </c>
      <c r="AW259" s="8">
        <v>217.32</v>
      </c>
      <c r="AX259" s="4">
        <v>37</v>
      </c>
      <c r="AY259" s="8">
        <v>569.71</v>
      </c>
      <c r="AZ259" s="7">
        <v>-0.4865</v>
      </c>
      <c r="BA259" s="7">
        <v>-0.6185</v>
      </c>
      <c r="BB259" s="7">
        <v>1</v>
      </c>
      <c r="BC259" s="4" t="s">
        <v>220</v>
      </c>
      <c r="BD259" s="8" t="s">
        <v>220</v>
      </c>
      <c r="BE259" s="4" t="s">
        <v>220</v>
      </c>
      <c r="BF259" s="8" t="s">
        <v>220</v>
      </c>
      <c r="BG259" s="7" t="s">
        <v>220</v>
      </c>
      <c r="BH259" s="7" t="s">
        <v>220</v>
      </c>
      <c r="BI259" s="7">
        <v>0.3112</v>
      </c>
      <c r="BJ259" s="4">
        <v>19</v>
      </c>
      <c r="BK259" s="8">
        <v>217.32</v>
      </c>
      <c r="BL259" s="2" t="s">
        <v>2705</v>
      </c>
      <c r="BM259" s="7">
        <v>1</v>
      </c>
      <c r="BN259" s="7">
        <v>1</v>
      </c>
      <c r="BO259" s="4">
        <v>5</v>
      </c>
      <c r="BP259" s="8">
        <v>41.4</v>
      </c>
      <c r="BQ259" s="4">
        <v>10</v>
      </c>
      <c r="BR259" s="8">
        <v>165.6</v>
      </c>
      <c r="BS259" s="7">
        <v>-0.5</v>
      </c>
      <c r="BT259" s="7">
        <v>-0.75</v>
      </c>
      <c r="BU259" s="2" t="s">
        <v>230</v>
      </c>
      <c r="BV259" s="2" t="s">
        <v>217</v>
      </c>
      <c r="BW259" s="2" t="s">
        <v>220</v>
      </c>
      <c r="BX259" s="2" t="s">
        <v>220</v>
      </c>
      <c r="BY259" s="2" t="s">
        <v>232</v>
      </c>
      <c r="BZ259" s="2" t="s">
        <v>220</v>
      </c>
      <c r="CA259" s="4">
        <v>2</v>
      </c>
      <c r="CB259" s="8">
        <v>18.26</v>
      </c>
      <c r="CC259" s="4"/>
      <c r="CD259" s="8"/>
      <c r="CE259" s="7"/>
      <c r="CF259" s="7"/>
      <c r="CG259" s="2" t="s">
        <v>230</v>
      </c>
      <c r="CH259" s="2" t="s">
        <v>217</v>
      </c>
      <c r="CI259" s="2" t="s">
        <v>2706</v>
      </c>
      <c r="CJ259" s="2" t="s">
        <v>551</v>
      </c>
      <c r="CK259" s="2" t="s">
        <v>232</v>
      </c>
      <c r="CL259" s="2" t="s">
        <v>220</v>
      </c>
      <c r="CM259" s="4">
        <v>2</v>
      </c>
      <c r="CN259" s="8">
        <v>16</v>
      </c>
      <c r="CO259" s="4">
        <v>19</v>
      </c>
      <c r="CP259" s="8">
        <v>304</v>
      </c>
      <c r="CQ259" s="7">
        <v>-0.8947</v>
      </c>
      <c r="CR259" s="7">
        <v>-0.9474</v>
      </c>
      <c r="CS259" s="2" t="s">
        <v>230</v>
      </c>
      <c r="CT259" s="2" t="s">
        <v>217</v>
      </c>
      <c r="CU259" s="2" t="s">
        <v>797</v>
      </c>
      <c r="CV259" s="2" t="s">
        <v>1060</v>
      </c>
      <c r="CW259" s="2" t="s">
        <v>269</v>
      </c>
      <c r="CX259" s="2" t="s">
        <v>220</v>
      </c>
      <c r="CY259" s="4">
        <v>6</v>
      </c>
      <c r="CZ259" s="8">
        <v>86.1</v>
      </c>
      <c r="DA259" s="4">
        <v>1</v>
      </c>
      <c r="DB259" s="8">
        <v>14.35</v>
      </c>
      <c r="DC259" s="7">
        <v>5</v>
      </c>
      <c r="DD259" s="7">
        <v>5</v>
      </c>
      <c r="DE259" s="2" t="s">
        <v>230</v>
      </c>
      <c r="DF259" s="2" t="s">
        <v>217</v>
      </c>
      <c r="DG259" s="2" t="s">
        <v>2706</v>
      </c>
      <c r="DH259" s="2" t="s">
        <v>553</v>
      </c>
      <c r="DI259" s="2" t="s">
        <v>232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230</v>
      </c>
      <c r="DR259" s="2" t="s">
        <v>217</v>
      </c>
      <c r="DS259" s="2" t="s">
        <v>2707</v>
      </c>
      <c r="DT259" s="2" t="s">
        <v>796</v>
      </c>
      <c r="DU259" s="2" t="s">
        <v>232</v>
      </c>
      <c r="DV259" s="2" t="s">
        <v>220</v>
      </c>
      <c r="DW259" s="4"/>
      <c r="DX259" s="8"/>
      <c r="DY259" s="4">
        <v>2</v>
      </c>
      <c r="DZ259" s="8">
        <v>14.32</v>
      </c>
      <c r="EA259" s="7">
        <v>-1</v>
      </c>
      <c r="EB259" s="7">
        <v>-1</v>
      </c>
      <c r="EC259" s="2" t="s">
        <v>230</v>
      </c>
      <c r="ED259" s="2" t="s">
        <v>217</v>
      </c>
      <c r="EE259" s="2" t="s">
        <v>547</v>
      </c>
      <c r="EF259" s="2" t="s">
        <v>2708</v>
      </c>
      <c r="EG259" s="2" t="s">
        <v>269</v>
      </c>
      <c r="EH259" s="2" t="s">
        <v>220</v>
      </c>
      <c r="EI259" s="4">
        <v>4</v>
      </c>
      <c r="EJ259" s="8">
        <v>55.56</v>
      </c>
      <c r="EK259" s="4">
        <v>4</v>
      </c>
      <c r="EL259" s="8">
        <v>55.56</v>
      </c>
      <c r="EM259" s="7"/>
      <c r="EN259" s="7"/>
      <c r="EO259" s="2" t="s">
        <v>230</v>
      </c>
      <c r="EP259" s="2" t="s">
        <v>217</v>
      </c>
      <c r="EQ259" s="2" t="s">
        <v>1356</v>
      </c>
      <c r="ER259" s="2" t="s">
        <v>1064</v>
      </c>
      <c r="ES259" s="2" t="s">
        <v>232</v>
      </c>
      <c r="ET259" s="2" t="s">
        <v>220</v>
      </c>
      <c r="EU259" s="4"/>
      <c r="EV259" s="8"/>
      <c r="EW259" s="4">
        <v>1</v>
      </c>
      <c r="EX259" s="8">
        <v>15.88</v>
      </c>
      <c r="EY259" s="7">
        <v>-1</v>
      </c>
      <c r="EZ259" s="7">
        <v>-1</v>
      </c>
      <c r="FA259" s="2" t="s">
        <v>230</v>
      </c>
      <c r="FB259" s="2" t="s">
        <v>217</v>
      </c>
      <c r="FC259" s="2" t="s">
        <v>2706</v>
      </c>
      <c r="FD259" s="2" t="s">
        <v>2709</v>
      </c>
      <c r="FE259" s="2" t="s">
        <v>232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254</v>
      </c>
      <c r="FN259" s="2" t="s">
        <v>217</v>
      </c>
      <c r="FO259" s="2" t="s">
        <v>220</v>
      </c>
      <c r="FP259" s="2" t="s">
        <v>220</v>
      </c>
      <c r="FQ259" s="2" t="s">
        <v>232</v>
      </c>
      <c r="FR259" s="2" t="s">
        <v>220</v>
      </c>
      <c r="FS259" s="4"/>
      <c r="FT259" s="8"/>
      <c r="FU259" s="4"/>
      <c r="FV259" s="8"/>
      <c r="FW259" s="7"/>
      <c r="FX259" s="7"/>
      <c r="FY259" s="2" t="s">
        <v>277</v>
      </c>
      <c r="FZ259" s="2" t="s">
        <v>217</v>
      </c>
      <c r="GA259" s="2" t="s">
        <v>220</v>
      </c>
      <c r="GB259" s="2" t="s">
        <v>220</v>
      </c>
      <c r="GC259" s="2" t="s">
        <v>232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277</v>
      </c>
      <c r="GL259" s="2" t="s">
        <v>217</v>
      </c>
      <c r="GM259" s="2" t="s">
        <v>220</v>
      </c>
      <c r="GN259" s="2" t="s">
        <v>220</v>
      </c>
      <c r="GO259" s="2" t="s">
        <v>232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416</v>
      </c>
      <c r="GX259" s="2" t="s">
        <v>217</v>
      </c>
      <c r="GY259" s="2" t="s">
        <v>220</v>
      </c>
      <c r="GZ259" s="2" t="s">
        <v>220</v>
      </c>
      <c r="HA259" s="2" t="s">
        <v>232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277</v>
      </c>
      <c r="HJ259" s="2" t="s">
        <v>217</v>
      </c>
      <c r="HK259" s="2" t="s">
        <v>220</v>
      </c>
      <c r="HL259" s="2" t="s">
        <v>220</v>
      </c>
      <c r="HM259" s="2" t="s">
        <v>232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230</v>
      </c>
      <c r="HV259" s="2" t="s">
        <v>217</v>
      </c>
      <c r="HW259" s="2" t="s">
        <v>2641</v>
      </c>
      <c r="HX259" s="2" t="s">
        <v>220</v>
      </c>
      <c r="HY259" s="2" t="s">
        <v>232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230</v>
      </c>
      <c r="IH259" s="2" t="s">
        <v>217</v>
      </c>
      <c r="II259" s="2" t="s">
        <v>2706</v>
      </c>
      <c r="IJ259" s="2" t="s">
        <v>531</v>
      </c>
      <c r="IK259" s="2" t="s">
        <v>232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277</v>
      </c>
      <c r="IT259" s="2" t="s">
        <v>217</v>
      </c>
      <c r="IU259" s="2" t="s">
        <v>220</v>
      </c>
      <c r="IV259" s="2" t="s">
        <v>220</v>
      </c>
      <c r="IW259" s="2" t="s">
        <v>232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254</v>
      </c>
      <c r="JF259" s="2" t="s">
        <v>217</v>
      </c>
      <c r="JG259" s="2" t="s">
        <v>220</v>
      </c>
      <c r="JH259" s="2" t="s">
        <v>220</v>
      </c>
      <c r="JI259" s="2" t="s">
        <v>232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277</v>
      </c>
      <c r="JR259" s="2" t="s">
        <v>217</v>
      </c>
      <c r="JS259" s="2" t="s">
        <v>220</v>
      </c>
      <c r="JT259" s="2" t="s">
        <v>220</v>
      </c>
      <c r="JU259" s="2" t="s">
        <v>232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277</v>
      </c>
      <c r="KD259" s="2" t="s">
        <v>217</v>
      </c>
      <c r="KE259" s="2" t="s">
        <v>220</v>
      </c>
      <c r="KF259" s="2" t="s">
        <v>220</v>
      </c>
      <c r="KG259" s="2" t="s">
        <v>232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277</v>
      </c>
      <c r="KP259" s="2" t="s">
        <v>217</v>
      </c>
      <c r="KQ259" s="2" t="s">
        <v>220</v>
      </c>
      <c r="KR259" s="2" t="s">
        <v>220</v>
      </c>
      <c r="KS259" s="2" t="s">
        <v>232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277</v>
      </c>
      <c r="LB259" s="2" t="s">
        <v>217</v>
      </c>
      <c r="LC259" s="2" t="s">
        <v>220</v>
      </c>
      <c r="LD259" s="2" t="s">
        <v>220</v>
      </c>
      <c r="LE259" s="2" t="s">
        <v>232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268</v>
      </c>
      <c r="LN259" s="2" t="s">
        <v>217</v>
      </c>
      <c r="LO259" s="2" t="s">
        <v>220</v>
      </c>
      <c r="LP259" s="2" t="s">
        <v>220</v>
      </c>
      <c r="LQ259" s="2" t="s">
        <v>232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230</v>
      </c>
      <c r="LZ259" s="2" t="s">
        <v>270</v>
      </c>
      <c r="MA259" s="2" t="s">
        <v>1038</v>
      </c>
      <c r="MB259" s="2" t="s">
        <v>220</v>
      </c>
      <c r="MC259" s="2" t="s">
        <v>232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277</v>
      </c>
      <c r="ML259" s="2" t="s">
        <v>217</v>
      </c>
      <c r="MM259" s="2" t="s">
        <v>220</v>
      </c>
      <c r="MN259" s="2" t="s">
        <v>220</v>
      </c>
      <c r="MO259" s="2" t="s">
        <v>232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230</v>
      </c>
      <c r="MX259" s="2" t="s">
        <v>274</v>
      </c>
      <c r="MY259" s="2" t="s">
        <v>2706</v>
      </c>
      <c r="MZ259" s="2" t="s">
        <v>1776</v>
      </c>
      <c r="NA259" s="2" t="s">
        <v>232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277</v>
      </c>
      <c r="NJ259" s="2" t="s">
        <v>217</v>
      </c>
      <c r="NK259" s="2" t="s">
        <v>220</v>
      </c>
      <c r="NL259" s="2" t="s">
        <v>220</v>
      </c>
      <c r="NM259" s="2" t="s">
        <v>232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277</v>
      </c>
      <c r="NV259" s="2" t="s">
        <v>217</v>
      </c>
      <c r="NW259" s="2" t="s">
        <v>220</v>
      </c>
      <c r="NX259" s="2" t="s">
        <v>220</v>
      </c>
      <c r="NY259" s="2" t="s">
        <v>232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217</v>
      </c>
      <c r="OI259" s="2" t="s">
        <v>220</v>
      </c>
      <c r="OJ259" s="2" t="s">
        <v>220</v>
      </c>
      <c r="OK259" s="2" t="s">
        <v>232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277</v>
      </c>
      <c r="OT259" s="2" t="s">
        <v>270</v>
      </c>
      <c r="OU259" s="2" t="s">
        <v>220</v>
      </c>
      <c r="OV259" s="2" t="s">
        <v>220</v>
      </c>
      <c r="OW259" s="2" t="s">
        <v>232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220</v>
      </c>
      <c r="PG259" s="2" t="s">
        <v>220</v>
      </c>
      <c r="PH259" s="2" t="s">
        <v>220</v>
      </c>
      <c r="PI259" s="2" t="s">
        <v>220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277</v>
      </c>
      <c r="PR259" s="2" t="s">
        <v>270</v>
      </c>
      <c r="PS259" s="2" t="s">
        <v>220</v>
      </c>
      <c r="PT259" s="2" t="s">
        <v>220</v>
      </c>
      <c r="PU259" s="2" t="s">
        <v>232</v>
      </c>
      <c r="PV259" s="2" t="s">
        <v>220</v>
      </c>
      <c r="PW259" s="4">
        <v>86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</row>
    <row r="260">
      <c r="A260" s="2" t="s">
        <v>2710</v>
      </c>
      <c r="B260" s="2" t="s">
        <v>209</v>
      </c>
      <c r="C260" s="2" t="s">
        <v>210</v>
      </c>
      <c r="D260" s="2" t="s">
        <v>2673</v>
      </c>
      <c r="E260" s="2" t="s">
        <v>2674</v>
      </c>
      <c r="F260" s="2" t="s">
        <v>2711</v>
      </c>
      <c r="G260" s="2" t="s">
        <v>220</v>
      </c>
      <c r="H260" s="2" t="s">
        <v>220</v>
      </c>
      <c r="I260" s="2" t="s">
        <v>2712</v>
      </c>
      <c r="J260" s="2" t="s">
        <v>2713</v>
      </c>
      <c r="K260" s="2" t="s">
        <v>626</v>
      </c>
      <c r="L260" s="3">
        <v>11.88</v>
      </c>
      <c r="M260" s="3">
        <v>12.47</v>
      </c>
      <c r="N260" s="3">
        <v>26.99</v>
      </c>
      <c r="O260" s="2" t="s">
        <v>217</v>
      </c>
      <c r="P260" s="2" t="s">
        <v>538</v>
      </c>
      <c r="Q260" s="2" t="s">
        <v>219</v>
      </c>
      <c r="R260" s="2" t="s">
        <v>220</v>
      </c>
      <c r="S260" s="2" t="s">
        <v>2714</v>
      </c>
      <c r="T260" s="2" t="s">
        <v>220</v>
      </c>
      <c r="U260" s="2" t="s">
        <v>220</v>
      </c>
      <c r="V260" s="2" t="s">
        <v>580</v>
      </c>
      <c r="W260" s="2" t="s">
        <v>954</v>
      </c>
      <c r="X260" s="2" t="s">
        <v>1234</v>
      </c>
      <c r="Y260" s="2" t="s">
        <v>582</v>
      </c>
      <c r="Z260" s="4">
        <v>80</v>
      </c>
      <c r="AA260" s="4">
        <f>=ROUNDDOWN(9.87654320987654,0)</f>
      </c>
      <c r="AB260" s="5">
        <v>8.1</v>
      </c>
      <c r="AC260" s="2" t="s">
        <v>220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>
        <v>15</v>
      </c>
      <c r="AQ260" s="8">
        <v>176.04</v>
      </c>
      <c r="AR260" s="4">
        <v>31</v>
      </c>
      <c r="AS260" s="8">
        <v>383.41</v>
      </c>
      <c r="AT260" s="7">
        <v>-0.5161</v>
      </c>
      <c r="AU260" s="7">
        <v>-0.5409</v>
      </c>
      <c r="AV260" s="4">
        <v>15</v>
      </c>
      <c r="AW260" s="8">
        <v>176.04</v>
      </c>
      <c r="AX260" s="4">
        <v>31</v>
      </c>
      <c r="AY260" s="8">
        <v>383.41</v>
      </c>
      <c r="AZ260" s="7">
        <v>-0.5161</v>
      </c>
      <c r="BA260" s="7">
        <v>-0.5409</v>
      </c>
      <c r="BB260" s="7">
        <v>1</v>
      </c>
      <c r="BC260" s="4">
        <v>22</v>
      </c>
      <c r="BD260" s="8">
        <v>263.92</v>
      </c>
      <c r="BE260" s="4">
        <v>91</v>
      </c>
      <c r="BF260" s="8">
        <v>1105.38</v>
      </c>
      <c r="BG260" s="7">
        <v>-0.7582</v>
      </c>
      <c r="BH260" s="7">
        <v>-0.7612</v>
      </c>
      <c r="BI260" s="7">
        <v>0.667</v>
      </c>
      <c r="BJ260" s="4">
        <v>15</v>
      </c>
      <c r="BK260" s="8">
        <v>176.04</v>
      </c>
      <c r="BL260" s="2" t="s">
        <v>2715</v>
      </c>
      <c r="BM260" s="7">
        <v>1</v>
      </c>
      <c r="BN260" s="7">
        <v>1</v>
      </c>
      <c r="BO260" s="4">
        <v>7</v>
      </c>
      <c r="BP260" s="8">
        <v>82.01</v>
      </c>
      <c r="BQ260" s="4">
        <v>14</v>
      </c>
      <c r="BR260" s="8">
        <v>185.22</v>
      </c>
      <c r="BS260" s="7">
        <v>-0.5</v>
      </c>
      <c r="BT260" s="7">
        <v>-0.5572</v>
      </c>
      <c r="BU260" s="2" t="s">
        <v>230</v>
      </c>
      <c r="BV260" s="2" t="s">
        <v>217</v>
      </c>
      <c r="BW260" s="2" t="s">
        <v>220</v>
      </c>
      <c r="BX260" s="2" t="s">
        <v>630</v>
      </c>
      <c r="BY260" s="2" t="s">
        <v>232</v>
      </c>
      <c r="BZ260" s="2" t="s">
        <v>220</v>
      </c>
      <c r="CA260" s="4"/>
      <c r="CB260" s="8"/>
      <c r="CC260" s="4">
        <v>1</v>
      </c>
      <c r="CD260" s="8">
        <v>12.26</v>
      </c>
      <c r="CE260" s="7">
        <v>-1</v>
      </c>
      <c r="CF260" s="7">
        <v>-1</v>
      </c>
      <c r="CG260" s="2" t="s">
        <v>230</v>
      </c>
      <c r="CH260" s="2" t="s">
        <v>217</v>
      </c>
      <c r="CI260" s="2" t="s">
        <v>591</v>
      </c>
      <c r="CJ260" s="2" t="s">
        <v>2716</v>
      </c>
      <c r="CK260" s="2" t="s">
        <v>232</v>
      </c>
      <c r="CL260" s="2" t="s">
        <v>220</v>
      </c>
      <c r="CM260" s="4">
        <v>3</v>
      </c>
      <c r="CN260" s="8">
        <v>33.3</v>
      </c>
      <c r="CO260" s="4">
        <v>2</v>
      </c>
      <c r="CP260" s="8">
        <v>22.2</v>
      </c>
      <c r="CQ260" s="7">
        <v>0.5</v>
      </c>
      <c r="CR260" s="7">
        <v>0.5</v>
      </c>
      <c r="CS260" s="2" t="s">
        <v>230</v>
      </c>
      <c r="CT260" s="2" t="s">
        <v>217</v>
      </c>
      <c r="CU260" s="2" t="s">
        <v>587</v>
      </c>
      <c r="CV260" s="2" t="s">
        <v>632</v>
      </c>
      <c r="CW260" s="2" t="s">
        <v>232</v>
      </c>
      <c r="CX260" s="2" t="s">
        <v>220</v>
      </c>
      <c r="CY260" s="4">
        <v>1</v>
      </c>
      <c r="CZ260" s="8">
        <v>11.39</v>
      </c>
      <c r="DA260" s="4">
        <v>1</v>
      </c>
      <c r="DB260" s="8">
        <v>11.39</v>
      </c>
      <c r="DC260" s="7"/>
      <c r="DD260" s="7"/>
      <c r="DE260" s="2" t="s">
        <v>230</v>
      </c>
      <c r="DF260" s="2" t="s">
        <v>217</v>
      </c>
      <c r="DG260" s="2" t="s">
        <v>591</v>
      </c>
      <c r="DH260" s="2" t="s">
        <v>2717</v>
      </c>
      <c r="DI260" s="2" t="s">
        <v>232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230</v>
      </c>
      <c r="DR260" s="2" t="s">
        <v>217</v>
      </c>
      <c r="DS260" s="2" t="s">
        <v>591</v>
      </c>
      <c r="DT260" s="2" t="s">
        <v>2718</v>
      </c>
      <c r="DU260" s="2" t="s">
        <v>232</v>
      </c>
      <c r="DV260" s="2" t="s">
        <v>220</v>
      </c>
      <c r="DW260" s="4"/>
      <c r="DX260" s="8"/>
      <c r="DY260" s="4">
        <v>2</v>
      </c>
      <c r="DZ260" s="8">
        <v>23.08</v>
      </c>
      <c r="EA260" s="7">
        <v>-1</v>
      </c>
      <c r="EB260" s="7">
        <v>-1</v>
      </c>
      <c r="EC260" s="2" t="s">
        <v>230</v>
      </c>
      <c r="ED260" s="2" t="s">
        <v>217</v>
      </c>
      <c r="EE260" s="2" t="s">
        <v>591</v>
      </c>
      <c r="EF260" s="2" t="s">
        <v>2719</v>
      </c>
      <c r="EG260" s="2" t="s">
        <v>232</v>
      </c>
      <c r="EH260" s="2" t="s">
        <v>220</v>
      </c>
      <c r="EI260" s="4">
        <v>1</v>
      </c>
      <c r="EJ260" s="8">
        <v>11.58</v>
      </c>
      <c r="EK260" s="4">
        <v>9</v>
      </c>
      <c r="EL260" s="8">
        <v>104.22</v>
      </c>
      <c r="EM260" s="7">
        <v>-0.8889</v>
      </c>
      <c r="EN260" s="7">
        <v>-0.8889</v>
      </c>
      <c r="EO260" s="2" t="s">
        <v>230</v>
      </c>
      <c r="EP260" s="2" t="s">
        <v>217</v>
      </c>
      <c r="EQ260" s="2" t="s">
        <v>2682</v>
      </c>
      <c r="ER260" s="2" t="s">
        <v>449</v>
      </c>
      <c r="ES260" s="2" t="s">
        <v>232</v>
      </c>
      <c r="ET260" s="2" t="s">
        <v>220</v>
      </c>
      <c r="EU260" s="4">
        <v>1</v>
      </c>
      <c r="EV260" s="8">
        <v>13.1</v>
      </c>
      <c r="EW260" s="4"/>
      <c r="EX260" s="8"/>
      <c r="EY260" s="7"/>
      <c r="EZ260" s="7"/>
      <c r="FA260" s="2" t="s">
        <v>230</v>
      </c>
      <c r="FB260" s="2" t="s">
        <v>217</v>
      </c>
      <c r="FC260" s="2" t="s">
        <v>591</v>
      </c>
      <c r="FD260" s="2" t="s">
        <v>1380</v>
      </c>
      <c r="FE260" s="2" t="s">
        <v>232</v>
      </c>
      <c r="FF260" s="2" t="s">
        <v>220</v>
      </c>
      <c r="FG260" s="4"/>
      <c r="FH260" s="8"/>
      <c r="FI260" s="4">
        <v>2</v>
      </c>
      <c r="FJ260" s="8">
        <v>25.04</v>
      </c>
      <c r="FK260" s="7">
        <v>-1</v>
      </c>
      <c r="FL260" s="7">
        <v>-1</v>
      </c>
      <c r="FM260" s="2" t="s">
        <v>230</v>
      </c>
      <c r="FN260" s="2" t="s">
        <v>217</v>
      </c>
      <c r="FO260" s="2" t="s">
        <v>246</v>
      </c>
      <c r="FP260" s="2" t="s">
        <v>1719</v>
      </c>
      <c r="FQ260" s="2" t="s">
        <v>232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277</v>
      </c>
      <c r="FZ260" s="2" t="s">
        <v>217</v>
      </c>
      <c r="GA260" s="2" t="s">
        <v>220</v>
      </c>
      <c r="GB260" s="2" t="s">
        <v>220</v>
      </c>
      <c r="GC260" s="2" t="s">
        <v>232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230</v>
      </c>
      <c r="GL260" s="2" t="s">
        <v>217</v>
      </c>
      <c r="GM260" s="2" t="s">
        <v>2684</v>
      </c>
      <c r="GN260" s="2" t="s">
        <v>220</v>
      </c>
      <c r="GO260" s="2" t="s">
        <v>232</v>
      </c>
      <c r="GP260" s="2" t="s">
        <v>220</v>
      </c>
      <c r="GQ260" s="4">
        <v>2</v>
      </c>
      <c r="GR260" s="8">
        <v>24.66</v>
      </c>
      <c r="GS260" s="4"/>
      <c r="GT260" s="8"/>
      <c r="GU260" s="7"/>
      <c r="GV260" s="7"/>
      <c r="GW260" s="2" t="s">
        <v>230</v>
      </c>
      <c r="GX260" s="2" t="s">
        <v>217</v>
      </c>
      <c r="GY260" s="2" t="s">
        <v>2720</v>
      </c>
      <c r="GZ260" s="2" t="s">
        <v>509</v>
      </c>
      <c r="HA260" s="2" t="s">
        <v>232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254</v>
      </c>
      <c r="HJ260" s="2" t="s">
        <v>217</v>
      </c>
      <c r="HK260" s="2" t="s">
        <v>220</v>
      </c>
      <c r="HL260" s="2" t="s">
        <v>220</v>
      </c>
      <c r="HM260" s="2" t="s">
        <v>232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230</v>
      </c>
      <c r="HV260" s="2" t="s">
        <v>217</v>
      </c>
      <c r="HW260" s="2" t="s">
        <v>2406</v>
      </c>
      <c r="HX260" s="2" t="s">
        <v>983</v>
      </c>
      <c r="HY260" s="2" t="s">
        <v>232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230</v>
      </c>
      <c r="IH260" s="2" t="s">
        <v>217</v>
      </c>
      <c r="II260" s="2" t="s">
        <v>591</v>
      </c>
      <c r="IJ260" s="2" t="s">
        <v>641</v>
      </c>
      <c r="IK260" s="2" t="s">
        <v>232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277</v>
      </c>
      <c r="IT260" s="2" t="s">
        <v>217</v>
      </c>
      <c r="IU260" s="2" t="s">
        <v>220</v>
      </c>
      <c r="IV260" s="2" t="s">
        <v>220</v>
      </c>
      <c r="IW260" s="2" t="s">
        <v>232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230</v>
      </c>
      <c r="JF260" s="2" t="s">
        <v>217</v>
      </c>
      <c r="JG260" s="2" t="s">
        <v>1387</v>
      </c>
      <c r="JH260" s="2" t="s">
        <v>2721</v>
      </c>
      <c r="JI260" s="2" t="s">
        <v>232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230</v>
      </c>
      <c r="JR260" s="2" t="s">
        <v>217</v>
      </c>
      <c r="JS260" s="2" t="s">
        <v>642</v>
      </c>
      <c r="JT260" s="2" t="s">
        <v>1710</v>
      </c>
      <c r="JU260" s="2" t="s">
        <v>232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277</v>
      </c>
      <c r="KD260" s="2" t="s">
        <v>217</v>
      </c>
      <c r="KE260" s="2" t="s">
        <v>220</v>
      </c>
      <c r="KF260" s="2" t="s">
        <v>220</v>
      </c>
      <c r="KG260" s="2" t="s">
        <v>232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277</v>
      </c>
      <c r="KP260" s="2" t="s">
        <v>217</v>
      </c>
      <c r="KQ260" s="2" t="s">
        <v>220</v>
      </c>
      <c r="KR260" s="2" t="s">
        <v>220</v>
      </c>
      <c r="KS260" s="2" t="s">
        <v>232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277</v>
      </c>
      <c r="LB260" s="2" t="s">
        <v>217</v>
      </c>
      <c r="LC260" s="2" t="s">
        <v>220</v>
      </c>
      <c r="LD260" s="2" t="s">
        <v>220</v>
      </c>
      <c r="LE260" s="2" t="s">
        <v>232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268</v>
      </c>
      <c r="LN260" s="2" t="s">
        <v>217</v>
      </c>
      <c r="LO260" s="2" t="s">
        <v>220</v>
      </c>
      <c r="LP260" s="2" t="s">
        <v>220</v>
      </c>
      <c r="LQ260" s="2" t="s">
        <v>232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270</v>
      </c>
      <c r="MA260" s="2" t="s">
        <v>1682</v>
      </c>
      <c r="MB260" s="2" t="s">
        <v>220</v>
      </c>
      <c r="MC260" s="2" t="s">
        <v>232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277</v>
      </c>
      <c r="ML260" s="2" t="s">
        <v>217</v>
      </c>
      <c r="MM260" s="2" t="s">
        <v>220</v>
      </c>
      <c r="MN260" s="2" t="s">
        <v>220</v>
      </c>
      <c r="MO260" s="2" t="s">
        <v>232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230</v>
      </c>
      <c r="MX260" s="2" t="s">
        <v>274</v>
      </c>
      <c r="MY260" s="2" t="s">
        <v>648</v>
      </c>
      <c r="MZ260" s="2" t="s">
        <v>2722</v>
      </c>
      <c r="NA260" s="2" t="s">
        <v>232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220</v>
      </c>
      <c r="NK260" s="2" t="s">
        <v>220</v>
      </c>
      <c r="NL260" s="2" t="s">
        <v>220</v>
      </c>
      <c r="NM260" s="2" t="s">
        <v>220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277</v>
      </c>
      <c r="NV260" s="2" t="s">
        <v>217</v>
      </c>
      <c r="NW260" s="2" t="s">
        <v>220</v>
      </c>
      <c r="NX260" s="2" t="s">
        <v>220</v>
      </c>
      <c r="NY260" s="2" t="s">
        <v>232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220</v>
      </c>
      <c r="OI260" s="2" t="s">
        <v>220</v>
      </c>
      <c r="OJ260" s="2" t="s">
        <v>220</v>
      </c>
      <c r="OK260" s="2" t="s">
        <v>220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230</v>
      </c>
      <c r="OT260" s="2" t="s">
        <v>270</v>
      </c>
      <c r="OU260" s="2" t="s">
        <v>607</v>
      </c>
      <c r="OV260" s="2" t="s">
        <v>2459</v>
      </c>
      <c r="OW260" s="2" t="s">
        <v>232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220</v>
      </c>
      <c r="PG260" s="2" t="s">
        <v>220</v>
      </c>
      <c r="PH260" s="2" t="s">
        <v>220</v>
      </c>
      <c r="PI260" s="2" t="s">
        <v>220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416</v>
      </c>
      <c r="PR260" s="2" t="s">
        <v>270</v>
      </c>
      <c r="PS260" s="2" t="s">
        <v>220</v>
      </c>
      <c r="PT260" s="2" t="s">
        <v>220</v>
      </c>
      <c r="PU260" s="2" t="s">
        <v>232</v>
      </c>
      <c r="PV260" s="2" t="s">
        <v>220</v>
      </c>
      <c r="PW260" s="4"/>
      <c r="PX260" s="4"/>
      <c r="PY260" s="4"/>
      <c r="PZ260" s="4"/>
      <c r="QA260" s="4">
        <v>80</v>
      </c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</row>
    <row r="261">
      <c r="A261" s="2" t="s">
        <v>2723</v>
      </c>
      <c r="B261" s="2" t="s">
        <v>209</v>
      </c>
      <c r="C261" s="2" t="s">
        <v>210</v>
      </c>
      <c r="D261" s="2" t="s">
        <v>2673</v>
      </c>
      <c r="E261" s="2" t="s">
        <v>2674</v>
      </c>
      <c r="F261" s="2" t="s">
        <v>2711</v>
      </c>
      <c r="G261" s="2" t="s">
        <v>220</v>
      </c>
      <c r="H261" s="2" t="s">
        <v>220</v>
      </c>
      <c r="I261" s="2" t="s">
        <v>2724</v>
      </c>
      <c r="J261" s="2" t="s">
        <v>2713</v>
      </c>
      <c r="K261" s="2" t="s">
        <v>2725</v>
      </c>
      <c r="L261" s="3">
        <v>11.88</v>
      </c>
      <c r="M261" s="3">
        <v>12.47</v>
      </c>
      <c r="N261" s="3">
        <v>26.99</v>
      </c>
      <c r="O261" s="2" t="s">
        <v>1099</v>
      </c>
      <c r="P261" s="2" t="s">
        <v>538</v>
      </c>
      <c r="Q261" s="2" t="s">
        <v>219</v>
      </c>
      <c r="R261" s="2" t="s">
        <v>220</v>
      </c>
      <c r="S261" s="2" t="s">
        <v>2726</v>
      </c>
      <c r="T261" s="2" t="s">
        <v>222</v>
      </c>
      <c r="U261" s="2" t="s">
        <v>2589</v>
      </c>
      <c r="V261" s="2" t="s">
        <v>580</v>
      </c>
      <c r="W261" s="2" t="s">
        <v>954</v>
      </c>
      <c r="X261" s="2" t="s">
        <v>1234</v>
      </c>
      <c r="Y261" s="2" t="s">
        <v>582</v>
      </c>
      <c r="Z261" s="4">
        <v>3</v>
      </c>
      <c r="AA261" s="4">
        <f>=ROUNDDOWN(0.681818181818182,0)</f>
      </c>
      <c r="AB261" s="5">
        <v>4.4</v>
      </c>
      <c r="AC261" s="2" t="s">
        <v>220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>
        <v>7</v>
      </c>
      <c r="AQ261" s="8">
        <v>87.88</v>
      </c>
      <c r="AR261" s="4">
        <v>3</v>
      </c>
      <c r="AS261" s="8">
        <v>29.13</v>
      </c>
      <c r="AT261" s="7">
        <v>1.3333</v>
      </c>
      <c r="AU261" s="7">
        <v>2.0168</v>
      </c>
      <c r="AV261" s="4">
        <v>7</v>
      </c>
      <c r="AW261" s="8">
        <v>87.88</v>
      </c>
      <c r="AX261" s="4">
        <v>3</v>
      </c>
      <c r="AY261" s="8">
        <v>29.13</v>
      </c>
      <c r="AZ261" s="7">
        <v>1.3333</v>
      </c>
      <c r="BA261" s="7">
        <v>2.0168</v>
      </c>
      <c r="BB261" s="7">
        <v>1</v>
      </c>
      <c r="BC261" s="4" t="s">
        <v>220</v>
      </c>
      <c r="BD261" s="8" t="s">
        <v>220</v>
      </c>
      <c r="BE261" s="4" t="s">
        <v>220</v>
      </c>
      <c r="BF261" s="8" t="s">
        <v>220</v>
      </c>
      <c r="BG261" s="7" t="s">
        <v>220</v>
      </c>
      <c r="BH261" s="7" t="s">
        <v>220</v>
      </c>
      <c r="BI261" s="7">
        <v>0.333</v>
      </c>
      <c r="BJ261" s="4">
        <v>7</v>
      </c>
      <c r="BK261" s="8">
        <v>87.88</v>
      </c>
      <c r="BL261" s="2" t="s">
        <v>2727</v>
      </c>
      <c r="BM261" s="7">
        <v>1</v>
      </c>
      <c r="BN261" s="7">
        <v>1</v>
      </c>
      <c r="BO261" s="4">
        <v>4</v>
      </c>
      <c r="BP261" s="8">
        <v>52.36</v>
      </c>
      <c r="BQ261" s="4"/>
      <c r="BR261" s="8"/>
      <c r="BS261" s="7"/>
      <c r="BT261" s="7"/>
      <c r="BU261" s="2" t="s">
        <v>230</v>
      </c>
      <c r="BV261" s="2" t="s">
        <v>217</v>
      </c>
      <c r="BW261" s="2" t="s">
        <v>220</v>
      </c>
      <c r="BX261" s="2" t="s">
        <v>1597</v>
      </c>
      <c r="BY261" s="2" t="s">
        <v>232</v>
      </c>
      <c r="BZ261" s="2" t="s">
        <v>220</v>
      </c>
      <c r="CA261" s="4"/>
      <c r="CB261" s="8"/>
      <c r="CC261" s="4">
        <v>1</v>
      </c>
      <c r="CD261" s="8">
        <v>12.26</v>
      </c>
      <c r="CE261" s="7">
        <v>-1</v>
      </c>
      <c r="CF261" s="7">
        <v>-1</v>
      </c>
      <c r="CG261" s="2" t="s">
        <v>230</v>
      </c>
      <c r="CH261" s="2" t="s">
        <v>217</v>
      </c>
      <c r="CI261" s="2" t="s">
        <v>591</v>
      </c>
      <c r="CJ261" s="2" t="s">
        <v>1629</v>
      </c>
      <c r="CK261" s="2" t="s">
        <v>232</v>
      </c>
      <c r="CL261" s="2" t="s">
        <v>220</v>
      </c>
      <c r="CM261" s="4">
        <v>1</v>
      </c>
      <c r="CN261" s="8">
        <v>11.1</v>
      </c>
      <c r="CO261" s="4">
        <v>1</v>
      </c>
      <c r="CP261" s="8">
        <v>11.1</v>
      </c>
      <c r="CQ261" s="7"/>
      <c r="CR261" s="7"/>
      <c r="CS261" s="2" t="s">
        <v>230</v>
      </c>
      <c r="CT261" s="2" t="s">
        <v>217</v>
      </c>
      <c r="CU261" s="2" t="s">
        <v>587</v>
      </c>
      <c r="CV261" s="2" t="s">
        <v>2629</v>
      </c>
      <c r="CW261" s="2" t="s">
        <v>232</v>
      </c>
      <c r="CX261" s="2" t="s">
        <v>220</v>
      </c>
      <c r="CY261" s="4">
        <v>1</v>
      </c>
      <c r="CZ261" s="8">
        <v>11.39</v>
      </c>
      <c r="DA261" s="4"/>
      <c r="DB261" s="8"/>
      <c r="DC261" s="7"/>
      <c r="DD261" s="7"/>
      <c r="DE261" s="2" t="s">
        <v>230</v>
      </c>
      <c r="DF261" s="2" t="s">
        <v>217</v>
      </c>
      <c r="DG261" s="2" t="s">
        <v>591</v>
      </c>
      <c r="DH261" s="2" t="s">
        <v>1641</v>
      </c>
      <c r="DI261" s="2" t="s">
        <v>232</v>
      </c>
      <c r="DJ261" s="2" t="s">
        <v>220</v>
      </c>
      <c r="DK261" s="4">
        <v>1</v>
      </c>
      <c r="DL261" s="8">
        <v>13.03</v>
      </c>
      <c r="DM261" s="4"/>
      <c r="DN261" s="8"/>
      <c r="DO261" s="7"/>
      <c r="DP261" s="7"/>
      <c r="DQ261" s="2" t="s">
        <v>230</v>
      </c>
      <c r="DR261" s="2" t="s">
        <v>217</v>
      </c>
      <c r="DS261" s="2" t="s">
        <v>591</v>
      </c>
      <c r="DT261" s="2" t="s">
        <v>1643</v>
      </c>
      <c r="DU261" s="2" t="s">
        <v>232</v>
      </c>
      <c r="DV261" s="2" t="s">
        <v>220</v>
      </c>
      <c r="DW261" s="4"/>
      <c r="DX261" s="8"/>
      <c r="DY261" s="4">
        <v>1</v>
      </c>
      <c r="DZ261" s="8">
        <v>5.77</v>
      </c>
      <c r="EA261" s="7">
        <v>-1</v>
      </c>
      <c r="EB261" s="7">
        <v>-1</v>
      </c>
      <c r="EC261" s="2" t="s">
        <v>230</v>
      </c>
      <c r="ED261" s="2" t="s">
        <v>217</v>
      </c>
      <c r="EE261" s="2" t="s">
        <v>591</v>
      </c>
      <c r="EF261" s="2" t="s">
        <v>1642</v>
      </c>
      <c r="EG261" s="2" t="s">
        <v>269</v>
      </c>
      <c r="EH261" s="2" t="s">
        <v>220</v>
      </c>
      <c r="EI261" s="4"/>
      <c r="EJ261" s="8"/>
      <c r="EK261" s="4"/>
      <c r="EL261" s="8"/>
      <c r="EM261" s="7"/>
      <c r="EN261" s="7"/>
      <c r="EO261" s="2" t="s">
        <v>230</v>
      </c>
      <c r="EP261" s="2" t="s">
        <v>217</v>
      </c>
      <c r="EQ261" s="2" t="s">
        <v>2682</v>
      </c>
      <c r="ER261" s="2" t="s">
        <v>2456</v>
      </c>
      <c r="ES261" s="2" t="s">
        <v>232</v>
      </c>
      <c r="ET261" s="2" t="s">
        <v>220</v>
      </c>
      <c r="EU261" s="4"/>
      <c r="EV261" s="8"/>
      <c r="EW261" s="4"/>
      <c r="EX261" s="8"/>
      <c r="EY261" s="7"/>
      <c r="EZ261" s="7"/>
      <c r="FA261" s="2" t="s">
        <v>230</v>
      </c>
      <c r="FB261" s="2" t="s">
        <v>217</v>
      </c>
      <c r="FC261" s="2" t="s">
        <v>591</v>
      </c>
      <c r="FD261" s="2" t="s">
        <v>1459</v>
      </c>
      <c r="FE261" s="2" t="s">
        <v>232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230</v>
      </c>
      <c r="FN261" s="2" t="s">
        <v>217</v>
      </c>
      <c r="FO261" s="2" t="s">
        <v>246</v>
      </c>
      <c r="FP261" s="2" t="s">
        <v>1488</v>
      </c>
      <c r="FQ261" s="2" t="s">
        <v>232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277</v>
      </c>
      <c r="FZ261" s="2" t="s">
        <v>217</v>
      </c>
      <c r="GA261" s="2" t="s">
        <v>220</v>
      </c>
      <c r="GB261" s="2" t="s">
        <v>220</v>
      </c>
      <c r="GC261" s="2" t="s">
        <v>232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230</v>
      </c>
      <c r="GL261" s="2" t="s">
        <v>217</v>
      </c>
      <c r="GM261" s="2" t="s">
        <v>2684</v>
      </c>
      <c r="GN261" s="2" t="s">
        <v>376</v>
      </c>
      <c r="GO261" s="2" t="s">
        <v>232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230</v>
      </c>
      <c r="GX261" s="2" t="s">
        <v>270</v>
      </c>
      <c r="GY261" s="2" t="s">
        <v>252</v>
      </c>
      <c r="GZ261" s="2" t="s">
        <v>1767</v>
      </c>
      <c r="HA261" s="2" t="s">
        <v>232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277</v>
      </c>
      <c r="HJ261" s="2" t="s">
        <v>217</v>
      </c>
      <c r="HK261" s="2" t="s">
        <v>220</v>
      </c>
      <c r="HL261" s="2" t="s">
        <v>220</v>
      </c>
      <c r="HM261" s="2" t="s">
        <v>232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230</v>
      </c>
      <c r="HV261" s="2" t="s">
        <v>217</v>
      </c>
      <c r="HW261" s="2" t="s">
        <v>2406</v>
      </c>
      <c r="HX261" s="2" t="s">
        <v>286</v>
      </c>
      <c r="HY261" s="2" t="s">
        <v>232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230</v>
      </c>
      <c r="IH261" s="2" t="s">
        <v>217</v>
      </c>
      <c r="II261" s="2" t="s">
        <v>591</v>
      </c>
      <c r="IJ261" s="2" t="s">
        <v>2258</v>
      </c>
      <c r="IK261" s="2" t="s">
        <v>232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277</v>
      </c>
      <c r="IT261" s="2" t="s">
        <v>217</v>
      </c>
      <c r="IU261" s="2" t="s">
        <v>220</v>
      </c>
      <c r="IV261" s="2" t="s">
        <v>220</v>
      </c>
      <c r="IW261" s="2" t="s">
        <v>232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230</v>
      </c>
      <c r="JF261" s="2" t="s">
        <v>217</v>
      </c>
      <c r="JG261" s="2" t="s">
        <v>2728</v>
      </c>
      <c r="JH261" s="2" t="s">
        <v>2729</v>
      </c>
      <c r="JI261" s="2" t="s">
        <v>232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230</v>
      </c>
      <c r="JR261" s="2" t="s">
        <v>217</v>
      </c>
      <c r="JS261" s="2" t="s">
        <v>642</v>
      </c>
      <c r="JT261" s="2" t="s">
        <v>1647</v>
      </c>
      <c r="JU261" s="2" t="s">
        <v>232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277</v>
      </c>
      <c r="KD261" s="2" t="s">
        <v>217</v>
      </c>
      <c r="KE261" s="2" t="s">
        <v>220</v>
      </c>
      <c r="KF261" s="2" t="s">
        <v>220</v>
      </c>
      <c r="KG261" s="2" t="s">
        <v>232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277</v>
      </c>
      <c r="KP261" s="2" t="s">
        <v>217</v>
      </c>
      <c r="KQ261" s="2" t="s">
        <v>220</v>
      </c>
      <c r="KR261" s="2" t="s">
        <v>220</v>
      </c>
      <c r="KS261" s="2" t="s">
        <v>232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277</v>
      </c>
      <c r="LB261" s="2" t="s">
        <v>217</v>
      </c>
      <c r="LC261" s="2" t="s">
        <v>220</v>
      </c>
      <c r="LD261" s="2" t="s">
        <v>220</v>
      </c>
      <c r="LE261" s="2" t="s">
        <v>232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268</v>
      </c>
      <c r="LN261" s="2" t="s">
        <v>217</v>
      </c>
      <c r="LO261" s="2" t="s">
        <v>220</v>
      </c>
      <c r="LP261" s="2" t="s">
        <v>220</v>
      </c>
      <c r="LQ261" s="2" t="s">
        <v>232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230</v>
      </c>
      <c r="LZ261" s="2" t="s">
        <v>270</v>
      </c>
      <c r="MA261" s="2" t="s">
        <v>605</v>
      </c>
      <c r="MB261" s="2" t="s">
        <v>220</v>
      </c>
      <c r="MC261" s="2" t="s">
        <v>232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277</v>
      </c>
      <c r="ML261" s="2" t="s">
        <v>217</v>
      </c>
      <c r="MM261" s="2" t="s">
        <v>220</v>
      </c>
      <c r="MN261" s="2" t="s">
        <v>220</v>
      </c>
      <c r="MO261" s="2" t="s">
        <v>232</v>
      </c>
      <c r="MP261" s="2" t="s">
        <v>220</v>
      </c>
      <c r="MQ261" s="4"/>
      <c r="MR261" s="8"/>
      <c r="MS261" s="4"/>
      <c r="MT261" s="8"/>
      <c r="MU261" s="7"/>
      <c r="MV261" s="7"/>
      <c r="MW261" s="2" t="s">
        <v>230</v>
      </c>
      <c r="MX261" s="2" t="s">
        <v>274</v>
      </c>
      <c r="MY261" s="2" t="s">
        <v>648</v>
      </c>
      <c r="MZ261" s="2" t="s">
        <v>2586</v>
      </c>
      <c r="NA261" s="2" t="s">
        <v>232</v>
      </c>
      <c r="NB261" s="2" t="s">
        <v>220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220</v>
      </c>
      <c r="NK261" s="2" t="s">
        <v>220</v>
      </c>
      <c r="NL261" s="2" t="s">
        <v>220</v>
      </c>
      <c r="NM261" s="2" t="s">
        <v>220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277</v>
      </c>
      <c r="NV261" s="2" t="s">
        <v>217</v>
      </c>
      <c r="NW261" s="2" t="s">
        <v>220</v>
      </c>
      <c r="NX261" s="2" t="s">
        <v>220</v>
      </c>
      <c r="NY261" s="2" t="s">
        <v>232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220</v>
      </c>
      <c r="OI261" s="2" t="s">
        <v>220</v>
      </c>
      <c r="OJ261" s="2" t="s">
        <v>220</v>
      </c>
      <c r="OK261" s="2" t="s">
        <v>220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230</v>
      </c>
      <c r="OT261" s="2" t="s">
        <v>270</v>
      </c>
      <c r="OU261" s="2" t="s">
        <v>607</v>
      </c>
      <c r="OV261" s="2" t="s">
        <v>2376</v>
      </c>
      <c r="OW261" s="2" t="s">
        <v>232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220</v>
      </c>
      <c r="PF261" s="2" t="s">
        <v>220</v>
      </c>
      <c r="PG261" s="2" t="s">
        <v>220</v>
      </c>
      <c r="PH261" s="2" t="s">
        <v>220</v>
      </c>
      <c r="PI261" s="2" t="s">
        <v>220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416</v>
      </c>
      <c r="PR261" s="2" t="s">
        <v>270</v>
      </c>
      <c r="PS261" s="2" t="s">
        <v>220</v>
      </c>
      <c r="PT261" s="2" t="s">
        <v>220</v>
      </c>
      <c r="PU261" s="2" t="s">
        <v>232</v>
      </c>
      <c r="PV261" s="2" t="s">
        <v>220</v>
      </c>
      <c r="PW261" s="4">
        <v>3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</row>
    <row r="262">
      <c r="A262" s="2" t="s">
        <v>2730</v>
      </c>
      <c r="B262" s="2" t="s">
        <v>209</v>
      </c>
      <c r="C262" s="2" t="s">
        <v>210</v>
      </c>
      <c r="D262" s="2" t="s">
        <v>2673</v>
      </c>
      <c r="E262" s="2" t="s">
        <v>2674</v>
      </c>
      <c r="F262" s="2" t="s">
        <v>2711</v>
      </c>
      <c r="G262" s="2" t="s">
        <v>220</v>
      </c>
      <c r="H262" s="2" t="s">
        <v>220</v>
      </c>
      <c r="I262" s="2" t="s">
        <v>2731</v>
      </c>
      <c r="J262" s="2" t="s">
        <v>2713</v>
      </c>
      <c r="K262" s="2" t="s">
        <v>2732</v>
      </c>
      <c r="L262" s="3">
        <v>11.88</v>
      </c>
      <c r="M262" s="3">
        <v>12.47</v>
      </c>
      <c r="N262" s="3">
        <v>26.99</v>
      </c>
      <c r="O262" s="2" t="s">
        <v>537</v>
      </c>
      <c r="P262" s="2" t="s">
        <v>1115</v>
      </c>
      <c r="Q262" s="2" t="s">
        <v>219</v>
      </c>
      <c r="R262" s="2" t="s">
        <v>220</v>
      </c>
      <c r="S262" s="2" t="s">
        <v>2733</v>
      </c>
      <c r="T262" s="2" t="s">
        <v>220</v>
      </c>
      <c r="U262" s="2" t="s">
        <v>220</v>
      </c>
      <c r="V262" s="2" t="s">
        <v>580</v>
      </c>
      <c r="W262" s="2" t="s">
        <v>954</v>
      </c>
      <c r="X262" s="2" t="s">
        <v>1234</v>
      </c>
      <c r="Y262" s="2" t="s">
        <v>582</v>
      </c>
      <c r="Z262" s="4"/>
      <c r="AA262" s="4">
        <f>=ROUNDDOWN({0},0)</f>
      </c>
      <c r="AB262" s="5">
        <v>2.8</v>
      </c>
      <c r="AC262" s="2" t="s">
        <v>220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50</v>
      </c>
      <c r="AS262" s="8">
        <v>596.91</v>
      </c>
      <c r="AT262" s="7">
        <v>-1</v>
      </c>
      <c r="AU262" s="7">
        <v>-1</v>
      </c>
      <c r="AV262" s="4" t="s">
        <v>220</v>
      </c>
      <c r="AW262" s="8" t="s">
        <v>220</v>
      </c>
      <c r="AX262" s="4">
        <v>57</v>
      </c>
      <c r="AY262" s="8">
        <v>692.84</v>
      </c>
      <c r="AZ262" s="7" t="s">
        <v>220</v>
      </c>
      <c r="BA262" s="7" t="s">
        <v>220</v>
      </c>
      <c r="BB262" s="7"/>
      <c r="BC262" s="4" t="s">
        <v>220</v>
      </c>
      <c r="BD262" s="8" t="s">
        <v>220</v>
      </c>
      <c r="BE262" s="4" t="s">
        <v>220</v>
      </c>
      <c r="BF262" s="8" t="s">
        <v>220</v>
      </c>
      <c r="BG262" s="7" t="s">
        <v>220</v>
      </c>
      <c r="BH262" s="7" t="s">
        <v>220</v>
      </c>
      <c r="BI262" s="7" t="s">
        <v>220</v>
      </c>
      <c r="BJ262" s="4"/>
      <c r="BK262" s="8"/>
      <c r="BL262" s="2" t="s">
        <v>2734</v>
      </c>
      <c r="BM262" s="7"/>
      <c r="BN262" s="7"/>
      <c r="BO262" s="4"/>
      <c r="BP262" s="8"/>
      <c r="BQ262" s="4">
        <v>19</v>
      </c>
      <c r="BR262" s="8">
        <v>245.29</v>
      </c>
      <c r="BS262" s="7">
        <v>-1</v>
      </c>
      <c r="BT262" s="7">
        <v>-1</v>
      </c>
      <c r="BU262" s="2" t="s">
        <v>230</v>
      </c>
      <c r="BV262" s="2" t="s">
        <v>270</v>
      </c>
      <c r="BW262" s="2" t="s">
        <v>220</v>
      </c>
      <c r="BX262" s="2" t="s">
        <v>1588</v>
      </c>
      <c r="BY262" s="2" t="s">
        <v>232</v>
      </c>
      <c r="BZ262" s="2" t="s">
        <v>220</v>
      </c>
      <c r="CA262" s="4"/>
      <c r="CB262" s="8"/>
      <c r="CC262" s="4"/>
      <c r="CD262" s="8"/>
      <c r="CE262" s="7"/>
      <c r="CF262" s="7"/>
      <c r="CG262" s="2" t="s">
        <v>230</v>
      </c>
      <c r="CH262" s="2" t="s">
        <v>270</v>
      </c>
      <c r="CI262" s="2" t="s">
        <v>591</v>
      </c>
      <c r="CJ262" s="2" t="s">
        <v>2536</v>
      </c>
      <c r="CK262" s="2" t="s">
        <v>232</v>
      </c>
      <c r="CL262" s="2" t="s">
        <v>220</v>
      </c>
      <c r="CM262" s="4"/>
      <c r="CN262" s="8"/>
      <c r="CO262" s="4">
        <v>14</v>
      </c>
      <c r="CP262" s="8">
        <v>155.4</v>
      </c>
      <c r="CQ262" s="7">
        <v>-1</v>
      </c>
      <c r="CR262" s="7">
        <v>-1</v>
      </c>
      <c r="CS262" s="2" t="s">
        <v>230</v>
      </c>
      <c r="CT262" s="2" t="s">
        <v>270</v>
      </c>
      <c r="CU262" s="2" t="s">
        <v>2693</v>
      </c>
      <c r="CV262" s="2" t="s">
        <v>2668</v>
      </c>
      <c r="CW262" s="2" t="s">
        <v>232</v>
      </c>
      <c r="CX262" s="2" t="s">
        <v>220</v>
      </c>
      <c r="CY262" s="4"/>
      <c r="CZ262" s="8"/>
      <c r="DA262" s="4">
        <v>2</v>
      </c>
      <c r="DB262" s="8">
        <v>22.78</v>
      </c>
      <c r="DC262" s="7">
        <v>-1</v>
      </c>
      <c r="DD262" s="7">
        <v>-1</v>
      </c>
      <c r="DE262" s="2" t="s">
        <v>230</v>
      </c>
      <c r="DF262" s="2" t="s">
        <v>270</v>
      </c>
      <c r="DG262" s="2" t="s">
        <v>591</v>
      </c>
      <c r="DH262" s="2" t="s">
        <v>1641</v>
      </c>
      <c r="DI262" s="2" t="s">
        <v>232</v>
      </c>
      <c r="DJ262" s="2" t="s">
        <v>220</v>
      </c>
      <c r="DK262" s="4"/>
      <c r="DL262" s="8"/>
      <c r="DM262" s="4"/>
      <c r="DN262" s="8"/>
      <c r="DO262" s="7"/>
      <c r="DP262" s="7"/>
      <c r="DQ262" s="2" t="s">
        <v>230</v>
      </c>
      <c r="DR262" s="2" t="s">
        <v>270</v>
      </c>
      <c r="DS262" s="2" t="s">
        <v>591</v>
      </c>
      <c r="DT262" s="2" t="s">
        <v>1643</v>
      </c>
      <c r="DU262" s="2" t="s">
        <v>232</v>
      </c>
      <c r="DV262" s="2" t="s">
        <v>220</v>
      </c>
      <c r="DW262" s="4"/>
      <c r="DX262" s="8"/>
      <c r="DY262" s="4">
        <v>5</v>
      </c>
      <c r="DZ262" s="8">
        <v>54.82</v>
      </c>
      <c r="EA262" s="7">
        <v>-1</v>
      </c>
      <c r="EB262" s="7">
        <v>-1</v>
      </c>
      <c r="EC262" s="2" t="s">
        <v>230</v>
      </c>
      <c r="ED262" s="2" t="s">
        <v>270</v>
      </c>
      <c r="EE262" s="2" t="s">
        <v>591</v>
      </c>
      <c r="EF262" s="2" t="s">
        <v>2312</v>
      </c>
      <c r="EG262" s="2" t="s">
        <v>269</v>
      </c>
      <c r="EH262" s="2" t="s">
        <v>220</v>
      </c>
      <c r="EI262" s="4"/>
      <c r="EJ262" s="8"/>
      <c r="EK262" s="4">
        <v>7</v>
      </c>
      <c r="EL262" s="8">
        <v>81.06</v>
      </c>
      <c r="EM262" s="7">
        <v>-1</v>
      </c>
      <c r="EN262" s="7">
        <v>-1</v>
      </c>
      <c r="EO262" s="2" t="s">
        <v>230</v>
      </c>
      <c r="EP262" s="2" t="s">
        <v>270</v>
      </c>
      <c r="EQ262" s="2" t="s">
        <v>2682</v>
      </c>
      <c r="ER262" s="2" t="s">
        <v>236</v>
      </c>
      <c r="ES262" s="2" t="s">
        <v>232</v>
      </c>
      <c r="ET262" s="2" t="s">
        <v>220</v>
      </c>
      <c r="EU262" s="4"/>
      <c r="EV262" s="8"/>
      <c r="EW262" s="4"/>
      <c r="EX262" s="8"/>
      <c r="EY262" s="7"/>
      <c r="EZ262" s="7"/>
      <c r="FA262" s="2" t="s">
        <v>230</v>
      </c>
      <c r="FB262" s="2" t="s">
        <v>270</v>
      </c>
      <c r="FC262" s="2" t="s">
        <v>591</v>
      </c>
      <c r="FD262" s="2" t="s">
        <v>2728</v>
      </c>
      <c r="FE262" s="2" t="s">
        <v>232</v>
      </c>
      <c r="FF262" s="2" t="s">
        <v>220</v>
      </c>
      <c r="FG262" s="4"/>
      <c r="FH262" s="8"/>
      <c r="FI262" s="4">
        <v>3</v>
      </c>
      <c r="FJ262" s="8">
        <v>37.56</v>
      </c>
      <c r="FK262" s="7">
        <v>-1</v>
      </c>
      <c r="FL262" s="7">
        <v>-1</v>
      </c>
      <c r="FM262" s="2" t="s">
        <v>230</v>
      </c>
      <c r="FN262" s="2" t="s">
        <v>270</v>
      </c>
      <c r="FO262" s="2" t="s">
        <v>246</v>
      </c>
      <c r="FP262" s="2" t="s">
        <v>243</v>
      </c>
      <c r="FQ262" s="2" t="s">
        <v>232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277</v>
      </c>
      <c r="FZ262" s="2" t="s">
        <v>270</v>
      </c>
      <c r="GA262" s="2" t="s">
        <v>220</v>
      </c>
      <c r="GB262" s="2" t="s">
        <v>220</v>
      </c>
      <c r="GC262" s="2" t="s">
        <v>232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230</v>
      </c>
      <c r="GL262" s="2" t="s">
        <v>270</v>
      </c>
      <c r="GM262" s="2" t="s">
        <v>2684</v>
      </c>
      <c r="GN262" s="2" t="s">
        <v>1026</v>
      </c>
      <c r="GO262" s="2" t="s">
        <v>232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230</v>
      </c>
      <c r="GX262" s="2" t="s">
        <v>270</v>
      </c>
      <c r="GY262" s="2" t="s">
        <v>252</v>
      </c>
      <c r="GZ262" s="2" t="s">
        <v>306</v>
      </c>
      <c r="HA262" s="2" t="s">
        <v>232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254</v>
      </c>
      <c r="HJ262" s="2" t="s">
        <v>270</v>
      </c>
      <c r="HK262" s="2" t="s">
        <v>220</v>
      </c>
      <c r="HL262" s="2" t="s">
        <v>220</v>
      </c>
      <c r="HM262" s="2" t="s">
        <v>232</v>
      </c>
      <c r="HN262" s="2" t="s">
        <v>220</v>
      </c>
      <c r="HO262" s="4"/>
      <c r="HP262" s="8"/>
      <c r="HQ262" s="4"/>
      <c r="HR262" s="8"/>
      <c r="HS262" s="7"/>
      <c r="HT262" s="7"/>
      <c r="HU262" s="2" t="s">
        <v>230</v>
      </c>
      <c r="HV262" s="2" t="s">
        <v>270</v>
      </c>
      <c r="HW262" s="2" t="s">
        <v>2406</v>
      </c>
      <c r="HX262" s="2" t="s">
        <v>913</v>
      </c>
      <c r="HY262" s="2" t="s">
        <v>232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270</v>
      </c>
      <c r="II262" s="2" t="s">
        <v>591</v>
      </c>
      <c r="IJ262" s="2" t="s">
        <v>2735</v>
      </c>
      <c r="IK262" s="2" t="s">
        <v>232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277</v>
      </c>
      <c r="IT262" s="2" t="s">
        <v>270</v>
      </c>
      <c r="IU262" s="2" t="s">
        <v>220</v>
      </c>
      <c r="IV262" s="2" t="s">
        <v>220</v>
      </c>
      <c r="IW262" s="2" t="s">
        <v>232</v>
      </c>
      <c r="IX262" s="2" t="s">
        <v>220</v>
      </c>
      <c r="IY262" s="4"/>
      <c r="IZ262" s="8"/>
      <c r="JA262" s="4"/>
      <c r="JB262" s="8"/>
      <c r="JC262" s="7"/>
      <c r="JD262" s="7"/>
      <c r="JE262" s="2" t="s">
        <v>230</v>
      </c>
      <c r="JF262" s="2" t="s">
        <v>270</v>
      </c>
      <c r="JG262" s="2" t="s">
        <v>2728</v>
      </c>
      <c r="JH262" s="2" t="s">
        <v>633</v>
      </c>
      <c r="JI262" s="2" t="s">
        <v>232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230</v>
      </c>
      <c r="JR262" s="2" t="s">
        <v>270</v>
      </c>
      <c r="JS262" s="2" t="s">
        <v>642</v>
      </c>
      <c r="JT262" s="2" t="s">
        <v>2003</v>
      </c>
      <c r="JU262" s="2" t="s">
        <v>232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277</v>
      </c>
      <c r="KD262" s="2" t="s">
        <v>270</v>
      </c>
      <c r="KE262" s="2" t="s">
        <v>220</v>
      </c>
      <c r="KF262" s="2" t="s">
        <v>220</v>
      </c>
      <c r="KG262" s="2" t="s">
        <v>232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277</v>
      </c>
      <c r="KP262" s="2" t="s">
        <v>270</v>
      </c>
      <c r="KQ262" s="2" t="s">
        <v>220</v>
      </c>
      <c r="KR262" s="2" t="s">
        <v>220</v>
      </c>
      <c r="KS262" s="2" t="s">
        <v>232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277</v>
      </c>
      <c r="LB262" s="2" t="s">
        <v>270</v>
      </c>
      <c r="LC262" s="2" t="s">
        <v>220</v>
      </c>
      <c r="LD262" s="2" t="s">
        <v>220</v>
      </c>
      <c r="LE262" s="2" t="s">
        <v>232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268</v>
      </c>
      <c r="LN262" s="2" t="s">
        <v>270</v>
      </c>
      <c r="LO262" s="2" t="s">
        <v>220</v>
      </c>
      <c r="LP262" s="2" t="s">
        <v>220</v>
      </c>
      <c r="LQ262" s="2" t="s">
        <v>232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230</v>
      </c>
      <c r="LZ262" s="2" t="s">
        <v>270</v>
      </c>
      <c r="MA262" s="2" t="s">
        <v>605</v>
      </c>
      <c r="MB262" s="2" t="s">
        <v>220</v>
      </c>
      <c r="MC262" s="2" t="s">
        <v>232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277</v>
      </c>
      <c r="ML262" s="2" t="s">
        <v>270</v>
      </c>
      <c r="MM262" s="2" t="s">
        <v>220</v>
      </c>
      <c r="MN262" s="2" t="s">
        <v>220</v>
      </c>
      <c r="MO262" s="2" t="s">
        <v>232</v>
      </c>
      <c r="MP262" s="2" t="s">
        <v>220</v>
      </c>
      <c r="MQ262" s="4"/>
      <c r="MR262" s="8"/>
      <c r="MS262" s="4"/>
      <c r="MT262" s="8"/>
      <c r="MU262" s="7"/>
      <c r="MV262" s="7"/>
      <c r="MW262" s="2" t="s">
        <v>230</v>
      </c>
      <c r="MX262" s="2" t="s">
        <v>270</v>
      </c>
      <c r="MY262" s="2" t="s">
        <v>648</v>
      </c>
      <c r="MZ262" s="2" t="s">
        <v>1637</v>
      </c>
      <c r="NA262" s="2" t="s">
        <v>232</v>
      </c>
      <c r="NB262" s="2" t="s">
        <v>220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220</v>
      </c>
      <c r="NK262" s="2" t="s">
        <v>220</v>
      </c>
      <c r="NL262" s="2" t="s">
        <v>220</v>
      </c>
      <c r="NM262" s="2" t="s">
        <v>220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254</v>
      </c>
      <c r="NV262" s="2" t="s">
        <v>270</v>
      </c>
      <c r="NW262" s="2" t="s">
        <v>220</v>
      </c>
      <c r="NX262" s="2" t="s">
        <v>220</v>
      </c>
      <c r="NY262" s="2" t="s">
        <v>232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220</v>
      </c>
      <c r="OI262" s="2" t="s">
        <v>220</v>
      </c>
      <c r="OJ262" s="2" t="s">
        <v>220</v>
      </c>
      <c r="OK262" s="2" t="s">
        <v>220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230</v>
      </c>
      <c r="OT262" s="2" t="s">
        <v>270</v>
      </c>
      <c r="OU262" s="2" t="s">
        <v>2022</v>
      </c>
      <c r="OV262" s="2" t="s">
        <v>2389</v>
      </c>
      <c r="OW262" s="2" t="s">
        <v>232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220</v>
      </c>
      <c r="PG262" s="2" t="s">
        <v>220</v>
      </c>
      <c r="PH262" s="2" t="s">
        <v>220</v>
      </c>
      <c r="PI262" s="2" t="s">
        <v>220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230</v>
      </c>
      <c r="PR262" s="2" t="s">
        <v>270</v>
      </c>
      <c r="PS262" s="2" t="s">
        <v>2208</v>
      </c>
      <c r="PT262" s="2" t="s">
        <v>220</v>
      </c>
      <c r="PU262" s="2" t="s">
        <v>232</v>
      </c>
      <c r="PV262" s="2" t="s">
        <v>220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</row>
    <row r="263">
      <c r="A263" s="2" t="s">
        <v>2736</v>
      </c>
      <c r="B263" s="2" t="s">
        <v>209</v>
      </c>
      <c r="C263" s="2" t="s">
        <v>210</v>
      </c>
      <c r="D263" s="2" t="s">
        <v>2673</v>
      </c>
      <c r="E263" s="2" t="s">
        <v>2674</v>
      </c>
      <c r="F263" s="2" t="s">
        <v>2711</v>
      </c>
      <c r="G263" s="2" t="s">
        <v>2711</v>
      </c>
      <c r="H263" s="2" t="s">
        <v>2711</v>
      </c>
      <c r="I263" s="2" t="s">
        <v>2737</v>
      </c>
      <c r="J263" s="2" t="s">
        <v>2738</v>
      </c>
      <c r="K263" s="2" t="s">
        <v>2732</v>
      </c>
      <c r="L263" s="3">
        <v>14.4</v>
      </c>
      <c r="M263" s="3">
        <v>15.12</v>
      </c>
      <c r="N263" s="3">
        <v>31.99</v>
      </c>
      <c r="O263" s="2" t="s">
        <v>537</v>
      </c>
      <c r="P263" s="2" t="s">
        <v>1115</v>
      </c>
      <c r="Q263" s="2" t="s">
        <v>219</v>
      </c>
      <c r="R263" s="2" t="s">
        <v>220</v>
      </c>
      <c r="S263" s="2" t="s">
        <v>2739</v>
      </c>
      <c r="T263" s="2" t="s">
        <v>220</v>
      </c>
      <c r="U263" s="2" t="s">
        <v>220</v>
      </c>
      <c r="V263" s="2" t="s">
        <v>580</v>
      </c>
      <c r="W263" s="2" t="s">
        <v>954</v>
      </c>
      <c r="X263" s="2" t="s">
        <v>1234</v>
      </c>
      <c r="Y263" s="2" t="s">
        <v>582</v>
      </c>
      <c r="Z263" s="4"/>
      <c r="AA263" s="4">
        <f>=ROUNDDOWN({0},0)</f>
      </c>
      <c r="AB263" s="5">
        <v>1.5</v>
      </c>
      <c r="AC263" s="2" t="s">
        <v>220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7</v>
      </c>
      <c r="AS263" s="8">
        <v>95.93</v>
      </c>
      <c r="AT263" s="7">
        <v>-1</v>
      </c>
      <c r="AU263" s="7">
        <v>-1</v>
      </c>
      <c r="AV263" s="4" t="s">
        <v>220</v>
      </c>
      <c r="AW263" s="8" t="s">
        <v>220</v>
      </c>
      <c r="AX263" s="4" t="s">
        <v>220</v>
      </c>
      <c r="AY263" s="8" t="s">
        <v>220</v>
      </c>
      <c r="AZ263" s="7" t="s">
        <v>220</v>
      </c>
      <c r="BA263" s="7" t="s">
        <v>220</v>
      </c>
      <c r="BB263" s="7"/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 t="s">
        <v>220</v>
      </c>
      <c r="BJ263" s="4"/>
      <c r="BK263" s="8"/>
      <c r="BL263" s="2" t="s">
        <v>1851</v>
      </c>
      <c r="BM263" s="7"/>
      <c r="BN263" s="7"/>
      <c r="BO263" s="4"/>
      <c r="BP263" s="8"/>
      <c r="BQ263" s="4">
        <v>1</v>
      </c>
      <c r="BR263" s="8">
        <v>15.49</v>
      </c>
      <c r="BS263" s="7">
        <v>-1</v>
      </c>
      <c r="BT263" s="7">
        <v>-1</v>
      </c>
      <c r="BU263" s="2" t="s">
        <v>230</v>
      </c>
      <c r="BV263" s="2" t="s">
        <v>270</v>
      </c>
      <c r="BW263" s="2" t="s">
        <v>220</v>
      </c>
      <c r="BX263" s="2" t="s">
        <v>2311</v>
      </c>
      <c r="BY263" s="2" t="s">
        <v>232</v>
      </c>
      <c r="BZ263" s="2" t="s">
        <v>220</v>
      </c>
      <c r="CA263" s="4"/>
      <c r="CB263" s="8"/>
      <c r="CC263" s="4"/>
      <c r="CD263" s="8"/>
      <c r="CE263" s="7"/>
      <c r="CF263" s="7"/>
      <c r="CG263" s="2" t="s">
        <v>230</v>
      </c>
      <c r="CH263" s="2" t="s">
        <v>270</v>
      </c>
      <c r="CI263" s="2" t="s">
        <v>591</v>
      </c>
      <c r="CJ263" s="2" t="s">
        <v>1641</v>
      </c>
      <c r="CK263" s="2" t="s">
        <v>232</v>
      </c>
      <c r="CL263" s="2" t="s">
        <v>220</v>
      </c>
      <c r="CM263" s="4"/>
      <c r="CN263" s="8"/>
      <c r="CO263" s="4">
        <v>5</v>
      </c>
      <c r="CP263" s="8">
        <v>66.55</v>
      </c>
      <c r="CQ263" s="7">
        <v>-1</v>
      </c>
      <c r="CR263" s="7">
        <v>-1</v>
      </c>
      <c r="CS263" s="2" t="s">
        <v>230</v>
      </c>
      <c r="CT263" s="2" t="s">
        <v>270</v>
      </c>
      <c r="CU263" s="2" t="s">
        <v>587</v>
      </c>
      <c r="CV263" s="2" t="s">
        <v>2370</v>
      </c>
      <c r="CW263" s="2" t="s">
        <v>232</v>
      </c>
      <c r="CX263" s="2" t="s">
        <v>220</v>
      </c>
      <c r="CY263" s="4"/>
      <c r="CZ263" s="8"/>
      <c r="DA263" s="4"/>
      <c r="DB263" s="8"/>
      <c r="DC263" s="7"/>
      <c r="DD263" s="7"/>
      <c r="DE263" s="2" t="s">
        <v>230</v>
      </c>
      <c r="DF263" s="2" t="s">
        <v>270</v>
      </c>
      <c r="DG263" s="2" t="s">
        <v>591</v>
      </c>
      <c r="DH263" s="2" t="s">
        <v>2536</v>
      </c>
      <c r="DI263" s="2" t="s">
        <v>232</v>
      </c>
      <c r="DJ263" s="2" t="s">
        <v>220</v>
      </c>
      <c r="DK263" s="4"/>
      <c r="DL263" s="8"/>
      <c r="DM263" s="4"/>
      <c r="DN263" s="8"/>
      <c r="DO263" s="7"/>
      <c r="DP263" s="7"/>
      <c r="DQ263" s="2" t="s">
        <v>230</v>
      </c>
      <c r="DR263" s="2" t="s">
        <v>270</v>
      </c>
      <c r="DS263" s="2" t="s">
        <v>591</v>
      </c>
      <c r="DT263" s="2" t="s">
        <v>1641</v>
      </c>
      <c r="DU263" s="2" t="s">
        <v>232</v>
      </c>
      <c r="DV263" s="2" t="s">
        <v>220</v>
      </c>
      <c r="DW263" s="4"/>
      <c r="DX263" s="8"/>
      <c r="DY263" s="4"/>
      <c r="DZ263" s="8"/>
      <c r="EA263" s="7"/>
      <c r="EB263" s="7"/>
      <c r="EC263" s="2" t="s">
        <v>230</v>
      </c>
      <c r="ED263" s="2" t="s">
        <v>270</v>
      </c>
      <c r="EE263" s="2" t="s">
        <v>591</v>
      </c>
      <c r="EF263" s="2" t="s">
        <v>2740</v>
      </c>
      <c r="EG263" s="2" t="s">
        <v>232</v>
      </c>
      <c r="EH263" s="2" t="s">
        <v>220</v>
      </c>
      <c r="EI263" s="4"/>
      <c r="EJ263" s="8"/>
      <c r="EK263" s="4">
        <v>1</v>
      </c>
      <c r="EL263" s="8">
        <v>13.89</v>
      </c>
      <c r="EM263" s="7">
        <v>-1</v>
      </c>
      <c r="EN263" s="7">
        <v>-1</v>
      </c>
      <c r="EO263" s="2" t="s">
        <v>230</v>
      </c>
      <c r="EP263" s="2" t="s">
        <v>270</v>
      </c>
      <c r="EQ263" s="2" t="s">
        <v>2682</v>
      </c>
      <c r="ER263" s="2" t="s">
        <v>246</v>
      </c>
      <c r="ES263" s="2" t="s">
        <v>232</v>
      </c>
      <c r="ET263" s="2" t="s">
        <v>220</v>
      </c>
      <c r="EU263" s="4"/>
      <c r="EV263" s="8"/>
      <c r="EW263" s="4"/>
      <c r="EX263" s="8"/>
      <c r="EY263" s="7"/>
      <c r="EZ263" s="7"/>
      <c r="FA263" s="2" t="s">
        <v>230</v>
      </c>
      <c r="FB263" s="2" t="s">
        <v>270</v>
      </c>
      <c r="FC263" s="2" t="s">
        <v>591</v>
      </c>
      <c r="FD263" s="2" t="s">
        <v>591</v>
      </c>
      <c r="FE263" s="2" t="s">
        <v>232</v>
      </c>
      <c r="FF263" s="2" t="s">
        <v>220</v>
      </c>
      <c r="FG263" s="4"/>
      <c r="FH263" s="8"/>
      <c r="FI263" s="4"/>
      <c r="FJ263" s="8"/>
      <c r="FK263" s="7"/>
      <c r="FL263" s="7"/>
      <c r="FM263" s="2" t="s">
        <v>230</v>
      </c>
      <c r="FN263" s="2" t="s">
        <v>270</v>
      </c>
      <c r="FO263" s="2" t="s">
        <v>246</v>
      </c>
      <c r="FP263" s="2" t="s">
        <v>2741</v>
      </c>
      <c r="FQ263" s="2" t="s">
        <v>232</v>
      </c>
      <c r="FR263" s="2" t="s">
        <v>220</v>
      </c>
      <c r="FS263" s="4"/>
      <c r="FT263" s="8"/>
      <c r="FU263" s="4"/>
      <c r="FV263" s="8"/>
      <c r="FW263" s="7"/>
      <c r="FX263" s="7"/>
      <c r="FY263" s="2" t="s">
        <v>277</v>
      </c>
      <c r="FZ263" s="2" t="s">
        <v>270</v>
      </c>
      <c r="GA263" s="2" t="s">
        <v>220</v>
      </c>
      <c r="GB263" s="2" t="s">
        <v>220</v>
      </c>
      <c r="GC263" s="2" t="s">
        <v>232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230</v>
      </c>
      <c r="GL263" s="2" t="s">
        <v>270</v>
      </c>
      <c r="GM263" s="2" t="s">
        <v>2684</v>
      </c>
      <c r="GN263" s="2" t="s">
        <v>2516</v>
      </c>
      <c r="GO263" s="2" t="s">
        <v>232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230</v>
      </c>
      <c r="GX263" s="2" t="s">
        <v>270</v>
      </c>
      <c r="GY263" s="2" t="s">
        <v>252</v>
      </c>
      <c r="GZ263" s="2" t="s">
        <v>310</v>
      </c>
      <c r="HA263" s="2" t="s">
        <v>232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277</v>
      </c>
      <c r="HJ263" s="2" t="s">
        <v>270</v>
      </c>
      <c r="HK263" s="2" t="s">
        <v>220</v>
      </c>
      <c r="HL263" s="2" t="s">
        <v>220</v>
      </c>
      <c r="HM263" s="2" t="s">
        <v>232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230</v>
      </c>
      <c r="HV263" s="2" t="s">
        <v>270</v>
      </c>
      <c r="HW263" s="2" t="s">
        <v>2406</v>
      </c>
      <c r="HX263" s="2" t="s">
        <v>1609</v>
      </c>
      <c r="HY263" s="2" t="s">
        <v>232</v>
      </c>
      <c r="HZ263" s="2" t="s">
        <v>220</v>
      </c>
      <c r="IA263" s="4"/>
      <c r="IB263" s="8"/>
      <c r="IC263" s="4"/>
      <c r="ID263" s="8"/>
      <c r="IE263" s="7"/>
      <c r="IF263" s="7"/>
      <c r="IG263" s="2" t="s">
        <v>230</v>
      </c>
      <c r="IH263" s="2" t="s">
        <v>270</v>
      </c>
      <c r="II263" s="2" t="s">
        <v>591</v>
      </c>
      <c r="IJ263" s="2" t="s">
        <v>2258</v>
      </c>
      <c r="IK263" s="2" t="s">
        <v>232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277</v>
      </c>
      <c r="IT263" s="2" t="s">
        <v>270</v>
      </c>
      <c r="IU263" s="2" t="s">
        <v>220</v>
      </c>
      <c r="IV263" s="2" t="s">
        <v>220</v>
      </c>
      <c r="IW263" s="2" t="s">
        <v>232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230</v>
      </c>
      <c r="JF263" s="2" t="s">
        <v>270</v>
      </c>
      <c r="JG263" s="2" t="s">
        <v>2728</v>
      </c>
      <c r="JH263" s="2" t="s">
        <v>2729</v>
      </c>
      <c r="JI263" s="2" t="s">
        <v>232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230</v>
      </c>
      <c r="JR263" s="2" t="s">
        <v>270</v>
      </c>
      <c r="JS263" s="2" t="s">
        <v>642</v>
      </c>
      <c r="JT263" s="2" t="s">
        <v>2742</v>
      </c>
      <c r="JU263" s="2" t="s">
        <v>232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277</v>
      </c>
      <c r="KD263" s="2" t="s">
        <v>270</v>
      </c>
      <c r="KE263" s="2" t="s">
        <v>220</v>
      </c>
      <c r="KF263" s="2" t="s">
        <v>220</v>
      </c>
      <c r="KG263" s="2" t="s">
        <v>232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277</v>
      </c>
      <c r="KP263" s="2" t="s">
        <v>270</v>
      </c>
      <c r="KQ263" s="2" t="s">
        <v>220</v>
      </c>
      <c r="KR263" s="2" t="s">
        <v>220</v>
      </c>
      <c r="KS263" s="2" t="s">
        <v>232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277</v>
      </c>
      <c r="LB263" s="2" t="s">
        <v>270</v>
      </c>
      <c r="LC263" s="2" t="s">
        <v>220</v>
      </c>
      <c r="LD263" s="2" t="s">
        <v>220</v>
      </c>
      <c r="LE263" s="2" t="s">
        <v>232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268</v>
      </c>
      <c r="LN263" s="2" t="s">
        <v>270</v>
      </c>
      <c r="LO263" s="2" t="s">
        <v>220</v>
      </c>
      <c r="LP263" s="2" t="s">
        <v>220</v>
      </c>
      <c r="LQ263" s="2" t="s">
        <v>232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230</v>
      </c>
      <c r="LZ263" s="2" t="s">
        <v>270</v>
      </c>
      <c r="MA263" s="2" t="s">
        <v>605</v>
      </c>
      <c r="MB263" s="2" t="s">
        <v>2743</v>
      </c>
      <c r="MC263" s="2" t="s">
        <v>232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277</v>
      </c>
      <c r="ML263" s="2" t="s">
        <v>270</v>
      </c>
      <c r="MM263" s="2" t="s">
        <v>220</v>
      </c>
      <c r="MN263" s="2" t="s">
        <v>220</v>
      </c>
      <c r="MO263" s="2" t="s">
        <v>232</v>
      </c>
      <c r="MP263" s="2" t="s">
        <v>220</v>
      </c>
      <c r="MQ263" s="4"/>
      <c r="MR263" s="8"/>
      <c r="MS263" s="4"/>
      <c r="MT263" s="8"/>
      <c r="MU263" s="7"/>
      <c r="MV263" s="7"/>
      <c r="MW263" s="2" t="s">
        <v>230</v>
      </c>
      <c r="MX263" s="2" t="s">
        <v>270</v>
      </c>
      <c r="MY263" s="2" t="s">
        <v>1658</v>
      </c>
      <c r="MZ263" s="2" t="s">
        <v>2313</v>
      </c>
      <c r="NA263" s="2" t="s">
        <v>232</v>
      </c>
      <c r="NB263" s="2" t="s">
        <v>220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220</v>
      </c>
      <c r="NK263" s="2" t="s">
        <v>220</v>
      </c>
      <c r="NL263" s="2" t="s">
        <v>220</v>
      </c>
      <c r="NM263" s="2" t="s">
        <v>220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254</v>
      </c>
      <c r="NV263" s="2" t="s">
        <v>270</v>
      </c>
      <c r="NW263" s="2" t="s">
        <v>220</v>
      </c>
      <c r="NX263" s="2" t="s">
        <v>220</v>
      </c>
      <c r="NY263" s="2" t="s">
        <v>232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220</v>
      </c>
      <c r="OI263" s="2" t="s">
        <v>220</v>
      </c>
      <c r="OJ263" s="2" t="s">
        <v>220</v>
      </c>
      <c r="OK263" s="2" t="s">
        <v>220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230</v>
      </c>
      <c r="OT263" s="2" t="s">
        <v>270</v>
      </c>
      <c r="OU263" s="2" t="s">
        <v>2022</v>
      </c>
      <c r="OV263" s="2" t="s">
        <v>1545</v>
      </c>
      <c r="OW263" s="2" t="s">
        <v>232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220</v>
      </c>
      <c r="PF263" s="2" t="s">
        <v>220</v>
      </c>
      <c r="PG263" s="2" t="s">
        <v>220</v>
      </c>
      <c r="PH263" s="2" t="s">
        <v>220</v>
      </c>
      <c r="PI263" s="2" t="s">
        <v>220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230</v>
      </c>
      <c r="PR263" s="2" t="s">
        <v>270</v>
      </c>
      <c r="PS263" s="2" t="s">
        <v>2208</v>
      </c>
      <c r="PT263" s="2" t="s">
        <v>220</v>
      </c>
      <c r="PU263" s="2" t="s">
        <v>232</v>
      </c>
      <c r="PV263" s="2" t="s">
        <v>220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</row>
    <row r="264">
      <c r="A264" s="2" t="s">
        <v>2744</v>
      </c>
      <c r="B264" s="2" t="s">
        <v>209</v>
      </c>
      <c r="C264" s="2" t="s">
        <v>210</v>
      </c>
      <c r="D264" s="2" t="s">
        <v>2673</v>
      </c>
      <c r="E264" s="2" t="s">
        <v>2674</v>
      </c>
      <c r="F264" s="2" t="s">
        <v>2745</v>
      </c>
      <c r="G264" s="2" t="s">
        <v>2745</v>
      </c>
      <c r="H264" s="2" t="s">
        <v>2745</v>
      </c>
      <c r="I264" s="2" t="s">
        <v>2746</v>
      </c>
      <c r="J264" s="2" t="s">
        <v>2690</v>
      </c>
      <c r="K264" s="2" t="s">
        <v>216</v>
      </c>
      <c r="L264" s="3">
        <v>11.88</v>
      </c>
      <c r="M264" s="3">
        <v>12.47</v>
      </c>
      <c r="N264" s="3">
        <v>26.99</v>
      </c>
      <c r="O264" s="2" t="s">
        <v>217</v>
      </c>
      <c r="P264" s="2" t="s">
        <v>405</v>
      </c>
      <c r="Q264" s="2" t="s">
        <v>219</v>
      </c>
      <c r="R264" s="2" t="s">
        <v>220</v>
      </c>
      <c r="S264" s="2" t="s">
        <v>2747</v>
      </c>
      <c r="T264" s="2" t="s">
        <v>222</v>
      </c>
      <c r="U264" s="2" t="s">
        <v>2589</v>
      </c>
      <c r="V264" s="2" t="s">
        <v>843</v>
      </c>
      <c r="W264" s="2" t="s">
        <v>707</v>
      </c>
      <c r="X264" s="2" t="s">
        <v>845</v>
      </c>
      <c r="Y264" s="2" t="s">
        <v>2748</v>
      </c>
      <c r="Z264" s="4">
        <v>753</v>
      </c>
      <c r="AA264" s="4">
        <f>=ROUNDDOWN(62.75,0)</f>
      </c>
      <c r="AB264" s="5">
        <v>12</v>
      </c>
      <c r="AC264" s="2" t="s">
        <v>220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>
        <v>20</v>
      </c>
      <c r="AQ264" s="8">
        <v>262.25</v>
      </c>
      <c r="AR264" s="4">
        <v>111</v>
      </c>
      <c r="AS264" s="8">
        <v>1474.63</v>
      </c>
      <c r="AT264" s="7">
        <v>-0.8198</v>
      </c>
      <c r="AU264" s="7">
        <v>-0.8222</v>
      </c>
      <c r="AV264" s="4">
        <v>20</v>
      </c>
      <c r="AW264" s="8">
        <v>262.25</v>
      </c>
      <c r="AX264" s="4">
        <v>111</v>
      </c>
      <c r="AY264" s="8">
        <v>1474.63</v>
      </c>
      <c r="AZ264" s="7">
        <v>-0.8198</v>
      </c>
      <c r="BA264" s="7">
        <v>-0.8222</v>
      </c>
      <c r="BB264" s="7">
        <v>1</v>
      </c>
      <c r="BC264" s="4">
        <v>20</v>
      </c>
      <c r="BD264" s="8">
        <v>262.25</v>
      </c>
      <c r="BE264" s="4">
        <v>111</v>
      </c>
      <c r="BF264" s="8">
        <v>1474.63</v>
      </c>
      <c r="BG264" s="7">
        <v>-0.8198</v>
      </c>
      <c r="BH264" s="7">
        <v>-0.8222</v>
      </c>
      <c r="BI264" s="7">
        <v>1</v>
      </c>
      <c r="BJ264" s="4">
        <v>20</v>
      </c>
      <c r="BK264" s="8">
        <v>262.25</v>
      </c>
      <c r="BL264" s="2" t="s">
        <v>2749</v>
      </c>
      <c r="BM264" s="7">
        <v>1</v>
      </c>
      <c r="BN264" s="7">
        <v>1</v>
      </c>
      <c r="BO264" s="4">
        <v>1</v>
      </c>
      <c r="BP264" s="8">
        <v>13.17</v>
      </c>
      <c r="BQ264" s="4">
        <v>14</v>
      </c>
      <c r="BR264" s="8">
        <v>184.38</v>
      </c>
      <c r="BS264" s="7">
        <v>-0.9286</v>
      </c>
      <c r="BT264" s="7">
        <v>-0.9286</v>
      </c>
      <c r="BU264" s="2" t="s">
        <v>230</v>
      </c>
      <c r="BV264" s="2" t="s">
        <v>217</v>
      </c>
      <c r="BW264" s="2" t="s">
        <v>220</v>
      </c>
      <c r="BX264" s="2" t="s">
        <v>861</v>
      </c>
      <c r="BY264" s="2" t="s">
        <v>232</v>
      </c>
      <c r="BZ264" s="2" t="s">
        <v>220</v>
      </c>
      <c r="CA264" s="4"/>
      <c r="CB264" s="8"/>
      <c r="CC264" s="4">
        <v>1</v>
      </c>
      <c r="CD264" s="8">
        <v>13.04</v>
      </c>
      <c r="CE264" s="7">
        <v>-1</v>
      </c>
      <c r="CF264" s="7">
        <v>-1</v>
      </c>
      <c r="CG264" s="2" t="s">
        <v>230</v>
      </c>
      <c r="CH264" s="2" t="s">
        <v>217</v>
      </c>
      <c r="CI264" s="2" t="s">
        <v>2750</v>
      </c>
      <c r="CJ264" s="2" t="s">
        <v>290</v>
      </c>
      <c r="CK264" s="2" t="s">
        <v>232</v>
      </c>
      <c r="CL264" s="2" t="s">
        <v>220</v>
      </c>
      <c r="CM264" s="4">
        <v>11</v>
      </c>
      <c r="CN264" s="8">
        <v>150.92</v>
      </c>
      <c r="CO264" s="4">
        <v>73</v>
      </c>
      <c r="CP264" s="8">
        <v>1001.56</v>
      </c>
      <c r="CQ264" s="7">
        <v>-0.8493</v>
      </c>
      <c r="CR264" s="7">
        <v>-0.8493</v>
      </c>
      <c r="CS264" s="2" t="s">
        <v>230</v>
      </c>
      <c r="CT264" s="2" t="s">
        <v>217</v>
      </c>
      <c r="CU264" s="2" t="s">
        <v>1811</v>
      </c>
      <c r="CV264" s="2" t="s">
        <v>811</v>
      </c>
      <c r="CW264" s="2" t="s">
        <v>232</v>
      </c>
      <c r="CX264" s="2" t="s">
        <v>220</v>
      </c>
      <c r="CY264" s="4">
        <v>6</v>
      </c>
      <c r="CZ264" s="8">
        <v>75.18</v>
      </c>
      <c r="DA264" s="4">
        <v>8</v>
      </c>
      <c r="DB264" s="8">
        <v>100.24</v>
      </c>
      <c r="DC264" s="7">
        <v>-0.25</v>
      </c>
      <c r="DD264" s="7">
        <v>-0.25</v>
      </c>
      <c r="DE264" s="2" t="s">
        <v>230</v>
      </c>
      <c r="DF264" s="2" t="s">
        <v>217</v>
      </c>
      <c r="DG264" s="2" t="s">
        <v>310</v>
      </c>
      <c r="DH264" s="2" t="s">
        <v>424</v>
      </c>
      <c r="DI264" s="2" t="s">
        <v>232</v>
      </c>
      <c r="DJ264" s="2" t="s">
        <v>220</v>
      </c>
      <c r="DK264" s="4"/>
      <c r="DL264" s="8"/>
      <c r="DM264" s="4"/>
      <c r="DN264" s="8"/>
      <c r="DO264" s="7"/>
      <c r="DP264" s="7"/>
      <c r="DQ264" s="2" t="s">
        <v>230</v>
      </c>
      <c r="DR264" s="2" t="s">
        <v>217</v>
      </c>
      <c r="DS264" s="2" t="s">
        <v>727</v>
      </c>
      <c r="DT264" s="2" t="s">
        <v>1088</v>
      </c>
      <c r="DU264" s="2" t="s">
        <v>232</v>
      </c>
      <c r="DV264" s="2" t="s">
        <v>220</v>
      </c>
      <c r="DW264" s="4"/>
      <c r="DX264" s="8"/>
      <c r="DY264" s="4">
        <v>5</v>
      </c>
      <c r="DZ264" s="8">
        <v>58.9</v>
      </c>
      <c r="EA264" s="7">
        <v>-1</v>
      </c>
      <c r="EB264" s="7">
        <v>-1</v>
      </c>
      <c r="EC264" s="2" t="s">
        <v>230</v>
      </c>
      <c r="ED264" s="2" t="s">
        <v>217</v>
      </c>
      <c r="EE264" s="2" t="s">
        <v>1788</v>
      </c>
      <c r="EF264" s="2" t="s">
        <v>327</v>
      </c>
      <c r="EG264" s="2" t="s">
        <v>232</v>
      </c>
      <c r="EH264" s="2" t="s">
        <v>220</v>
      </c>
      <c r="EI264" s="4">
        <v>2</v>
      </c>
      <c r="EJ264" s="8">
        <v>22.98</v>
      </c>
      <c r="EK264" s="4">
        <v>9</v>
      </c>
      <c r="EL264" s="8">
        <v>103.41</v>
      </c>
      <c r="EM264" s="7">
        <v>-0.7778</v>
      </c>
      <c r="EN264" s="7">
        <v>-0.7778</v>
      </c>
      <c r="EO264" s="2" t="s">
        <v>230</v>
      </c>
      <c r="EP264" s="2" t="s">
        <v>217</v>
      </c>
      <c r="EQ264" s="2" t="s">
        <v>1845</v>
      </c>
      <c r="ER264" s="2" t="s">
        <v>862</v>
      </c>
      <c r="ES264" s="2" t="s">
        <v>232</v>
      </c>
      <c r="ET264" s="2" t="s">
        <v>220</v>
      </c>
      <c r="EU264" s="4"/>
      <c r="EV264" s="8"/>
      <c r="EW264" s="4">
        <v>1</v>
      </c>
      <c r="EX264" s="8">
        <v>13.1</v>
      </c>
      <c r="EY264" s="7">
        <v>-1</v>
      </c>
      <c r="EZ264" s="7">
        <v>-1</v>
      </c>
      <c r="FA264" s="2" t="s">
        <v>230</v>
      </c>
      <c r="FB264" s="2" t="s">
        <v>217</v>
      </c>
      <c r="FC264" s="2" t="s">
        <v>1900</v>
      </c>
      <c r="FD264" s="2" t="s">
        <v>931</v>
      </c>
      <c r="FE264" s="2" t="s">
        <v>232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230</v>
      </c>
      <c r="FN264" s="2" t="s">
        <v>217</v>
      </c>
      <c r="FO264" s="2" t="s">
        <v>1802</v>
      </c>
      <c r="FP264" s="2" t="s">
        <v>945</v>
      </c>
      <c r="FQ264" s="2" t="s">
        <v>232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277</v>
      </c>
      <c r="FZ264" s="2" t="s">
        <v>217</v>
      </c>
      <c r="GA264" s="2" t="s">
        <v>220</v>
      </c>
      <c r="GB264" s="2" t="s">
        <v>220</v>
      </c>
      <c r="GC264" s="2" t="s">
        <v>232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230</v>
      </c>
      <c r="GL264" s="2" t="s">
        <v>217</v>
      </c>
      <c r="GM264" s="2" t="s">
        <v>2684</v>
      </c>
      <c r="GN264" s="2" t="s">
        <v>220</v>
      </c>
      <c r="GO264" s="2" t="s">
        <v>232</v>
      </c>
      <c r="GP264" s="2" t="s">
        <v>220</v>
      </c>
      <c r="GQ264" s="4"/>
      <c r="GR264" s="8"/>
      <c r="GS264" s="4"/>
      <c r="GT264" s="8"/>
      <c r="GU264" s="7"/>
      <c r="GV264" s="7"/>
      <c r="GW264" s="2" t="s">
        <v>230</v>
      </c>
      <c r="GX264" s="2" t="s">
        <v>270</v>
      </c>
      <c r="GY264" s="2" t="s">
        <v>530</v>
      </c>
      <c r="GZ264" s="2" t="s">
        <v>1020</v>
      </c>
      <c r="HA264" s="2" t="s">
        <v>232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230</v>
      </c>
      <c r="HJ264" s="2" t="s">
        <v>217</v>
      </c>
      <c r="HK264" s="2" t="s">
        <v>310</v>
      </c>
      <c r="HL264" s="2" t="s">
        <v>858</v>
      </c>
      <c r="HM264" s="2" t="s">
        <v>232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230</v>
      </c>
      <c r="HV264" s="2" t="s">
        <v>217</v>
      </c>
      <c r="HW264" s="2" t="s">
        <v>970</v>
      </c>
      <c r="HX264" s="2" t="s">
        <v>823</v>
      </c>
      <c r="HY264" s="2" t="s">
        <v>232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230</v>
      </c>
      <c r="IH264" s="2" t="s">
        <v>217</v>
      </c>
      <c r="II264" s="2" t="s">
        <v>2748</v>
      </c>
      <c r="IJ264" s="2" t="s">
        <v>316</v>
      </c>
      <c r="IK264" s="2" t="s">
        <v>232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277</v>
      </c>
      <c r="IT264" s="2" t="s">
        <v>217</v>
      </c>
      <c r="IU264" s="2" t="s">
        <v>220</v>
      </c>
      <c r="IV264" s="2" t="s">
        <v>220</v>
      </c>
      <c r="IW264" s="2" t="s">
        <v>232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254</v>
      </c>
      <c r="JF264" s="2" t="s">
        <v>217</v>
      </c>
      <c r="JG264" s="2" t="s">
        <v>220</v>
      </c>
      <c r="JH264" s="2" t="s">
        <v>220</v>
      </c>
      <c r="JI264" s="2" t="s">
        <v>232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277</v>
      </c>
      <c r="JR264" s="2" t="s">
        <v>217</v>
      </c>
      <c r="JS264" s="2" t="s">
        <v>220</v>
      </c>
      <c r="JT264" s="2" t="s">
        <v>220</v>
      </c>
      <c r="JU264" s="2" t="s">
        <v>232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277</v>
      </c>
      <c r="KD264" s="2" t="s">
        <v>217</v>
      </c>
      <c r="KE264" s="2" t="s">
        <v>220</v>
      </c>
      <c r="KF264" s="2" t="s">
        <v>220</v>
      </c>
      <c r="KG264" s="2" t="s">
        <v>232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277</v>
      </c>
      <c r="KP264" s="2" t="s">
        <v>217</v>
      </c>
      <c r="KQ264" s="2" t="s">
        <v>220</v>
      </c>
      <c r="KR264" s="2" t="s">
        <v>220</v>
      </c>
      <c r="KS264" s="2" t="s">
        <v>232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277</v>
      </c>
      <c r="LB264" s="2" t="s">
        <v>217</v>
      </c>
      <c r="LC264" s="2" t="s">
        <v>220</v>
      </c>
      <c r="LD264" s="2" t="s">
        <v>220</v>
      </c>
      <c r="LE264" s="2" t="s">
        <v>232</v>
      </c>
      <c r="LF264" s="2" t="s">
        <v>220</v>
      </c>
      <c r="LG264" s="4"/>
      <c r="LH264" s="8"/>
      <c r="LI264" s="4"/>
      <c r="LJ264" s="8"/>
      <c r="LK264" s="7"/>
      <c r="LL264" s="7"/>
      <c r="LM264" s="2" t="s">
        <v>268</v>
      </c>
      <c r="LN264" s="2" t="s">
        <v>217</v>
      </c>
      <c r="LO264" s="2" t="s">
        <v>220</v>
      </c>
      <c r="LP264" s="2" t="s">
        <v>220</v>
      </c>
      <c r="LQ264" s="2" t="s">
        <v>232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230</v>
      </c>
      <c r="LZ264" s="2" t="s">
        <v>270</v>
      </c>
      <c r="MA264" s="2" t="s">
        <v>1103</v>
      </c>
      <c r="MB264" s="2" t="s">
        <v>220</v>
      </c>
      <c r="MC264" s="2" t="s">
        <v>232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416</v>
      </c>
      <c r="ML264" s="2" t="s">
        <v>217</v>
      </c>
      <c r="MM264" s="2" t="s">
        <v>220</v>
      </c>
      <c r="MN264" s="2" t="s">
        <v>220</v>
      </c>
      <c r="MO264" s="2" t="s">
        <v>232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230</v>
      </c>
      <c r="MX264" s="2" t="s">
        <v>274</v>
      </c>
      <c r="MY264" s="2" t="s">
        <v>849</v>
      </c>
      <c r="MZ264" s="2" t="s">
        <v>1861</v>
      </c>
      <c r="NA264" s="2" t="s">
        <v>232</v>
      </c>
      <c r="NB264" s="2" t="s">
        <v>220</v>
      </c>
      <c r="NC264" s="4"/>
      <c r="ND264" s="8"/>
      <c r="NE264" s="4"/>
      <c r="NF264" s="8"/>
      <c r="NG264" s="7"/>
      <c r="NH264" s="7"/>
      <c r="NI264" s="2" t="s">
        <v>220</v>
      </c>
      <c r="NJ264" s="2" t="s">
        <v>220</v>
      </c>
      <c r="NK264" s="2" t="s">
        <v>220</v>
      </c>
      <c r="NL264" s="2" t="s">
        <v>220</v>
      </c>
      <c r="NM264" s="2" t="s">
        <v>220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277</v>
      </c>
      <c r="NV264" s="2" t="s">
        <v>217</v>
      </c>
      <c r="NW264" s="2" t="s">
        <v>220</v>
      </c>
      <c r="NX264" s="2" t="s">
        <v>220</v>
      </c>
      <c r="NY264" s="2" t="s">
        <v>232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217</v>
      </c>
      <c r="OI264" s="2" t="s">
        <v>220</v>
      </c>
      <c r="OJ264" s="2" t="s">
        <v>220</v>
      </c>
      <c r="OK264" s="2" t="s">
        <v>232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254</v>
      </c>
      <c r="OT264" s="2" t="s">
        <v>270</v>
      </c>
      <c r="OU264" s="2" t="s">
        <v>220</v>
      </c>
      <c r="OV264" s="2" t="s">
        <v>220</v>
      </c>
      <c r="OW264" s="2" t="s">
        <v>232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220</v>
      </c>
      <c r="PG264" s="2" t="s">
        <v>220</v>
      </c>
      <c r="PH264" s="2" t="s">
        <v>220</v>
      </c>
      <c r="PI264" s="2" t="s">
        <v>220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254</v>
      </c>
      <c r="PR264" s="2" t="s">
        <v>270</v>
      </c>
      <c r="PS264" s="2" t="s">
        <v>220</v>
      </c>
      <c r="PT264" s="2" t="s">
        <v>220</v>
      </c>
      <c r="PU264" s="2" t="s">
        <v>232</v>
      </c>
      <c r="PV264" s="2" t="s">
        <v>220</v>
      </c>
      <c r="PW264" s="4">
        <v>753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</row>
    <row r="265">
      <c r="A265" s="2" t="s">
        <v>2751</v>
      </c>
      <c r="B265" s="2" t="s">
        <v>209</v>
      </c>
      <c r="C265" s="2" t="s">
        <v>210</v>
      </c>
      <c r="D265" s="2" t="s">
        <v>2673</v>
      </c>
      <c r="E265" s="2" t="s">
        <v>2674</v>
      </c>
      <c r="F265" s="2" t="s">
        <v>2752</v>
      </c>
      <c r="G265" s="2" t="s">
        <v>2752</v>
      </c>
      <c r="H265" s="2" t="s">
        <v>2752</v>
      </c>
      <c r="I265" s="2" t="s">
        <v>2753</v>
      </c>
      <c r="J265" s="2" t="s">
        <v>2677</v>
      </c>
      <c r="K265" s="2" t="s">
        <v>626</v>
      </c>
      <c r="L265" s="3">
        <v>15.2</v>
      </c>
      <c r="M265" s="3">
        <v>15.96</v>
      </c>
      <c r="N265" s="3">
        <v>39.99</v>
      </c>
      <c r="O265" s="2" t="s">
        <v>217</v>
      </c>
      <c r="P265" s="2" t="s">
        <v>405</v>
      </c>
      <c r="Q265" s="2" t="s">
        <v>219</v>
      </c>
      <c r="R265" s="2" t="s">
        <v>220</v>
      </c>
      <c r="S265" s="2" t="s">
        <v>2754</v>
      </c>
      <c r="T265" s="2" t="s">
        <v>222</v>
      </c>
      <c r="U265" s="2" t="s">
        <v>2589</v>
      </c>
      <c r="V265" s="2" t="s">
        <v>441</v>
      </c>
      <c r="W265" s="2" t="s">
        <v>707</v>
      </c>
      <c r="X265" s="2" t="s">
        <v>225</v>
      </c>
      <c r="Y265" s="2" t="s">
        <v>982</v>
      </c>
      <c r="Z265" s="4">
        <v>228</v>
      </c>
      <c r="AA265" s="4">
        <f>=ROUNDDOWN(38.6440677966102,0)</f>
      </c>
      <c r="AB265" s="5">
        <v>5.9</v>
      </c>
      <c r="AC265" s="2" t="s">
        <v>220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>
        <v>14</v>
      </c>
      <c r="AQ265" s="8">
        <v>205.11</v>
      </c>
      <c r="AR265" s="4">
        <v>20</v>
      </c>
      <c r="AS265" s="8">
        <v>322.49</v>
      </c>
      <c r="AT265" s="7">
        <v>-0.3</v>
      </c>
      <c r="AU265" s="7">
        <v>-0.364</v>
      </c>
      <c r="AV265" s="4">
        <v>14</v>
      </c>
      <c r="AW265" s="8">
        <v>205.11</v>
      </c>
      <c r="AX265" s="4">
        <v>20</v>
      </c>
      <c r="AY265" s="8">
        <v>322.49</v>
      </c>
      <c r="AZ265" s="7">
        <v>-0.3</v>
      </c>
      <c r="BA265" s="7">
        <v>-0.364</v>
      </c>
      <c r="BB265" s="7">
        <v>1</v>
      </c>
      <c r="BC265" s="4">
        <v>14</v>
      </c>
      <c r="BD265" s="8">
        <v>205.11</v>
      </c>
      <c r="BE265" s="4">
        <v>20</v>
      </c>
      <c r="BF265" s="8">
        <v>322.49</v>
      </c>
      <c r="BG265" s="7">
        <v>-0.3</v>
      </c>
      <c r="BH265" s="7">
        <v>-0.364</v>
      </c>
      <c r="BI265" s="7">
        <v>1</v>
      </c>
      <c r="BJ265" s="4">
        <v>14</v>
      </c>
      <c r="BK265" s="8">
        <v>205.11</v>
      </c>
      <c r="BL265" s="2" t="s">
        <v>2755</v>
      </c>
      <c r="BM265" s="7">
        <v>1</v>
      </c>
      <c r="BN265" s="7">
        <v>1</v>
      </c>
      <c r="BO265" s="4"/>
      <c r="BP265" s="8"/>
      <c r="BQ265" s="4">
        <v>4</v>
      </c>
      <c r="BR265" s="8">
        <v>65.4</v>
      </c>
      <c r="BS265" s="7">
        <v>-1</v>
      </c>
      <c r="BT265" s="7">
        <v>-1</v>
      </c>
      <c r="BU265" s="2" t="s">
        <v>230</v>
      </c>
      <c r="BV265" s="2" t="s">
        <v>217</v>
      </c>
      <c r="BW265" s="2" t="s">
        <v>220</v>
      </c>
      <c r="BX265" s="2" t="s">
        <v>751</v>
      </c>
      <c r="BY265" s="2" t="s">
        <v>232</v>
      </c>
      <c r="BZ265" s="2" t="s">
        <v>220</v>
      </c>
      <c r="CA265" s="4"/>
      <c r="CB265" s="8"/>
      <c r="CC265" s="4"/>
      <c r="CD265" s="8"/>
      <c r="CE265" s="7"/>
      <c r="CF265" s="7"/>
      <c r="CG265" s="2" t="s">
        <v>230</v>
      </c>
      <c r="CH265" s="2" t="s">
        <v>217</v>
      </c>
      <c r="CI265" s="2" t="s">
        <v>1284</v>
      </c>
      <c r="CJ265" s="2" t="s">
        <v>2226</v>
      </c>
      <c r="CK265" s="2" t="s">
        <v>232</v>
      </c>
      <c r="CL265" s="2" t="s">
        <v>220</v>
      </c>
      <c r="CM265" s="4">
        <v>8</v>
      </c>
      <c r="CN265" s="8">
        <v>108.64</v>
      </c>
      <c r="CO265" s="4">
        <v>4</v>
      </c>
      <c r="CP265" s="8">
        <v>54.32</v>
      </c>
      <c r="CQ265" s="7">
        <v>1</v>
      </c>
      <c r="CR265" s="7">
        <v>1</v>
      </c>
      <c r="CS265" s="2" t="s">
        <v>230</v>
      </c>
      <c r="CT265" s="2" t="s">
        <v>217</v>
      </c>
      <c r="CU265" s="2" t="s">
        <v>714</v>
      </c>
      <c r="CV265" s="2" t="s">
        <v>2756</v>
      </c>
      <c r="CW265" s="2" t="s">
        <v>232</v>
      </c>
      <c r="CX265" s="2" t="s">
        <v>220</v>
      </c>
      <c r="CY265" s="4">
        <v>1</v>
      </c>
      <c r="CZ265" s="8">
        <v>15.07</v>
      </c>
      <c r="DA265" s="4"/>
      <c r="DB265" s="8"/>
      <c r="DC265" s="7"/>
      <c r="DD265" s="7"/>
      <c r="DE265" s="2" t="s">
        <v>230</v>
      </c>
      <c r="DF265" s="2" t="s">
        <v>217</v>
      </c>
      <c r="DG265" s="2" t="s">
        <v>2757</v>
      </c>
      <c r="DH265" s="2" t="s">
        <v>1794</v>
      </c>
      <c r="DI265" s="2" t="s">
        <v>232</v>
      </c>
      <c r="DJ265" s="2" t="s">
        <v>220</v>
      </c>
      <c r="DK265" s="4">
        <v>2</v>
      </c>
      <c r="DL265" s="8">
        <v>31.9</v>
      </c>
      <c r="DM265" s="4">
        <v>1</v>
      </c>
      <c r="DN265" s="8">
        <v>21.27</v>
      </c>
      <c r="DO265" s="7">
        <v>1</v>
      </c>
      <c r="DP265" s="7">
        <v>0.4998</v>
      </c>
      <c r="DQ265" s="2" t="s">
        <v>230</v>
      </c>
      <c r="DR265" s="2" t="s">
        <v>217</v>
      </c>
      <c r="DS265" s="2" t="s">
        <v>1956</v>
      </c>
      <c r="DT265" s="2" t="s">
        <v>734</v>
      </c>
      <c r="DU265" s="2" t="s">
        <v>232</v>
      </c>
      <c r="DV265" s="2" t="s">
        <v>220</v>
      </c>
      <c r="DW265" s="4"/>
      <c r="DX265" s="8"/>
      <c r="DY265" s="4"/>
      <c r="DZ265" s="8"/>
      <c r="EA265" s="7"/>
      <c r="EB265" s="7"/>
      <c r="EC265" s="2" t="s">
        <v>230</v>
      </c>
      <c r="ED265" s="2" t="s">
        <v>217</v>
      </c>
      <c r="EE265" s="2" t="s">
        <v>986</v>
      </c>
      <c r="EF265" s="2" t="s">
        <v>2758</v>
      </c>
      <c r="EG265" s="2" t="s">
        <v>232</v>
      </c>
      <c r="EH265" s="2" t="s">
        <v>220</v>
      </c>
      <c r="EI265" s="4">
        <v>3</v>
      </c>
      <c r="EJ265" s="8">
        <v>49.5</v>
      </c>
      <c r="EK265" s="4">
        <v>11</v>
      </c>
      <c r="EL265" s="8">
        <v>181.5</v>
      </c>
      <c r="EM265" s="7">
        <v>-0.7273</v>
      </c>
      <c r="EN265" s="7">
        <v>-0.7273</v>
      </c>
      <c r="EO265" s="2" t="s">
        <v>230</v>
      </c>
      <c r="EP265" s="2" t="s">
        <v>217</v>
      </c>
      <c r="EQ265" s="2" t="s">
        <v>1568</v>
      </c>
      <c r="ER265" s="2" t="s">
        <v>714</v>
      </c>
      <c r="ES265" s="2" t="s">
        <v>232</v>
      </c>
      <c r="ET265" s="2" t="s">
        <v>220</v>
      </c>
      <c r="EU265" s="4"/>
      <c r="EV265" s="8"/>
      <c r="EW265" s="4"/>
      <c r="EX265" s="8"/>
      <c r="EY265" s="7"/>
      <c r="EZ265" s="7"/>
      <c r="FA265" s="2" t="s">
        <v>230</v>
      </c>
      <c r="FB265" s="2" t="s">
        <v>217</v>
      </c>
      <c r="FC265" s="2" t="s">
        <v>1900</v>
      </c>
      <c r="FD265" s="2" t="s">
        <v>892</v>
      </c>
      <c r="FE265" s="2" t="s">
        <v>232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230</v>
      </c>
      <c r="FN265" s="2" t="s">
        <v>217</v>
      </c>
      <c r="FO265" s="2" t="s">
        <v>714</v>
      </c>
      <c r="FP265" s="2" t="s">
        <v>1198</v>
      </c>
      <c r="FQ265" s="2" t="s">
        <v>232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277</v>
      </c>
      <c r="FZ265" s="2" t="s">
        <v>217</v>
      </c>
      <c r="GA265" s="2" t="s">
        <v>220</v>
      </c>
      <c r="GB265" s="2" t="s">
        <v>220</v>
      </c>
      <c r="GC265" s="2" t="s">
        <v>232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277</v>
      </c>
      <c r="GL265" s="2" t="s">
        <v>217</v>
      </c>
      <c r="GM265" s="2" t="s">
        <v>220</v>
      </c>
      <c r="GN265" s="2" t="s">
        <v>220</v>
      </c>
      <c r="GO265" s="2" t="s">
        <v>232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230</v>
      </c>
      <c r="GX265" s="2" t="s">
        <v>270</v>
      </c>
      <c r="GY265" s="2" t="s">
        <v>2759</v>
      </c>
      <c r="GZ265" s="2" t="s">
        <v>899</v>
      </c>
      <c r="HA265" s="2" t="s">
        <v>232</v>
      </c>
      <c r="HB265" s="2" t="s">
        <v>220</v>
      </c>
      <c r="HC265" s="4"/>
      <c r="HD265" s="8"/>
      <c r="HE265" s="4"/>
      <c r="HF265" s="8"/>
      <c r="HG265" s="7"/>
      <c r="HH265" s="7"/>
      <c r="HI265" s="2" t="s">
        <v>254</v>
      </c>
      <c r="HJ265" s="2" t="s">
        <v>217</v>
      </c>
      <c r="HK265" s="2" t="s">
        <v>220</v>
      </c>
      <c r="HL265" s="2" t="s">
        <v>220</v>
      </c>
      <c r="HM265" s="2" t="s">
        <v>232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230</v>
      </c>
      <c r="HV265" s="2" t="s">
        <v>217</v>
      </c>
      <c r="HW265" s="2" t="s">
        <v>885</v>
      </c>
      <c r="HX265" s="2" t="s">
        <v>757</v>
      </c>
      <c r="HY265" s="2" t="s">
        <v>232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230</v>
      </c>
      <c r="IH265" s="2" t="s">
        <v>217</v>
      </c>
      <c r="II265" s="2" t="s">
        <v>982</v>
      </c>
      <c r="IJ265" s="2" t="s">
        <v>2134</v>
      </c>
      <c r="IK265" s="2" t="s">
        <v>232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277</v>
      </c>
      <c r="IT265" s="2" t="s">
        <v>217</v>
      </c>
      <c r="IU265" s="2" t="s">
        <v>220</v>
      </c>
      <c r="IV265" s="2" t="s">
        <v>220</v>
      </c>
      <c r="IW265" s="2" t="s">
        <v>232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254</v>
      </c>
      <c r="JF265" s="2" t="s">
        <v>217</v>
      </c>
      <c r="JG265" s="2" t="s">
        <v>220</v>
      </c>
      <c r="JH265" s="2" t="s">
        <v>220</v>
      </c>
      <c r="JI265" s="2" t="s">
        <v>232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277</v>
      </c>
      <c r="JR265" s="2" t="s">
        <v>217</v>
      </c>
      <c r="JS265" s="2" t="s">
        <v>220</v>
      </c>
      <c r="JT265" s="2" t="s">
        <v>220</v>
      </c>
      <c r="JU265" s="2" t="s">
        <v>232</v>
      </c>
      <c r="JV265" s="2" t="s">
        <v>220</v>
      </c>
      <c r="JW265" s="4"/>
      <c r="JX265" s="8"/>
      <c r="JY265" s="4"/>
      <c r="JZ265" s="8"/>
      <c r="KA265" s="7"/>
      <c r="KB265" s="7"/>
      <c r="KC265" s="2" t="s">
        <v>277</v>
      </c>
      <c r="KD265" s="2" t="s">
        <v>217</v>
      </c>
      <c r="KE265" s="2" t="s">
        <v>220</v>
      </c>
      <c r="KF265" s="2" t="s">
        <v>220</v>
      </c>
      <c r="KG265" s="2" t="s">
        <v>232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277</v>
      </c>
      <c r="KP265" s="2" t="s">
        <v>217</v>
      </c>
      <c r="KQ265" s="2" t="s">
        <v>220</v>
      </c>
      <c r="KR265" s="2" t="s">
        <v>220</v>
      </c>
      <c r="KS265" s="2" t="s">
        <v>232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277</v>
      </c>
      <c r="LB265" s="2" t="s">
        <v>217</v>
      </c>
      <c r="LC265" s="2" t="s">
        <v>220</v>
      </c>
      <c r="LD265" s="2" t="s">
        <v>220</v>
      </c>
      <c r="LE265" s="2" t="s">
        <v>232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268</v>
      </c>
      <c r="LN265" s="2" t="s">
        <v>217</v>
      </c>
      <c r="LO265" s="2" t="s">
        <v>220</v>
      </c>
      <c r="LP265" s="2" t="s">
        <v>220</v>
      </c>
      <c r="LQ265" s="2" t="s">
        <v>232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230</v>
      </c>
      <c r="LZ265" s="2" t="s">
        <v>270</v>
      </c>
      <c r="MA265" s="2" t="s">
        <v>2500</v>
      </c>
      <c r="MB265" s="2" t="s">
        <v>220</v>
      </c>
      <c r="MC265" s="2" t="s">
        <v>232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277</v>
      </c>
      <c r="ML265" s="2" t="s">
        <v>217</v>
      </c>
      <c r="MM265" s="2" t="s">
        <v>220</v>
      </c>
      <c r="MN265" s="2" t="s">
        <v>220</v>
      </c>
      <c r="MO265" s="2" t="s">
        <v>232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230</v>
      </c>
      <c r="MX265" s="2" t="s">
        <v>274</v>
      </c>
      <c r="MY265" s="2" t="s">
        <v>1194</v>
      </c>
      <c r="MZ265" s="2" t="s">
        <v>2756</v>
      </c>
      <c r="NA265" s="2" t="s">
        <v>232</v>
      </c>
      <c r="NB265" s="2" t="s">
        <v>220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220</v>
      </c>
      <c r="NK265" s="2" t="s">
        <v>220</v>
      </c>
      <c r="NL265" s="2" t="s">
        <v>220</v>
      </c>
      <c r="NM265" s="2" t="s">
        <v>220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277</v>
      </c>
      <c r="NV265" s="2" t="s">
        <v>217</v>
      </c>
      <c r="NW265" s="2" t="s">
        <v>220</v>
      </c>
      <c r="NX265" s="2" t="s">
        <v>220</v>
      </c>
      <c r="NY265" s="2" t="s">
        <v>232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217</v>
      </c>
      <c r="OI265" s="2" t="s">
        <v>220</v>
      </c>
      <c r="OJ265" s="2" t="s">
        <v>220</v>
      </c>
      <c r="OK265" s="2" t="s">
        <v>232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254</v>
      </c>
      <c r="OT265" s="2" t="s">
        <v>270</v>
      </c>
      <c r="OU265" s="2" t="s">
        <v>220</v>
      </c>
      <c r="OV265" s="2" t="s">
        <v>220</v>
      </c>
      <c r="OW265" s="2" t="s">
        <v>232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220</v>
      </c>
      <c r="PG265" s="2" t="s">
        <v>220</v>
      </c>
      <c r="PH265" s="2" t="s">
        <v>220</v>
      </c>
      <c r="PI265" s="2" t="s">
        <v>220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254</v>
      </c>
      <c r="PR265" s="2" t="s">
        <v>270</v>
      </c>
      <c r="PS265" s="2" t="s">
        <v>220</v>
      </c>
      <c r="PT265" s="2" t="s">
        <v>220</v>
      </c>
      <c r="PU265" s="2" t="s">
        <v>232</v>
      </c>
      <c r="PV265" s="2" t="s">
        <v>220</v>
      </c>
      <c r="PW265" s="4">
        <v>228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</row>
    <row r="266">
      <c r="A266" s="2" t="s">
        <v>2760</v>
      </c>
      <c r="B266" s="2" t="s">
        <v>209</v>
      </c>
      <c r="C266" s="2" t="s">
        <v>210</v>
      </c>
      <c r="D266" s="2" t="s">
        <v>2673</v>
      </c>
      <c r="E266" s="2" t="s">
        <v>2674</v>
      </c>
      <c r="F266" s="2" t="s">
        <v>2761</v>
      </c>
      <c r="G266" s="2" t="s">
        <v>2761</v>
      </c>
      <c r="H266" s="2" t="s">
        <v>2761</v>
      </c>
      <c r="I266" s="2" t="s">
        <v>2762</v>
      </c>
      <c r="J266" s="2" t="s">
        <v>2690</v>
      </c>
      <c r="K266" s="2" t="s">
        <v>1583</v>
      </c>
      <c r="L266" s="3">
        <v>11.88</v>
      </c>
      <c r="M266" s="3">
        <v>12.47</v>
      </c>
      <c r="N266" s="3">
        <v>26.99</v>
      </c>
      <c r="O266" s="2" t="s">
        <v>1099</v>
      </c>
      <c r="P266" s="2" t="s">
        <v>538</v>
      </c>
      <c r="Q266" s="2" t="s">
        <v>219</v>
      </c>
      <c r="R266" s="2" t="s">
        <v>220</v>
      </c>
      <c r="S266" s="2" t="s">
        <v>2763</v>
      </c>
      <c r="T266" s="2" t="s">
        <v>220</v>
      </c>
      <c r="U266" s="2" t="s">
        <v>220</v>
      </c>
      <c r="V266" s="2" t="s">
        <v>1217</v>
      </c>
      <c r="W266" s="2" t="s">
        <v>442</v>
      </c>
      <c r="X266" s="2" t="s">
        <v>845</v>
      </c>
      <c r="Y266" s="2" t="s">
        <v>2691</v>
      </c>
      <c r="Z266" s="4">
        <v>93</v>
      </c>
      <c r="AA266" s="4">
        <f>=ROUNDDOWN(10.9411764705882,0)</f>
      </c>
      <c r="AB266" s="5">
        <v>8.5</v>
      </c>
      <c r="AC266" s="2" t="s">
        <v>220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18</v>
      </c>
      <c r="AQ266" s="8">
        <v>196.28</v>
      </c>
      <c r="AR266" s="4">
        <v>24</v>
      </c>
      <c r="AS266" s="8">
        <v>255.28</v>
      </c>
      <c r="AT266" s="7">
        <v>-0.25</v>
      </c>
      <c r="AU266" s="7">
        <v>-0.2311</v>
      </c>
      <c r="AV266" s="4">
        <v>18</v>
      </c>
      <c r="AW266" s="8">
        <v>196.28</v>
      </c>
      <c r="AX266" s="4">
        <v>24</v>
      </c>
      <c r="AY266" s="8">
        <v>255.28</v>
      </c>
      <c r="AZ266" s="7">
        <v>-0.25</v>
      </c>
      <c r="BA266" s="7">
        <v>-0.2311</v>
      </c>
      <c r="BB266" s="7">
        <v>1</v>
      </c>
      <c r="BC266" s="4">
        <v>18</v>
      </c>
      <c r="BD266" s="8">
        <v>196.28</v>
      </c>
      <c r="BE266" s="4">
        <v>24</v>
      </c>
      <c r="BF266" s="8">
        <v>255.28</v>
      </c>
      <c r="BG266" s="7">
        <v>-0.25</v>
      </c>
      <c r="BH266" s="7">
        <v>-0.2311</v>
      </c>
      <c r="BI266" s="7">
        <v>1</v>
      </c>
      <c r="BJ266" s="4">
        <v>18</v>
      </c>
      <c r="BK266" s="8">
        <v>196.28</v>
      </c>
      <c r="BL266" s="2" t="s">
        <v>2764</v>
      </c>
      <c r="BM266" s="7">
        <v>1</v>
      </c>
      <c r="BN266" s="7">
        <v>1</v>
      </c>
      <c r="BO266" s="4">
        <v>14</v>
      </c>
      <c r="BP266" s="8">
        <v>148.44</v>
      </c>
      <c r="BQ266" s="4">
        <v>17</v>
      </c>
      <c r="BR266" s="8">
        <v>192.31</v>
      </c>
      <c r="BS266" s="7">
        <v>-0.1765</v>
      </c>
      <c r="BT266" s="7">
        <v>-0.2281</v>
      </c>
      <c r="BU266" s="2" t="s">
        <v>230</v>
      </c>
      <c r="BV266" s="2" t="s">
        <v>217</v>
      </c>
      <c r="BW266" s="2" t="s">
        <v>220</v>
      </c>
      <c r="BX266" s="2" t="s">
        <v>246</v>
      </c>
      <c r="BY266" s="2" t="s">
        <v>232</v>
      </c>
      <c r="BZ266" s="2" t="s">
        <v>220</v>
      </c>
      <c r="CA266" s="4"/>
      <c r="CB266" s="8"/>
      <c r="CC266" s="4"/>
      <c r="CD266" s="8"/>
      <c r="CE266" s="7"/>
      <c r="CF266" s="7"/>
      <c r="CG266" s="2" t="s">
        <v>230</v>
      </c>
      <c r="CH266" s="2" t="s">
        <v>217</v>
      </c>
      <c r="CI266" s="2" t="s">
        <v>1419</v>
      </c>
      <c r="CJ266" s="2" t="s">
        <v>2765</v>
      </c>
      <c r="CK266" s="2" t="s">
        <v>232</v>
      </c>
      <c r="CL266" s="2" t="s">
        <v>220</v>
      </c>
      <c r="CM266" s="4"/>
      <c r="CN266" s="8"/>
      <c r="CO266" s="4">
        <v>3</v>
      </c>
      <c r="CP266" s="8">
        <v>16.65</v>
      </c>
      <c r="CQ266" s="7">
        <v>-1</v>
      </c>
      <c r="CR266" s="7">
        <v>-1</v>
      </c>
      <c r="CS266" s="2" t="s">
        <v>230</v>
      </c>
      <c r="CT266" s="2" t="s">
        <v>274</v>
      </c>
      <c r="CU266" s="2" t="s">
        <v>2693</v>
      </c>
      <c r="CV266" s="2" t="s">
        <v>2766</v>
      </c>
      <c r="CW266" s="2" t="s">
        <v>269</v>
      </c>
      <c r="CX266" s="2" t="s">
        <v>220</v>
      </c>
      <c r="CY266" s="4"/>
      <c r="CZ266" s="8"/>
      <c r="DA266" s="4"/>
      <c r="DB266" s="8"/>
      <c r="DC266" s="7"/>
      <c r="DD266" s="7"/>
      <c r="DE266" s="2" t="s">
        <v>230</v>
      </c>
      <c r="DF266" s="2" t="s">
        <v>217</v>
      </c>
      <c r="DG266" s="2" t="s">
        <v>1516</v>
      </c>
      <c r="DH266" s="2" t="s">
        <v>2767</v>
      </c>
      <c r="DI266" s="2" t="s">
        <v>232</v>
      </c>
      <c r="DJ266" s="2" t="s">
        <v>220</v>
      </c>
      <c r="DK266" s="4"/>
      <c r="DL266" s="8"/>
      <c r="DM266" s="4"/>
      <c r="DN266" s="8"/>
      <c r="DO266" s="7"/>
      <c r="DP266" s="7"/>
      <c r="DQ266" s="2" t="s">
        <v>230</v>
      </c>
      <c r="DR266" s="2" t="s">
        <v>217</v>
      </c>
      <c r="DS266" s="2" t="s">
        <v>239</v>
      </c>
      <c r="DT266" s="2" t="s">
        <v>233</v>
      </c>
      <c r="DU266" s="2" t="s">
        <v>232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230</v>
      </c>
      <c r="ED266" s="2" t="s">
        <v>217</v>
      </c>
      <c r="EE266" s="2" t="s">
        <v>2697</v>
      </c>
      <c r="EF266" s="2" t="s">
        <v>2768</v>
      </c>
      <c r="EG266" s="2" t="s">
        <v>269</v>
      </c>
      <c r="EH266" s="2" t="s">
        <v>220</v>
      </c>
      <c r="EI266" s="4">
        <v>3</v>
      </c>
      <c r="EJ266" s="8">
        <v>34.74</v>
      </c>
      <c r="EK266" s="4">
        <v>4</v>
      </c>
      <c r="EL266" s="8">
        <v>46.32</v>
      </c>
      <c r="EM266" s="7">
        <v>-0.25</v>
      </c>
      <c r="EN266" s="7">
        <v>-0.25</v>
      </c>
      <c r="EO266" s="2" t="s">
        <v>230</v>
      </c>
      <c r="EP266" s="2" t="s">
        <v>217</v>
      </c>
      <c r="EQ266" s="2" t="s">
        <v>2682</v>
      </c>
      <c r="ER266" s="2" t="s">
        <v>2630</v>
      </c>
      <c r="ES266" s="2" t="s">
        <v>232</v>
      </c>
      <c r="ET266" s="2" t="s">
        <v>220</v>
      </c>
      <c r="EU266" s="4">
        <v>1</v>
      </c>
      <c r="EV266" s="8">
        <v>13.1</v>
      </c>
      <c r="EW266" s="4"/>
      <c r="EX266" s="8"/>
      <c r="EY266" s="7"/>
      <c r="EZ266" s="7"/>
      <c r="FA266" s="2" t="s">
        <v>230</v>
      </c>
      <c r="FB266" s="2" t="s">
        <v>217</v>
      </c>
      <c r="FC266" s="2" t="s">
        <v>234</v>
      </c>
      <c r="FD266" s="2" t="s">
        <v>2624</v>
      </c>
      <c r="FE266" s="2" t="s">
        <v>232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230</v>
      </c>
      <c r="FN266" s="2" t="s">
        <v>217</v>
      </c>
      <c r="FO266" s="2" t="s">
        <v>714</v>
      </c>
      <c r="FP266" s="2" t="s">
        <v>2769</v>
      </c>
      <c r="FQ266" s="2" t="s">
        <v>232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277</v>
      </c>
      <c r="FZ266" s="2" t="s">
        <v>217</v>
      </c>
      <c r="GA266" s="2" t="s">
        <v>220</v>
      </c>
      <c r="GB266" s="2" t="s">
        <v>220</v>
      </c>
      <c r="GC266" s="2" t="s">
        <v>232</v>
      </c>
      <c r="GD266" s="2" t="s">
        <v>220</v>
      </c>
      <c r="GE266" s="4"/>
      <c r="GF266" s="8"/>
      <c r="GG266" s="4"/>
      <c r="GH266" s="8"/>
      <c r="GI266" s="7"/>
      <c r="GJ266" s="7"/>
      <c r="GK266" s="2" t="s">
        <v>230</v>
      </c>
      <c r="GL266" s="2" t="s">
        <v>217</v>
      </c>
      <c r="GM266" s="2" t="s">
        <v>2684</v>
      </c>
      <c r="GN266" s="2" t="s">
        <v>1385</v>
      </c>
      <c r="GO266" s="2" t="s">
        <v>232</v>
      </c>
      <c r="GP266" s="2" t="s">
        <v>220</v>
      </c>
      <c r="GQ266" s="4"/>
      <c r="GR266" s="8"/>
      <c r="GS266" s="4"/>
      <c r="GT266" s="8"/>
      <c r="GU266" s="7"/>
      <c r="GV266" s="7"/>
      <c r="GW266" s="2" t="s">
        <v>416</v>
      </c>
      <c r="GX266" s="2" t="s">
        <v>217</v>
      </c>
      <c r="GY266" s="2" t="s">
        <v>220</v>
      </c>
      <c r="GZ266" s="2" t="s">
        <v>220</v>
      </c>
      <c r="HA266" s="2" t="s">
        <v>232</v>
      </c>
      <c r="HB266" s="2" t="s">
        <v>220</v>
      </c>
      <c r="HC266" s="4"/>
      <c r="HD266" s="8"/>
      <c r="HE266" s="4"/>
      <c r="HF266" s="8"/>
      <c r="HG266" s="7"/>
      <c r="HH266" s="7"/>
      <c r="HI266" s="2" t="s">
        <v>277</v>
      </c>
      <c r="HJ266" s="2" t="s">
        <v>217</v>
      </c>
      <c r="HK266" s="2" t="s">
        <v>220</v>
      </c>
      <c r="HL266" s="2" t="s">
        <v>220</v>
      </c>
      <c r="HM266" s="2" t="s">
        <v>232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277</v>
      </c>
      <c r="HV266" s="2" t="s">
        <v>217</v>
      </c>
      <c r="HW266" s="2" t="s">
        <v>220</v>
      </c>
      <c r="HX266" s="2" t="s">
        <v>220</v>
      </c>
      <c r="HY266" s="2" t="s">
        <v>232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230</v>
      </c>
      <c r="IH266" s="2" t="s">
        <v>217</v>
      </c>
      <c r="II266" s="2" t="s">
        <v>239</v>
      </c>
      <c r="IJ266" s="2" t="s">
        <v>2770</v>
      </c>
      <c r="IK266" s="2" t="s">
        <v>232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277</v>
      </c>
      <c r="IT266" s="2" t="s">
        <v>217</v>
      </c>
      <c r="IU266" s="2" t="s">
        <v>220</v>
      </c>
      <c r="IV266" s="2" t="s">
        <v>220</v>
      </c>
      <c r="IW266" s="2" t="s">
        <v>232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254</v>
      </c>
      <c r="JF266" s="2" t="s">
        <v>217</v>
      </c>
      <c r="JG266" s="2" t="s">
        <v>220</v>
      </c>
      <c r="JH266" s="2" t="s">
        <v>220</v>
      </c>
      <c r="JI266" s="2" t="s">
        <v>232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277</v>
      </c>
      <c r="JR266" s="2" t="s">
        <v>217</v>
      </c>
      <c r="JS266" s="2" t="s">
        <v>734</v>
      </c>
      <c r="JT266" s="2" t="s">
        <v>220</v>
      </c>
      <c r="JU266" s="2" t="s">
        <v>232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277</v>
      </c>
      <c r="KD266" s="2" t="s">
        <v>217</v>
      </c>
      <c r="KE266" s="2" t="s">
        <v>220</v>
      </c>
      <c r="KF266" s="2" t="s">
        <v>220</v>
      </c>
      <c r="KG266" s="2" t="s">
        <v>232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277</v>
      </c>
      <c r="KP266" s="2" t="s">
        <v>217</v>
      </c>
      <c r="KQ266" s="2" t="s">
        <v>220</v>
      </c>
      <c r="KR266" s="2" t="s">
        <v>220</v>
      </c>
      <c r="KS266" s="2" t="s">
        <v>232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277</v>
      </c>
      <c r="LB266" s="2" t="s">
        <v>217</v>
      </c>
      <c r="LC266" s="2" t="s">
        <v>220</v>
      </c>
      <c r="LD266" s="2" t="s">
        <v>220</v>
      </c>
      <c r="LE266" s="2" t="s">
        <v>232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268</v>
      </c>
      <c r="LN266" s="2" t="s">
        <v>217</v>
      </c>
      <c r="LO266" s="2" t="s">
        <v>220</v>
      </c>
      <c r="LP266" s="2" t="s">
        <v>220</v>
      </c>
      <c r="LQ266" s="2" t="s">
        <v>232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230</v>
      </c>
      <c r="LZ266" s="2" t="s">
        <v>270</v>
      </c>
      <c r="MA266" s="2" t="s">
        <v>872</v>
      </c>
      <c r="MB266" s="2" t="s">
        <v>220</v>
      </c>
      <c r="MC266" s="2" t="s">
        <v>232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416</v>
      </c>
      <c r="ML266" s="2" t="s">
        <v>217</v>
      </c>
      <c r="MM266" s="2" t="s">
        <v>220</v>
      </c>
      <c r="MN266" s="2" t="s">
        <v>220</v>
      </c>
      <c r="MO266" s="2" t="s">
        <v>232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230</v>
      </c>
      <c r="MX266" s="2" t="s">
        <v>274</v>
      </c>
      <c r="MY266" s="2" t="s">
        <v>1419</v>
      </c>
      <c r="MZ266" s="2" t="s">
        <v>1433</v>
      </c>
      <c r="NA266" s="2" t="s">
        <v>232</v>
      </c>
      <c r="NB266" s="2" t="s">
        <v>220</v>
      </c>
      <c r="NC266" s="4"/>
      <c r="ND266" s="8"/>
      <c r="NE266" s="4"/>
      <c r="NF266" s="8"/>
      <c r="NG266" s="7"/>
      <c r="NH266" s="7"/>
      <c r="NI266" s="2" t="s">
        <v>220</v>
      </c>
      <c r="NJ266" s="2" t="s">
        <v>220</v>
      </c>
      <c r="NK266" s="2" t="s">
        <v>220</v>
      </c>
      <c r="NL266" s="2" t="s">
        <v>220</v>
      </c>
      <c r="NM266" s="2" t="s">
        <v>220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277</v>
      </c>
      <c r="NV266" s="2" t="s">
        <v>217</v>
      </c>
      <c r="NW266" s="2" t="s">
        <v>220</v>
      </c>
      <c r="NX266" s="2" t="s">
        <v>220</v>
      </c>
      <c r="NY266" s="2" t="s">
        <v>232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220</v>
      </c>
      <c r="OH266" s="2" t="s">
        <v>220</v>
      </c>
      <c r="OI266" s="2" t="s">
        <v>220</v>
      </c>
      <c r="OJ266" s="2" t="s">
        <v>220</v>
      </c>
      <c r="OK266" s="2" t="s">
        <v>220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254</v>
      </c>
      <c r="OT266" s="2" t="s">
        <v>270</v>
      </c>
      <c r="OU266" s="2" t="s">
        <v>220</v>
      </c>
      <c r="OV266" s="2" t="s">
        <v>220</v>
      </c>
      <c r="OW266" s="2" t="s">
        <v>232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220</v>
      </c>
      <c r="PG266" s="2" t="s">
        <v>220</v>
      </c>
      <c r="PH266" s="2" t="s">
        <v>220</v>
      </c>
      <c r="PI266" s="2" t="s">
        <v>220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254</v>
      </c>
      <c r="PR266" s="2" t="s">
        <v>270</v>
      </c>
      <c r="PS266" s="2" t="s">
        <v>220</v>
      </c>
      <c r="PT266" s="2" t="s">
        <v>220</v>
      </c>
      <c r="PU266" s="2" t="s">
        <v>232</v>
      </c>
      <c r="PV266" s="2" t="s">
        <v>220</v>
      </c>
      <c r="PW266" s="4">
        <v>93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</row>
    <row r="267">
      <c r="A267" s="2" t="s">
        <v>2771</v>
      </c>
      <c r="B267" s="2" t="s">
        <v>209</v>
      </c>
      <c r="C267" s="2" t="s">
        <v>210</v>
      </c>
      <c r="D267" s="2" t="s">
        <v>2673</v>
      </c>
      <c r="E267" s="2" t="s">
        <v>2674</v>
      </c>
      <c r="F267" s="2" t="s">
        <v>2362</v>
      </c>
      <c r="G267" s="2" t="s">
        <v>2362</v>
      </c>
      <c r="H267" s="2" t="s">
        <v>2362</v>
      </c>
      <c r="I267" s="2" t="s">
        <v>2746</v>
      </c>
      <c r="J267" s="2" t="s">
        <v>2772</v>
      </c>
      <c r="K267" s="2" t="s">
        <v>2364</v>
      </c>
      <c r="L267" s="3">
        <v>11.88</v>
      </c>
      <c r="M267" s="3">
        <v>12.47</v>
      </c>
      <c r="N267" s="3">
        <v>26.99</v>
      </c>
      <c r="O267" s="2" t="s">
        <v>217</v>
      </c>
      <c r="P267" s="2" t="s">
        <v>538</v>
      </c>
      <c r="Q267" s="2" t="s">
        <v>219</v>
      </c>
      <c r="R267" s="2" t="s">
        <v>220</v>
      </c>
      <c r="S267" s="2" t="s">
        <v>2365</v>
      </c>
      <c r="T267" s="2" t="s">
        <v>220</v>
      </c>
      <c r="U267" s="2" t="s">
        <v>220</v>
      </c>
      <c r="V267" s="2" t="s">
        <v>580</v>
      </c>
      <c r="W267" s="2" t="s">
        <v>954</v>
      </c>
      <c r="X267" s="2" t="s">
        <v>1234</v>
      </c>
      <c r="Y267" s="2" t="s">
        <v>2366</v>
      </c>
      <c r="Z267" s="4">
        <v>99</v>
      </c>
      <c r="AA267" s="4">
        <f>=ROUNDDOWN(27.5,0)</f>
      </c>
      <c r="AB267" s="5">
        <v>3.6</v>
      </c>
      <c r="AC267" s="2" t="s">
        <v>220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>
        <v>13</v>
      </c>
      <c r="AQ267" s="8">
        <v>161.8</v>
      </c>
      <c r="AR267" s="4">
        <v>8</v>
      </c>
      <c r="AS267" s="8">
        <v>100.15</v>
      </c>
      <c r="AT267" s="7">
        <v>0.625</v>
      </c>
      <c r="AU267" s="7">
        <v>0.6156</v>
      </c>
      <c r="AV267" s="4">
        <v>13</v>
      </c>
      <c r="AW267" s="8">
        <v>161.8</v>
      </c>
      <c r="AX267" s="4">
        <v>8</v>
      </c>
      <c r="AY267" s="8">
        <v>100.15</v>
      </c>
      <c r="AZ267" s="7">
        <v>0.625</v>
      </c>
      <c r="BA267" s="7">
        <v>0.6156</v>
      </c>
      <c r="BB267" s="7">
        <v>1</v>
      </c>
      <c r="BC267" s="4">
        <v>13</v>
      </c>
      <c r="BD267" s="8">
        <v>161.8</v>
      </c>
      <c r="BE267" s="4">
        <v>8</v>
      </c>
      <c r="BF267" s="8">
        <v>100.15</v>
      </c>
      <c r="BG267" s="7">
        <v>0.625</v>
      </c>
      <c r="BH267" s="7">
        <v>0.6156</v>
      </c>
      <c r="BI267" s="7">
        <v>1</v>
      </c>
      <c r="BJ267" s="4">
        <v>13</v>
      </c>
      <c r="BK267" s="8">
        <v>161.8</v>
      </c>
      <c r="BL267" s="2" t="s">
        <v>2773</v>
      </c>
      <c r="BM267" s="7">
        <v>1</v>
      </c>
      <c r="BN267" s="7">
        <v>1</v>
      </c>
      <c r="BO267" s="4">
        <v>2</v>
      </c>
      <c r="BP267" s="8">
        <v>26.18</v>
      </c>
      <c r="BQ267" s="4">
        <v>2</v>
      </c>
      <c r="BR267" s="8">
        <v>26.18</v>
      </c>
      <c r="BS267" s="7"/>
      <c r="BT267" s="7"/>
      <c r="BU267" s="2" t="s">
        <v>230</v>
      </c>
      <c r="BV267" s="2" t="s">
        <v>217</v>
      </c>
      <c r="BW267" s="2" t="s">
        <v>220</v>
      </c>
      <c r="BX267" s="2" t="s">
        <v>2774</v>
      </c>
      <c r="BY267" s="2" t="s">
        <v>232</v>
      </c>
      <c r="BZ267" s="2" t="s">
        <v>220</v>
      </c>
      <c r="CA267" s="4"/>
      <c r="CB267" s="8"/>
      <c r="CC267" s="4"/>
      <c r="CD267" s="8"/>
      <c r="CE267" s="7"/>
      <c r="CF267" s="7"/>
      <c r="CG267" s="2" t="s">
        <v>230</v>
      </c>
      <c r="CH267" s="2" t="s">
        <v>217</v>
      </c>
      <c r="CI267" s="2" t="s">
        <v>2775</v>
      </c>
      <c r="CJ267" s="2" t="s">
        <v>2620</v>
      </c>
      <c r="CK267" s="2" t="s">
        <v>232</v>
      </c>
      <c r="CL267" s="2" t="s">
        <v>220</v>
      </c>
      <c r="CM267" s="4">
        <v>2</v>
      </c>
      <c r="CN267" s="8">
        <v>22.2</v>
      </c>
      <c r="CO267" s="4">
        <v>2</v>
      </c>
      <c r="CP267" s="8">
        <v>22.2</v>
      </c>
      <c r="CQ267" s="7"/>
      <c r="CR267" s="7"/>
      <c r="CS267" s="2" t="s">
        <v>230</v>
      </c>
      <c r="CT267" s="2" t="s">
        <v>217</v>
      </c>
      <c r="CU267" s="2" t="s">
        <v>2370</v>
      </c>
      <c r="CV267" s="2" t="s">
        <v>2644</v>
      </c>
      <c r="CW267" s="2" t="s">
        <v>232</v>
      </c>
      <c r="CX267" s="2" t="s">
        <v>220</v>
      </c>
      <c r="CY267" s="4">
        <v>2</v>
      </c>
      <c r="CZ267" s="8">
        <v>23.92</v>
      </c>
      <c r="DA267" s="4"/>
      <c r="DB267" s="8"/>
      <c r="DC267" s="7"/>
      <c r="DD267" s="7"/>
      <c r="DE267" s="2" t="s">
        <v>230</v>
      </c>
      <c r="DF267" s="2" t="s">
        <v>217</v>
      </c>
      <c r="DG267" s="2" t="s">
        <v>2776</v>
      </c>
      <c r="DH267" s="2" t="s">
        <v>2756</v>
      </c>
      <c r="DI267" s="2" t="s">
        <v>232</v>
      </c>
      <c r="DJ267" s="2" t="s">
        <v>220</v>
      </c>
      <c r="DK267" s="4">
        <v>1</v>
      </c>
      <c r="DL267" s="8">
        <v>18.5</v>
      </c>
      <c r="DM267" s="4">
        <v>1</v>
      </c>
      <c r="DN267" s="8">
        <v>12.47</v>
      </c>
      <c r="DO267" s="7"/>
      <c r="DP267" s="7">
        <v>0.4836</v>
      </c>
      <c r="DQ267" s="2" t="s">
        <v>230</v>
      </c>
      <c r="DR267" s="2" t="s">
        <v>217</v>
      </c>
      <c r="DS267" s="2" t="s">
        <v>2777</v>
      </c>
      <c r="DT267" s="2" t="s">
        <v>1387</v>
      </c>
      <c r="DU267" s="2" t="s">
        <v>232</v>
      </c>
      <c r="DV267" s="2" t="s">
        <v>220</v>
      </c>
      <c r="DW267" s="4"/>
      <c r="DX267" s="8"/>
      <c r="DY267" s="4"/>
      <c r="DZ267" s="8"/>
      <c r="EA267" s="7"/>
      <c r="EB267" s="7"/>
      <c r="EC267" s="2" t="s">
        <v>230</v>
      </c>
      <c r="ED267" s="2" t="s">
        <v>217</v>
      </c>
      <c r="EE267" s="2" t="s">
        <v>2373</v>
      </c>
      <c r="EF267" s="2" t="s">
        <v>2376</v>
      </c>
      <c r="EG267" s="2" t="s">
        <v>232</v>
      </c>
      <c r="EH267" s="2" t="s">
        <v>220</v>
      </c>
      <c r="EI267" s="4">
        <v>5</v>
      </c>
      <c r="EJ267" s="8">
        <v>57.9</v>
      </c>
      <c r="EK267" s="4"/>
      <c r="EL267" s="8"/>
      <c r="EM267" s="7"/>
      <c r="EN267" s="7"/>
      <c r="EO267" s="2" t="s">
        <v>230</v>
      </c>
      <c r="EP267" s="2" t="s">
        <v>217</v>
      </c>
      <c r="EQ267" s="2" t="s">
        <v>2682</v>
      </c>
      <c r="ER267" s="2" t="s">
        <v>247</v>
      </c>
      <c r="ES267" s="2" t="s">
        <v>232</v>
      </c>
      <c r="ET267" s="2" t="s">
        <v>220</v>
      </c>
      <c r="EU267" s="4">
        <v>1</v>
      </c>
      <c r="EV267" s="8">
        <v>13.1</v>
      </c>
      <c r="EW267" s="4">
        <v>3</v>
      </c>
      <c r="EX267" s="8">
        <v>39.3</v>
      </c>
      <c r="EY267" s="7">
        <v>-0.6667</v>
      </c>
      <c r="EZ267" s="7">
        <v>-0.6667</v>
      </c>
      <c r="FA267" s="2" t="s">
        <v>230</v>
      </c>
      <c r="FB267" s="2" t="s">
        <v>217</v>
      </c>
      <c r="FC267" s="2" t="s">
        <v>691</v>
      </c>
      <c r="FD267" s="2" t="s">
        <v>2778</v>
      </c>
      <c r="FE267" s="2" t="s">
        <v>232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230</v>
      </c>
      <c r="FN267" s="2" t="s">
        <v>217</v>
      </c>
      <c r="FO267" s="2" t="s">
        <v>246</v>
      </c>
      <c r="FP267" s="2" t="s">
        <v>1682</v>
      </c>
      <c r="FQ267" s="2" t="s">
        <v>232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277</v>
      </c>
      <c r="FZ267" s="2" t="s">
        <v>217</v>
      </c>
      <c r="GA267" s="2" t="s">
        <v>220</v>
      </c>
      <c r="GB267" s="2" t="s">
        <v>220</v>
      </c>
      <c r="GC267" s="2" t="s">
        <v>232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277</v>
      </c>
      <c r="GL267" s="2" t="s">
        <v>217</v>
      </c>
      <c r="GM267" s="2" t="s">
        <v>220</v>
      </c>
      <c r="GN267" s="2" t="s">
        <v>220</v>
      </c>
      <c r="GO267" s="2" t="s">
        <v>232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230</v>
      </c>
      <c r="GX267" s="2" t="s">
        <v>270</v>
      </c>
      <c r="GY267" s="2" t="s">
        <v>252</v>
      </c>
      <c r="GZ267" s="2" t="s">
        <v>988</v>
      </c>
      <c r="HA267" s="2" t="s">
        <v>232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254</v>
      </c>
      <c r="HJ267" s="2" t="s">
        <v>217</v>
      </c>
      <c r="HK267" s="2" t="s">
        <v>220</v>
      </c>
      <c r="HL267" s="2" t="s">
        <v>220</v>
      </c>
      <c r="HM267" s="2" t="s">
        <v>232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230</v>
      </c>
      <c r="HV267" s="2" t="s">
        <v>217</v>
      </c>
      <c r="HW267" s="2" t="s">
        <v>2641</v>
      </c>
      <c r="HX267" s="2" t="s">
        <v>2779</v>
      </c>
      <c r="HY267" s="2" t="s">
        <v>232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230</v>
      </c>
      <c r="IH267" s="2" t="s">
        <v>217</v>
      </c>
      <c r="II267" s="2" t="s">
        <v>2777</v>
      </c>
      <c r="IJ267" s="2" t="s">
        <v>2644</v>
      </c>
      <c r="IK267" s="2" t="s">
        <v>232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277</v>
      </c>
      <c r="IT267" s="2" t="s">
        <v>217</v>
      </c>
      <c r="IU267" s="2" t="s">
        <v>220</v>
      </c>
      <c r="IV267" s="2" t="s">
        <v>220</v>
      </c>
      <c r="IW267" s="2" t="s">
        <v>232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254</v>
      </c>
      <c r="JF267" s="2" t="s">
        <v>217</v>
      </c>
      <c r="JG267" s="2" t="s">
        <v>220</v>
      </c>
      <c r="JH267" s="2" t="s">
        <v>220</v>
      </c>
      <c r="JI267" s="2" t="s">
        <v>232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230</v>
      </c>
      <c r="JR267" s="2" t="s">
        <v>217</v>
      </c>
      <c r="JS267" s="2" t="s">
        <v>2297</v>
      </c>
      <c r="JT267" s="2" t="s">
        <v>2766</v>
      </c>
      <c r="JU267" s="2" t="s">
        <v>232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277</v>
      </c>
      <c r="KD267" s="2" t="s">
        <v>217</v>
      </c>
      <c r="KE267" s="2" t="s">
        <v>220</v>
      </c>
      <c r="KF267" s="2" t="s">
        <v>220</v>
      </c>
      <c r="KG267" s="2" t="s">
        <v>232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277</v>
      </c>
      <c r="KP267" s="2" t="s">
        <v>217</v>
      </c>
      <c r="KQ267" s="2" t="s">
        <v>220</v>
      </c>
      <c r="KR267" s="2" t="s">
        <v>220</v>
      </c>
      <c r="KS267" s="2" t="s">
        <v>232</v>
      </c>
      <c r="KT267" s="2" t="s">
        <v>220</v>
      </c>
      <c r="KU267" s="4"/>
      <c r="KV267" s="8"/>
      <c r="KW267" s="4"/>
      <c r="KX267" s="8"/>
      <c r="KY267" s="7"/>
      <c r="KZ267" s="7"/>
      <c r="LA267" s="2" t="s">
        <v>277</v>
      </c>
      <c r="LB267" s="2" t="s">
        <v>217</v>
      </c>
      <c r="LC267" s="2" t="s">
        <v>220</v>
      </c>
      <c r="LD267" s="2" t="s">
        <v>220</v>
      </c>
      <c r="LE267" s="2" t="s">
        <v>232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268</v>
      </c>
      <c r="LN267" s="2" t="s">
        <v>217</v>
      </c>
      <c r="LO267" s="2" t="s">
        <v>220</v>
      </c>
      <c r="LP267" s="2" t="s">
        <v>220</v>
      </c>
      <c r="LQ267" s="2" t="s">
        <v>232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270</v>
      </c>
      <c r="MA267" s="2" t="s">
        <v>605</v>
      </c>
      <c r="MB267" s="2" t="s">
        <v>220</v>
      </c>
      <c r="MC267" s="2" t="s">
        <v>232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277</v>
      </c>
      <c r="ML267" s="2" t="s">
        <v>217</v>
      </c>
      <c r="MM267" s="2" t="s">
        <v>220</v>
      </c>
      <c r="MN267" s="2" t="s">
        <v>220</v>
      </c>
      <c r="MO267" s="2" t="s">
        <v>232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230</v>
      </c>
      <c r="MX267" s="2" t="s">
        <v>274</v>
      </c>
      <c r="MY267" s="2" t="s">
        <v>2780</v>
      </c>
      <c r="MZ267" s="2" t="s">
        <v>220</v>
      </c>
      <c r="NA267" s="2" t="s">
        <v>232</v>
      </c>
      <c r="NB267" s="2" t="s">
        <v>220</v>
      </c>
      <c r="NC267" s="4"/>
      <c r="ND267" s="8"/>
      <c r="NE267" s="4"/>
      <c r="NF267" s="8"/>
      <c r="NG267" s="7"/>
      <c r="NH267" s="7"/>
      <c r="NI267" s="2" t="s">
        <v>220</v>
      </c>
      <c r="NJ267" s="2" t="s">
        <v>220</v>
      </c>
      <c r="NK267" s="2" t="s">
        <v>220</v>
      </c>
      <c r="NL267" s="2" t="s">
        <v>220</v>
      </c>
      <c r="NM267" s="2" t="s">
        <v>220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277</v>
      </c>
      <c r="NV267" s="2" t="s">
        <v>217</v>
      </c>
      <c r="NW267" s="2" t="s">
        <v>220</v>
      </c>
      <c r="NX267" s="2" t="s">
        <v>220</v>
      </c>
      <c r="NY267" s="2" t="s">
        <v>232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220</v>
      </c>
      <c r="OH267" s="2" t="s">
        <v>220</v>
      </c>
      <c r="OI267" s="2" t="s">
        <v>220</v>
      </c>
      <c r="OJ267" s="2" t="s">
        <v>220</v>
      </c>
      <c r="OK267" s="2" t="s">
        <v>220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230</v>
      </c>
      <c r="OT267" s="2" t="s">
        <v>270</v>
      </c>
      <c r="OU267" s="2" t="s">
        <v>1474</v>
      </c>
      <c r="OV267" s="2" t="s">
        <v>220</v>
      </c>
      <c r="OW267" s="2" t="s">
        <v>232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220</v>
      </c>
      <c r="PF267" s="2" t="s">
        <v>220</v>
      </c>
      <c r="PG267" s="2" t="s">
        <v>220</v>
      </c>
      <c r="PH267" s="2" t="s">
        <v>220</v>
      </c>
      <c r="PI267" s="2" t="s">
        <v>220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416</v>
      </c>
      <c r="PR267" s="2" t="s">
        <v>270</v>
      </c>
      <c r="PS267" s="2" t="s">
        <v>220</v>
      </c>
      <c r="PT267" s="2" t="s">
        <v>220</v>
      </c>
      <c r="PU267" s="2" t="s">
        <v>232</v>
      </c>
      <c r="PV267" s="2" t="s">
        <v>220</v>
      </c>
      <c r="PW267" s="4">
        <v>99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</row>
    <row r="268">
      <c r="A268" s="2" t="s">
        <v>2781</v>
      </c>
      <c r="B268" s="2" t="s">
        <v>209</v>
      </c>
      <c r="C268" s="2" t="s">
        <v>210</v>
      </c>
      <c r="D268" s="2" t="s">
        <v>2673</v>
      </c>
      <c r="E268" s="2" t="s">
        <v>2674</v>
      </c>
      <c r="F268" s="2" t="s">
        <v>2782</v>
      </c>
      <c r="G268" s="2" t="s">
        <v>220</v>
      </c>
      <c r="H268" s="2" t="s">
        <v>220</v>
      </c>
      <c r="I268" s="2" t="s">
        <v>2783</v>
      </c>
      <c r="J268" s="2" t="s">
        <v>2738</v>
      </c>
      <c r="K268" s="2" t="s">
        <v>761</v>
      </c>
      <c r="L268" s="3">
        <v>14.4</v>
      </c>
      <c r="M268" s="3">
        <v>15.12</v>
      </c>
      <c r="N268" s="3">
        <v>34.99</v>
      </c>
      <c r="O268" s="2" t="s">
        <v>217</v>
      </c>
      <c r="P268" s="2" t="s">
        <v>538</v>
      </c>
      <c r="Q268" s="2" t="s">
        <v>219</v>
      </c>
      <c r="R268" s="2" t="s">
        <v>220</v>
      </c>
      <c r="S268" s="2" t="s">
        <v>2784</v>
      </c>
      <c r="T268" s="2" t="s">
        <v>220</v>
      </c>
      <c r="U268" s="2" t="s">
        <v>220</v>
      </c>
      <c r="V268" s="2" t="s">
        <v>441</v>
      </c>
      <c r="W268" s="2" t="s">
        <v>845</v>
      </c>
      <c r="X268" s="2" t="s">
        <v>442</v>
      </c>
      <c r="Y268" s="2" t="s">
        <v>582</v>
      </c>
      <c r="Z268" s="4">
        <v>234</v>
      </c>
      <c r="AA268" s="4">
        <f>=ROUNDDOWN(25.4347826086956,0)</f>
      </c>
      <c r="AB268" s="5">
        <v>9.2</v>
      </c>
      <c r="AC268" s="2" t="s">
        <v>220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>
        <v>16</v>
      </c>
      <c r="AQ268" s="8">
        <v>154.74</v>
      </c>
      <c r="AR268" s="4">
        <v>15</v>
      </c>
      <c r="AS268" s="8">
        <v>214.15</v>
      </c>
      <c r="AT268" s="7">
        <v>0.0667</v>
      </c>
      <c r="AU268" s="7">
        <v>-0.2774</v>
      </c>
      <c r="AV268" s="4">
        <v>16</v>
      </c>
      <c r="AW268" s="8">
        <v>154.74</v>
      </c>
      <c r="AX268" s="4">
        <v>15</v>
      </c>
      <c r="AY268" s="8">
        <v>214.15</v>
      </c>
      <c r="AZ268" s="7">
        <v>0.0667</v>
      </c>
      <c r="BA268" s="7">
        <v>-0.2774</v>
      </c>
      <c r="BB268" s="7">
        <v>1</v>
      </c>
      <c r="BC268" s="4">
        <v>16</v>
      </c>
      <c r="BD268" s="8">
        <v>154.74</v>
      </c>
      <c r="BE268" s="4">
        <v>35</v>
      </c>
      <c r="BF268" s="8">
        <v>507.89</v>
      </c>
      <c r="BG268" s="7">
        <v>-0.5429</v>
      </c>
      <c r="BH268" s="7">
        <v>-0.6953</v>
      </c>
      <c r="BI268" s="7">
        <v>1</v>
      </c>
      <c r="BJ268" s="4">
        <v>16</v>
      </c>
      <c r="BK268" s="8">
        <v>154.74</v>
      </c>
      <c r="BL268" s="2" t="s">
        <v>2785</v>
      </c>
      <c r="BM268" s="7">
        <v>1</v>
      </c>
      <c r="BN268" s="7">
        <v>1</v>
      </c>
      <c r="BO268" s="4">
        <v>3</v>
      </c>
      <c r="BP268" s="8">
        <v>38.72</v>
      </c>
      <c r="BQ268" s="4">
        <v>5</v>
      </c>
      <c r="BR268" s="8">
        <v>77.45</v>
      </c>
      <c r="BS268" s="7">
        <v>-0.4</v>
      </c>
      <c r="BT268" s="7">
        <v>-0.5001</v>
      </c>
      <c r="BU268" s="2" t="s">
        <v>230</v>
      </c>
      <c r="BV268" s="2" t="s">
        <v>217</v>
      </c>
      <c r="BW268" s="2" t="s">
        <v>220</v>
      </c>
      <c r="BX268" s="2" t="s">
        <v>2311</v>
      </c>
      <c r="BY268" s="2" t="s">
        <v>232</v>
      </c>
      <c r="BZ268" s="2" t="s">
        <v>220</v>
      </c>
      <c r="CA268" s="4"/>
      <c r="CB268" s="8"/>
      <c r="CC268" s="4"/>
      <c r="CD268" s="8"/>
      <c r="CE268" s="7"/>
      <c r="CF268" s="7"/>
      <c r="CG268" s="2" t="s">
        <v>230</v>
      </c>
      <c r="CH268" s="2" t="s">
        <v>217</v>
      </c>
      <c r="CI268" s="2" t="s">
        <v>591</v>
      </c>
      <c r="CJ268" s="2" t="s">
        <v>1600</v>
      </c>
      <c r="CK268" s="2" t="s">
        <v>232</v>
      </c>
      <c r="CL268" s="2" t="s">
        <v>220</v>
      </c>
      <c r="CM268" s="4">
        <v>6</v>
      </c>
      <c r="CN268" s="8">
        <v>39.96</v>
      </c>
      <c r="CO268" s="4">
        <v>8</v>
      </c>
      <c r="CP268" s="8">
        <v>106.48</v>
      </c>
      <c r="CQ268" s="7">
        <v>-0.25</v>
      </c>
      <c r="CR268" s="7">
        <v>-0.6247</v>
      </c>
      <c r="CS268" s="2" t="s">
        <v>230</v>
      </c>
      <c r="CT268" s="2" t="s">
        <v>217</v>
      </c>
      <c r="CU268" s="2" t="s">
        <v>587</v>
      </c>
      <c r="CV268" s="2" t="s">
        <v>2211</v>
      </c>
      <c r="CW268" s="2" t="s">
        <v>232</v>
      </c>
      <c r="CX268" s="2" t="s">
        <v>220</v>
      </c>
      <c r="CY268" s="4">
        <v>5</v>
      </c>
      <c r="CZ268" s="8">
        <v>44.3</v>
      </c>
      <c r="DA268" s="4"/>
      <c r="DB268" s="8"/>
      <c r="DC268" s="7"/>
      <c r="DD268" s="7"/>
      <c r="DE268" s="2" t="s">
        <v>230</v>
      </c>
      <c r="DF268" s="2" t="s">
        <v>217</v>
      </c>
      <c r="DG268" s="2" t="s">
        <v>591</v>
      </c>
      <c r="DH268" s="2" t="s">
        <v>2313</v>
      </c>
      <c r="DI268" s="2" t="s">
        <v>232</v>
      </c>
      <c r="DJ268" s="2" t="s">
        <v>220</v>
      </c>
      <c r="DK268" s="4"/>
      <c r="DL268" s="8"/>
      <c r="DM268" s="4">
        <v>2</v>
      </c>
      <c r="DN268" s="8">
        <v>30.22</v>
      </c>
      <c r="DO268" s="7">
        <v>-1</v>
      </c>
      <c r="DP268" s="7">
        <v>-1</v>
      </c>
      <c r="DQ268" s="2" t="s">
        <v>230</v>
      </c>
      <c r="DR268" s="2" t="s">
        <v>217</v>
      </c>
      <c r="DS268" s="2" t="s">
        <v>591</v>
      </c>
      <c r="DT268" s="2" t="s">
        <v>1641</v>
      </c>
      <c r="DU268" s="2" t="s">
        <v>232</v>
      </c>
      <c r="DV268" s="2" t="s">
        <v>220</v>
      </c>
      <c r="DW268" s="4"/>
      <c r="DX268" s="8"/>
      <c r="DY268" s="4"/>
      <c r="DZ268" s="8"/>
      <c r="EA268" s="7"/>
      <c r="EB268" s="7"/>
      <c r="EC268" s="2" t="s">
        <v>230</v>
      </c>
      <c r="ED268" s="2" t="s">
        <v>217</v>
      </c>
      <c r="EE268" s="2" t="s">
        <v>591</v>
      </c>
      <c r="EF268" s="2" t="s">
        <v>2786</v>
      </c>
      <c r="EG268" s="2" t="s">
        <v>232</v>
      </c>
      <c r="EH268" s="2" t="s">
        <v>220</v>
      </c>
      <c r="EI268" s="4"/>
      <c r="EJ268" s="8"/>
      <c r="EK268" s="4"/>
      <c r="EL268" s="8"/>
      <c r="EM268" s="7"/>
      <c r="EN268" s="7"/>
      <c r="EO268" s="2" t="s">
        <v>230</v>
      </c>
      <c r="EP268" s="2" t="s">
        <v>217</v>
      </c>
      <c r="EQ268" s="2" t="s">
        <v>2682</v>
      </c>
      <c r="ER268" s="2" t="s">
        <v>2456</v>
      </c>
      <c r="ES268" s="2" t="s">
        <v>232</v>
      </c>
      <c r="ET268" s="2" t="s">
        <v>220</v>
      </c>
      <c r="EU268" s="4">
        <v>1</v>
      </c>
      <c r="EV268" s="8">
        <v>15.88</v>
      </c>
      <c r="EW268" s="4"/>
      <c r="EX268" s="8"/>
      <c r="EY268" s="7"/>
      <c r="EZ268" s="7"/>
      <c r="FA268" s="2" t="s">
        <v>230</v>
      </c>
      <c r="FB268" s="2" t="s">
        <v>217</v>
      </c>
      <c r="FC268" s="2" t="s">
        <v>591</v>
      </c>
      <c r="FD268" s="2" t="s">
        <v>2787</v>
      </c>
      <c r="FE268" s="2" t="s">
        <v>232</v>
      </c>
      <c r="FF268" s="2" t="s">
        <v>220</v>
      </c>
      <c r="FG268" s="4">
        <v>1</v>
      </c>
      <c r="FH268" s="8">
        <v>15.88</v>
      </c>
      <c r="FI268" s="4"/>
      <c r="FJ268" s="8"/>
      <c r="FK268" s="7"/>
      <c r="FL268" s="7"/>
      <c r="FM268" s="2" t="s">
        <v>230</v>
      </c>
      <c r="FN268" s="2" t="s">
        <v>217</v>
      </c>
      <c r="FO268" s="2" t="s">
        <v>246</v>
      </c>
      <c r="FP268" s="2" t="s">
        <v>2423</v>
      </c>
      <c r="FQ268" s="2" t="s">
        <v>232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277</v>
      </c>
      <c r="FZ268" s="2" t="s">
        <v>217</v>
      </c>
      <c r="GA268" s="2" t="s">
        <v>220</v>
      </c>
      <c r="GB268" s="2" t="s">
        <v>220</v>
      </c>
      <c r="GC268" s="2" t="s">
        <v>232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230</v>
      </c>
      <c r="GL268" s="2" t="s">
        <v>217</v>
      </c>
      <c r="GM268" s="2" t="s">
        <v>2684</v>
      </c>
      <c r="GN268" s="2" t="s">
        <v>220</v>
      </c>
      <c r="GO268" s="2" t="s">
        <v>232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230</v>
      </c>
      <c r="GX268" s="2" t="s">
        <v>217</v>
      </c>
      <c r="GY268" s="2" t="s">
        <v>252</v>
      </c>
      <c r="GZ268" s="2" t="s">
        <v>487</v>
      </c>
      <c r="HA268" s="2" t="s">
        <v>232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254</v>
      </c>
      <c r="HJ268" s="2" t="s">
        <v>217</v>
      </c>
      <c r="HK268" s="2" t="s">
        <v>220</v>
      </c>
      <c r="HL268" s="2" t="s">
        <v>220</v>
      </c>
      <c r="HM268" s="2" t="s">
        <v>232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230</v>
      </c>
      <c r="HV268" s="2" t="s">
        <v>217</v>
      </c>
      <c r="HW268" s="2" t="s">
        <v>2406</v>
      </c>
      <c r="HX268" s="2" t="s">
        <v>1787</v>
      </c>
      <c r="HY268" s="2" t="s">
        <v>232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230</v>
      </c>
      <c r="IH268" s="2" t="s">
        <v>217</v>
      </c>
      <c r="II268" s="2" t="s">
        <v>591</v>
      </c>
      <c r="IJ268" s="2" t="s">
        <v>2788</v>
      </c>
      <c r="IK268" s="2" t="s">
        <v>232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277</v>
      </c>
      <c r="IT268" s="2" t="s">
        <v>217</v>
      </c>
      <c r="IU268" s="2" t="s">
        <v>220</v>
      </c>
      <c r="IV268" s="2" t="s">
        <v>220</v>
      </c>
      <c r="IW268" s="2" t="s">
        <v>232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230</v>
      </c>
      <c r="JF268" s="2" t="s">
        <v>270</v>
      </c>
      <c r="JG268" s="2" t="s">
        <v>2728</v>
      </c>
      <c r="JH268" s="2" t="s">
        <v>2789</v>
      </c>
      <c r="JI268" s="2" t="s">
        <v>232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230</v>
      </c>
      <c r="JR268" s="2" t="s">
        <v>217</v>
      </c>
      <c r="JS268" s="2" t="s">
        <v>642</v>
      </c>
      <c r="JT268" s="2" t="s">
        <v>615</v>
      </c>
      <c r="JU268" s="2" t="s">
        <v>232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277</v>
      </c>
      <c r="KD268" s="2" t="s">
        <v>217</v>
      </c>
      <c r="KE268" s="2" t="s">
        <v>220</v>
      </c>
      <c r="KF268" s="2" t="s">
        <v>220</v>
      </c>
      <c r="KG268" s="2" t="s">
        <v>232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254</v>
      </c>
      <c r="KP268" s="2" t="s">
        <v>217</v>
      </c>
      <c r="KQ268" s="2" t="s">
        <v>220</v>
      </c>
      <c r="KR268" s="2" t="s">
        <v>220</v>
      </c>
      <c r="KS268" s="2" t="s">
        <v>232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277</v>
      </c>
      <c r="LB268" s="2" t="s">
        <v>217</v>
      </c>
      <c r="LC268" s="2" t="s">
        <v>220</v>
      </c>
      <c r="LD268" s="2" t="s">
        <v>220</v>
      </c>
      <c r="LE268" s="2" t="s">
        <v>232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268</v>
      </c>
      <c r="LN268" s="2" t="s">
        <v>217</v>
      </c>
      <c r="LO268" s="2" t="s">
        <v>220</v>
      </c>
      <c r="LP268" s="2" t="s">
        <v>220</v>
      </c>
      <c r="LQ268" s="2" t="s">
        <v>232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230</v>
      </c>
      <c r="LZ268" s="2" t="s">
        <v>270</v>
      </c>
      <c r="MA268" s="2" t="s">
        <v>1452</v>
      </c>
      <c r="MB268" s="2" t="s">
        <v>1611</v>
      </c>
      <c r="MC268" s="2" t="s">
        <v>232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277</v>
      </c>
      <c r="ML268" s="2" t="s">
        <v>217</v>
      </c>
      <c r="MM268" s="2" t="s">
        <v>220</v>
      </c>
      <c r="MN268" s="2" t="s">
        <v>220</v>
      </c>
      <c r="MO268" s="2" t="s">
        <v>232</v>
      </c>
      <c r="MP268" s="2" t="s">
        <v>220</v>
      </c>
      <c r="MQ268" s="4"/>
      <c r="MR268" s="8"/>
      <c r="MS268" s="4"/>
      <c r="MT268" s="8"/>
      <c r="MU268" s="7"/>
      <c r="MV268" s="7"/>
      <c r="MW268" s="2" t="s">
        <v>230</v>
      </c>
      <c r="MX268" s="2" t="s">
        <v>274</v>
      </c>
      <c r="MY268" s="2" t="s">
        <v>648</v>
      </c>
      <c r="MZ268" s="2" t="s">
        <v>1628</v>
      </c>
      <c r="NA268" s="2" t="s">
        <v>232</v>
      </c>
      <c r="NB268" s="2" t="s">
        <v>220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220</v>
      </c>
      <c r="NK268" s="2" t="s">
        <v>220</v>
      </c>
      <c r="NL268" s="2" t="s">
        <v>220</v>
      </c>
      <c r="NM268" s="2" t="s">
        <v>220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277</v>
      </c>
      <c r="NV268" s="2" t="s">
        <v>217</v>
      </c>
      <c r="NW268" s="2" t="s">
        <v>220</v>
      </c>
      <c r="NX268" s="2" t="s">
        <v>220</v>
      </c>
      <c r="NY268" s="2" t="s">
        <v>232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220</v>
      </c>
      <c r="OH268" s="2" t="s">
        <v>220</v>
      </c>
      <c r="OI268" s="2" t="s">
        <v>220</v>
      </c>
      <c r="OJ268" s="2" t="s">
        <v>220</v>
      </c>
      <c r="OK268" s="2" t="s">
        <v>220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230</v>
      </c>
      <c r="OT268" s="2" t="s">
        <v>270</v>
      </c>
      <c r="OU268" s="2" t="s">
        <v>607</v>
      </c>
      <c r="OV268" s="2" t="s">
        <v>477</v>
      </c>
      <c r="OW268" s="2" t="s">
        <v>232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220</v>
      </c>
      <c r="PF268" s="2" t="s">
        <v>220</v>
      </c>
      <c r="PG268" s="2" t="s">
        <v>220</v>
      </c>
      <c r="PH268" s="2" t="s">
        <v>220</v>
      </c>
      <c r="PI268" s="2" t="s">
        <v>220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416</v>
      </c>
      <c r="PR268" s="2" t="s">
        <v>270</v>
      </c>
      <c r="PS268" s="2" t="s">
        <v>220</v>
      </c>
      <c r="PT268" s="2" t="s">
        <v>220</v>
      </c>
      <c r="PU268" s="2" t="s">
        <v>232</v>
      </c>
      <c r="PV268" s="2" t="s">
        <v>220</v>
      </c>
      <c r="PW268" s="4">
        <v>234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</row>
    <row r="269">
      <c r="A269" s="2" t="s">
        <v>2790</v>
      </c>
      <c r="B269" s="2" t="s">
        <v>209</v>
      </c>
      <c r="C269" s="2" t="s">
        <v>210</v>
      </c>
      <c r="D269" s="2" t="s">
        <v>2673</v>
      </c>
      <c r="E269" s="2" t="s">
        <v>2674</v>
      </c>
      <c r="F269" s="2" t="s">
        <v>2782</v>
      </c>
      <c r="G269" s="2" t="s">
        <v>220</v>
      </c>
      <c r="H269" s="2" t="s">
        <v>220</v>
      </c>
      <c r="I269" s="2" t="s">
        <v>2783</v>
      </c>
      <c r="J269" s="2" t="s">
        <v>2738</v>
      </c>
      <c r="K269" s="2" t="s">
        <v>1329</v>
      </c>
      <c r="L269" s="3">
        <v>14.4</v>
      </c>
      <c r="M269" s="3">
        <v>15.12</v>
      </c>
      <c r="N269" s="3">
        <v>34.99</v>
      </c>
      <c r="O269" s="2" t="s">
        <v>537</v>
      </c>
      <c r="P269" s="2" t="s">
        <v>538</v>
      </c>
      <c r="Q269" s="2" t="s">
        <v>219</v>
      </c>
      <c r="R269" s="2" t="s">
        <v>220</v>
      </c>
      <c r="S269" s="2" t="s">
        <v>2791</v>
      </c>
      <c r="T269" s="2" t="s">
        <v>220</v>
      </c>
      <c r="U269" s="2" t="s">
        <v>220</v>
      </c>
      <c r="V269" s="2" t="s">
        <v>441</v>
      </c>
      <c r="W269" s="2" t="s">
        <v>845</v>
      </c>
      <c r="X269" s="2" t="s">
        <v>442</v>
      </c>
      <c r="Y269" s="2" t="s">
        <v>582</v>
      </c>
      <c r="Z269" s="4"/>
      <c r="AA269" s="4">
        <f>=ROUNDDOWN({0},0)</f>
      </c>
      <c r="AB269" s="5">
        <v>0.2</v>
      </c>
      <c r="AC269" s="2" t="s">
        <v>220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/>
      <c r="AQ269" s="8"/>
      <c r="AR269" s="4">
        <v>20</v>
      </c>
      <c r="AS269" s="8">
        <v>293.74</v>
      </c>
      <c r="AT269" s="7">
        <v>-1</v>
      </c>
      <c r="AU269" s="7">
        <v>-1</v>
      </c>
      <c r="AV269" s="4"/>
      <c r="AW269" s="8"/>
      <c r="AX269" s="4">
        <v>20</v>
      </c>
      <c r="AY269" s="8">
        <v>293.74</v>
      </c>
      <c r="AZ269" s="7">
        <v>-1</v>
      </c>
      <c r="BA269" s="7">
        <v>-1</v>
      </c>
      <c r="BB269" s="7"/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/>
      <c r="BJ269" s="4"/>
      <c r="BK269" s="8"/>
      <c r="BL269" s="2" t="s">
        <v>2792</v>
      </c>
      <c r="BM269" s="7"/>
      <c r="BN269" s="7"/>
      <c r="BO269" s="4"/>
      <c r="BP269" s="8"/>
      <c r="BQ269" s="4">
        <v>10</v>
      </c>
      <c r="BR269" s="8">
        <v>146.11</v>
      </c>
      <c r="BS269" s="7">
        <v>-1</v>
      </c>
      <c r="BT269" s="7">
        <v>-1</v>
      </c>
      <c r="BU269" s="2" t="s">
        <v>230</v>
      </c>
      <c r="BV269" s="2" t="s">
        <v>270</v>
      </c>
      <c r="BW269" s="2" t="s">
        <v>220</v>
      </c>
      <c r="BX269" s="2" t="s">
        <v>1499</v>
      </c>
      <c r="BY269" s="2" t="s">
        <v>232</v>
      </c>
      <c r="BZ269" s="2" t="s">
        <v>220</v>
      </c>
      <c r="CA269" s="4"/>
      <c r="CB269" s="8"/>
      <c r="CC269" s="4">
        <v>1</v>
      </c>
      <c r="CD269" s="8">
        <v>16.66</v>
      </c>
      <c r="CE269" s="7">
        <v>-1</v>
      </c>
      <c r="CF269" s="7">
        <v>-1</v>
      </c>
      <c r="CG269" s="2" t="s">
        <v>230</v>
      </c>
      <c r="CH269" s="2" t="s">
        <v>270</v>
      </c>
      <c r="CI269" s="2" t="s">
        <v>591</v>
      </c>
      <c r="CJ269" s="2" t="s">
        <v>1641</v>
      </c>
      <c r="CK269" s="2" t="s">
        <v>232</v>
      </c>
      <c r="CL269" s="2" t="s">
        <v>220</v>
      </c>
      <c r="CM269" s="4"/>
      <c r="CN269" s="8"/>
      <c r="CO269" s="4">
        <v>3</v>
      </c>
      <c r="CP269" s="8">
        <v>39.93</v>
      </c>
      <c r="CQ269" s="7">
        <v>-1</v>
      </c>
      <c r="CR269" s="7">
        <v>-1</v>
      </c>
      <c r="CS269" s="2" t="s">
        <v>230</v>
      </c>
      <c r="CT269" s="2" t="s">
        <v>270</v>
      </c>
      <c r="CU269" s="2" t="s">
        <v>587</v>
      </c>
      <c r="CV269" s="2" t="s">
        <v>588</v>
      </c>
      <c r="CW269" s="2" t="s">
        <v>232</v>
      </c>
      <c r="CX269" s="2" t="s">
        <v>220</v>
      </c>
      <c r="CY269" s="4"/>
      <c r="CZ269" s="8"/>
      <c r="DA269" s="4"/>
      <c r="DB269" s="8"/>
      <c r="DC269" s="7"/>
      <c r="DD269" s="7"/>
      <c r="DE269" s="2" t="s">
        <v>230</v>
      </c>
      <c r="DF269" s="2" t="s">
        <v>270</v>
      </c>
      <c r="DG269" s="2" t="s">
        <v>591</v>
      </c>
      <c r="DH269" s="2" t="s">
        <v>2536</v>
      </c>
      <c r="DI269" s="2" t="s">
        <v>232</v>
      </c>
      <c r="DJ269" s="2" t="s">
        <v>220</v>
      </c>
      <c r="DK269" s="4"/>
      <c r="DL269" s="8"/>
      <c r="DM269" s="4"/>
      <c r="DN269" s="8"/>
      <c r="DO269" s="7"/>
      <c r="DP269" s="7"/>
      <c r="DQ269" s="2" t="s">
        <v>230</v>
      </c>
      <c r="DR269" s="2" t="s">
        <v>270</v>
      </c>
      <c r="DS269" s="2" t="s">
        <v>591</v>
      </c>
      <c r="DT269" s="2" t="s">
        <v>1641</v>
      </c>
      <c r="DU269" s="2" t="s">
        <v>232</v>
      </c>
      <c r="DV269" s="2" t="s">
        <v>220</v>
      </c>
      <c r="DW269" s="4"/>
      <c r="DX269" s="8"/>
      <c r="DY269" s="4">
        <v>1</v>
      </c>
      <c r="DZ269" s="8">
        <v>14.73</v>
      </c>
      <c r="EA269" s="7">
        <v>-1</v>
      </c>
      <c r="EB269" s="7">
        <v>-1</v>
      </c>
      <c r="EC269" s="2" t="s">
        <v>230</v>
      </c>
      <c r="ED269" s="2" t="s">
        <v>270</v>
      </c>
      <c r="EE269" s="2" t="s">
        <v>591</v>
      </c>
      <c r="EF269" s="2" t="s">
        <v>1643</v>
      </c>
      <c r="EG269" s="2" t="s">
        <v>269</v>
      </c>
      <c r="EH269" s="2" t="s">
        <v>220</v>
      </c>
      <c r="EI269" s="4"/>
      <c r="EJ269" s="8"/>
      <c r="EK269" s="4">
        <v>2</v>
      </c>
      <c r="EL269" s="8">
        <v>31.94</v>
      </c>
      <c r="EM269" s="7">
        <v>-1</v>
      </c>
      <c r="EN269" s="7">
        <v>-1</v>
      </c>
      <c r="EO269" s="2" t="s">
        <v>230</v>
      </c>
      <c r="EP269" s="2" t="s">
        <v>270</v>
      </c>
      <c r="EQ269" s="2" t="s">
        <v>2682</v>
      </c>
      <c r="ER269" s="2" t="s">
        <v>456</v>
      </c>
      <c r="ES269" s="2" t="s">
        <v>232</v>
      </c>
      <c r="ET269" s="2" t="s">
        <v>220</v>
      </c>
      <c r="EU269" s="4"/>
      <c r="EV269" s="8"/>
      <c r="EW269" s="4"/>
      <c r="EX269" s="8"/>
      <c r="EY269" s="7"/>
      <c r="EZ269" s="7"/>
      <c r="FA269" s="2" t="s">
        <v>230</v>
      </c>
      <c r="FB269" s="2" t="s">
        <v>270</v>
      </c>
      <c r="FC269" s="2" t="s">
        <v>591</v>
      </c>
      <c r="FD269" s="2" t="s">
        <v>2793</v>
      </c>
      <c r="FE269" s="2" t="s">
        <v>232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230</v>
      </c>
      <c r="FN269" s="2" t="s">
        <v>270</v>
      </c>
      <c r="FO269" s="2" t="s">
        <v>246</v>
      </c>
      <c r="FP269" s="2" t="s">
        <v>2414</v>
      </c>
      <c r="FQ269" s="2" t="s">
        <v>232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277</v>
      </c>
      <c r="FZ269" s="2" t="s">
        <v>270</v>
      </c>
      <c r="GA269" s="2" t="s">
        <v>220</v>
      </c>
      <c r="GB269" s="2" t="s">
        <v>220</v>
      </c>
      <c r="GC269" s="2" t="s">
        <v>232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230</v>
      </c>
      <c r="GL269" s="2" t="s">
        <v>270</v>
      </c>
      <c r="GM269" s="2" t="s">
        <v>2684</v>
      </c>
      <c r="GN269" s="2" t="s">
        <v>570</v>
      </c>
      <c r="GO269" s="2" t="s">
        <v>232</v>
      </c>
      <c r="GP269" s="2" t="s">
        <v>220</v>
      </c>
      <c r="GQ269" s="4"/>
      <c r="GR269" s="8"/>
      <c r="GS269" s="4">
        <v>3</v>
      </c>
      <c r="GT269" s="8">
        <v>44.37</v>
      </c>
      <c r="GU269" s="7">
        <v>-1</v>
      </c>
      <c r="GV269" s="7">
        <v>-1</v>
      </c>
      <c r="GW269" s="2" t="s">
        <v>230</v>
      </c>
      <c r="GX269" s="2" t="s">
        <v>270</v>
      </c>
      <c r="GY269" s="2" t="s">
        <v>252</v>
      </c>
      <c r="GZ269" s="2" t="s">
        <v>290</v>
      </c>
      <c r="HA269" s="2" t="s">
        <v>232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277</v>
      </c>
      <c r="HJ269" s="2" t="s">
        <v>270</v>
      </c>
      <c r="HK269" s="2" t="s">
        <v>220</v>
      </c>
      <c r="HL269" s="2" t="s">
        <v>220</v>
      </c>
      <c r="HM269" s="2" t="s">
        <v>232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230</v>
      </c>
      <c r="HV269" s="2" t="s">
        <v>270</v>
      </c>
      <c r="HW269" s="2" t="s">
        <v>2406</v>
      </c>
      <c r="HX269" s="2" t="s">
        <v>1170</v>
      </c>
      <c r="HY269" s="2" t="s">
        <v>232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230</v>
      </c>
      <c r="IH269" s="2" t="s">
        <v>270</v>
      </c>
      <c r="II269" s="2" t="s">
        <v>591</v>
      </c>
      <c r="IJ269" s="2" t="s">
        <v>2794</v>
      </c>
      <c r="IK269" s="2" t="s">
        <v>232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277</v>
      </c>
      <c r="IT269" s="2" t="s">
        <v>270</v>
      </c>
      <c r="IU269" s="2" t="s">
        <v>220</v>
      </c>
      <c r="IV269" s="2" t="s">
        <v>220</v>
      </c>
      <c r="IW269" s="2" t="s">
        <v>232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230</v>
      </c>
      <c r="JF269" s="2" t="s">
        <v>270</v>
      </c>
      <c r="JG269" s="2" t="s">
        <v>2728</v>
      </c>
      <c r="JH269" s="2" t="s">
        <v>2795</v>
      </c>
      <c r="JI269" s="2" t="s">
        <v>232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230</v>
      </c>
      <c r="JR269" s="2" t="s">
        <v>270</v>
      </c>
      <c r="JS269" s="2" t="s">
        <v>642</v>
      </c>
      <c r="JT269" s="2" t="s">
        <v>2632</v>
      </c>
      <c r="JU269" s="2" t="s">
        <v>232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277</v>
      </c>
      <c r="KD269" s="2" t="s">
        <v>270</v>
      </c>
      <c r="KE269" s="2" t="s">
        <v>220</v>
      </c>
      <c r="KF269" s="2" t="s">
        <v>220</v>
      </c>
      <c r="KG269" s="2" t="s">
        <v>232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254</v>
      </c>
      <c r="KP269" s="2" t="s">
        <v>270</v>
      </c>
      <c r="KQ269" s="2" t="s">
        <v>220</v>
      </c>
      <c r="KR269" s="2" t="s">
        <v>220</v>
      </c>
      <c r="KS269" s="2" t="s">
        <v>232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277</v>
      </c>
      <c r="LB269" s="2" t="s">
        <v>270</v>
      </c>
      <c r="LC269" s="2" t="s">
        <v>220</v>
      </c>
      <c r="LD269" s="2" t="s">
        <v>220</v>
      </c>
      <c r="LE269" s="2" t="s">
        <v>232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268</v>
      </c>
      <c r="LN269" s="2" t="s">
        <v>270</v>
      </c>
      <c r="LO269" s="2" t="s">
        <v>220</v>
      </c>
      <c r="LP269" s="2" t="s">
        <v>220</v>
      </c>
      <c r="LQ269" s="2" t="s">
        <v>232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230</v>
      </c>
      <c r="LZ269" s="2" t="s">
        <v>270</v>
      </c>
      <c r="MA269" s="2" t="s">
        <v>1682</v>
      </c>
      <c r="MB269" s="2" t="s">
        <v>646</v>
      </c>
      <c r="MC269" s="2" t="s">
        <v>232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277</v>
      </c>
      <c r="ML269" s="2" t="s">
        <v>270</v>
      </c>
      <c r="MM269" s="2" t="s">
        <v>220</v>
      </c>
      <c r="MN269" s="2" t="s">
        <v>220</v>
      </c>
      <c r="MO269" s="2" t="s">
        <v>232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230</v>
      </c>
      <c r="MX269" s="2" t="s">
        <v>270</v>
      </c>
      <c r="MY269" s="2" t="s">
        <v>648</v>
      </c>
      <c r="MZ269" s="2" t="s">
        <v>1628</v>
      </c>
      <c r="NA269" s="2" t="s">
        <v>232</v>
      </c>
      <c r="NB269" s="2" t="s">
        <v>220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220</v>
      </c>
      <c r="NK269" s="2" t="s">
        <v>220</v>
      </c>
      <c r="NL269" s="2" t="s">
        <v>220</v>
      </c>
      <c r="NM269" s="2" t="s">
        <v>220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277</v>
      </c>
      <c r="NV269" s="2" t="s">
        <v>270</v>
      </c>
      <c r="NW269" s="2" t="s">
        <v>220</v>
      </c>
      <c r="NX269" s="2" t="s">
        <v>220</v>
      </c>
      <c r="NY269" s="2" t="s">
        <v>232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220</v>
      </c>
      <c r="OH269" s="2" t="s">
        <v>220</v>
      </c>
      <c r="OI269" s="2" t="s">
        <v>220</v>
      </c>
      <c r="OJ269" s="2" t="s">
        <v>220</v>
      </c>
      <c r="OK269" s="2" t="s">
        <v>220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230</v>
      </c>
      <c r="OT269" s="2" t="s">
        <v>270</v>
      </c>
      <c r="OU269" s="2" t="s">
        <v>607</v>
      </c>
      <c r="OV269" s="2" t="s">
        <v>2292</v>
      </c>
      <c r="OW269" s="2" t="s">
        <v>232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220</v>
      </c>
      <c r="PF269" s="2" t="s">
        <v>220</v>
      </c>
      <c r="PG269" s="2" t="s">
        <v>220</v>
      </c>
      <c r="PH269" s="2" t="s">
        <v>220</v>
      </c>
      <c r="PI269" s="2" t="s">
        <v>220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416</v>
      </c>
      <c r="PR269" s="2" t="s">
        <v>270</v>
      </c>
      <c r="PS269" s="2" t="s">
        <v>220</v>
      </c>
      <c r="PT269" s="2" t="s">
        <v>220</v>
      </c>
      <c r="PU269" s="2" t="s">
        <v>232</v>
      </c>
      <c r="PV269" s="2" t="s">
        <v>220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</row>
    <row r="270">
      <c r="A270" s="2" t="s">
        <v>2796</v>
      </c>
      <c r="B270" s="2" t="s">
        <v>209</v>
      </c>
      <c r="C270" s="2" t="s">
        <v>210</v>
      </c>
      <c r="D270" s="2" t="s">
        <v>2673</v>
      </c>
      <c r="E270" s="2" t="s">
        <v>2674</v>
      </c>
      <c r="F270" s="2" t="s">
        <v>2797</v>
      </c>
      <c r="G270" s="2" t="s">
        <v>220</v>
      </c>
      <c r="H270" s="2" t="s">
        <v>220</v>
      </c>
      <c r="I270" s="2" t="s">
        <v>2798</v>
      </c>
      <c r="J270" s="2" t="s">
        <v>2713</v>
      </c>
      <c r="K270" s="2" t="s">
        <v>578</v>
      </c>
      <c r="L270" s="3">
        <v>14.4</v>
      </c>
      <c r="M270" s="3">
        <v>15.12</v>
      </c>
      <c r="N270" s="3">
        <v>31.99</v>
      </c>
      <c r="O270" s="2" t="s">
        <v>217</v>
      </c>
      <c r="P270" s="2" t="s">
        <v>538</v>
      </c>
      <c r="Q270" s="2" t="s">
        <v>219</v>
      </c>
      <c r="R270" s="2" t="s">
        <v>220</v>
      </c>
      <c r="S270" s="2" t="s">
        <v>2627</v>
      </c>
      <c r="T270" s="2" t="s">
        <v>220</v>
      </c>
      <c r="U270" s="2" t="s">
        <v>220</v>
      </c>
      <c r="V270" s="2" t="s">
        <v>224</v>
      </c>
      <c r="W270" s="2" t="s">
        <v>225</v>
      </c>
      <c r="X270" s="2" t="s">
        <v>220</v>
      </c>
      <c r="Y270" s="2" t="s">
        <v>582</v>
      </c>
      <c r="Z270" s="4">
        <v>166</v>
      </c>
      <c r="AA270" s="4">
        <f>=ROUNDDOWN(13.8333333333333,0)</f>
      </c>
      <c r="AB270" s="5">
        <v>12</v>
      </c>
      <c r="AC270" s="2" t="s">
        <v>220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7</v>
      </c>
      <c r="AQ270" s="8">
        <v>101.05</v>
      </c>
      <c r="AR270" s="4">
        <v>26</v>
      </c>
      <c r="AS270" s="8">
        <v>370.85</v>
      </c>
      <c r="AT270" s="7">
        <v>-0.7308</v>
      </c>
      <c r="AU270" s="7">
        <v>-0.7275</v>
      </c>
      <c r="AV270" s="4">
        <v>7</v>
      </c>
      <c r="AW270" s="8">
        <v>101.05</v>
      </c>
      <c r="AX270" s="4">
        <v>26</v>
      </c>
      <c r="AY270" s="8">
        <v>370.85</v>
      </c>
      <c r="AZ270" s="7">
        <v>-0.7308</v>
      </c>
      <c r="BA270" s="7">
        <v>-0.7275</v>
      </c>
      <c r="BB270" s="7">
        <v>1</v>
      </c>
      <c r="BC270" s="4">
        <v>7</v>
      </c>
      <c r="BD270" s="8">
        <v>101.05</v>
      </c>
      <c r="BE270" s="4">
        <v>56</v>
      </c>
      <c r="BF270" s="8">
        <v>792.33</v>
      </c>
      <c r="BG270" s="7">
        <v>-0.875</v>
      </c>
      <c r="BH270" s="7">
        <v>-0.8725</v>
      </c>
      <c r="BI270" s="7">
        <v>1</v>
      </c>
      <c r="BJ270" s="4">
        <v>7</v>
      </c>
      <c r="BK270" s="8">
        <v>101.05</v>
      </c>
      <c r="BL270" s="2" t="s">
        <v>2799</v>
      </c>
      <c r="BM270" s="7">
        <v>1</v>
      </c>
      <c r="BN270" s="7">
        <v>1</v>
      </c>
      <c r="BO270" s="4"/>
      <c r="BP270" s="8"/>
      <c r="BQ270" s="4">
        <v>2</v>
      </c>
      <c r="BR270" s="8">
        <v>30.98</v>
      </c>
      <c r="BS270" s="7">
        <v>-1</v>
      </c>
      <c r="BT270" s="7">
        <v>-1</v>
      </c>
      <c r="BU270" s="2" t="s">
        <v>230</v>
      </c>
      <c r="BV270" s="2" t="s">
        <v>217</v>
      </c>
      <c r="BW270" s="2" t="s">
        <v>220</v>
      </c>
      <c r="BX270" s="2" t="s">
        <v>2311</v>
      </c>
      <c r="BY270" s="2" t="s">
        <v>232</v>
      </c>
      <c r="BZ270" s="2" t="s">
        <v>220</v>
      </c>
      <c r="CA270" s="4"/>
      <c r="CB270" s="8"/>
      <c r="CC270" s="4">
        <v>1</v>
      </c>
      <c r="CD270" s="8">
        <v>13.77</v>
      </c>
      <c r="CE270" s="7">
        <v>-1</v>
      </c>
      <c r="CF270" s="7">
        <v>-1</v>
      </c>
      <c r="CG270" s="2" t="s">
        <v>230</v>
      </c>
      <c r="CH270" s="2" t="s">
        <v>217</v>
      </c>
      <c r="CI270" s="2" t="s">
        <v>591</v>
      </c>
      <c r="CJ270" s="2" t="s">
        <v>1641</v>
      </c>
      <c r="CK270" s="2" t="s">
        <v>232</v>
      </c>
      <c r="CL270" s="2" t="s">
        <v>220</v>
      </c>
      <c r="CM270" s="4">
        <v>1</v>
      </c>
      <c r="CN270" s="8">
        <v>13.31</v>
      </c>
      <c r="CO270" s="4">
        <v>9</v>
      </c>
      <c r="CP270" s="8">
        <v>119.79</v>
      </c>
      <c r="CQ270" s="7">
        <v>-0.8889</v>
      </c>
      <c r="CR270" s="7">
        <v>-0.8889</v>
      </c>
      <c r="CS270" s="2" t="s">
        <v>230</v>
      </c>
      <c r="CT270" s="2" t="s">
        <v>217</v>
      </c>
      <c r="CU270" s="2" t="s">
        <v>587</v>
      </c>
      <c r="CV270" s="2" t="s">
        <v>1704</v>
      </c>
      <c r="CW270" s="2" t="s">
        <v>232</v>
      </c>
      <c r="CX270" s="2" t="s">
        <v>220</v>
      </c>
      <c r="CY270" s="4"/>
      <c r="CZ270" s="8"/>
      <c r="DA270" s="4">
        <v>2</v>
      </c>
      <c r="DB270" s="8">
        <v>27.34</v>
      </c>
      <c r="DC270" s="7">
        <v>-1</v>
      </c>
      <c r="DD270" s="7">
        <v>-1</v>
      </c>
      <c r="DE270" s="2" t="s">
        <v>230</v>
      </c>
      <c r="DF270" s="2" t="s">
        <v>217</v>
      </c>
      <c r="DG270" s="2" t="s">
        <v>591</v>
      </c>
      <c r="DH270" s="2" t="s">
        <v>1641</v>
      </c>
      <c r="DI270" s="2" t="s">
        <v>232</v>
      </c>
      <c r="DJ270" s="2" t="s">
        <v>220</v>
      </c>
      <c r="DK270" s="4">
        <v>2</v>
      </c>
      <c r="DL270" s="8">
        <v>30.22</v>
      </c>
      <c r="DM270" s="4">
        <v>1</v>
      </c>
      <c r="DN270" s="8">
        <v>15.11</v>
      </c>
      <c r="DO270" s="7">
        <v>1</v>
      </c>
      <c r="DP270" s="7">
        <v>1</v>
      </c>
      <c r="DQ270" s="2" t="s">
        <v>230</v>
      </c>
      <c r="DR270" s="2" t="s">
        <v>217</v>
      </c>
      <c r="DS270" s="2" t="s">
        <v>591</v>
      </c>
      <c r="DT270" s="2" t="s">
        <v>1641</v>
      </c>
      <c r="DU270" s="2" t="s">
        <v>232</v>
      </c>
      <c r="DV270" s="2" t="s">
        <v>220</v>
      </c>
      <c r="DW270" s="4">
        <v>2</v>
      </c>
      <c r="DX270" s="8">
        <v>27.28</v>
      </c>
      <c r="DY270" s="4"/>
      <c r="DZ270" s="8"/>
      <c r="EA270" s="7"/>
      <c r="EB270" s="7"/>
      <c r="EC270" s="2" t="s">
        <v>230</v>
      </c>
      <c r="ED270" s="2" t="s">
        <v>217</v>
      </c>
      <c r="EE270" s="2" t="s">
        <v>591</v>
      </c>
      <c r="EF270" s="2" t="s">
        <v>1643</v>
      </c>
      <c r="EG270" s="2" t="s">
        <v>232</v>
      </c>
      <c r="EH270" s="2" t="s">
        <v>220</v>
      </c>
      <c r="EI270" s="4"/>
      <c r="EJ270" s="8"/>
      <c r="EK270" s="4">
        <v>2</v>
      </c>
      <c r="EL270" s="8">
        <v>27.78</v>
      </c>
      <c r="EM270" s="7">
        <v>-1</v>
      </c>
      <c r="EN270" s="7">
        <v>-1</v>
      </c>
      <c r="EO270" s="2" t="s">
        <v>230</v>
      </c>
      <c r="EP270" s="2" t="s">
        <v>217</v>
      </c>
      <c r="EQ270" s="2" t="s">
        <v>2682</v>
      </c>
      <c r="ER270" s="2" t="s">
        <v>2800</v>
      </c>
      <c r="ES270" s="2" t="s">
        <v>232</v>
      </c>
      <c r="ET270" s="2" t="s">
        <v>220</v>
      </c>
      <c r="EU270" s="4"/>
      <c r="EV270" s="8"/>
      <c r="EW270" s="4"/>
      <c r="EX270" s="8"/>
      <c r="EY270" s="7"/>
      <c r="EZ270" s="7"/>
      <c r="FA270" s="2" t="s">
        <v>230</v>
      </c>
      <c r="FB270" s="2" t="s">
        <v>270</v>
      </c>
      <c r="FC270" s="2" t="s">
        <v>591</v>
      </c>
      <c r="FD270" s="2" t="s">
        <v>1660</v>
      </c>
      <c r="FE270" s="2" t="s">
        <v>232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230</v>
      </c>
      <c r="FN270" s="2" t="s">
        <v>217</v>
      </c>
      <c r="FO270" s="2" t="s">
        <v>246</v>
      </c>
      <c r="FP270" s="2" t="s">
        <v>1469</v>
      </c>
      <c r="FQ270" s="2" t="s">
        <v>232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277</v>
      </c>
      <c r="FZ270" s="2" t="s">
        <v>217</v>
      </c>
      <c r="GA270" s="2" t="s">
        <v>220</v>
      </c>
      <c r="GB270" s="2" t="s">
        <v>220</v>
      </c>
      <c r="GC270" s="2" t="s">
        <v>232</v>
      </c>
      <c r="GD270" s="2" t="s">
        <v>220</v>
      </c>
      <c r="GE270" s="4"/>
      <c r="GF270" s="8"/>
      <c r="GG270" s="4">
        <v>3</v>
      </c>
      <c r="GH270" s="8">
        <v>45.36</v>
      </c>
      <c r="GI270" s="7">
        <v>-1</v>
      </c>
      <c r="GJ270" s="7">
        <v>-1</v>
      </c>
      <c r="GK270" s="2" t="s">
        <v>230</v>
      </c>
      <c r="GL270" s="2" t="s">
        <v>217</v>
      </c>
      <c r="GM270" s="2" t="s">
        <v>251</v>
      </c>
      <c r="GN270" s="2" t="s">
        <v>557</v>
      </c>
      <c r="GO270" s="2" t="s">
        <v>232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416</v>
      </c>
      <c r="GX270" s="2" t="s">
        <v>217</v>
      </c>
      <c r="GY270" s="2" t="s">
        <v>220</v>
      </c>
      <c r="GZ270" s="2" t="s">
        <v>220</v>
      </c>
      <c r="HA270" s="2" t="s">
        <v>232</v>
      </c>
      <c r="HB270" s="2" t="s">
        <v>220</v>
      </c>
      <c r="HC270" s="4"/>
      <c r="HD270" s="8"/>
      <c r="HE270" s="4"/>
      <c r="HF270" s="8"/>
      <c r="HG270" s="7"/>
      <c r="HH270" s="7"/>
      <c r="HI270" s="2" t="s">
        <v>254</v>
      </c>
      <c r="HJ270" s="2" t="s">
        <v>217</v>
      </c>
      <c r="HK270" s="2" t="s">
        <v>220</v>
      </c>
      <c r="HL270" s="2" t="s">
        <v>220</v>
      </c>
      <c r="HM270" s="2" t="s">
        <v>232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230</v>
      </c>
      <c r="HV270" s="2" t="s">
        <v>217</v>
      </c>
      <c r="HW270" s="2" t="s">
        <v>2406</v>
      </c>
      <c r="HX270" s="2" t="s">
        <v>236</v>
      </c>
      <c r="HY270" s="2" t="s">
        <v>232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230</v>
      </c>
      <c r="IH270" s="2" t="s">
        <v>217</v>
      </c>
      <c r="II270" s="2" t="s">
        <v>591</v>
      </c>
      <c r="IJ270" s="2" t="s">
        <v>2794</v>
      </c>
      <c r="IK270" s="2" t="s">
        <v>232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277</v>
      </c>
      <c r="IT270" s="2" t="s">
        <v>217</v>
      </c>
      <c r="IU270" s="2" t="s">
        <v>220</v>
      </c>
      <c r="IV270" s="2" t="s">
        <v>220</v>
      </c>
      <c r="IW270" s="2" t="s">
        <v>232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230</v>
      </c>
      <c r="JF270" s="2" t="s">
        <v>217</v>
      </c>
      <c r="JG270" s="2" t="s">
        <v>329</v>
      </c>
      <c r="JH270" s="2" t="s">
        <v>2801</v>
      </c>
      <c r="JI270" s="2" t="s">
        <v>232</v>
      </c>
      <c r="JJ270" s="2" t="s">
        <v>220</v>
      </c>
      <c r="JK270" s="4">
        <v>2</v>
      </c>
      <c r="JL270" s="8">
        <v>30.24</v>
      </c>
      <c r="JM270" s="4">
        <v>6</v>
      </c>
      <c r="JN270" s="8">
        <v>90.72</v>
      </c>
      <c r="JO270" s="7">
        <v>-0.6667</v>
      </c>
      <c r="JP270" s="7">
        <v>-0.6667</v>
      </c>
      <c r="JQ270" s="2" t="s">
        <v>230</v>
      </c>
      <c r="JR270" s="2" t="s">
        <v>217</v>
      </c>
      <c r="JS270" s="2" t="s">
        <v>642</v>
      </c>
      <c r="JT270" s="2" t="s">
        <v>1692</v>
      </c>
      <c r="JU270" s="2" t="s">
        <v>232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277</v>
      </c>
      <c r="KD270" s="2" t="s">
        <v>217</v>
      </c>
      <c r="KE270" s="2" t="s">
        <v>220</v>
      </c>
      <c r="KF270" s="2" t="s">
        <v>220</v>
      </c>
      <c r="KG270" s="2" t="s">
        <v>232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254</v>
      </c>
      <c r="KP270" s="2" t="s">
        <v>217</v>
      </c>
      <c r="KQ270" s="2" t="s">
        <v>220</v>
      </c>
      <c r="KR270" s="2" t="s">
        <v>220</v>
      </c>
      <c r="KS270" s="2" t="s">
        <v>232</v>
      </c>
      <c r="KT270" s="2" t="s">
        <v>220</v>
      </c>
      <c r="KU270" s="4"/>
      <c r="KV270" s="8"/>
      <c r="KW270" s="4"/>
      <c r="KX270" s="8"/>
      <c r="KY270" s="7"/>
      <c r="KZ270" s="7"/>
      <c r="LA270" s="2" t="s">
        <v>277</v>
      </c>
      <c r="LB270" s="2" t="s">
        <v>217</v>
      </c>
      <c r="LC270" s="2" t="s">
        <v>220</v>
      </c>
      <c r="LD270" s="2" t="s">
        <v>220</v>
      </c>
      <c r="LE270" s="2" t="s">
        <v>232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268</v>
      </c>
      <c r="LN270" s="2" t="s">
        <v>217</v>
      </c>
      <c r="LO270" s="2" t="s">
        <v>220</v>
      </c>
      <c r="LP270" s="2" t="s">
        <v>220</v>
      </c>
      <c r="LQ270" s="2" t="s">
        <v>232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230</v>
      </c>
      <c r="LZ270" s="2" t="s">
        <v>270</v>
      </c>
      <c r="MA270" s="2" t="s">
        <v>1420</v>
      </c>
      <c r="MB270" s="2" t="s">
        <v>646</v>
      </c>
      <c r="MC270" s="2" t="s">
        <v>232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230</v>
      </c>
      <c r="ML270" s="2" t="s">
        <v>270</v>
      </c>
      <c r="MM270" s="2" t="s">
        <v>520</v>
      </c>
      <c r="MN270" s="2" t="s">
        <v>2043</v>
      </c>
      <c r="MO270" s="2" t="s">
        <v>232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230</v>
      </c>
      <c r="MX270" s="2" t="s">
        <v>274</v>
      </c>
      <c r="MY270" s="2" t="s">
        <v>648</v>
      </c>
      <c r="MZ270" s="2" t="s">
        <v>2802</v>
      </c>
      <c r="NA270" s="2" t="s">
        <v>232</v>
      </c>
      <c r="NB270" s="2" t="s">
        <v>220</v>
      </c>
      <c r="NC270" s="4"/>
      <c r="ND270" s="8"/>
      <c r="NE270" s="4"/>
      <c r="NF270" s="8"/>
      <c r="NG270" s="7"/>
      <c r="NH270" s="7"/>
      <c r="NI270" s="2" t="s">
        <v>220</v>
      </c>
      <c r="NJ270" s="2" t="s">
        <v>220</v>
      </c>
      <c r="NK270" s="2" t="s">
        <v>220</v>
      </c>
      <c r="NL270" s="2" t="s">
        <v>220</v>
      </c>
      <c r="NM270" s="2" t="s">
        <v>220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254</v>
      </c>
      <c r="NV270" s="2" t="s">
        <v>217</v>
      </c>
      <c r="NW270" s="2" t="s">
        <v>220</v>
      </c>
      <c r="NX270" s="2" t="s">
        <v>220</v>
      </c>
      <c r="NY270" s="2" t="s">
        <v>232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220</v>
      </c>
      <c r="OH270" s="2" t="s">
        <v>220</v>
      </c>
      <c r="OI270" s="2" t="s">
        <v>220</v>
      </c>
      <c r="OJ270" s="2" t="s">
        <v>220</v>
      </c>
      <c r="OK270" s="2" t="s">
        <v>220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230</v>
      </c>
      <c r="OT270" s="2" t="s">
        <v>270</v>
      </c>
      <c r="OU270" s="2" t="s">
        <v>2022</v>
      </c>
      <c r="OV270" s="2" t="s">
        <v>2493</v>
      </c>
      <c r="OW270" s="2" t="s">
        <v>232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220</v>
      </c>
      <c r="PF270" s="2" t="s">
        <v>220</v>
      </c>
      <c r="PG270" s="2" t="s">
        <v>220</v>
      </c>
      <c r="PH270" s="2" t="s">
        <v>220</v>
      </c>
      <c r="PI270" s="2" t="s">
        <v>220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230</v>
      </c>
      <c r="PR270" s="2" t="s">
        <v>270</v>
      </c>
      <c r="PS270" s="2" t="s">
        <v>2208</v>
      </c>
      <c r="PT270" s="2" t="s">
        <v>2179</v>
      </c>
      <c r="PU270" s="2" t="s">
        <v>232</v>
      </c>
      <c r="PV270" s="2" t="s">
        <v>220</v>
      </c>
      <c r="PW270" s="4">
        <v>166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</row>
    <row r="271">
      <c r="A271" s="2" t="s">
        <v>2803</v>
      </c>
      <c r="B271" s="2" t="s">
        <v>209</v>
      </c>
      <c r="C271" s="2" t="s">
        <v>210</v>
      </c>
      <c r="D271" s="2" t="s">
        <v>2673</v>
      </c>
      <c r="E271" s="2" t="s">
        <v>2674</v>
      </c>
      <c r="F271" s="2" t="s">
        <v>2797</v>
      </c>
      <c r="G271" s="2" t="s">
        <v>220</v>
      </c>
      <c r="H271" s="2" t="s">
        <v>220</v>
      </c>
      <c r="I271" s="2" t="s">
        <v>2798</v>
      </c>
      <c r="J271" s="2" t="s">
        <v>2713</v>
      </c>
      <c r="K271" s="2" t="s">
        <v>761</v>
      </c>
      <c r="L271" s="3">
        <v>14.4</v>
      </c>
      <c r="M271" s="3">
        <v>15.12</v>
      </c>
      <c r="N271" s="3">
        <v>31.99</v>
      </c>
      <c r="O271" s="2" t="s">
        <v>537</v>
      </c>
      <c r="P271" s="2" t="s">
        <v>1115</v>
      </c>
      <c r="Q271" s="2" t="s">
        <v>219</v>
      </c>
      <c r="R271" s="2" t="s">
        <v>220</v>
      </c>
      <c r="S271" s="2" t="s">
        <v>2804</v>
      </c>
      <c r="T271" s="2" t="s">
        <v>220</v>
      </c>
      <c r="U271" s="2" t="s">
        <v>220</v>
      </c>
      <c r="V271" s="2" t="s">
        <v>224</v>
      </c>
      <c r="W271" s="2" t="s">
        <v>225</v>
      </c>
      <c r="X271" s="2" t="s">
        <v>220</v>
      </c>
      <c r="Y271" s="2" t="s">
        <v>582</v>
      </c>
      <c r="Z271" s="4"/>
      <c r="AA271" s="4">
        <f>=ROUNDDOWN({0},0)</f>
      </c>
      <c r="AB271" s="5">
        <v>0.8</v>
      </c>
      <c r="AC271" s="2" t="s">
        <v>220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/>
      <c r="AQ271" s="8"/>
      <c r="AR271" s="4">
        <v>30</v>
      </c>
      <c r="AS271" s="8">
        <v>421.48</v>
      </c>
      <c r="AT271" s="7">
        <v>-1</v>
      </c>
      <c r="AU271" s="7">
        <v>-1</v>
      </c>
      <c r="AV271" s="4"/>
      <c r="AW271" s="8"/>
      <c r="AX271" s="4">
        <v>30</v>
      </c>
      <c r="AY271" s="8">
        <v>421.48</v>
      </c>
      <c r="AZ271" s="7">
        <v>-1</v>
      </c>
      <c r="BA271" s="7">
        <v>-1</v>
      </c>
      <c r="BB271" s="7"/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/>
      <c r="BJ271" s="4"/>
      <c r="BK271" s="8"/>
      <c r="BL271" s="2" t="s">
        <v>1438</v>
      </c>
      <c r="BM271" s="7"/>
      <c r="BN271" s="7"/>
      <c r="BO271" s="4"/>
      <c r="BP271" s="8"/>
      <c r="BQ271" s="4">
        <v>6</v>
      </c>
      <c r="BR271" s="8">
        <v>92.94</v>
      </c>
      <c r="BS271" s="7">
        <v>-1</v>
      </c>
      <c r="BT271" s="7">
        <v>-1</v>
      </c>
      <c r="BU271" s="2" t="s">
        <v>230</v>
      </c>
      <c r="BV271" s="2" t="s">
        <v>270</v>
      </c>
      <c r="BW271" s="2" t="s">
        <v>220</v>
      </c>
      <c r="BX271" s="2" t="s">
        <v>2317</v>
      </c>
      <c r="BY271" s="2" t="s">
        <v>232</v>
      </c>
      <c r="BZ271" s="2" t="s">
        <v>220</v>
      </c>
      <c r="CA271" s="4"/>
      <c r="CB271" s="8"/>
      <c r="CC271" s="4">
        <v>6</v>
      </c>
      <c r="CD271" s="8">
        <v>86.94</v>
      </c>
      <c r="CE271" s="7">
        <v>-1</v>
      </c>
      <c r="CF271" s="7">
        <v>-1</v>
      </c>
      <c r="CG271" s="2" t="s">
        <v>230</v>
      </c>
      <c r="CH271" s="2" t="s">
        <v>270</v>
      </c>
      <c r="CI271" s="2" t="s">
        <v>591</v>
      </c>
      <c r="CJ271" s="2" t="s">
        <v>2805</v>
      </c>
      <c r="CK271" s="2" t="s">
        <v>232</v>
      </c>
      <c r="CL271" s="2" t="s">
        <v>220</v>
      </c>
      <c r="CM271" s="4"/>
      <c r="CN271" s="8"/>
      <c r="CO271" s="4">
        <v>13</v>
      </c>
      <c r="CP271" s="8">
        <v>173.03</v>
      </c>
      <c r="CQ271" s="7">
        <v>-1</v>
      </c>
      <c r="CR271" s="7">
        <v>-1</v>
      </c>
      <c r="CS271" s="2" t="s">
        <v>230</v>
      </c>
      <c r="CT271" s="2" t="s">
        <v>270</v>
      </c>
      <c r="CU271" s="2" t="s">
        <v>2693</v>
      </c>
      <c r="CV271" s="2" t="s">
        <v>1516</v>
      </c>
      <c r="CW271" s="2" t="s">
        <v>232</v>
      </c>
      <c r="CX271" s="2" t="s">
        <v>220</v>
      </c>
      <c r="CY271" s="4"/>
      <c r="CZ271" s="8"/>
      <c r="DA271" s="4">
        <v>4</v>
      </c>
      <c r="DB271" s="8">
        <v>54.68</v>
      </c>
      <c r="DC271" s="7">
        <v>-1</v>
      </c>
      <c r="DD271" s="7">
        <v>-1</v>
      </c>
      <c r="DE271" s="2" t="s">
        <v>230</v>
      </c>
      <c r="DF271" s="2" t="s">
        <v>270</v>
      </c>
      <c r="DG271" s="2" t="s">
        <v>591</v>
      </c>
      <c r="DH271" s="2" t="s">
        <v>2258</v>
      </c>
      <c r="DI271" s="2" t="s">
        <v>232</v>
      </c>
      <c r="DJ271" s="2" t="s">
        <v>220</v>
      </c>
      <c r="DK271" s="4"/>
      <c r="DL271" s="8"/>
      <c r="DM271" s="4"/>
      <c r="DN271" s="8"/>
      <c r="DO271" s="7"/>
      <c r="DP271" s="7"/>
      <c r="DQ271" s="2" t="s">
        <v>230</v>
      </c>
      <c r="DR271" s="2" t="s">
        <v>270</v>
      </c>
      <c r="DS271" s="2" t="s">
        <v>591</v>
      </c>
      <c r="DT271" s="2" t="s">
        <v>2311</v>
      </c>
      <c r="DU271" s="2" t="s">
        <v>232</v>
      </c>
      <c r="DV271" s="2" t="s">
        <v>220</v>
      </c>
      <c r="DW271" s="4"/>
      <c r="DX271" s="8"/>
      <c r="DY271" s="4"/>
      <c r="DZ271" s="8"/>
      <c r="EA271" s="7"/>
      <c r="EB271" s="7"/>
      <c r="EC271" s="2" t="s">
        <v>230</v>
      </c>
      <c r="ED271" s="2" t="s">
        <v>270</v>
      </c>
      <c r="EE271" s="2" t="s">
        <v>591</v>
      </c>
      <c r="EF271" s="2" t="s">
        <v>2806</v>
      </c>
      <c r="EG271" s="2" t="s">
        <v>269</v>
      </c>
      <c r="EH271" s="2" t="s">
        <v>220</v>
      </c>
      <c r="EI271" s="4"/>
      <c r="EJ271" s="8"/>
      <c r="EK271" s="4">
        <v>1</v>
      </c>
      <c r="EL271" s="8">
        <v>13.89</v>
      </c>
      <c r="EM271" s="7">
        <v>-1</v>
      </c>
      <c r="EN271" s="7">
        <v>-1</v>
      </c>
      <c r="EO271" s="2" t="s">
        <v>230</v>
      </c>
      <c r="EP271" s="2" t="s">
        <v>270</v>
      </c>
      <c r="EQ271" s="2" t="s">
        <v>2682</v>
      </c>
      <c r="ER271" s="2" t="s">
        <v>247</v>
      </c>
      <c r="ES271" s="2" t="s">
        <v>232</v>
      </c>
      <c r="ET271" s="2" t="s">
        <v>220</v>
      </c>
      <c r="EU271" s="4"/>
      <c r="EV271" s="8"/>
      <c r="EW271" s="4"/>
      <c r="EX271" s="8"/>
      <c r="EY271" s="7"/>
      <c r="EZ271" s="7"/>
      <c r="FA271" s="2" t="s">
        <v>230</v>
      </c>
      <c r="FB271" s="2" t="s">
        <v>270</v>
      </c>
      <c r="FC271" s="2" t="s">
        <v>591</v>
      </c>
      <c r="FD271" s="2" t="s">
        <v>2214</v>
      </c>
      <c r="FE271" s="2" t="s">
        <v>232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230</v>
      </c>
      <c r="FN271" s="2" t="s">
        <v>270</v>
      </c>
      <c r="FO271" s="2" t="s">
        <v>246</v>
      </c>
      <c r="FP271" s="2" t="s">
        <v>2229</v>
      </c>
      <c r="FQ271" s="2" t="s">
        <v>232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277</v>
      </c>
      <c r="FZ271" s="2" t="s">
        <v>270</v>
      </c>
      <c r="GA271" s="2" t="s">
        <v>220</v>
      </c>
      <c r="GB271" s="2" t="s">
        <v>220</v>
      </c>
      <c r="GC271" s="2" t="s">
        <v>232</v>
      </c>
      <c r="GD271" s="2" t="s">
        <v>220</v>
      </c>
      <c r="GE271" s="4"/>
      <c r="GF271" s="8"/>
      <c r="GG271" s="4"/>
      <c r="GH271" s="8"/>
      <c r="GI271" s="7"/>
      <c r="GJ271" s="7"/>
      <c r="GK271" s="2" t="s">
        <v>230</v>
      </c>
      <c r="GL271" s="2" t="s">
        <v>270</v>
      </c>
      <c r="GM271" s="2" t="s">
        <v>2684</v>
      </c>
      <c r="GN271" s="2" t="s">
        <v>294</v>
      </c>
      <c r="GO271" s="2" t="s">
        <v>232</v>
      </c>
      <c r="GP271" s="2" t="s">
        <v>220</v>
      </c>
      <c r="GQ271" s="4"/>
      <c r="GR271" s="8"/>
      <c r="GS271" s="4"/>
      <c r="GT271" s="8"/>
      <c r="GU271" s="7"/>
      <c r="GV271" s="7"/>
      <c r="GW271" s="2" t="s">
        <v>416</v>
      </c>
      <c r="GX271" s="2" t="s">
        <v>270</v>
      </c>
      <c r="GY271" s="2" t="s">
        <v>220</v>
      </c>
      <c r="GZ271" s="2" t="s">
        <v>220</v>
      </c>
      <c r="HA271" s="2" t="s">
        <v>232</v>
      </c>
      <c r="HB271" s="2" t="s">
        <v>220</v>
      </c>
      <c r="HC271" s="4"/>
      <c r="HD271" s="8"/>
      <c r="HE271" s="4"/>
      <c r="HF271" s="8"/>
      <c r="HG271" s="7"/>
      <c r="HH271" s="7"/>
      <c r="HI271" s="2" t="s">
        <v>254</v>
      </c>
      <c r="HJ271" s="2" t="s">
        <v>270</v>
      </c>
      <c r="HK271" s="2" t="s">
        <v>220</v>
      </c>
      <c r="HL271" s="2" t="s">
        <v>220</v>
      </c>
      <c r="HM271" s="2" t="s">
        <v>232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230</v>
      </c>
      <c r="HV271" s="2" t="s">
        <v>270</v>
      </c>
      <c r="HW271" s="2" t="s">
        <v>2406</v>
      </c>
      <c r="HX271" s="2" t="s">
        <v>605</v>
      </c>
      <c r="HY271" s="2" t="s">
        <v>232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230</v>
      </c>
      <c r="IH271" s="2" t="s">
        <v>270</v>
      </c>
      <c r="II271" s="2" t="s">
        <v>591</v>
      </c>
      <c r="IJ271" s="2" t="s">
        <v>2807</v>
      </c>
      <c r="IK271" s="2" t="s">
        <v>232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277</v>
      </c>
      <c r="IT271" s="2" t="s">
        <v>270</v>
      </c>
      <c r="IU271" s="2" t="s">
        <v>220</v>
      </c>
      <c r="IV271" s="2" t="s">
        <v>220</v>
      </c>
      <c r="IW271" s="2" t="s">
        <v>232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254</v>
      </c>
      <c r="JF271" s="2" t="s">
        <v>270</v>
      </c>
      <c r="JG271" s="2" t="s">
        <v>220</v>
      </c>
      <c r="JH271" s="2" t="s">
        <v>220</v>
      </c>
      <c r="JI271" s="2" t="s">
        <v>232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230</v>
      </c>
      <c r="JR271" s="2" t="s">
        <v>270</v>
      </c>
      <c r="JS271" s="2" t="s">
        <v>642</v>
      </c>
      <c r="JT271" s="2" t="s">
        <v>2180</v>
      </c>
      <c r="JU271" s="2" t="s">
        <v>232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277</v>
      </c>
      <c r="KD271" s="2" t="s">
        <v>270</v>
      </c>
      <c r="KE271" s="2" t="s">
        <v>220</v>
      </c>
      <c r="KF271" s="2" t="s">
        <v>220</v>
      </c>
      <c r="KG271" s="2" t="s">
        <v>232</v>
      </c>
      <c r="KH271" s="2" t="s">
        <v>220</v>
      </c>
      <c r="KI271" s="4"/>
      <c r="KJ271" s="8"/>
      <c r="KK271" s="4"/>
      <c r="KL271" s="8"/>
      <c r="KM271" s="7"/>
      <c r="KN271" s="7"/>
      <c r="KO271" s="2" t="s">
        <v>254</v>
      </c>
      <c r="KP271" s="2" t="s">
        <v>270</v>
      </c>
      <c r="KQ271" s="2" t="s">
        <v>220</v>
      </c>
      <c r="KR271" s="2" t="s">
        <v>220</v>
      </c>
      <c r="KS271" s="2" t="s">
        <v>232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277</v>
      </c>
      <c r="LB271" s="2" t="s">
        <v>270</v>
      </c>
      <c r="LC271" s="2" t="s">
        <v>220</v>
      </c>
      <c r="LD271" s="2" t="s">
        <v>220</v>
      </c>
      <c r="LE271" s="2" t="s">
        <v>232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268</v>
      </c>
      <c r="LN271" s="2" t="s">
        <v>270</v>
      </c>
      <c r="LO271" s="2" t="s">
        <v>220</v>
      </c>
      <c r="LP271" s="2" t="s">
        <v>220</v>
      </c>
      <c r="LQ271" s="2" t="s">
        <v>232</v>
      </c>
      <c r="LR271" s="2" t="s">
        <v>220</v>
      </c>
      <c r="LS271" s="4"/>
      <c r="LT271" s="8"/>
      <c r="LU271" s="4"/>
      <c r="LV271" s="8"/>
      <c r="LW271" s="7"/>
      <c r="LX271" s="7"/>
      <c r="LY271" s="2" t="s">
        <v>230</v>
      </c>
      <c r="LZ271" s="2" t="s">
        <v>270</v>
      </c>
      <c r="MA271" s="2" t="s">
        <v>279</v>
      </c>
      <c r="MB271" s="2" t="s">
        <v>807</v>
      </c>
      <c r="MC271" s="2" t="s">
        <v>232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277</v>
      </c>
      <c r="ML271" s="2" t="s">
        <v>270</v>
      </c>
      <c r="MM271" s="2" t="s">
        <v>220</v>
      </c>
      <c r="MN271" s="2" t="s">
        <v>220</v>
      </c>
      <c r="MO271" s="2" t="s">
        <v>232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230</v>
      </c>
      <c r="MX271" s="2" t="s">
        <v>274</v>
      </c>
      <c r="MY271" s="2" t="s">
        <v>648</v>
      </c>
      <c r="MZ271" s="2" t="s">
        <v>2258</v>
      </c>
      <c r="NA271" s="2" t="s">
        <v>232</v>
      </c>
      <c r="NB271" s="2" t="s">
        <v>220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220</v>
      </c>
      <c r="NK271" s="2" t="s">
        <v>220</v>
      </c>
      <c r="NL271" s="2" t="s">
        <v>220</v>
      </c>
      <c r="NM271" s="2" t="s">
        <v>220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277</v>
      </c>
      <c r="NV271" s="2" t="s">
        <v>270</v>
      </c>
      <c r="NW271" s="2" t="s">
        <v>220</v>
      </c>
      <c r="NX271" s="2" t="s">
        <v>220</v>
      </c>
      <c r="NY271" s="2" t="s">
        <v>232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220</v>
      </c>
      <c r="OH271" s="2" t="s">
        <v>220</v>
      </c>
      <c r="OI271" s="2" t="s">
        <v>220</v>
      </c>
      <c r="OJ271" s="2" t="s">
        <v>220</v>
      </c>
      <c r="OK271" s="2" t="s">
        <v>220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230</v>
      </c>
      <c r="OT271" s="2" t="s">
        <v>270</v>
      </c>
      <c r="OU271" s="2" t="s">
        <v>607</v>
      </c>
      <c r="OV271" s="2" t="s">
        <v>2370</v>
      </c>
      <c r="OW271" s="2" t="s">
        <v>232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220</v>
      </c>
      <c r="PF271" s="2" t="s">
        <v>220</v>
      </c>
      <c r="PG271" s="2" t="s">
        <v>220</v>
      </c>
      <c r="PH271" s="2" t="s">
        <v>220</v>
      </c>
      <c r="PI271" s="2" t="s">
        <v>220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416</v>
      </c>
      <c r="PR271" s="2" t="s">
        <v>270</v>
      </c>
      <c r="PS271" s="2" t="s">
        <v>220</v>
      </c>
      <c r="PT271" s="2" t="s">
        <v>220</v>
      </c>
      <c r="PU271" s="2" t="s">
        <v>232</v>
      </c>
      <c r="PV271" s="2" t="s">
        <v>220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</row>
    <row r="272">
      <c r="A272" s="2" t="s">
        <v>2808</v>
      </c>
      <c r="B272" s="2" t="s">
        <v>209</v>
      </c>
      <c r="C272" s="2" t="s">
        <v>210</v>
      </c>
      <c r="D272" s="2" t="s">
        <v>2673</v>
      </c>
      <c r="E272" s="2" t="s">
        <v>2674</v>
      </c>
      <c r="F272" s="2" t="s">
        <v>2809</v>
      </c>
      <c r="G272" s="2" t="s">
        <v>2809</v>
      </c>
      <c r="H272" s="2" t="s">
        <v>2809</v>
      </c>
      <c r="I272" s="2" t="s">
        <v>2810</v>
      </c>
      <c r="J272" s="2" t="s">
        <v>2690</v>
      </c>
      <c r="K272" s="2" t="s">
        <v>2811</v>
      </c>
      <c r="L272" s="3">
        <v>13.5</v>
      </c>
      <c r="M272" s="3">
        <v>14.17</v>
      </c>
      <c r="N272" s="3">
        <v>29.99</v>
      </c>
      <c r="O272" s="2" t="s">
        <v>217</v>
      </c>
      <c r="P272" s="2" t="s">
        <v>538</v>
      </c>
      <c r="Q272" s="2" t="s">
        <v>219</v>
      </c>
      <c r="R272" s="2" t="s">
        <v>220</v>
      </c>
      <c r="S272" s="2" t="s">
        <v>2812</v>
      </c>
      <c r="T272" s="2" t="s">
        <v>222</v>
      </c>
      <c r="U272" s="2" t="s">
        <v>2589</v>
      </c>
      <c r="V272" s="2" t="s">
        <v>224</v>
      </c>
      <c r="W272" s="2" t="s">
        <v>225</v>
      </c>
      <c r="X272" s="2" t="s">
        <v>845</v>
      </c>
      <c r="Y272" s="2" t="s">
        <v>1128</v>
      </c>
      <c r="Z272" s="4">
        <v>98</v>
      </c>
      <c r="AA272" s="4">
        <f>=ROUNDDOWN(22.7906976744186,0)</f>
      </c>
      <c r="AB272" s="5">
        <v>4.3</v>
      </c>
      <c r="AC272" s="2" t="s">
        <v>220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>
        <v>8</v>
      </c>
      <c r="AQ272" s="8">
        <v>96.59</v>
      </c>
      <c r="AR272" s="4">
        <v>11</v>
      </c>
      <c r="AS272" s="8">
        <v>170.51</v>
      </c>
      <c r="AT272" s="7">
        <v>-0.2727</v>
      </c>
      <c r="AU272" s="7">
        <v>-0.4335</v>
      </c>
      <c r="AV272" s="4">
        <v>8</v>
      </c>
      <c r="AW272" s="8">
        <v>96.59</v>
      </c>
      <c r="AX272" s="4">
        <v>11</v>
      </c>
      <c r="AY272" s="8">
        <v>170.51</v>
      </c>
      <c r="AZ272" s="7">
        <v>-0.2727</v>
      </c>
      <c r="BA272" s="7">
        <v>-0.4335</v>
      </c>
      <c r="BB272" s="7">
        <v>1</v>
      </c>
      <c r="BC272" s="4">
        <v>8</v>
      </c>
      <c r="BD272" s="8">
        <v>96.59</v>
      </c>
      <c r="BE272" s="4">
        <v>11</v>
      </c>
      <c r="BF272" s="8">
        <v>170.51</v>
      </c>
      <c r="BG272" s="7">
        <v>-0.2727</v>
      </c>
      <c r="BH272" s="7">
        <v>-0.4335</v>
      </c>
      <c r="BI272" s="7">
        <v>1</v>
      </c>
      <c r="BJ272" s="4">
        <v>8</v>
      </c>
      <c r="BK272" s="8">
        <v>96.59</v>
      </c>
      <c r="BL272" s="2" t="s">
        <v>1813</v>
      </c>
      <c r="BM272" s="7">
        <v>1</v>
      </c>
      <c r="BN272" s="7">
        <v>1</v>
      </c>
      <c r="BO272" s="4">
        <v>2</v>
      </c>
      <c r="BP272" s="8">
        <v>15.52</v>
      </c>
      <c r="BQ272" s="4">
        <v>10</v>
      </c>
      <c r="BR272" s="8">
        <v>155.2</v>
      </c>
      <c r="BS272" s="7">
        <v>-0.8</v>
      </c>
      <c r="BT272" s="7">
        <v>-0.9</v>
      </c>
      <c r="BU272" s="2" t="s">
        <v>230</v>
      </c>
      <c r="BV272" s="2" t="s">
        <v>217</v>
      </c>
      <c r="BW272" s="2" t="s">
        <v>220</v>
      </c>
      <c r="BX272" s="2" t="s">
        <v>220</v>
      </c>
      <c r="BY272" s="2" t="s">
        <v>232</v>
      </c>
      <c r="BZ272" s="2" t="s">
        <v>220</v>
      </c>
      <c r="CA272" s="4"/>
      <c r="CB272" s="8"/>
      <c r="CC272" s="4"/>
      <c r="CD272" s="8"/>
      <c r="CE272" s="7"/>
      <c r="CF272" s="7"/>
      <c r="CG272" s="2" t="s">
        <v>230</v>
      </c>
      <c r="CH272" s="2" t="s">
        <v>217</v>
      </c>
      <c r="CI272" s="2" t="s">
        <v>2813</v>
      </c>
      <c r="CJ272" s="2" t="s">
        <v>1333</v>
      </c>
      <c r="CK272" s="2" t="s">
        <v>232</v>
      </c>
      <c r="CL272" s="2" t="s">
        <v>220</v>
      </c>
      <c r="CM272" s="4">
        <v>1</v>
      </c>
      <c r="CN272" s="8">
        <v>7.94</v>
      </c>
      <c r="CO272" s="4"/>
      <c r="CP272" s="8"/>
      <c r="CQ272" s="7"/>
      <c r="CR272" s="7"/>
      <c r="CS272" s="2" t="s">
        <v>230</v>
      </c>
      <c r="CT272" s="2" t="s">
        <v>217</v>
      </c>
      <c r="CU272" s="2" t="s">
        <v>367</v>
      </c>
      <c r="CV272" s="2" t="s">
        <v>1898</v>
      </c>
      <c r="CW272" s="2" t="s">
        <v>232</v>
      </c>
      <c r="CX272" s="2" t="s">
        <v>220</v>
      </c>
      <c r="CY272" s="4">
        <v>2</v>
      </c>
      <c r="CZ272" s="8">
        <v>30.62</v>
      </c>
      <c r="DA272" s="4"/>
      <c r="DB272" s="8"/>
      <c r="DC272" s="7"/>
      <c r="DD272" s="7"/>
      <c r="DE272" s="2" t="s">
        <v>230</v>
      </c>
      <c r="DF272" s="2" t="s">
        <v>217</v>
      </c>
      <c r="DG272" s="2" t="s">
        <v>352</v>
      </c>
      <c r="DH272" s="2" t="s">
        <v>935</v>
      </c>
      <c r="DI272" s="2" t="s">
        <v>232</v>
      </c>
      <c r="DJ272" s="2" t="s">
        <v>220</v>
      </c>
      <c r="DK272" s="4">
        <v>3</v>
      </c>
      <c r="DL272" s="8">
        <v>42.51</v>
      </c>
      <c r="DM272" s="4"/>
      <c r="DN272" s="8"/>
      <c r="DO272" s="7"/>
      <c r="DP272" s="7"/>
      <c r="DQ272" s="2" t="s">
        <v>230</v>
      </c>
      <c r="DR272" s="2" t="s">
        <v>217</v>
      </c>
      <c r="DS272" s="2" t="s">
        <v>375</v>
      </c>
      <c r="DT272" s="2" t="s">
        <v>1334</v>
      </c>
      <c r="DU272" s="2" t="s">
        <v>232</v>
      </c>
      <c r="DV272" s="2" t="s">
        <v>220</v>
      </c>
      <c r="DW272" s="4"/>
      <c r="DX272" s="8"/>
      <c r="DY272" s="4"/>
      <c r="DZ272" s="8"/>
      <c r="EA272" s="7"/>
      <c r="EB272" s="7"/>
      <c r="EC272" s="2" t="s">
        <v>230</v>
      </c>
      <c r="ED272" s="2" t="s">
        <v>217</v>
      </c>
      <c r="EE272" s="2" t="s">
        <v>2813</v>
      </c>
      <c r="EF272" s="2" t="s">
        <v>2116</v>
      </c>
      <c r="EG272" s="2" t="s">
        <v>232</v>
      </c>
      <c r="EH272" s="2" t="s">
        <v>220</v>
      </c>
      <c r="EI272" s="4"/>
      <c r="EJ272" s="8"/>
      <c r="EK272" s="4">
        <v>1</v>
      </c>
      <c r="EL272" s="8">
        <v>15.31</v>
      </c>
      <c r="EM272" s="7">
        <v>-1</v>
      </c>
      <c r="EN272" s="7">
        <v>-1</v>
      </c>
      <c r="EO272" s="2" t="s">
        <v>230</v>
      </c>
      <c r="EP272" s="2" t="s">
        <v>217</v>
      </c>
      <c r="EQ272" s="2" t="s">
        <v>369</v>
      </c>
      <c r="ER272" s="2" t="s">
        <v>396</v>
      </c>
      <c r="ES272" s="2" t="s">
        <v>232</v>
      </c>
      <c r="ET272" s="2" t="s">
        <v>220</v>
      </c>
      <c r="EU272" s="4"/>
      <c r="EV272" s="8"/>
      <c r="EW272" s="4"/>
      <c r="EX272" s="8"/>
      <c r="EY272" s="7"/>
      <c r="EZ272" s="7"/>
      <c r="FA272" s="2" t="s">
        <v>230</v>
      </c>
      <c r="FB272" s="2" t="s">
        <v>217</v>
      </c>
      <c r="FC272" s="2" t="s">
        <v>2594</v>
      </c>
      <c r="FD272" s="2" t="s">
        <v>1159</v>
      </c>
      <c r="FE272" s="2" t="s">
        <v>232</v>
      </c>
      <c r="FF272" s="2" t="s">
        <v>220</v>
      </c>
      <c r="FG272" s="4"/>
      <c r="FH272" s="8"/>
      <c r="FI272" s="4"/>
      <c r="FJ272" s="8"/>
      <c r="FK272" s="7"/>
      <c r="FL272" s="7"/>
      <c r="FM272" s="2" t="s">
        <v>254</v>
      </c>
      <c r="FN272" s="2" t="s">
        <v>217</v>
      </c>
      <c r="FO272" s="2" t="s">
        <v>220</v>
      </c>
      <c r="FP272" s="2" t="s">
        <v>220</v>
      </c>
      <c r="FQ272" s="2" t="s">
        <v>232</v>
      </c>
      <c r="FR272" s="2" t="s">
        <v>220</v>
      </c>
      <c r="FS272" s="4"/>
      <c r="FT272" s="8"/>
      <c r="FU272" s="4"/>
      <c r="FV272" s="8"/>
      <c r="FW272" s="7"/>
      <c r="FX272" s="7"/>
      <c r="FY272" s="2" t="s">
        <v>277</v>
      </c>
      <c r="FZ272" s="2" t="s">
        <v>217</v>
      </c>
      <c r="GA272" s="2" t="s">
        <v>220</v>
      </c>
      <c r="GB272" s="2" t="s">
        <v>220</v>
      </c>
      <c r="GC272" s="2" t="s">
        <v>232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277</v>
      </c>
      <c r="GL272" s="2" t="s">
        <v>217</v>
      </c>
      <c r="GM272" s="2" t="s">
        <v>220</v>
      </c>
      <c r="GN272" s="2" t="s">
        <v>220</v>
      </c>
      <c r="GO272" s="2" t="s">
        <v>232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277</v>
      </c>
      <c r="GX272" s="2" t="s">
        <v>217</v>
      </c>
      <c r="GY272" s="2" t="s">
        <v>220</v>
      </c>
      <c r="GZ272" s="2" t="s">
        <v>220</v>
      </c>
      <c r="HA272" s="2" t="s">
        <v>232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254</v>
      </c>
      <c r="HJ272" s="2" t="s">
        <v>217</v>
      </c>
      <c r="HK272" s="2" t="s">
        <v>220</v>
      </c>
      <c r="HL272" s="2" t="s">
        <v>220</v>
      </c>
      <c r="HM272" s="2" t="s">
        <v>232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230</v>
      </c>
      <c r="HV272" s="2" t="s">
        <v>217</v>
      </c>
      <c r="HW272" s="2" t="s">
        <v>599</v>
      </c>
      <c r="HX272" s="2" t="s">
        <v>220</v>
      </c>
      <c r="HY272" s="2" t="s">
        <v>232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230</v>
      </c>
      <c r="IH272" s="2" t="s">
        <v>217</v>
      </c>
      <c r="II272" s="2" t="s">
        <v>2813</v>
      </c>
      <c r="IJ272" s="2" t="s">
        <v>220</v>
      </c>
      <c r="IK272" s="2" t="s">
        <v>232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277</v>
      </c>
      <c r="IT272" s="2" t="s">
        <v>217</v>
      </c>
      <c r="IU272" s="2" t="s">
        <v>220</v>
      </c>
      <c r="IV272" s="2" t="s">
        <v>220</v>
      </c>
      <c r="IW272" s="2" t="s">
        <v>232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254</v>
      </c>
      <c r="JF272" s="2" t="s">
        <v>217</v>
      </c>
      <c r="JG272" s="2" t="s">
        <v>220</v>
      </c>
      <c r="JH272" s="2" t="s">
        <v>220</v>
      </c>
      <c r="JI272" s="2" t="s">
        <v>232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277</v>
      </c>
      <c r="JR272" s="2" t="s">
        <v>217</v>
      </c>
      <c r="JS272" s="2" t="s">
        <v>220</v>
      </c>
      <c r="JT272" s="2" t="s">
        <v>220</v>
      </c>
      <c r="JU272" s="2" t="s">
        <v>232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277</v>
      </c>
      <c r="KD272" s="2" t="s">
        <v>217</v>
      </c>
      <c r="KE272" s="2" t="s">
        <v>220</v>
      </c>
      <c r="KF272" s="2" t="s">
        <v>220</v>
      </c>
      <c r="KG272" s="2" t="s">
        <v>232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277</v>
      </c>
      <c r="KP272" s="2" t="s">
        <v>217</v>
      </c>
      <c r="KQ272" s="2" t="s">
        <v>220</v>
      </c>
      <c r="KR272" s="2" t="s">
        <v>220</v>
      </c>
      <c r="KS272" s="2" t="s">
        <v>232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277</v>
      </c>
      <c r="LB272" s="2" t="s">
        <v>217</v>
      </c>
      <c r="LC272" s="2" t="s">
        <v>220</v>
      </c>
      <c r="LD272" s="2" t="s">
        <v>220</v>
      </c>
      <c r="LE272" s="2" t="s">
        <v>232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268</v>
      </c>
      <c r="LN272" s="2" t="s">
        <v>217</v>
      </c>
      <c r="LO272" s="2" t="s">
        <v>220</v>
      </c>
      <c r="LP272" s="2" t="s">
        <v>220</v>
      </c>
      <c r="LQ272" s="2" t="s">
        <v>232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254</v>
      </c>
      <c r="LZ272" s="2" t="s">
        <v>217</v>
      </c>
      <c r="MA272" s="2" t="s">
        <v>220</v>
      </c>
      <c r="MB272" s="2" t="s">
        <v>220</v>
      </c>
      <c r="MC272" s="2" t="s">
        <v>232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230</v>
      </c>
      <c r="ML272" s="2" t="s">
        <v>270</v>
      </c>
      <c r="MM272" s="2" t="s">
        <v>421</v>
      </c>
      <c r="MN272" s="2" t="s">
        <v>220</v>
      </c>
      <c r="MO272" s="2" t="s">
        <v>232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230</v>
      </c>
      <c r="MX272" s="2" t="s">
        <v>274</v>
      </c>
      <c r="MY272" s="2" t="s">
        <v>263</v>
      </c>
      <c r="MZ272" s="2" t="s">
        <v>2814</v>
      </c>
      <c r="NA272" s="2" t="s">
        <v>232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277</v>
      </c>
      <c r="NJ272" s="2" t="s">
        <v>217</v>
      </c>
      <c r="NK272" s="2" t="s">
        <v>220</v>
      </c>
      <c r="NL272" s="2" t="s">
        <v>220</v>
      </c>
      <c r="NM272" s="2" t="s">
        <v>232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277</v>
      </c>
      <c r="NV272" s="2" t="s">
        <v>217</v>
      </c>
      <c r="NW272" s="2" t="s">
        <v>220</v>
      </c>
      <c r="NX272" s="2" t="s">
        <v>220</v>
      </c>
      <c r="NY272" s="2" t="s">
        <v>232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217</v>
      </c>
      <c r="OI272" s="2" t="s">
        <v>220</v>
      </c>
      <c r="OJ272" s="2" t="s">
        <v>220</v>
      </c>
      <c r="OK272" s="2" t="s">
        <v>232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220</v>
      </c>
      <c r="OT272" s="2" t="s">
        <v>220</v>
      </c>
      <c r="OU272" s="2" t="s">
        <v>220</v>
      </c>
      <c r="OV272" s="2" t="s">
        <v>220</v>
      </c>
      <c r="OW272" s="2" t="s">
        <v>220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277</v>
      </c>
      <c r="PF272" s="2" t="s">
        <v>217</v>
      </c>
      <c r="PG272" s="2" t="s">
        <v>220</v>
      </c>
      <c r="PH272" s="2" t="s">
        <v>220</v>
      </c>
      <c r="PI272" s="2" t="s">
        <v>232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220</v>
      </c>
      <c r="PR272" s="2" t="s">
        <v>220</v>
      </c>
      <c r="PS272" s="2" t="s">
        <v>220</v>
      </c>
      <c r="PT272" s="2" t="s">
        <v>220</v>
      </c>
      <c r="PU272" s="2" t="s">
        <v>220</v>
      </c>
      <c r="PV272" s="2" t="s">
        <v>220</v>
      </c>
      <c r="PW272" s="4">
        <v>98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</row>
    <row r="273">
      <c r="A273" s="2" t="s">
        <v>2815</v>
      </c>
      <c r="B273" s="2" t="s">
        <v>209</v>
      </c>
      <c r="C273" s="2" t="s">
        <v>210</v>
      </c>
      <c r="D273" s="2" t="s">
        <v>2673</v>
      </c>
      <c r="E273" s="2" t="s">
        <v>2674</v>
      </c>
      <c r="F273" s="2" t="s">
        <v>2816</v>
      </c>
      <c r="G273" s="2" t="s">
        <v>220</v>
      </c>
      <c r="H273" s="2" t="s">
        <v>220</v>
      </c>
      <c r="I273" s="2" t="s">
        <v>2783</v>
      </c>
      <c r="J273" s="2" t="s">
        <v>2738</v>
      </c>
      <c r="K273" s="2" t="s">
        <v>626</v>
      </c>
      <c r="L273" s="3">
        <v>14.4</v>
      </c>
      <c r="M273" s="3">
        <v>15.12</v>
      </c>
      <c r="N273" s="3">
        <v>31.99</v>
      </c>
      <c r="O273" s="2" t="s">
        <v>217</v>
      </c>
      <c r="P273" s="2" t="s">
        <v>405</v>
      </c>
      <c r="Q273" s="2" t="s">
        <v>219</v>
      </c>
      <c r="R273" s="2" t="s">
        <v>220</v>
      </c>
      <c r="S273" s="2" t="s">
        <v>2817</v>
      </c>
      <c r="T273" s="2" t="s">
        <v>220</v>
      </c>
      <c r="U273" s="2" t="s">
        <v>220</v>
      </c>
      <c r="V273" s="2" t="s">
        <v>2535</v>
      </c>
      <c r="W273" s="2" t="s">
        <v>845</v>
      </c>
      <c r="X273" s="2" t="s">
        <v>2818</v>
      </c>
      <c r="Y273" s="2" t="s">
        <v>582</v>
      </c>
      <c r="Z273" s="4">
        <v>185</v>
      </c>
      <c r="AA273" s="4">
        <f>=ROUNDDOWN(37,0)</f>
      </c>
      <c r="AB273" s="5">
        <v>5</v>
      </c>
      <c r="AC273" s="2" t="s">
        <v>2581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5</v>
      </c>
      <c r="AQ273" s="8">
        <v>66.55</v>
      </c>
      <c r="AR273" s="4">
        <v>27</v>
      </c>
      <c r="AS273" s="8">
        <v>395.47</v>
      </c>
      <c r="AT273" s="7">
        <v>-0.8148</v>
      </c>
      <c r="AU273" s="7">
        <v>-0.8317</v>
      </c>
      <c r="AV273" s="4">
        <v>5</v>
      </c>
      <c r="AW273" s="8">
        <v>66.55</v>
      </c>
      <c r="AX273" s="4">
        <v>27</v>
      </c>
      <c r="AY273" s="8">
        <v>395.47</v>
      </c>
      <c r="AZ273" s="7">
        <v>-0.8148</v>
      </c>
      <c r="BA273" s="7">
        <v>-0.8317</v>
      </c>
      <c r="BB273" s="7">
        <v>1</v>
      </c>
      <c r="BC273" s="4">
        <v>5</v>
      </c>
      <c r="BD273" s="8">
        <v>66.55</v>
      </c>
      <c r="BE273" s="4">
        <v>27</v>
      </c>
      <c r="BF273" s="8">
        <v>395.47</v>
      </c>
      <c r="BG273" s="7">
        <v>-0.8148</v>
      </c>
      <c r="BH273" s="7">
        <v>-0.8317</v>
      </c>
      <c r="BI273" s="7">
        <v>1</v>
      </c>
      <c r="BJ273" s="4">
        <v>5</v>
      </c>
      <c r="BK273" s="8">
        <v>66.55</v>
      </c>
      <c r="BL273" s="2" t="s">
        <v>2819</v>
      </c>
      <c r="BM273" s="7">
        <v>1</v>
      </c>
      <c r="BN273" s="7">
        <v>1</v>
      </c>
      <c r="BO273" s="4"/>
      <c r="BP273" s="8"/>
      <c r="BQ273" s="4">
        <v>5</v>
      </c>
      <c r="BR273" s="8">
        <v>78.25</v>
      </c>
      <c r="BS273" s="7">
        <v>-1</v>
      </c>
      <c r="BT273" s="7">
        <v>-1</v>
      </c>
      <c r="BU273" s="2" t="s">
        <v>230</v>
      </c>
      <c r="BV273" s="2" t="s">
        <v>217</v>
      </c>
      <c r="BW273" s="2" t="s">
        <v>220</v>
      </c>
      <c r="BX273" s="2" t="s">
        <v>1496</v>
      </c>
      <c r="BY273" s="2" t="s">
        <v>232</v>
      </c>
      <c r="BZ273" s="2" t="s">
        <v>220</v>
      </c>
      <c r="CA273" s="4"/>
      <c r="CB273" s="8"/>
      <c r="CC273" s="4"/>
      <c r="CD273" s="8"/>
      <c r="CE273" s="7"/>
      <c r="CF273" s="7"/>
      <c r="CG273" s="2" t="s">
        <v>230</v>
      </c>
      <c r="CH273" s="2" t="s">
        <v>217</v>
      </c>
      <c r="CI273" s="2" t="s">
        <v>591</v>
      </c>
      <c r="CJ273" s="2" t="s">
        <v>2820</v>
      </c>
      <c r="CK273" s="2" t="s">
        <v>232</v>
      </c>
      <c r="CL273" s="2" t="s">
        <v>220</v>
      </c>
      <c r="CM273" s="4">
        <v>5</v>
      </c>
      <c r="CN273" s="8">
        <v>66.55</v>
      </c>
      <c r="CO273" s="4">
        <v>4</v>
      </c>
      <c r="CP273" s="8">
        <v>53.24</v>
      </c>
      <c r="CQ273" s="7">
        <v>0.25</v>
      </c>
      <c r="CR273" s="7">
        <v>0.25</v>
      </c>
      <c r="CS273" s="2" t="s">
        <v>230</v>
      </c>
      <c r="CT273" s="2" t="s">
        <v>217</v>
      </c>
      <c r="CU273" s="2" t="s">
        <v>2693</v>
      </c>
      <c r="CV273" s="2" t="s">
        <v>2821</v>
      </c>
      <c r="CW273" s="2" t="s">
        <v>232</v>
      </c>
      <c r="CX273" s="2" t="s">
        <v>220</v>
      </c>
      <c r="CY273" s="4"/>
      <c r="CZ273" s="8"/>
      <c r="DA273" s="4">
        <v>2</v>
      </c>
      <c r="DB273" s="8">
        <v>27.34</v>
      </c>
      <c r="DC273" s="7">
        <v>-1</v>
      </c>
      <c r="DD273" s="7">
        <v>-1</v>
      </c>
      <c r="DE273" s="2" t="s">
        <v>230</v>
      </c>
      <c r="DF273" s="2" t="s">
        <v>217</v>
      </c>
      <c r="DG273" s="2" t="s">
        <v>591</v>
      </c>
      <c r="DH273" s="2" t="s">
        <v>2822</v>
      </c>
      <c r="DI273" s="2" t="s">
        <v>232</v>
      </c>
      <c r="DJ273" s="2" t="s">
        <v>220</v>
      </c>
      <c r="DK273" s="4"/>
      <c r="DL273" s="8"/>
      <c r="DM273" s="4"/>
      <c r="DN273" s="8"/>
      <c r="DO273" s="7"/>
      <c r="DP273" s="7"/>
      <c r="DQ273" s="2" t="s">
        <v>230</v>
      </c>
      <c r="DR273" s="2" t="s">
        <v>217</v>
      </c>
      <c r="DS273" s="2" t="s">
        <v>591</v>
      </c>
      <c r="DT273" s="2" t="s">
        <v>2443</v>
      </c>
      <c r="DU273" s="2" t="s">
        <v>232</v>
      </c>
      <c r="DV273" s="2" t="s">
        <v>220</v>
      </c>
      <c r="DW273" s="4"/>
      <c r="DX273" s="8"/>
      <c r="DY273" s="4"/>
      <c r="DZ273" s="8"/>
      <c r="EA273" s="7"/>
      <c r="EB273" s="7"/>
      <c r="EC273" s="2" t="s">
        <v>230</v>
      </c>
      <c r="ED273" s="2" t="s">
        <v>217</v>
      </c>
      <c r="EE273" s="2" t="s">
        <v>591</v>
      </c>
      <c r="EF273" s="2" t="s">
        <v>2719</v>
      </c>
      <c r="EG273" s="2" t="s">
        <v>232</v>
      </c>
      <c r="EH273" s="2" t="s">
        <v>220</v>
      </c>
      <c r="EI273" s="4"/>
      <c r="EJ273" s="8"/>
      <c r="EK273" s="4"/>
      <c r="EL273" s="8"/>
      <c r="EM273" s="7"/>
      <c r="EN273" s="7"/>
      <c r="EO273" s="2" t="s">
        <v>230</v>
      </c>
      <c r="EP273" s="2" t="s">
        <v>217</v>
      </c>
      <c r="EQ273" s="2" t="s">
        <v>2682</v>
      </c>
      <c r="ER273" s="2" t="s">
        <v>287</v>
      </c>
      <c r="ES273" s="2" t="s">
        <v>232</v>
      </c>
      <c r="ET273" s="2" t="s">
        <v>220</v>
      </c>
      <c r="EU273" s="4"/>
      <c r="EV273" s="8"/>
      <c r="EW273" s="4"/>
      <c r="EX273" s="8"/>
      <c r="EY273" s="7"/>
      <c r="EZ273" s="7"/>
      <c r="FA273" s="2" t="s">
        <v>230</v>
      </c>
      <c r="FB273" s="2" t="s">
        <v>217</v>
      </c>
      <c r="FC273" s="2" t="s">
        <v>591</v>
      </c>
      <c r="FD273" s="2" t="s">
        <v>1386</v>
      </c>
      <c r="FE273" s="2" t="s">
        <v>232</v>
      </c>
      <c r="FF273" s="2" t="s">
        <v>220</v>
      </c>
      <c r="FG273" s="4"/>
      <c r="FH273" s="8"/>
      <c r="FI273" s="4">
        <v>16</v>
      </c>
      <c r="FJ273" s="8">
        <v>236.64</v>
      </c>
      <c r="FK273" s="7">
        <v>-1</v>
      </c>
      <c r="FL273" s="7">
        <v>-1</v>
      </c>
      <c r="FM273" s="2" t="s">
        <v>230</v>
      </c>
      <c r="FN273" s="2" t="s">
        <v>217</v>
      </c>
      <c r="FO273" s="2" t="s">
        <v>246</v>
      </c>
      <c r="FP273" s="2" t="s">
        <v>280</v>
      </c>
      <c r="FQ273" s="2" t="s">
        <v>232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277</v>
      </c>
      <c r="FZ273" s="2" t="s">
        <v>217</v>
      </c>
      <c r="GA273" s="2" t="s">
        <v>220</v>
      </c>
      <c r="GB273" s="2" t="s">
        <v>220</v>
      </c>
      <c r="GC273" s="2" t="s">
        <v>232</v>
      </c>
      <c r="GD273" s="2" t="s">
        <v>220</v>
      </c>
      <c r="GE273" s="4"/>
      <c r="GF273" s="8"/>
      <c r="GG273" s="4"/>
      <c r="GH273" s="8"/>
      <c r="GI273" s="7"/>
      <c r="GJ273" s="7"/>
      <c r="GK273" s="2" t="s">
        <v>230</v>
      </c>
      <c r="GL273" s="2" t="s">
        <v>217</v>
      </c>
      <c r="GM273" s="2" t="s">
        <v>2684</v>
      </c>
      <c r="GN273" s="2" t="s">
        <v>220</v>
      </c>
      <c r="GO273" s="2" t="s">
        <v>232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230</v>
      </c>
      <c r="GX273" s="2" t="s">
        <v>270</v>
      </c>
      <c r="GY273" s="2" t="s">
        <v>252</v>
      </c>
      <c r="GZ273" s="2" t="s">
        <v>253</v>
      </c>
      <c r="HA273" s="2" t="s">
        <v>232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254</v>
      </c>
      <c r="HJ273" s="2" t="s">
        <v>217</v>
      </c>
      <c r="HK273" s="2" t="s">
        <v>220</v>
      </c>
      <c r="HL273" s="2" t="s">
        <v>220</v>
      </c>
      <c r="HM273" s="2" t="s">
        <v>232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230</v>
      </c>
      <c r="HV273" s="2" t="s">
        <v>217</v>
      </c>
      <c r="HW273" s="2" t="s">
        <v>2406</v>
      </c>
      <c r="HX273" s="2" t="s">
        <v>220</v>
      </c>
      <c r="HY273" s="2" t="s">
        <v>232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230</v>
      </c>
      <c r="IH273" s="2" t="s">
        <v>217</v>
      </c>
      <c r="II273" s="2" t="s">
        <v>591</v>
      </c>
      <c r="IJ273" s="2" t="s">
        <v>2025</v>
      </c>
      <c r="IK273" s="2" t="s">
        <v>232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277</v>
      </c>
      <c r="IT273" s="2" t="s">
        <v>217</v>
      </c>
      <c r="IU273" s="2" t="s">
        <v>220</v>
      </c>
      <c r="IV273" s="2" t="s">
        <v>220</v>
      </c>
      <c r="IW273" s="2" t="s">
        <v>232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254</v>
      </c>
      <c r="JF273" s="2" t="s">
        <v>217</v>
      </c>
      <c r="JG273" s="2" t="s">
        <v>220</v>
      </c>
      <c r="JH273" s="2" t="s">
        <v>220</v>
      </c>
      <c r="JI273" s="2" t="s">
        <v>232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230</v>
      </c>
      <c r="JR273" s="2" t="s">
        <v>217</v>
      </c>
      <c r="JS273" s="2" t="s">
        <v>642</v>
      </c>
      <c r="JT273" s="2" t="s">
        <v>1610</v>
      </c>
      <c r="JU273" s="2" t="s">
        <v>232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277</v>
      </c>
      <c r="KD273" s="2" t="s">
        <v>217</v>
      </c>
      <c r="KE273" s="2" t="s">
        <v>220</v>
      </c>
      <c r="KF273" s="2" t="s">
        <v>220</v>
      </c>
      <c r="KG273" s="2" t="s">
        <v>232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254</v>
      </c>
      <c r="KP273" s="2" t="s">
        <v>217</v>
      </c>
      <c r="KQ273" s="2" t="s">
        <v>220</v>
      </c>
      <c r="KR273" s="2" t="s">
        <v>220</v>
      </c>
      <c r="KS273" s="2" t="s">
        <v>232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277</v>
      </c>
      <c r="LB273" s="2" t="s">
        <v>217</v>
      </c>
      <c r="LC273" s="2" t="s">
        <v>220</v>
      </c>
      <c r="LD273" s="2" t="s">
        <v>220</v>
      </c>
      <c r="LE273" s="2" t="s">
        <v>232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268</v>
      </c>
      <c r="LN273" s="2" t="s">
        <v>217</v>
      </c>
      <c r="LO273" s="2" t="s">
        <v>220</v>
      </c>
      <c r="LP273" s="2" t="s">
        <v>220</v>
      </c>
      <c r="LQ273" s="2" t="s">
        <v>232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230</v>
      </c>
      <c r="LZ273" s="2" t="s">
        <v>270</v>
      </c>
      <c r="MA273" s="2" t="s">
        <v>299</v>
      </c>
      <c r="MB273" s="2" t="s">
        <v>220</v>
      </c>
      <c r="MC273" s="2" t="s">
        <v>232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277</v>
      </c>
      <c r="ML273" s="2" t="s">
        <v>217</v>
      </c>
      <c r="MM273" s="2" t="s">
        <v>220</v>
      </c>
      <c r="MN273" s="2" t="s">
        <v>220</v>
      </c>
      <c r="MO273" s="2" t="s">
        <v>232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230</v>
      </c>
      <c r="MX273" s="2" t="s">
        <v>274</v>
      </c>
      <c r="MY273" s="2" t="s">
        <v>648</v>
      </c>
      <c r="MZ273" s="2" t="s">
        <v>2407</v>
      </c>
      <c r="NA273" s="2" t="s">
        <v>232</v>
      </c>
      <c r="NB273" s="2" t="s">
        <v>220</v>
      </c>
      <c r="NC273" s="4"/>
      <c r="ND273" s="8"/>
      <c r="NE273" s="4"/>
      <c r="NF273" s="8"/>
      <c r="NG273" s="7"/>
      <c r="NH273" s="7"/>
      <c r="NI273" s="2" t="s">
        <v>220</v>
      </c>
      <c r="NJ273" s="2" t="s">
        <v>220</v>
      </c>
      <c r="NK273" s="2" t="s">
        <v>220</v>
      </c>
      <c r="NL273" s="2" t="s">
        <v>220</v>
      </c>
      <c r="NM273" s="2" t="s">
        <v>220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277</v>
      </c>
      <c r="NV273" s="2" t="s">
        <v>217</v>
      </c>
      <c r="NW273" s="2" t="s">
        <v>220</v>
      </c>
      <c r="NX273" s="2" t="s">
        <v>220</v>
      </c>
      <c r="NY273" s="2" t="s">
        <v>232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220</v>
      </c>
      <c r="OH273" s="2" t="s">
        <v>220</v>
      </c>
      <c r="OI273" s="2" t="s">
        <v>220</v>
      </c>
      <c r="OJ273" s="2" t="s">
        <v>220</v>
      </c>
      <c r="OK273" s="2" t="s">
        <v>220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230</v>
      </c>
      <c r="OT273" s="2" t="s">
        <v>270</v>
      </c>
      <c r="OU273" s="2" t="s">
        <v>607</v>
      </c>
      <c r="OV273" s="2" t="s">
        <v>2644</v>
      </c>
      <c r="OW273" s="2" t="s">
        <v>232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220</v>
      </c>
      <c r="PF273" s="2" t="s">
        <v>220</v>
      </c>
      <c r="PG273" s="2" t="s">
        <v>220</v>
      </c>
      <c r="PH273" s="2" t="s">
        <v>220</v>
      </c>
      <c r="PI273" s="2" t="s">
        <v>220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416</v>
      </c>
      <c r="PR273" s="2" t="s">
        <v>270</v>
      </c>
      <c r="PS273" s="2" t="s">
        <v>220</v>
      </c>
      <c r="PT273" s="2" t="s">
        <v>220</v>
      </c>
      <c r="PU273" s="2" t="s">
        <v>232</v>
      </c>
      <c r="PV273" s="2" t="s">
        <v>220</v>
      </c>
      <c r="PW273" s="4">
        <v>185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>
        <v>150</v>
      </c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</row>
    <row r="274">
      <c r="A274" s="2" t="s">
        <v>2823</v>
      </c>
      <c r="B274" s="2" t="s">
        <v>209</v>
      </c>
      <c r="C274" s="2" t="s">
        <v>210</v>
      </c>
      <c r="D274" s="2" t="s">
        <v>2673</v>
      </c>
      <c r="E274" s="2" t="s">
        <v>2674</v>
      </c>
      <c r="F274" s="2" t="s">
        <v>2824</v>
      </c>
      <c r="G274" s="2" t="s">
        <v>2824</v>
      </c>
      <c r="H274" s="2" t="s">
        <v>2824</v>
      </c>
      <c r="I274" s="2" t="s">
        <v>2825</v>
      </c>
      <c r="J274" s="2" t="s">
        <v>2677</v>
      </c>
      <c r="K274" s="2" t="s">
        <v>761</v>
      </c>
      <c r="L274" s="3">
        <v>17.28</v>
      </c>
      <c r="M274" s="3">
        <v>18.14</v>
      </c>
      <c r="N274" s="3">
        <v>35.99</v>
      </c>
      <c r="O274" s="2" t="s">
        <v>217</v>
      </c>
      <c r="P274" s="2" t="s">
        <v>405</v>
      </c>
      <c r="Q274" s="2" t="s">
        <v>219</v>
      </c>
      <c r="R274" s="2" t="s">
        <v>220</v>
      </c>
      <c r="S274" s="2" t="s">
        <v>2826</v>
      </c>
      <c r="T274" s="2" t="s">
        <v>222</v>
      </c>
      <c r="U274" s="2" t="s">
        <v>2589</v>
      </c>
      <c r="V274" s="2" t="s">
        <v>843</v>
      </c>
      <c r="W274" s="2" t="s">
        <v>845</v>
      </c>
      <c r="X274" s="2" t="s">
        <v>707</v>
      </c>
      <c r="Y274" s="2" t="s">
        <v>2748</v>
      </c>
      <c r="Z274" s="4">
        <v>330</v>
      </c>
      <c r="AA274" s="4">
        <f>=ROUNDDOWN(47.1428571428571,0)</f>
      </c>
      <c r="AB274" s="5">
        <v>7</v>
      </c>
      <c r="AC274" s="2" t="s">
        <v>220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2</v>
      </c>
      <c r="AQ274" s="8">
        <v>39.56</v>
      </c>
      <c r="AR274" s="4">
        <v>34</v>
      </c>
      <c r="AS274" s="8">
        <v>670.29</v>
      </c>
      <c r="AT274" s="7">
        <v>-0.9412</v>
      </c>
      <c r="AU274" s="7">
        <v>-0.941</v>
      </c>
      <c r="AV274" s="4">
        <v>2</v>
      </c>
      <c r="AW274" s="8">
        <v>39.56</v>
      </c>
      <c r="AX274" s="4">
        <v>34</v>
      </c>
      <c r="AY274" s="8">
        <v>670.29</v>
      </c>
      <c r="AZ274" s="7">
        <v>-0.9412</v>
      </c>
      <c r="BA274" s="7">
        <v>-0.941</v>
      </c>
      <c r="BB274" s="7">
        <v>1</v>
      </c>
      <c r="BC274" s="4">
        <v>2</v>
      </c>
      <c r="BD274" s="8">
        <v>39.56</v>
      </c>
      <c r="BE274" s="4">
        <v>34</v>
      </c>
      <c r="BF274" s="8">
        <v>670.29</v>
      </c>
      <c r="BG274" s="7">
        <v>-0.9412</v>
      </c>
      <c r="BH274" s="7">
        <v>-0.941</v>
      </c>
      <c r="BI274" s="7">
        <v>1</v>
      </c>
      <c r="BJ274" s="4">
        <v>2</v>
      </c>
      <c r="BK274" s="8">
        <v>39.56</v>
      </c>
      <c r="BL274" s="2" t="s">
        <v>2827</v>
      </c>
      <c r="BM274" s="7">
        <v>1</v>
      </c>
      <c r="BN274" s="7">
        <v>1</v>
      </c>
      <c r="BO274" s="4"/>
      <c r="BP274" s="8"/>
      <c r="BQ274" s="4">
        <v>8</v>
      </c>
      <c r="BR274" s="8">
        <v>155.76</v>
      </c>
      <c r="BS274" s="7">
        <v>-1</v>
      </c>
      <c r="BT274" s="7">
        <v>-1</v>
      </c>
      <c r="BU274" s="2" t="s">
        <v>230</v>
      </c>
      <c r="BV274" s="2" t="s">
        <v>217</v>
      </c>
      <c r="BW274" s="2" t="s">
        <v>220</v>
      </c>
      <c r="BX274" s="2" t="s">
        <v>738</v>
      </c>
      <c r="BY274" s="2" t="s">
        <v>232</v>
      </c>
      <c r="BZ274" s="2" t="s">
        <v>220</v>
      </c>
      <c r="CA274" s="4"/>
      <c r="CB274" s="8"/>
      <c r="CC274" s="4"/>
      <c r="CD274" s="8"/>
      <c r="CE274" s="7"/>
      <c r="CF274" s="7"/>
      <c r="CG274" s="2" t="s">
        <v>230</v>
      </c>
      <c r="CH274" s="2" t="s">
        <v>217</v>
      </c>
      <c r="CI274" s="2" t="s">
        <v>2750</v>
      </c>
      <c r="CJ274" s="2" t="s">
        <v>696</v>
      </c>
      <c r="CK274" s="2" t="s">
        <v>232</v>
      </c>
      <c r="CL274" s="2" t="s">
        <v>220</v>
      </c>
      <c r="CM274" s="4">
        <v>1</v>
      </c>
      <c r="CN274" s="8">
        <v>19.96</v>
      </c>
      <c r="CO274" s="4">
        <v>18</v>
      </c>
      <c r="CP274" s="8">
        <v>359.28</v>
      </c>
      <c r="CQ274" s="7">
        <v>-0.9444</v>
      </c>
      <c r="CR274" s="7">
        <v>-0.9444</v>
      </c>
      <c r="CS274" s="2" t="s">
        <v>230</v>
      </c>
      <c r="CT274" s="2" t="s">
        <v>217</v>
      </c>
      <c r="CU274" s="2" t="s">
        <v>797</v>
      </c>
      <c r="CV274" s="2" t="s">
        <v>1353</v>
      </c>
      <c r="CW274" s="2" t="s">
        <v>232</v>
      </c>
      <c r="CX274" s="2" t="s">
        <v>220</v>
      </c>
      <c r="CY274" s="4"/>
      <c r="CZ274" s="8"/>
      <c r="DA274" s="4">
        <v>1</v>
      </c>
      <c r="DB274" s="8">
        <v>18.05</v>
      </c>
      <c r="DC274" s="7">
        <v>-1</v>
      </c>
      <c r="DD274" s="7">
        <v>-1</v>
      </c>
      <c r="DE274" s="2" t="s">
        <v>230</v>
      </c>
      <c r="DF274" s="2" t="s">
        <v>217</v>
      </c>
      <c r="DG274" s="2" t="s">
        <v>310</v>
      </c>
      <c r="DH274" s="2" t="s">
        <v>313</v>
      </c>
      <c r="DI274" s="2" t="s">
        <v>232</v>
      </c>
      <c r="DJ274" s="2" t="s">
        <v>220</v>
      </c>
      <c r="DK274" s="4"/>
      <c r="DL274" s="8"/>
      <c r="DM274" s="4"/>
      <c r="DN274" s="8"/>
      <c r="DO274" s="7"/>
      <c r="DP274" s="7"/>
      <c r="DQ274" s="2" t="s">
        <v>230</v>
      </c>
      <c r="DR274" s="2" t="s">
        <v>217</v>
      </c>
      <c r="DS274" s="2" t="s">
        <v>726</v>
      </c>
      <c r="DT274" s="2" t="s">
        <v>1145</v>
      </c>
      <c r="DU274" s="2" t="s">
        <v>232</v>
      </c>
      <c r="DV274" s="2" t="s">
        <v>220</v>
      </c>
      <c r="DW274" s="4"/>
      <c r="DX274" s="8"/>
      <c r="DY274" s="4"/>
      <c r="DZ274" s="8"/>
      <c r="EA274" s="7"/>
      <c r="EB274" s="7"/>
      <c r="EC274" s="2" t="s">
        <v>230</v>
      </c>
      <c r="ED274" s="2" t="s">
        <v>217</v>
      </c>
      <c r="EE274" s="2" t="s">
        <v>1788</v>
      </c>
      <c r="EF274" s="2" t="s">
        <v>319</v>
      </c>
      <c r="EG274" s="2" t="s">
        <v>232</v>
      </c>
      <c r="EH274" s="2" t="s">
        <v>220</v>
      </c>
      <c r="EI274" s="4">
        <v>1</v>
      </c>
      <c r="EJ274" s="8">
        <v>19.6</v>
      </c>
      <c r="EK274" s="4">
        <v>7</v>
      </c>
      <c r="EL274" s="8">
        <v>137.2</v>
      </c>
      <c r="EM274" s="7">
        <v>-0.8571</v>
      </c>
      <c r="EN274" s="7">
        <v>-0.8571</v>
      </c>
      <c r="EO274" s="2" t="s">
        <v>230</v>
      </c>
      <c r="EP274" s="2" t="s">
        <v>217</v>
      </c>
      <c r="EQ274" s="2" t="s">
        <v>1845</v>
      </c>
      <c r="ER274" s="2" t="s">
        <v>412</v>
      </c>
      <c r="ES274" s="2" t="s">
        <v>232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230</v>
      </c>
      <c r="FB274" s="2" t="s">
        <v>217</v>
      </c>
      <c r="FC274" s="2" t="s">
        <v>1900</v>
      </c>
      <c r="FD274" s="2" t="s">
        <v>1883</v>
      </c>
      <c r="FE274" s="2" t="s">
        <v>232</v>
      </c>
      <c r="FF274" s="2" t="s">
        <v>220</v>
      </c>
      <c r="FG274" s="4"/>
      <c r="FH274" s="8"/>
      <c r="FI274" s="4"/>
      <c r="FJ274" s="8"/>
      <c r="FK274" s="7"/>
      <c r="FL274" s="7"/>
      <c r="FM274" s="2" t="s">
        <v>230</v>
      </c>
      <c r="FN274" s="2" t="s">
        <v>217</v>
      </c>
      <c r="FO274" s="2" t="s">
        <v>1266</v>
      </c>
      <c r="FP274" s="2" t="s">
        <v>803</v>
      </c>
      <c r="FQ274" s="2" t="s">
        <v>232</v>
      </c>
      <c r="FR274" s="2" t="s">
        <v>220</v>
      </c>
      <c r="FS274" s="4"/>
      <c r="FT274" s="8"/>
      <c r="FU274" s="4"/>
      <c r="FV274" s="8"/>
      <c r="FW274" s="7"/>
      <c r="FX274" s="7"/>
      <c r="FY274" s="2" t="s">
        <v>277</v>
      </c>
      <c r="FZ274" s="2" t="s">
        <v>217</v>
      </c>
      <c r="GA274" s="2" t="s">
        <v>220</v>
      </c>
      <c r="GB274" s="2" t="s">
        <v>220</v>
      </c>
      <c r="GC274" s="2" t="s">
        <v>232</v>
      </c>
      <c r="GD274" s="2" t="s">
        <v>220</v>
      </c>
      <c r="GE274" s="4"/>
      <c r="GF274" s="8"/>
      <c r="GG274" s="4"/>
      <c r="GH274" s="8"/>
      <c r="GI274" s="7"/>
      <c r="GJ274" s="7"/>
      <c r="GK274" s="2" t="s">
        <v>230</v>
      </c>
      <c r="GL274" s="2" t="s">
        <v>217</v>
      </c>
      <c r="GM274" s="2" t="s">
        <v>380</v>
      </c>
      <c r="GN274" s="2" t="s">
        <v>220</v>
      </c>
      <c r="GO274" s="2" t="s">
        <v>232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230</v>
      </c>
      <c r="GX274" s="2" t="s">
        <v>217</v>
      </c>
      <c r="GY274" s="2" t="s">
        <v>325</v>
      </c>
      <c r="GZ274" s="2" t="s">
        <v>2828</v>
      </c>
      <c r="HA274" s="2" t="s">
        <v>232</v>
      </c>
      <c r="HB274" s="2" t="s">
        <v>220</v>
      </c>
      <c r="HC274" s="4"/>
      <c r="HD274" s="8"/>
      <c r="HE274" s="4"/>
      <c r="HF274" s="8"/>
      <c r="HG274" s="7"/>
      <c r="HH274" s="7"/>
      <c r="HI274" s="2" t="s">
        <v>230</v>
      </c>
      <c r="HJ274" s="2" t="s">
        <v>270</v>
      </c>
      <c r="HK274" s="2" t="s">
        <v>310</v>
      </c>
      <c r="HL274" s="2" t="s">
        <v>858</v>
      </c>
      <c r="HM274" s="2" t="s">
        <v>232</v>
      </c>
      <c r="HN274" s="2" t="s">
        <v>220</v>
      </c>
      <c r="HO274" s="4"/>
      <c r="HP274" s="8"/>
      <c r="HQ274" s="4"/>
      <c r="HR274" s="8"/>
      <c r="HS274" s="7"/>
      <c r="HT274" s="7"/>
      <c r="HU274" s="2" t="s">
        <v>230</v>
      </c>
      <c r="HV274" s="2" t="s">
        <v>217</v>
      </c>
      <c r="HW274" s="2" t="s">
        <v>2641</v>
      </c>
      <c r="HX274" s="2" t="s">
        <v>220</v>
      </c>
      <c r="HY274" s="2" t="s">
        <v>232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230</v>
      </c>
      <c r="IH274" s="2" t="s">
        <v>217</v>
      </c>
      <c r="II274" s="2" t="s">
        <v>2748</v>
      </c>
      <c r="IJ274" s="2" t="s">
        <v>1565</v>
      </c>
      <c r="IK274" s="2" t="s">
        <v>232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277</v>
      </c>
      <c r="IT274" s="2" t="s">
        <v>217</v>
      </c>
      <c r="IU274" s="2" t="s">
        <v>220</v>
      </c>
      <c r="IV274" s="2" t="s">
        <v>220</v>
      </c>
      <c r="IW274" s="2" t="s">
        <v>232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254</v>
      </c>
      <c r="JF274" s="2" t="s">
        <v>217</v>
      </c>
      <c r="JG274" s="2" t="s">
        <v>220</v>
      </c>
      <c r="JH274" s="2" t="s">
        <v>220</v>
      </c>
      <c r="JI274" s="2" t="s">
        <v>232</v>
      </c>
      <c r="JJ274" s="2" t="s">
        <v>220</v>
      </c>
      <c r="JK274" s="4"/>
      <c r="JL274" s="8"/>
      <c r="JM274" s="4"/>
      <c r="JN274" s="8"/>
      <c r="JO274" s="7"/>
      <c r="JP274" s="7"/>
      <c r="JQ274" s="2" t="s">
        <v>277</v>
      </c>
      <c r="JR274" s="2" t="s">
        <v>217</v>
      </c>
      <c r="JS274" s="2" t="s">
        <v>220</v>
      </c>
      <c r="JT274" s="2" t="s">
        <v>220</v>
      </c>
      <c r="JU274" s="2" t="s">
        <v>232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277</v>
      </c>
      <c r="KD274" s="2" t="s">
        <v>217</v>
      </c>
      <c r="KE274" s="2" t="s">
        <v>220</v>
      </c>
      <c r="KF274" s="2" t="s">
        <v>220</v>
      </c>
      <c r="KG274" s="2" t="s">
        <v>232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277</v>
      </c>
      <c r="KP274" s="2" t="s">
        <v>217</v>
      </c>
      <c r="KQ274" s="2" t="s">
        <v>220</v>
      </c>
      <c r="KR274" s="2" t="s">
        <v>220</v>
      </c>
      <c r="KS274" s="2" t="s">
        <v>232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277</v>
      </c>
      <c r="LB274" s="2" t="s">
        <v>217</v>
      </c>
      <c r="LC274" s="2" t="s">
        <v>220</v>
      </c>
      <c r="LD274" s="2" t="s">
        <v>220</v>
      </c>
      <c r="LE274" s="2" t="s">
        <v>232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268</v>
      </c>
      <c r="LN274" s="2" t="s">
        <v>217</v>
      </c>
      <c r="LO274" s="2" t="s">
        <v>220</v>
      </c>
      <c r="LP274" s="2" t="s">
        <v>220</v>
      </c>
      <c r="LQ274" s="2" t="s">
        <v>232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230</v>
      </c>
      <c r="LZ274" s="2" t="s">
        <v>270</v>
      </c>
      <c r="MA274" s="2" t="s">
        <v>518</v>
      </c>
      <c r="MB274" s="2" t="s">
        <v>220</v>
      </c>
      <c r="MC274" s="2" t="s">
        <v>232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277</v>
      </c>
      <c r="ML274" s="2" t="s">
        <v>217</v>
      </c>
      <c r="MM274" s="2" t="s">
        <v>220</v>
      </c>
      <c r="MN274" s="2" t="s">
        <v>220</v>
      </c>
      <c r="MO274" s="2" t="s">
        <v>232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230</v>
      </c>
      <c r="MX274" s="2" t="s">
        <v>274</v>
      </c>
      <c r="MY274" s="2" t="s">
        <v>849</v>
      </c>
      <c r="MZ274" s="2" t="s">
        <v>857</v>
      </c>
      <c r="NA274" s="2" t="s">
        <v>232</v>
      </c>
      <c r="NB274" s="2" t="s">
        <v>220</v>
      </c>
      <c r="NC274" s="4"/>
      <c r="ND274" s="8"/>
      <c r="NE274" s="4"/>
      <c r="NF274" s="8"/>
      <c r="NG274" s="7"/>
      <c r="NH274" s="7"/>
      <c r="NI274" s="2" t="s">
        <v>220</v>
      </c>
      <c r="NJ274" s="2" t="s">
        <v>220</v>
      </c>
      <c r="NK274" s="2" t="s">
        <v>220</v>
      </c>
      <c r="NL274" s="2" t="s">
        <v>220</v>
      </c>
      <c r="NM274" s="2" t="s">
        <v>220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277</v>
      </c>
      <c r="NV274" s="2" t="s">
        <v>217</v>
      </c>
      <c r="NW274" s="2" t="s">
        <v>220</v>
      </c>
      <c r="NX274" s="2" t="s">
        <v>220</v>
      </c>
      <c r="NY274" s="2" t="s">
        <v>232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217</v>
      </c>
      <c r="OI274" s="2" t="s">
        <v>220</v>
      </c>
      <c r="OJ274" s="2" t="s">
        <v>220</v>
      </c>
      <c r="OK274" s="2" t="s">
        <v>232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254</v>
      </c>
      <c r="OT274" s="2" t="s">
        <v>270</v>
      </c>
      <c r="OU274" s="2" t="s">
        <v>220</v>
      </c>
      <c r="OV274" s="2" t="s">
        <v>220</v>
      </c>
      <c r="OW274" s="2" t="s">
        <v>232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220</v>
      </c>
      <c r="PG274" s="2" t="s">
        <v>220</v>
      </c>
      <c r="PH274" s="2" t="s">
        <v>220</v>
      </c>
      <c r="PI274" s="2" t="s">
        <v>220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254</v>
      </c>
      <c r="PR274" s="2" t="s">
        <v>270</v>
      </c>
      <c r="PS274" s="2" t="s">
        <v>220</v>
      </c>
      <c r="PT274" s="2" t="s">
        <v>220</v>
      </c>
      <c r="PU274" s="2" t="s">
        <v>232</v>
      </c>
      <c r="PV274" s="2" t="s">
        <v>220</v>
      </c>
      <c r="PW274" s="4">
        <v>330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</row>
    <row r="275">
      <c r="A275" s="2" t="s">
        <v>2829</v>
      </c>
      <c r="B275" s="2" t="s">
        <v>209</v>
      </c>
      <c r="C275" s="2" t="s">
        <v>210</v>
      </c>
      <c r="D275" s="2" t="s">
        <v>2673</v>
      </c>
      <c r="E275" s="2" t="s">
        <v>2674</v>
      </c>
      <c r="F275" s="2" t="s">
        <v>2830</v>
      </c>
      <c r="G275" s="2" t="s">
        <v>2830</v>
      </c>
      <c r="H275" s="2" t="s">
        <v>2830</v>
      </c>
      <c r="I275" s="2" t="s">
        <v>2712</v>
      </c>
      <c r="J275" s="2" t="s">
        <v>2772</v>
      </c>
      <c r="K275" s="2" t="s">
        <v>672</v>
      </c>
      <c r="L275" s="3">
        <v>10.5</v>
      </c>
      <c r="M275" s="3">
        <v>11.03</v>
      </c>
      <c r="N275" s="3">
        <v>24.99</v>
      </c>
      <c r="O275" s="2" t="s">
        <v>1099</v>
      </c>
      <c r="P275" s="2" t="s">
        <v>538</v>
      </c>
      <c r="Q275" s="2" t="s">
        <v>219</v>
      </c>
      <c r="R275" s="2" t="s">
        <v>220</v>
      </c>
      <c r="S275" s="2" t="s">
        <v>2831</v>
      </c>
      <c r="T275" s="2" t="s">
        <v>220</v>
      </c>
      <c r="U275" s="2" t="s">
        <v>220</v>
      </c>
      <c r="V275" s="2" t="s">
        <v>2535</v>
      </c>
      <c r="W275" s="2" t="s">
        <v>442</v>
      </c>
      <c r="X275" s="2" t="s">
        <v>220</v>
      </c>
      <c r="Y275" s="2" t="s">
        <v>582</v>
      </c>
      <c r="Z275" s="4"/>
      <c r="AA275" s="4">
        <f>=ROUNDDOWN({0},0)</f>
      </c>
      <c r="AB275" s="5"/>
      <c r="AC275" s="2" t="s">
        <v>220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220</v>
      </c>
      <c r="BM275" s="7"/>
      <c r="BN275" s="7"/>
      <c r="BO275" s="4"/>
      <c r="BP275" s="8"/>
      <c r="BQ275" s="4"/>
      <c r="BR275" s="8"/>
      <c r="BS275" s="7"/>
      <c r="BT275" s="7"/>
      <c r="BU275" s="2" t="s">
        <v>230</v>
      </c>
      <c r="BV275" s="2" t="s">
        <v>270</v>
      </c>
      <c r="BW275" s="2" t="s">
        <v>220</v>
      </c>
      <c r="BX275" s="2" t="s">
        <v>1729</v>
      </c>
      <c r="BY275" s="2" t="s">
        <v>232</v>
      </c>
      <c r="BZ275" s="2" t="s">
        <v>220</v>
      </c>
      <c r="CA275" s="4"/>
      <c r="CB275" s="8"/>
      <c r="CC275" s="4"/>
      <c r="CD275" s="8"/>
      <c r="CE275" s="7"/>
      <c r="CF275" s="7"/>
      <c r="CG275" s="2" t="s">
        <v>230</v>
      </c>
      <c r="CH275" s="2" t="s">
        <v>270</v>
      </c>
      <c r="CI275" s="2" t="s">
        <v>1702</v>
      </c>
      <c r="CJ275" s="2" t="s">
        <v>2644</v>
      </c>
      <c r="CK275" s="2" t="s">
        <v>232</v>
      </c>
      <c r="CL275" s="2" t="s">
        <v>220</v>
      </c>
      <c r="CM275" s="4"/>
      <c r="CN275" s="8"/>
      <c r="CO275" s="4"/>
      <c r="CP275" s="8"/>
      <c r="CQ275" s="7"/>
      <c r="CR275" s="7"/>
      <c r="CS275" s="2" t="s">
        <v>230</v>
      </c>
      <c r="CT275" s="2" t="s">
        <v>270</v>
      </c>
      <c r="CU275" s="2" t="s">
        <v>587</v>
      </c>
      <c r="CV275" s="2" t="s">
        <v>220</v>
      </c>
      <c r="CW275" s="2" t="s">
        <v>232</v>
      </c>
      <c r="CX275" s="2" t="s">
        <v>220</v>
      </c>
      <c r="CY275" s="4"/>
      <c r="CZ275" s="8"/>
      <c r="DA275" s="4"/>
      <c r="DB275" s="8"/>
      <c r="DC275" s="7"/>
      <c r="DD275" s="7"/>
      <c r="DE275" s="2" t="s">
        <v>230</v>
      </c>
      <c r="DF275" s="2" t="s">
        <v>270</v>
      </c>
      <c r="DG275" s="2" t="s">
        <v>1704</v>
      </c>
      <c r="DH275" s="2" t="s">
        <v>2777</v>
      </c>
      <c r="DI275" s="2" t="s">
        <v>232</v>
      </c>
      <c r="DJ275" s="2" t="s">
        <v>220</v>
      </c>
      <c r="DK275" s="4"/>
      <c r="DL275" s="8"/>
      <c r="DM275" s="4"/>
      <c r="DN275" s="8"/>
      <c r="DO275" s="7"/>
      <c r="DP275" s="7"/>
      <c r="DQ275" s="2" t="s">
        <v>230</v>
      </c>
      <c r="DR275" s="2" t="s">
        <v>270</v>
      </c>
      <c r="DS275" s="2" t="s">
        <v>1706</v>
      </c>
      <c r="DT275" s="2" t="s">
        <v>2832</v>
      </c>
      <c r="DU275" s="2" t="s">
        <v>232</v>
      </c>
      <c r="DV275" s="2" t="s">
        <v>220</v>
      </c>
      <c r="DW275" s="4"/>
      <c r="DX275" s="8"/>
      <c r="DY275" s="4"/>
      <c r="DZ275" s="8"/>
      <c r="EA275" s="7"/>
      <c r="EB275" s="7"/>
      <c r="EC275" s="2" t="s">
        <v>230</v>
      </c>
      <c r="ED275" s="2" t="s">
        <v>270</v>
      </c>
      <c r="EE275" s="2" t="s">
        <v>588</v>
      </c>
      <c r="EF275" s="2" t="s">
        <v>2349</v>
      </c>
      <c r="EG275" s="2" t="s">
        <v>232</v>
      </c>
      <c r="EH275" s="2" t="s">
        <v>220</v>
      </c>
      <c r="EI275" s="4"/>
      <c r="EJ275" s="8"/>
      <c r="EK275" s="4"/>
      <c r="EL275" s="8"/>
      <c r="EM275" s="7"/>
      <c r="EN275" s="7"/>
      <c r="EO275" s="2" t="s">
        <v>277</v>
      </c>
      <c r="EP275" s="2" t="s">
        <v>270</v>
      </c>
      <c r="EQ275" s="2" t="s">
        <v>220</v>
      </c>
      <c r="ER275" s="2" t="s">
        <v>220</v>
      </c>
      <c r="ES275" s="2" t="s">
        <v>232</v>
      </c>
      <c r="ET275" s="2" t="s">
        <v>220</v>
      </c>
      <c r="EU275" s="4"/>
      <c r="EV275" s="8"/>
      <c r="EW275" s="4"/>
      <c r="EX275" s="8"/>
      <c r="EY275" s="7"/>
      <c r="EZ275" s="7"/>
      <c r="FA275" s="2" t="s">
        <v>230</v>
      </c>
      <c r="FB275" s="2" t="s">
        <v>270</v>
      </c>
      <c r="FC275" s="2" t="s">
        <v>2606</v>
      </c>
      <c r="FD275" s="2" t="s">
        <v>2833</v>
      </c>
      <c r="FE275" s="2" t="s">
        <v>232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254</v>
      </c>
      <c r="FN275" s="2" t="s">
        <v>270</v>
      </c>
      <c r="FO275" s="2" t="s">
        <v>220</v>
      </c>
      <c r="FP275" s="2" t="s">
        <v>220</v>
      </c>
      <c r="FQ275" s="2" t="s">
        <v>232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220</v>
      </c>
      <c r="FZ275" s="2" t="s">
        <v>220</v>
      </c>
      <c r="GA275" s="2" t="s">
        <v>220</v>
      </c>
      <c r="GB275" s="2" t="s">
        <v>220</v>
      </c>
      <c r="GC275" s="2" t="s">
        <v>220</v>
      </c>
      <c r="GD275" s="2" t="s">
        <v>220</v>
      </c>
      <c r="GE275" s="4"/>
      <c r="GF275" s="8"/>
      <c r="GG275" s="4"/>
      <c r="GH275" s="8"/>
      <c r="GI275" s="7"/>
      <c r="GJ275" s="7"/>
      <c r="GK275" s="2" t="s">
        <v>220</v>
      </c>
      <c r="GL275" s="2" t="s">
        <v>220</v>
      </c>
      <c r="GM275" s="2" t="s">
        <v>220</v>
      </c>
      <c r="GN275" s="2" t="s">
        <v>220</v>
      </c>
      <c r="GO275" s="2" t="s">
        <v>220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277</v>
      </c>
      <c r="GX275" s="2" t="s">
        <v>270</v>
      </c>
      <c r="GY275" s="2" t="s">
        <v>220</v>
      </c>
      <c r="GZ275" s="2" t="s">
        <v>220</v>
      </c>
      <c r="HA275" s="2" t="s">
        <v>232</v>
      </c>
      <c r="HB275" s="2" t="s">
        <v>220</v>
      </c>
      <c r="HC275" s="4"/>
      <c r="HD275" s="8"/>
      <c r="HE275" s="4"/>
      <c r="HF275" s="8"/>
      <c r="HG275" s="7"/>
      <c r="HH275" s="7"/>
      <c r="HI275" s="2" t="s">
        <v>277</v>
      </c>
      <c r="HJ275" s="2" t="s">
        <v>270</v>
      </c>
      <c r="HK275" s="2" t="s">
        <v>220</v>
      </c>
      <c r="HL275" s="2" t="s">
        <v>220</v>
      </c>
      <c r="HM275" s="2" t="s">
        <v>232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277</v>
      </c>
      <c r="HV275" s="2" t="s">
        <v>217</v>
      </c>
      <c r="HW275" s="2" t="s">
        <v>220</v>
      </c>
      <c r="HX275" s="2" t="s">
        <v>220</v>
      </c>
      <c r="HY275" s="2" t="s">
        <v>232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230</v>
      </c>
      <c r="IH275" s="2" t="s">
        <v>270</v>
      </c>
      <c r="II275" s="2" t="s">
        <v>1706</v>
      </c>
      <c r="IJ275" s="2" t="s">
        <v>2834</v>
      </c>
      <c r="IK275" s="2" t="s">
        <v>232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277</v>
      </c>
      <c r="IT275" s="2" t="s">
        <v>270</v>
      </c>
      <c r="IU275" s="2" t="s">
        <v>220</v>
      </c>
      <c r="IV275" s="2" t="s">
        <v>220</v>
      </c>
      <c r="IW275" s="2" t="s">
        <v>232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254</v>
      </c>
      <c r="JF275" s="2" t="s">
        <v>270</v>
      </c>
      <c r="JG275" s="2" t="s">
        <v>220</v>
      </c>
      <c r="JH275" s="2" t="s">
        <v>220</v>
      </c>
      <c r="JI275" s="2" t="s">
        <v>232</v>
      </c>
      <c r="JJ275" s="2" t="s">
        <v>220</v>
      </c>
      <c r="JK275" s="4"/>
      <c r="JL275" s="8"/>
      <c r="JM275" s="4"/>
      <c r="JN275" s="8"/>
      <c r="JO275" s="7"/>
      <c r="JP275" s="7"/>
      <c r="JQ275" s="2" t="s">
        <v>254</v>
      </c>
      <c r="JR275" s="2" t="s">
        <v>270</v>
      </c>
      <c r="JS275" s="2" t="s">
        <v>220</v>
      </c>
      <c r="JT275" s="2" t="s">
        <v>220</v>
      </c>
      <c r="JU275" s="2" t="s">
        <v>232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277</v>
      </c>
      <c r="KD275" s="2" t="s">
        <v>270</v>
      </c>
      <c r="KE275" s="2" t="s">
        <v>220</v>
      </c>
      <c r="KF275" s="2" t="s">
        <v>220</v>
      </c>
      <c r="KG275" s="2" t="s">
        <v>232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254</v>
      </c>
      <c r="KP275" s="2" t="s">
        <v>270</v>
      </c>
      <c r="KQ275" s="2" t="s">
        <v>220</v>
      </c>
      <c r="KR275" s="2" t="s">
        <v>220</v>
      </c>
      <c r="KS275" s="2" t="s">
        <v>232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277</v>
      </c>
      <c r="LB275" s="2" t="s">
        <v>270</v>
      </c>
      <c r="LC275" s="2" t="s">
        <v>220</v>
      </c>
      <c r="LD275" s="2" t="s">
        <v>220</v>
      </c>
      <c r="LE275" s="2" t="s">
        <v>232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268</v>
      </c>
      <c r="LN275" s="2" t="s">
        <v>270</v>
      </c>
      <c r="LO275" s="2" t="s">
        <v>220</v>
      </c>
      <c r="LP275" s="2" t="s">
        <v>220</v>
      </c>
      <c r="LQ275" s="2" t="s">
        <v>232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230</v>
      </c>
      <c r="LZ275" s="2" t="s">
        <v>270</v>
      </c>
      <c r="MA275" s="2" t="s">
        <v>2359</v>
      </c>
      <c r="MB275" s="2" t="s">
        <v>220</v>
      </c>
      <c r="MC275" s="2" t="s">
        <v>232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277</v>
      </c>
      <c r="ML275" s="2" t="s">
        <v>270</v>
      </c>
      <c r="MM275" s="2" t="s">
        <v>220</v>
      </c>
      <c r="MN275" s="2" t="s">
        <v>220</v>
      </c>
      <c r="MO275" s="2" t="s">
        <v>232</v>
      </c>
      <c r="MP275" s="2" t="s">
        <v>220</v>
      </c>
      <c r="MQ275" s="4"/>
      <c r="MR275" s="8"/>
      <c r="MS275" s="4"/>
      <c r="MT275" s="8"/>
      <c r="MU275" s="7"/>
      <c r="MV275" s="7"/>
      <c r="MW275" s="2" t="s">
        <v>230</v>
      </c>
      <c r="MX275" s="2" t="s">
        <v>270</v>
      </c>
      <c r="MY275" s="2" t="s">
        <v>1710</v>
      </c>
      <c r="MZ275" s="2" t="s">
        <v>1663</v>
      </c>
      <c r="NA275" s="2" t="s">
        <v>232</v>
      </c>
      <c r="NB275" s="2" t="s">
        <v>220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220</v>
      </c>
      <c r="NK275" s="2" t="s">
        <v>220</v>
      </c>
      <c r="NL275" s="2" t="s">
        <v>220</v>
      </c>
      <c r="NM275" s="2" t="s">
        <v>220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277</v>
      </c>
      <c r="NV275" s="2" t="s">
        <v>270</v>
      </c>
      <c r="NW275" s="2" t="s">
        <v>220</v>
      </c>
      <c r="NX275" s="2" t="s">
        <v>220</v>
      </c>
      <c r="NY275" s="2" t="s">
        <v>232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220</v>
      </c>
      <c r="OH275" s="2" t="s">
        <v>220</v>
      </c>
      <c r="OI275" s="2" t="s">
        <v>220</v>
      </c>
      <c r="OJ275" s="2" t="s">
        <v>220</v>
      </c>
      <c r="OK275" s="2" t="s">
        <v>220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230</v>
      </c>
      <c r="OT275" s="2" t="s">
        <v>270</v>
      </c>
      <c r="OU275" s="2" t="s">
        <v>607</v>
      </c>
      <c r="OV275" s="2" t="s">
        <v>2835</v>
      </c>
      <c r="OW275" s="2" t="s">
        <v>232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220</v>
      </c>
      <c r="PF275" s="2" t="s">
        <v>220</v>
      </c>
      <c r="PG275" s="2" t="s">
        <v>220</v>
      </c>
      <c r="PH275" s="2" t="s">
        <v>220</v>
      </c>
      <c r="PI275" s="2" t="s">
        <v>220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277</v>
      </c>
      <c r="PR275" s="2" t="s">
        <v>270</v>
      </c>
      <c r="PS275" s="2" t="s">
        <v>220</v>
      </c>
      <c r="PT275" s="2" t="s">
        <v>220</v>
      </c>
      <c r="PU275" s="2" t="s">
        <v>232</v>
      </c>
      <c r="PV275" s="2" t="s">
        <v>220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</row>
    <row r="276">
      <c r="A276" s="2" t="s">
        <v>2836</v>
      </c>
      <c r="B276" s="2" t="s">
        <v>209</v>
      </c>
      <c r="C276" s="2" t="s">
        <v>210</v>
      </c>
      <c r="D276" s="2" t="s">
        <v>2673</v>
      </c>
      <c r="E276" s="2" t="s">
        <v>2674</v>
      </c>
      <c r="F276" s="2" t="s">
        <v>2837</v>
      </c>
      <c r="G276" s="2" t="s">
        <v>220</v>
      </c>
      <c r="H276" s="2" t="s">
        <v>220</v>
      </c>
      <c r="I276" s="2" t="s">
        <v>2712</v>
      </c>
      <c r="J276" s="2" t="s">
        <v>2713</v>
      </c>
      <c r="K276" s="2" t="s">
        <v>672</v>
      </c>
      <c r="L276" s="3">
        <v>12.6</v>
      </c>
      <c r="M276" s="3">
        <v>13.23</v>
      </c>
      <c r="N276" s="3">
        <v>29.99</v>
      </c>
      <c r="O276" s="2" t="s">
        <v>1699</v>
      </c>
      <c r="P276" s="2" t="s">
        <v>538</v>
      </c>
      <c r="Q276" s="2" t="s">
        <v>219</v>
      </c>
      <c r="R276" s="2" t="s">
        <v>220</v>
      </c>
      <c r="S276" s="2" t="s">
        <v>2534</v>
      </c>
      <c r="T276" s="2" t="s">
        <v>220</v>
      </c>
      <c r="U276" s="2" t="s">
        <v>220</v>
      </c>
      <c r="V276" s="2" t="s">
        <v>1217</v>
      </c>
      <c r="W276" s="2" t="s">
        <v>845</v>
      </c>
      <c r="X276" s="2" t="s">
        <v>220</v>
      </c>
      <c r="Y276" s="2" t="s">
        <v>582</v>
      </c>
      <c r="Z276" s="4"/>
      <c r="AA276" s="4">
        <f>=ROUNDDOWN({0},0)</f>
      </c>
      <c r="AB276" s="5"/>
      <c r="AC276" s="2" t="s">
        <v>220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220</v>
      </c>
      <c r="BM276" s="7"/>
      <c r="BN276" s="7"/>
      <c r="BO276" s="4"/>
      <c r="BP276" s="8"/>
      <c r="BQ276" s="4"/>
      <c r="BR276" s="8"/>
      <c r="BS276" s="7"/>
      <c r="BT276" s="7"/>
      <c r="BU276" s="2" t="s">
        <v>230</v>
      </c>
      <c r="BV276" s="2" t="s">
        <v>270</v>
      </c>
      <c r="BW276" s="2" t="s">
        <v>220</v>
      </c>
      <c r="BX276" s="2" t="s">
        <v>1588</v>
      </c>
      <c r="BY276" s="2" t="s">
        <v>232</v>
      </c>
      <c r="BZ276" s="2" t="s">
        <v>220</v>
      </c>
      <c r="CA276" s="4"/>
      <c r="CB276" s="8"/>
      <c r="CC276" s="4"/>
      <c r="CD276" s="8"/>
      <c r="CE276" s="7"/>
      <c r="CF276" s="7"/>
      <c r="CG276" s="2" t="s">
        <v>230</v>
      </c>
      <c r="CH276" s="2" t="s">
        <v>270</v>
      </c>
      <c r="CI276" s="2" t="s">
        <v>1658</v>
      </c>
      <c r="CJ276" s="2" t="s">
        <v>1643</v>
      </c>
      <c r="CK276" s="2" t="s">
        <v>232</v>
      </c>
      <c r="CL276" s="2" t="s">
        <v>220</v>
      </c>
      <c r="CM276" s="4"/>
      <c r="CN276" s="8"/>
      <c r="CO276" s="4"/>
      <c r="CP276" s="8"/>
      <c r="CQ276" s="7"/>
      <c r="CR276" s="7"/>
      <c r="CS276" s="2" t="s">
        <v>416</v>
      </c>
      <c r="CT276" s="2" t="s">
        <v>270</v>
      </c>
      <c r="CU276" s="2" t="s">
        <v>220</v>
      </c>
      <c r="CV276" s="2" t="s">
        <v>220</v>
      </c>
      <c r="CW276" s="2" t="s">
        <v>232</v>
      </c>
      <c r="CX276" s="2" t="s">
        <v>220</v>
      </c>
      <c r="CY276" s="4"/>
      <c r="CZ276" s="8"/>
      <c r="DA276" s="4"/>
      <c r="DB276" s="8"/>
      <c r="DC276" s="7"/>
      <c r="DD276" s="7"/>
      <c r="DE276" s="2" t="s">
        <v>230</v>
      </c>
      <c r="DF276" s="2" t="s">
        <v>270</v>
      </c>
      <c r="DG276" s="2" t="s">
        <v>1658</v>
      </c>
      <c r="DH276" s="2" t="s">
        <v>1641</v>
      </c>
      <c r="DI276" s="2" t="s">
        <v>232</v>
      </c>
      <c r="DJ276" s="2" t="s">
        <v>220</v>
      </c>
      <c r="DK276" s="4"/>
      <c r="DL276" s="8"/>
      <c r="DM276" s="4"/>
      <c r="DN276" s="8"/>
      <c r="DO276" s="7"/>
      <c r="DP276" s="7"/>
      <c r="DQ276" s="2" t="s">
        <v>230</v>
      </c>
      <c r="DR276" s="2" t="s">
        <v>270</v>
      </c>
      <c r="DS276" s="2" t="s">
        <v>1658</v>
      </c>
      <c r="DT276" s="2" t="s">
        <v>1629</v>
      </c>
      <c r="DU276" s="2" t="s">
        <v>232</v>
      </c>
      <c r="DV276" s="2" t="s">
        <v>220</v>
      </c>
      <c r="DW276" s="4"/>
      <c r="DX276" s="8"/>
      <c r="DY276" s="4"/>
      <c r="DZ276" s="8"/>
      <c r="EA276" s="7"/>
      <c r="EB276" s="7"/>
      <c r="EC276" s="2" t="s">
        <v>230</v>
      </c>
      <c r="ED276" s="2" t="s">
        <v>270</v>
      </c>
      <c r="EE276" s="2" t="s">
        <v>1658</v>
      </c>
      <c r="EF276" s="2" t="s">
        <v>2838</v>
      </c>
      <c r="EG276" s="2" t="s">
        <v>232</v>
      </c>
      <c r="EH276" s="2" t="s">
        <v>220</v>
      </c>
      <c r="EI276" s="4"/>
      <c r="EJ276" s="8"/>
      <c r="EK276" s="4"/>
      <c r="EL276" s="8"/>
      <c r="EM276" s="7"/>
      <c r="EN276" s="7"/>
      <c r="EO276" s="2" t="s">
        <v>277</v>
      </c>
      <c r="EP276" s="2" t="s">
        <v>270</v>
      </c>
      <c r="EQ276" s="2" t="s">
        <v>220</v>
      </c>
      <c r="ER276" s="2" t="s">
        <v>220</v>
      </c>
      <c r="ES276" s="2" t="s">
        <v>232</v>
      </c>
      <c r="ET276" s="2" t="s">
        <v>220</v>
      </c>
      <c r="EU276" s="4"/>
      <c r="EV276" s="8"/>
      <c r="EW276" s="4"/>
      <c r="EX276" s="8"/>
      <c r="EY276" s="7"/>
      <c r="EZ276" s="7"/>
      <c r="FA276" s="2" t="s">
        <v>230</v>
      </c>
      <c r="FB276" s="2" t="s">
        <v>270</v>
      </c>
      <c r="FC276" s="2" t="s">
        <v>1658</v>
      </c>
      <c r="FD276" s="2" t="s">
        <v>2660</v>
      </c>
      <c r="FE276" s="2" t="s">
        <v>232</v>
      </c>
      <c r="FF276" s="2" t="s">
        <v>220</v>
      </c>
      <c r="FG276" s="4"/>
      <c r="FH276" s="8"/>
      <c r="FI276" s="4"/>
      <c r="FJ276" s="8"/>
      <c r="FK276" s="7"/>
      <c r="FL276" s="7"/>
      <c r="FM276" s="2" t="s">
        <v>268</v>
      </c>
      <c r="FN276" s="2" t="s">
        <v>270</v>
      </c>
      <c r="FO276" s="2" t="s">
        <v>220</v>
      </c>
      <c r="FP276" s="2" t="s">
        <v>220</v>
      </c>
      <c r="FQ276" s="2" t="s">
        <v>232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220</v>
      </c>
      <c r="GA276" s="2" t="s">
        <v>220</v>
      </c>
      <c r="GB276" s="2" t="s">
        <v>220</v>
      </c>
      <c r="GC276" s="2" t="s">
        <v>220</v>
      </c>
      <c r="GD276" s="2" t="s">
        <v>220</v>
      </c>
      <c r="GE276" s="4"/>
      <c r="GF276" s="8"/>
      <c r="GG276" s="4"/>
      <c r="GH276" s="8"/>
      <c r="GI276" s="7"/>
      <c r="GJ276" s="7"/>
      <c r="GK276" s="2" t="s">
        <v>220</v>
      </c>
      <c r="GL276" s="2" t="s">
        <v>220</v>
      </c>
      <c r="GM276" s="2" t="s">
        <v>220</v>
      </c>
      <c r="GN276" s="2" t="s">
        <v>220</v>
      </c>
      <c r="GO276" s="2" t="s">
        <v>220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220</v>
      </c>
      <c r="GY276" s="2" t="s">
        <v>220</v>
      </c>
      <c r="GZ276" s="2" t="s">
        <v>220</v>
      </c>
      <c r="HA276" s="2" t="s">
        <v>220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220</v>
      </c>
      <c r="HK276" s="2" t="s">
        <v>220</v>
      </c>
      <c r="HL276" s="2" t="s">
        <v>220</v>
      </c>
      <c r="HM276" s="2" t="s">
        <v>220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220</v>
      </c>
      <c r="HV276" s="2" t="s">
        <v>220</v>
      </c>
      <c r="HW276" s="2" t="s">
        <v>220</v>
      </c>
      <c r="HX276" s="2" t="s">
        <v>220</v>
      </c>
      <c r="HY276" s="2" t="s">
        <v>220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230</v>
      </c>
      <c r="IH276" s="2" t="s">
        <v>270</v>
      </c>
      <c r="II276" s="2" t="s">
        <v>1658</v>
      </c>
      <c r="IJ276" s="2" t="s">
        <v>1600</v>
      </c>
      <c r="IK276" s="2" t="s">
        <v>232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270</v>
      </c>
      <c r="IU276" s="2" t="s">
        <v>220</v>
      </c>
      <c r="IV276" s="2" t="s">
        <v>220</v>
      </c>
      <c r="IW276" s="2" t="s">
        <v>232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277</v>
      </c>
      <c r="JF276" s="2" t="s">
        <v>270</v>
      </c>
      <c r="JG276" s="2" t="s">
        <v>220</v>
      </c>
      <c r="JH276" s="2" t="s">
        <v>220</v>
      </c>
      <c r="JI276" s="2" t="s">
        <v>232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230</v>
      </c>
      <c r="JR276" s="2" t="s">
        <v>270</v>
      </c>
      <c r="JS276" s="2" t="s">
        <v>642</v>
      </c>
      <c r="JT276" s="2" t="s">
        <v>1403</v>
      </c>
      <c r="JU276" s="2" t="s">
        <v>232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220</v>
      </c>
      <c r="KD276" s="2" t="s">
        <v>220</v>
      </c>
      <c r="KE276" s="2" t="s">
        <v>220</v>
      </c>
      <c r="KF276" s="2" t="s">
        <v>220</v>
      </c>
      <c r="KG276" s="2" t="s">
        <v>220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254</v>
      </c>
      <c r="KP276" s="2" t="s">
        <v>270</v>
      </c>
      <c r="KQ276" s="2" t="s">
        <v>220</v>
      </c>
      <c r="KR276" s="2" t="s">
        <v>220</v>
      </c>
      <c r="KS276" s="2" t="s">
        <v>232</v>
      </c>
      <c r="KT276" s="2" t="s">
        <v>220</v>
      </c>
      <c r="KU276" s="4"/>
      <c r="KV276" s="8"/>
      <c r="KW276" s="4"/>
      <c r="KX276" s="8"/>
      <c r="KY276" s="7"/>
      <c r="KZ276" s="7"/>
      <c r="LA276" s="2" t="s">
        <v>277</v>
      </c>
      <c r="LB276" s="2" t="s">
        <v>217</v>
      </c>
      <c r="LC276" s="2" t="s">
        <v>220</v>
      </c>
      <c r="LD276" s="2" t="s">
        <v>220</v>
      </c>
      <c r="LE276" s="2" t="s">
        <v>232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268</v>
      </c>
      <c r="LN276" s="2" t="s">
        <v>270</v>
      </c>
      <c r="LO276" s="2" t="s">
        <v>220</v>
      </c>
      <c r="LP276" s="2" t="s">
        <v>220</v>
      </c>
      <c r="LQ276" s="2" t="s">
        <v>232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277</v>
      </c>
      <c r="LZ276" s="2" t="s">
        <v>270</v>
      </c>
      <c r="MA276" s="2" t="s">
        <v>220</v>
      </c>
      <c r="MB276" s="2" t="s">
        <v>220</v>
      </c>
      <c r="MC276" s="2" t="s">
        <v>232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277</v>
      </c>
      <c r="ML276" s="2" t="s">
        <v>270</v>
      </c>
      <c r="MM276" s="2" t="s">
        <v>220</v>
      </c>
      <c r="MN276" s="2" t="s">
        <v>220</v>
      </c>
      <c r="MO276" s="2" t="s">
        <v>232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230</v>
      </c>
      <c r="MX276" s="2" t="s">
        <v>270</v>
      </c>
      <c r="MY276" s="2" t="s">
        <v>1658</v>
      </c>
      <c r="MZ276" s="2" t="s">
        <v>2309</v>
      </c>
      <c r="NA276" s="2" t="s">
        <v>232</v>
      </c>
      <c r="NB276" s="2" t="s">
        <v>220</v>
      </c>
      <c r="NC276" s="4"/>
      <c r="ND276" s="8"/>
      <c r="NE276" s="4"/>
      <c r="NF276" s="8"/>
      <c r="NG276" s="7"/>
      <c r="NH276" s="7"/>
      <c r="NI276" s="2" t="s">
        <v>220</v>
      </c>
      <c r="NJ276" s="2" t="s">
        <v>220</v>
      </c>
      <c r="NK276" s="2" t="s">
        <v>220</v>
      </c>
      <c r="NL276" s="2" t="s">
        <v>220</v>
      </c>
      <c r="NM276" s="2" t="s">
        <v>220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277</v>
      </c>
      <c r="NV276" s="2" t="s">
        <v>270</v>
      </c>
      <c r="NW276" s="2" t="s">
        <v>220</v>
      </c>
      <c r="NX276" s="2" t="s">
        <v>220</v>
      </c>
      <c r="NY276" s="2" t="s">
        <v>232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220</v>
      </c>
      <c r="OI276" s="2" t="s">
        <v>220</v>
      </c>
      <c r="OJ276" s="2" t="s">
        <v>220</v>
      </c>
      <c r="OK276" s="2" t="s">
        <v>220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220</v>
      </c>
      <c r="OT276" s="2" t="s">
        <v>220</v>
      </c>
      <c r="OU276" s="2" t="s">
        <v>220</v>
      </c>
      <c r="OV276" s="2" t="s">
        <v>220</v>
      </c>
      <c r="OW276" s="2" t="s">
        <v>220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220</v>
      </c>
      <c r="PF276" s="2" t="s">
        <v>220</v>
      </c>
      <c r="PG276" s="2" t="s">
        <v>220</v>
      </c>
      <c r="PH276" s="2" t="s">
        <v>220</v>
      </c>
      <c r="PI276" s="2" t="s">
        <v>220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277</v>
      </c>
      <c r="PR276" s="2" t="s">
        <v>270</v>
      </c>
      <c r="PS276" s="2" t="s">
        <v>220</v>
      </c>
      <c r="PT276" s="2" t="s">
        <v>220</v>
      </c>
      <c r="PU276" s="2" t="s">
        <v>232</v>
      </c>
      <c r="PV276" s="2" t="s">
        <v>220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</row>
    <row r="277">
      <c r="A277" s="2" t="s">
        <v>2839</v>
      </c>
      <c r="B277" s="2" t="s">
        <v>209</v>
      </c>
      <c r="C277" s="2" t="s">
        <v>210</v>
      </c>
      <c r="D277" s="2" t="s">
        <v>2673</v>
      </c>
      <c r="E277" s="2" t="s">
        <v>2674</v>
      </c>
      <c r="F277" s="2" t="s">
        <v>2840</v>
      </c>
      <c r="G277" s="2" t="s">
        <v>2840</v>
      </c>
      <c r="H277" s="2" t="s">
        <v>220</v>
      </c>
      <c r="I277" s="2" t="s">
        <v>2841</v>
      </c>
      <c r="J277" s="2" t="s">
        <v>2677</v>
      </c>
      <c r="K277" s="2" t="s">
        <v>2462</v>
      </c>
      <c r="L277" s="3">
        <v>12.6</v>
      </c>
      <c r="M277" s="3">
        <v>13.23</v>
      </c>
      <c r="N277" s="3">
        <v>29.99</v>
      </c>
      <c r="O277" s="2" t="s">
        <v>1699</v>
      </c>
      <c r="P277" s="2" t="s">
        <v>538</v>
      </c>
      <c r="Q277" s="2" t="s">
        <v>219</v>
      </c>
      <c r="R277" s="2" t="s">
        <v>220</v>
      </c>
      <c r="S277" s="2" t="s">
        <v>2842</v>
      </c>
      <c r="T277" s="2" t="s">
        <v>220</v>
      </c>
      <c r="U277" s="2" t="s">
        <v>220</v>
      </c>
      <c r="V277" s="2" t="s">
        <v>224</v>
      </c>
      <c r="W277" s="2" t="s">
        <v>845</v>
      </c>
      <c r="X277" s="2" t="s">
        <v>220</v>
      </c>
      <c r="Y277" s="2" t="s">
        <v>582</v>
      </c>
      <c r="Z277" s="4"/>
      <c r="AA277" s="4">
        <f>=ROUNDDOWN({0},0)</f>
      </c>
      <c r="AB277" s="5"/>
      <c r="AC277" s="2" t="s">
        <v>220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220</v>
      </c>
      <c r="BM277" s="7"/>
      <c r="BN277" s="7"/>
      <c r="BO277" s="4"/>
      <c r="BP277" s="8"/>
      <c r="BQ277" s="4"/>
      <c r="BR277" s="8"/>
      <c r="BS277" s="7"/>
      <c r="BT277" s="7"/>
      <c r="BU277" s="2" t="s">
        <v>277</v>
      </c>
      <c r="BV277" s="2" t="s">
        <v>270</v>
      </c>
      <c r="BW277" s="2" t="s">
        <v>220</v>
      </c>
      <c r="BX277" s="2" t="s">
        <v>220</v>
      </c>
      <c r="BY277" s="2" t="s">
        <v>232</v>
      </c>
      <c r="BZ277" s="2" t="s">
        <v>220</v>
      </c>
      <c r="CA277" s="4"/>
      <c r="CB277" s="8"/>
      <c r="CC277" s="4"/>
      <c r="CD277" s="8"/>
      <c r="CE277" s="7"/>
      <c r="CF277" s="7"/>
      <c r="CG277" s="2" t="s">
        <v>230</v>
      </c>
      <c r="CH277" s="2" t="s">
        <v>270</v>
      </c>
      <c r="CI277" s="2" t="s">
        <v>1655</v>
      </c>
      <c r="CJ277" s="2" t="s">
        <v>2429</v>
      </c>
      <c r="CK277" s="2" t="s">
        <v>232</v>
      </c>
      <c r="CL277" s="2" t="s">
        <v>220</v>
      </c>
      <c r="CM277" s="4"/>
      <c r="CN277" s="8"/>
      <c r="CO277" s="4"/>
      <c r="CP277" s="8"/>
      <c r="CQ277" s="7"/>
      <c r="CR277" s="7"/>
      <c r="CS277" s="2" t="s">
        <v>277</v>
      </c>
      <c r="CT277" s="2" t="s">
        <v>270</v>
      </c>
      <c r="CU277" s="2" t="s">
        <v>220</v>
      </c>
      <c r="CV277" s="2" t="s">
        <v>220</v>
      </c>
      <c r="CW277" s="2" t="s">
        <v>232</v>
      </c>
      <c r="CX277" s="2" t="s">
        <v>220</v>
      </c>
      <c r="CY277" s="4"/>
      <c r="CZ277" s="8"/>
      <c r="DA277" s="4"/>
      <c r="DB277" s="8"/>
      <c r="DC277" s="7"/>
      <c r="DD277" s="7"/>
      <c r="DE277" s="2" t="s">
        <v>230</v>
      </c>
      <c r="DF277" s="2" t="s">
        <v>270</v>
      </c>
      <c r="DG277" s="2" t="s">
        <v>1658</v>
      </c>
      <c r="DH277" s="2" t="s">
        <v>1440</v>
      </c>
      <c r="DI277" s="2" t="s">
        <v>232</v>
      </c>
      <c r="DJ277" s="2" t="s">
        <v>220</v>
      </c>
      <c r="DK277" s="4"/>
      <c r="DL277" s="8"/>
      <c r="DM277" s="4"/>
      <c r="DN277" s="8"/>
      <c r="DO277" s="7"/>
      <c r="DP277" s="7"/>
      <c r="DQ277" s="2" t="s">
        <v>230</v>
      </c>
      <c r="DR277" s="2" t="s">
        <v>270</v>
      </c>
      <c r="DS277" s="2" t="s">
        <v>1658</v>
      </c>
      <c r="DT277" s="2" t="s">
        <v>2843</v>
      </c>
      <c r="DU277" s="2" t="s">
        <v>232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230</v>
      </c>
      <c r="ED277" s="2" t="s">
        <v>270</v>
      </c>
      <c r="EE277" s="2" t="s">
        <v>1660</v>
      </c>
      <c r="EF277" s="2" t="s">
        <v>2844</v>
      </c>
      <c r="EG277" s="2" t="s">
        <v>232</v>
      </c>
      <c r="EH277" s="2" t="s">
        <v>220</v>
      </c>
      <c r="EI277" s="4"/>
      <c r="EJ277" s="8"/>
      <c r="EK277" s="4"/>
      <c r="EL277" s="8"/>
      <c r="EM277" s="7"/>
      <c r="EN277" s="7"/>
      <c r="EO277" s="2" t="s">
        <v>277</v>
      </c>
      <c r="EP277" s="2" t="s">
        <v>270</v>
      </c>
      <c r="EQ277" s="2" t="s">
        <v>220</v>
      </c>
      <c r="ER277" s="2" t="s">
        <v>220</v>
      </c>
      <c r="ES277" s="2" t="s">
        <v>232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230</v>
      </c>
      <c r="FB277" s="2" t="s">
        <v>270</v>
      </c>
      <c r="FC277" s="2" t="s">
        <v>1658</v>
      </c>
      <c r="FD277" s="2" t="s">
        <v>2728</v>
      </c>
      <c r="FE277" s="2" t="s">
        <v>232</v>
      </c>
      <c r="FF277" s="2" t="s">
        <v>220</v>
      </c>
      <c r="FG277" s="4"/>
      <c r="FH277" s="8"/>
      <c r="FI277" s="4"/>
      <c r="FJ277" s="8"/>
      <c r="FK277" s="7"/>
      <c r="FL277" s="7"/>
      <c r="FM277" s="2" t="s">
        <v>268</v>
      </c>
      <c r="FN277" s="2" t="s">
        <v>270</v>
      </c>
      <c r="FO277" s="2" t="s">
        <v>220</v>
      </c>
      <c r="FP277" s="2" t="s">
        <v>220</v>
      </c>
      <c r="FQ277" s="2" t="s">
        <v>232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220</v>
      </c>
      <c r="GA277" s="2" t="s">
        <v>220</v>
      </c>
      <c r="GB277" s="2" t="s">
        <v>220</v>
      </c>
      <c r="GC277" s="2" t="s">
        <v>220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220</v>
      </c>
      <c r="GL277" s="2" t="s">
        <v>220</v>
      </c>
      <c r="GM277" s="2" t="s">
        <v>220</v>
      </c>
      <c r="GN277" s="2" t="s">
        <v>220</v>
      </c>
      <c r="GO277" s="2" t="s">
        <v>220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220</v>
      </c>
      <c r="GY277" s="2" t="s">
        <v>220</v>
      </c>
      <c r="GZ277" s="2" t="s">
        <v>220</v>
      </c>
      <c r="HA277" s="2" t="s">
        <v>220</v>
      </c>
      <c r="HB277" s="2" t="s">
        <v>220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220</v>
      </c>
      <c r="HK277" s="2" t="s">
        <v>220</v>
      </c>
      <c r="HL277" s="2" t="s">
        <v>220</v>
      </c>
      <c r="HM277" s="2" t="s">
        <v>220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220</v>
      </c>
      <c r="HV277" s="2" t="s">
        <v>220</v>
      </c>
      <c r="HW277" s="2" t="s">
        <v>220</v>
      </c>
      <c r="HX277" s="2" t="s">
        <v>220</v>
      </c>
      <c r="HY277" s="2" t="s">
        <v>220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230</v>
      </c>
      <c r="IH277" s="2" t="s">
        <v>270</v>
      </c>
      <c r="II277" s="2" t="s">
        <v>1658</v>
      </c>
      <c r="IJ277" s="2" t="s">
        <v>2427</v>
      </c>
      <c r="IK277" s="2" t="s">
        <v>232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268</v>
      </c>
      <c r="IT277" s="2" t="s">
        <v>270</v>
      </c>
      <c r="IU277" s="2" t="s">
        <v>220</v>
      </c>
      <c r="IV277" s="2" t="s">
        <v>220</v>
      </c>
      <c r="IW277" s="2" t="s">
        <v>232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277</v>
      </c>
      <c r="JF277" s="2" t="s">
        <v>270</v>
      </c>
      <c r="JG277" s="2" t="s">
        <v>220</v>
      </c>
      <c r="JH277" s="2" t="s">
        <v>220</v>
      </c>
      <c r="JI277" s="2" t="s">
        <v>232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230</v>
      </c>
      <c r="JR277" s="2" t="s">
        <v>270</v>
      </c>
      <c r="JS277" s="2" t="s">
        <v>642</v>
      </c>
      <c r="JT277" s="2" t="s">
        <v>615</v>
      </c>
      <c r="JU277" s="2" t="s">
        <v>232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220</v>
      </c>
      <c r="KD277" s="2" t="s">
        <v>220</v>
      </c>
      <c r="KE277" s="2" t="s">
        <v>220</v>
      </c>
      <c r="KF277" s="2" t="s">
        <v>220</v>
      </c>
      <c r="KG277" s="2" t="s">
        <v>220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254</v>
      </c>
      <c r="KP277" s="2" t="s">
        <v>270</v>
      </c>
      <c r="KQ277" s="2" t="s">
        <v>220</v>
      </c>
      <c r="KR277" s="2" t="s">
        <v>220</v>
      </c>
      <c r="KS277" s="2" t="s">
        <v>232</v>
      </c>
      <c r="KT277" s="2" t="s">
        <v>220</v>
      </c>
      <c r="KU277" s="4"/>
      <c r="KV277" s="8"/>
      <c r="KW277" s="4"/>
      <c r="KX277" s="8"/>
      <c r="KY277" s="7"/>
      <c r="KZ277" s="7"/>
      <c r="LA277" s="2" t="s">
        <v>277</v>
      </c>
      <c r="LB277" s="2" t="s">
        <v>217</v>
      </c>
      <c r="LC277" s="2" t="s">
        <v>220</v>
      </c>
      <c r="LD277" s="2" t="s">
        <v>220</v>
      </c>
      <c r="LE277" s="2" t="s">
        <v>232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268</v>
      </c>
      <c r="LN277" s="2" t="s">
        <v>270</v>
      </c>
      <c r="LO277" s="2" t="s">
        <v>220</v>
      </c>
      <c r="LP277" s="2" t="s">
        <v>220</v>
      </c>
      <c r="LQ277" s="2" t="s">
        <v>232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277</v>
      </c>
      <c r="LZ277" s="2" t="s">
        <v>270</v>
      </c>
      <c r="MA277" s="2" t="s">
        <v>220</v>
      </c>
      <c r="MB277" s="2" t="s">
        <v>220</v>
      </c>
      <c r="MC277" s="2" t="s">
        <v>232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277</v>
      </c>
      <c r="ML277" s="2" t="s">
        <v>270</v>
      </c>
      <c r="MM277" s="2" t="s">
        <v>220</v>
      </c>
      <c r="MN277" s="2" t="s">
        <v>220</v>
      </c>
      <c r="MO277" s="2" t="s">
        <v>232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230</v>
      </c>
      <c r="MX277" s="2" t="s">
        <v>270</v>
      </c>
      <c r="MY277" s="2" t="s">
        <v>1658</v>
      </c>
      <c r="MZ277" s="2" t="s">
        <v>2605</v>
      </c>
      <c r="NA277" s="2" t="s">
        <v>232</v>
      </c>
      <c r="NB277" s="2" t="s">
        <v>220</v>
      </c>
      <c r="NC277" s="4"/>
      <c r="ND277" s="8"/>
      <c r="NE277" s="4"/>
      <c r="NF277" s="8"/>
      <c r="NG277" s="7"/>
      <c r="NH277" s="7"/>
      <c r="NI277" s="2" t="s">
        <v>220</v>
      </c>
      <c r="NJ277" s="2" t="s">
        <v>220</v>
      </c>
      <c r="NK277" s="2" t="s">
        <v>220</v>
      </c>
      <c r="NL277" s="2" t="s">
        <v>220</v>
      </c>
      <c r="NM277" s="2" t="s">
        <v>220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277</v>
      </c>
      <c r="NV277" s="2" t="s">
        <v>270</v>
      </c>
      <c r="NW277" s="2" t="s">
        <v>220</v>
      </c>
      <c r="NX277" s="2" t="s">
        <v>220</v>
      </c>
      <c r="NY277" s="2" t="s">
        <v>232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220</v>
      </c>
      <c r="OI277" s="2" t="s">
        <v>220</v>
      </c>
      <c r="OJ277" s="2" t="s">
        <v>220</v>
      </c>
      <c r="OK277" s="2" t="s">
        <v>220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220</v>
      </c>
      <c r="OT277" s="2" t="s">
        <v>220</v>
      </c>
      <c r="OU277" s="2" t="s">
        <v>220</v>
      </c>
      <c r="OV277" s="2" t="s">
        <v>220</v>
      </c>
      <c r="OW277" s="2" t="s">
        <v>220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220</v>
      </c>
      <c r="PF277" s="2" t="s">
        <v>220</v>
      </c>
      <c r="PG277" s="2" t="s">
        <v>220</v>
      </c>
      <c r="PH277" s="2" t="s">
        <v>220</v>
      </c>
      <c r="PI277" s="2" t="s">
        <v>220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277</v>
      </c>
      <c r="PR277" s="2" t="s">
        <v>270</v>
      </c>
      <c r="PS277" s="2" t="s">
        <v>220</v>
      </c>
      <c r="PT277" s="2" t="s">
        <v>220</v>
      </c>
      <c r="PU277" s="2" t="s">
        <v>232</v>
      </c>
      <c r="PV277" s="2" t="s">
        <v>220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</row>
    <row r="278">
      <c r="A278" s="2" t="s">
        <v>2845</v>
      </c>
      <c r="B278" s="2" t="s">
        <v>209</v>
      </c>
      <c r="C278" s="2" t="s">
        <v>210</v>
      </c>
      <c r="D278" s="2" t="s">
        <v>2673</v>
      </c>
      <c r="E278" s="2" t="s">
        <v>2674</v>
      </c>
      <c r="F278" s="2" t="s">
        <v>2846</v>
      </c>
      <c r="G278" s="2" t="s">
        <v>2846</v>
      </c>
      <c r="H278" s="2" t="s">
        <v>220</v>
      </c>
      <c r="I278" s="2" t="s">
        <v>2841</v>
      </c>
      <c r="J278" s="2" t="s">
        <v>2677</v>
      </c>
      <c r="K278" s="2" t="s">
        <v>1436</v>
      </c>
      <c r="L278" s="3">
        <v>12.6</v>
      </c>
      <c r="M278" s="3">
        <v>13.23</v>
      </c>
      <c r="N278" s="3">
        <v>29.99</v>
      </c>
      <c r="O278" s="2" t="s">
        <v>1699</v>
      </c>
      <c r="P278" s="2" t="s">
        <v>538</v>
      </c>
      <c r="Q278" s="2" t="s">
        <v>219</v>
      </c>
      <c r="R278" s="2" t="s">
        <v>220</v>
      </c>
      <c r="S278" s="2" t="s">
        <v>2847</v>
      </c>
      <c r="T278" s="2" t="s">
        <v>220</v>
      </c>
      <c r="U278" s="2" t="s">
        <v>220</v>
      </c>
      <c r="V278" s="2" t="s">
        <v>224</v>
      </c>
      <c r="W278" s="2" t="s">
        <v>225</v>
      </c>
      <c r="X278" s="2" t="s">
        <v>954</v>
      </c>
      <c r="Y278" s="2" t="s">
        <v>582</v>
      </c>
      <c r="Z278" s="4"/>
      <c r="AA278" s="4">
        <f>=ROUNDDOWN({0},0)</f>
      </c>
      <c r="AB278" s="5"/>
      <c r="AC278" s="2" t="s">
        <v>220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220</v>
      </c>
      <c r="BM278" s="7"/>
      <c r="BN278" s="7"/>
      <c r="BO278" s="4"/>
      <c r="BP278" s="8"/>
      <c r="BQ278" s="4"/>
      <c r="BR278" s="8"/>
      <c r="BS278" s="7"/>
      <c r="BT278" s="7"/>
      <c r="BU278" s="2" t="s">
        <v>230</v>
      </c>
      <c r="BV278" s="2" t="s">
        <v>270</v>
      </c>
      <c r="BW278" s="2" t="s">
        <v>220</v>
      </c>
      <c r="BX278" s="2" t="s">
        <v>1729</v>
      </c>
      <c r="BY278" s="2" t="s">
        <v>232</v>
      </c>
      <c r="BZ278" s="2" t="s">
        <v>220</v>
      </c>
      <c r="CA278" s="4"/>
      <c r="CB278" s="8"/>
      <c r="CC278" s="4"/>
      <c r="CD278" s="8"/>
      <c r="CE278" s="7"/>
      <c r="CF278" s="7"/>
      <c r="CG278" s="2" t="s">
        <v>230</v>
      </c>
      <c r="CH278" s="2" t="s">
        <v>270</v>
      </c>
      <c r="CI278" s="2" t="s">
        <v>2848</v>
      </c>
      <c r="CJ278" s="2" t="s">
        <v>679</v>
      </c>
      <c r="CK278" s="2" t="s">
        <v>232</v>
      </c>
      <c r="CL278" s="2" t="s">
        <v>220</v>
      </c>
      <c r="CM278" s="4"/>
      <c r="CN278" s="8"/>
      <c r="CO278" s="4"/>
      <c r="CP278" s="8"/>
      <c r="CQ278" s="7"/>
      <c r="CR278" s="7"/>
      <c r="CS278" s="2" t="s">
        <v>230</v>
      </c>
      <c r="CT278" s="2" t="s">
        <v>270</v>
      </c>
      <c r="CU278" s="2" t="s">
        <v>587</v>
      </c>
      <c r="CV278" s="2" t="s">
        <v>2849</v>
      </c>
      <c r="CW278" s="2" t="s">
        <v>232</v>
      </c>
      <c r="CX278" s="2" t="s">
        <v>220</v>
      </c>
      <c r="CY278" s="4"/>
      <c r="CZ278" s="8"/>
      <c r="DA278" s="4"/>
      <c r="DB278" s="8"/>
      <c r="DC278" s="7"/>
      <c r="DD278" s="7"/>
      <c r="DE278" s="2" t="s">
        <v>230</v>
      </c>
      <c r="DF278" s="2" t="s">
        <v>270</v>
      </c>
      <c r="DG278" s="2" t="s">
        <v>2850</v>
      </c>
      <c r="DH278" s="2" t="s">
        <v>679</v>
      </c>
      <c r="DI278" s="2" t="s">
        <v>232</v>
      </c>
      <c r="DJ278" s="2" t="s">
        <v>220</v>
      </c>
      <c r="DK278" s="4"/>
      <c r="DL278" s="8"/>
      <c r="DM278" s="4"/>
      <c r="DN278" s="8"/>
      <c r="DO278" s="7"/>
      <c r="DP278" s="7"/>
      <c r="DQ278" s="2" t="s">
        <v>230</v>
      </c>
      <c r="DR278" s="2" t="s">
        <v>270</v>
      </c>
      <c r="DS278" s="2" t="s">
        <v>591</v>
      </c>
      <c r="DT278" s="2" t="s">
        <v>679</v>
      </c>
      <c r="DU278" s="2" t="s">
        <v>232</v>
      </c>
      <c r="DV278" s="2" t="s">
        <v>220</v>
      </c>
      <c r="DW278" s="4"/>
      <c r="DX278" s="8"/>
      <c r="DY278" s="4"/>
      <c r="DZ278" s="8"/>
      <c r="EA278" s="7"/>
      <c r="EB278" s="7"/>
      <c r="EC278" s="2" t="s">
        <v>230</v>
      </c>
      <c r="ED278" s="2" t="s">
        <v>270</v>
      </c>
      <c r="EE278" s="2" t="s">
        <v>593</v>
      </c>
      <c r="EF278" s="2" t="s">
        <v>2851</v>
      </c>
      <c r="EG278" s="2" t="s">
        <v>232</v>
      </c>
      <c r="EH278" s="2" t="s">
        <v>220</v>
      </c>
      <c r="EI278" s="4"/>
      <c r="EJ278" s="8"/>
      <c r="EK278" s="4"/>
      <c r="EL278" s="8"/>
      <c r="EM278" s="7"/>
      <c r="EN278" s="7"/>
      <c r="EO278" s="2" t="s">
        <v>277</v>
      </c>
      <c r="EP278" s="2" t="s">
        <v>270</v>
      </c>
      <c r="EQ278" s="2" t="s">
        <v>220</v>
      </c>
      <c r="ER278" s="2" t="s">
        <v>220</v>
      </c>
      <c r="ES278" s="2" t="s">
        <v>232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230</v>
      </c>
      <c r="FB278" s="2" t="s">
        <v>270</v>
      </c>
      <c r="FC278" s="2" t="s">
        <v>1526</v>
      </c>
      <c r="FD278" s="2" t="s">
        <v>2370</v>
      </c>
      <c r="FE278" s="2" t="s">
        <v>232</v>
      </c>
      <c r="FF278" s="2" t="s">
        <v>220</v>
      </c>
      <c r="FG278" s="4"/>
      <c r="FH278" s="8"/>
      <c r="FI278" s="4"/>
      <c r="FJ278" s="8"/>
      <c r="FK278" s="7"/>
      <c r="FL278" s="7"/>
      <c r="FM278" s="2" t="s">
        <v>230</v>
      </c>
      <c r="FN278" s="2" t="s">
        <v>270</v>
      </c>
      <c r="FO278" s="2" t="s">
        <v>246</v>
      </c>
      <c r="FP278" s="2" t="s">
        <v>220</v>
      </c>
      <c r="FQ278" s="2" t="s">
        <v>232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277</v>
      </c>
      <c r="FZ278" s="2" t="s">
        <v>217</v>
      </c>
      <c r="GA278" s="2" t="s">
        <v>220</v>
      </c>
      <c r="GB278" s="2" t="s">
        <v>220</v>
      </c>
      <c r="GC278" s="2" t="s">
        <v>232</v>
      </c>
      <c r="GD278" s="2" t="s">
        <v>220</v>
      </c>
      <c r="GE278" s="4"/>
      <c r="GF278" s="8"/>
      <c r="GG278" s="4"/>
      <c r="GH278" s="8"/>
      <c r="GI278" s="7"/>
      <c r="GJ278" s="7"/>
      <c r="GK278" s="2" t="s">
        <v>220</v>
      </c>
      <c r="GL278" s="2" t="s">
        <v>220</v>
      </c>
      <c r="GM278" s="2" t="s">
        <v>220</v>
      </c>
      <c r="GN278" s="2" t="s">
        <v>220</v>
      </c>
      <c r="GO278" s="2" t="s">
        <v>220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277</v>
      </c>
      <c r="GX278" s="2" t="s">
        <v>270</v>
      </c>
      <c r="GY278" s="2" t="s">
        <v>220</v>
      </c>
      <c r="GZ278" s="2" t="s">
        <v>220</v>
      </c>
      <c r="HA278" s="2" t="s">
        <v>232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277</v>
      </c>
      <c r="HJ278" s="2" t="s">
        <v>270</v>
      </c>
      <c r="HK278" s="2" t="s">
        <v>220</v>
      </c>
      <c r="HL278" s="2" t="s">
        <v>220</v>
      </c>
      <c r="HM278" s="2" t="s">
        <v>232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268</v>
      </c>
      <c r="HV278" s="2" t="s">
        <v>270</v>
      </c>
      <c r="HW278" s="2" t="s">
        <v>220</v>
      </c>
      <c r="HX278" s="2" t="s">
        <v>220</v>
      </c>
      <c r="HY278" s="2" t="s">
        <v>232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230</v>
      </c>
      <c r="IH278" s="2" t="s">
        <v>270</v>
      </c>
      <c r="II278" s="2" t="s">
        <v>591</v>
      </c>
      <c r="IJ278" s="2" t="s">
        <v>2852</v>
      </c>
      <c r="IK278" s="2" t="s">
        <v>232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268</v>
      </c>
      <c r="IT278" s="2" t="s">
        <v>270</v>
      </c>
      <c r="IU278" s="2" t="s">
        <v>220</v>
      </c>
      <c r="IV278" s="2" t="s">
        <v>220</v>
      </c>
      <c r="IW278" s="2" t="s">
        <v>232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230</v>
      </c>
      <c r="JF278" s="2" t="s">
        <v>270</v>
      </c>
      <c r="JG278" s="2" t="s">
        <v>1387</v>
      </c>
      <c r="JH278" s="2" t="s">
        <v>220</v>
      </c>
      <c r="JI278" s="2" t="s">
        <v>232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230</v>
      </c>
      <c r="JR278" s="2" t="s">
        <v>270</v>
      </c>
      <c r="JS278" s="2" t="s">
        <v>642</v>
      </c>
      <c r="JT278" s="2" t="s">
        <v>686</v>
      </c>
      <c r="JU278" s="2" t="s">
        <v>232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277</v>
      </c>
      <c r="KD278" s="2" t="s">
        <v>270</v>
      </c>
      <c r="KE278" s="2" t="s">
        <v>220</v>
      </c>
      <c r="KF278" s="2" t="s">
        <v>220</v>
      </c>
      <c r="KG278" s="2" t="s">
        <v>232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254</v>
      </c>
      <c r="KP278" s="2" t="s">
        <v>270</v>
      </c>
      <c r="KQ278" s="2" t="s">
        <v>220</v>
      </c>
      <c r="KR278" s="2" t="s">
        <v>220</v>
      </c>
      <c r="KS278" s="2" t="s">
        <v>232</v>
      </c>
      <c r="KT278" s="2" t="s">
        <v>220</v>
      </c>
      <c r="KU278" s="4"/>
      <c r="KV278" s="8"/>
      <c r="KW278" s="4"/>
      <c r="KX278" s="8"/>
      <c r="KY278" s="7"/>
      <c r="KZ278" s="7"/>
      <c r="LA278" s="2" t="s">
        <v>277</v>
      </c>
      <c r="LB278" s="2" t="s">
        <v>270</v>
      </c>
      <c r="LC278" s="2" t="s">
        <v>220</v>
      </c>
      <c r="LD278" s="2" t="s">
        <v>220</v>
      </c>
      <c r="LE278" s="2" t="s">
        <v>232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268</v>
      </c>
      <c r="LN278" s="2" t="s">
        <v>270</v>
      </c>
      <c r="LO278" s="2" t="s">
        <v>220</v>
      </c>
      <c r="LP278" s="2" t="s">
        <v>220</v>
      </c>
      <c r="LQ278" s="2" t="s">
        <v>232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230</v>
      </c>
      <c r="LZ278" s="2" t="s">
        <v>270</v>
      </c>
      <c r="MA278" s="2" t="s">
        <v>2853</v>
      </c>
      <c r="MB278" s="2" t="s">
        <v>446</v>
      </c>
      <c r="MC278" s="2" t="s">
        <v>232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277</v>
      </c>
      <c r="ML278" s="2" t="s">
        <v>270</v>
      </c>
      <c r="MM278" s="2" t="s">
        <v>220</v>
      </c>
      <c r="MN278" s="2" t="s">
        <v>220</v>
      </c>
      <c r="MO278" s="2" t="s">
        <v>232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230</v>
      </c>
      <c r="MX278" s="2" t="s">
        <v>270</v>
      </c>
      <c r="MY278" s="2" t="s">
        <v>606</v>
      </c>
      <c r="MZ278" s="2" t="s">
        <v>619</v>
      </c>
      <c r="NA278" s="2" t="s">
        <v>232</v>
      </c>
      <c r="NB278" s="2" t="s">
        <v>220</v>
      </c>
      <c r="NC278" s="4"/>
      <c r="ND278" s="8"/>
      <c r="NE278" s="4"/>
      <c r="NF278" s="8"/>
      <c r="NG278" s="7"/>
      <c r="NH278" s="7"/>
      <c r="NI278" s="2" t="s">
        <v>220</v>
      </c>
      <c r="NJ278" s="2" t="s">
        <v>220</v>
      </c>
      <c r="NK278" s="2" t="s">
        <v>220</v>
      </c>
      <c r="NL278" s="2" t="s">
        <v>220</v>
      </c>
      <c r="NM278" s="2" t="s">
        <v>220</v>
      </c>
      <c r="NN278" s="2" t="s">
        <v>220</v>
      </c>
      <c r="NO278" s="4"/>
      <c r="NP278" s="8"/>
      <c r="NQ278" s="4"/>
      <c r="NR278" s="8"/>
      <c r="NS278" s="7"/>
      <c r="NT278" s="7"/>
      <c r="NU278" s="2" t="s">
        <v>277</v>
      </c>
      <c r="NV278" s="2" t="s">
        <v>270</v>
      </c>
      <c r="NW278" s="2" t="s">
        <v>220</v>
      </c>
      <c r="NX278" s="2" t="s">
        <v>220</v>
      </c>
      <c r="NY278" s="2" t="s">
        <v>232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220</v>
      </c>
      <c r="OI278" s="2" t="s">
        <v>220</v>
      </c>
      <c r="OJ278" s="2" t="s">
        <v>220</v>
      </c>
      <c r="OK278" s="2" t="s">
        <v>220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230</v>
      </c>
      <c r="OT278" s="2" t="s">
        <v>270</v>
      </c>
      <c r="OU278" s="2" t="s">
        <v>607</v>
      </c>
      <c r="OV278" s="2" t="s">
        <v>2376</v>
      </c>
      <c r="OW278" s="2" t="s">
        <v>232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220</v>
      </c>
      <c r="PF278" s="2" t="s">
        <v>220</v>
      </c>
      <c r="PG278" s="2" t="s">
        <v>220</v>
      </c>
      <c r="PH278" s="2" t="s">
        <v>220</v>
      </c>
      <c r="PI278" s="2" t="s">
        <v>220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416</v>
      </c>
      <c r="PR278" s="2" t="s">
        <v>270</v>
      </c>
      <c r="PS278" s="2" t="s">
        <v>220</v>
      </c>
      <c r="PT278" s="2" t="s">
        <v>220</v>
      </c>
      <c r="PU278" s="2" t="s">
        <v>232</v>
      </c>
      <c r="PV278" s="2" t="s">
        <v>220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</row>
    <row r="279">
      <c r="A279" s="2" t="s">
        <v>2854</v>
      </c>
      <c r="B279" s="2" t="s">
        <v>209</v>
      </c>
      <c r="C279" s="2" t="s">
        <v>210</v>
      </c>
      <c r="D279" s="2" t="s">
        <v>2673</v>
      </c>
      <c r="E279" s="2" t="s">
        <v>2674</v>
      </c>
      <c r="F279" s="2" t="s">
        <v>2855</v>
      </c>
      <c r="G279" s="2" t="s">
        <v>2855</v>
      </c>
      <c r="H279" s="2" t="s">
        <v>2855</v>
      </c>
      <c r="I279" s="2" t="s">
        <v>2753</v>
      </c>
      <c r="J279" s="2" t="s">
        <v>2677</v>
      </c>
      <c r="K279" s="2" t="s">
        <v>2856</v>
      </c>
      <c r="L279" s="3">
        <v>12.6</v>
      </c>
      <c r="M279" s="3">
        <v>13.23</v>
      </c>
      <c r="N279" s="3">
        <v>29.99</v>
      </c>
      <c r="O279" s="2" t="s">
        <v>217</v>
      </c>
      <c r="P279" s="2" t="s">
        <v>538</v>
      </c>
      <c r="Q279" s="2" t="s">
        <v>219</v>
      </c>
      <c r="R279" s="2" t="s">
        <v>220</v>
      </c>
      <c r="S279" s="2" t="s">
        <v>2383</v>
      </c>
      <c r="T279" s="2" t="s">
        <v>220</v>
      </c>
      <c r="U279" s="2" t="s">
        <v>220</v>
      </c>
      <c r="V279" s="2" t="s">
        <v>1585</v>
      </c>
      <c r="W279" s="2" t="s">
        <v>442</v>
      </c>
      <c r="X279" s="2" t="s">
        <v>220</v>
      </c>
      <c r="Y279" s="2" t="s">
        <v>2384</v>
      </c>
      <c r="Z279" s="4"/>
      <c r="AA279" s="4">
        <f>=ROUNDDOWN({0},0)</f>
      </c>
      <c r="AB279" s="5"/>
      <c r="AC279" s="2" t="s">
        <v>220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220</v>
      </c>
      <c r="BM279" s="7"/>
      <c r="BN279" s="7"/>
      <c r="BO279" s="4"/>
      <c r="BP279" s="8"/>
      <c r="BQ279" s="4"/>
      <c r="BR279" s="8"/>
      <c r="BS279" s="7"/>
      <c r="BT279" s="7"/>
      <c r="BU279" s="2" t="s">
        <v>230</v>
      </c>
      <c r="BV279" s="2" t="s">
        <v>270</v>
      </c>
      <c r="BW279" s="2" t="s">
        <v>220</v>
      </c>
      <c r="BX279" s="2" t="s">
        <v>2857</v>
      </c>
      <c r="BY279" s="2" t="s">
        <v>232</v>
      </c>
      <c r="BZ279" s="2" t="s">
        <v>220</v>
      </c>
      <c r="CA279" s="4"/>
      <c r="CB279" s="8"/>
      <c r="CC279" s="4"/>
      <c r="CD279" s="8"/>
      <c r="CE279" s="7"/>
      <c r="CF279" s="7"/>
      <c r="CG279" s="2" t="s">
        <v>230</v>
      </c>
      <c r="CH279" s="2" t="s">
        <v>270</v>
      </c>
      <c r="CI279" s="2" t="s">
        <v>2459</v>
      </c>
      <c r="CJ279" s="2" t="s">
        <v>1562</v>
      </c>
      <c r="CK279" s="2" t="s">
        <v>232</v>
      </c>
      <c r="CL279" s="2" t="s">
        <v>220</v>
      </c>
      <c r="CM279" s="4"/>
      <c r="CN279" s="8"/>
      <c r="CO279" s="4"/>
      <c r="CP279" s="8"/>
      <c r="CQ279" s="7"/>
      <c r="CR279" s="7"/>
      <c r="CS279" s="2" t="s">
        <v>230</v>
      </c>
      <c r="CT279" s="2" t="s">
        <v>270</v>
      </c>
      <c r="CU279" s="2" t="s">
        <v>2693</v>
      </c>
      <c r="CV279" s="2" t="s">
        <v>255</v>
      </c>
      <c r="CW279" s="2" t="s">
        <v>232</v>
      </c>
      <c r="CX279" s="2" t="s">
        <v>220</v>
      </c>
      <c r="CY279" s="4"/>
      <c r="CZ279" s="8"/>
      <c r="DA279" s="4"/>
      <c r="DB279" s="8"/>
      <c r="DC279" s="7"/>
      <c r="DD279" s="7"/>
      <c r="DE279" s="2" t="s">
        <v>230</v>
      </c>
      <c r="DF279" s="2" t="s">
        <v>270</v>
      </c>
      <c r="DG279" s="2" t="s">
        <v>2776</v>
      </c>
      <c r="DH279" s="2" t="s">
        <v>220</v>
      </c>
      <c r="DI279" s="2" t="s">
        <v>232</v>
      </c>
      <c r="DJ279" s="2" t="s">
        <v>220</v>
      </c>
      <c r="DK279" s="4"/>
      <c r="DL279" s="8"/>
      <c r="DM279" s="4"/>
      <c r="DN279" s="8"/>
      <c r="DO279" s="7"/>
      <c r="DP279" s="7"/>
      <c r="DQ279" s="2" t="s">
        <v>230</v>
      </c>
      <c r="DR279" s="2" t="s">
        <v>270</v>
      </c>
      <c r="DS279" s="2" t="s">
        <v>2007</v>
      </c>
      <c r="DT279" s="2" t="s">
        <v>1684</v>
      </c>
      <c r="DU279" s="2" t="s">
        <v>232</v>
      </c>
      <c r="DV279" s="2" t="s">
        <v>220</v>
      </c>
      <c r="DW279" s="4"/>
      <c r="DX279" s="8"/>
      <c r="DY279" s="4"/>
      <c r="DZ279" s="8"/>
      <c r="EA279" s="7"/>
      <c r="EB279" s="7"/>
      <c r="EC279" s="2" t="s">
        <v>230</v>
      </c>
      <c r="ED279" s="2" t="s">
        <v>270</v>
      </c>
      <c r="EE279" s="2" t="s">
        <v>2389</v>
      </c>
      <c r="EF279" s="2" t="s">
        <v>1996</v>
      </c>
      <c r="EG279" s="2" t="s">
        <v>232</v>
      </c>
      <c r="EH279" s="2" t="s">
        <v>220</v>
      </c>
      <c r="EI279" s="4"/>
      <c r="EJ279" s="8"/>
      <c r="EK279" s="4"/>
      <c r="EL279" s="8"/>
      <c r="EM279" s="7"/>
      <c r="EN279" s="7"/>
      <c r="EO279" s="2" t="s">
        <v>230</v>
      </c>
      <c r="EP279" s="2" t="s">
        <v>270</v>
      </c>
      <c r="EQ279" s="2" t="s">
        <v>2682</v>
      </c>
      <c r="ER279" s="2" t="s">
        <v>456</v>
      </c>
      <c r="ES279" s="2" t="s">
        <v>232</v>
      </c>
      <c r="ET279" s="2" t="s">
        <v>220</v>
      </c>
      <c r="EU279" s="4"/>
      <c r="EV279" s="8"/>
      <c r="EW279" s="4"/>
      <c r="EX279" s="8"/>
      <c r="EY279" s="7"/>
      <c r="EZ279" s="7"/>
      <c r="FA279" s="2" t="s">
        <v>230</v>
      </c>
      <c r="FB279" s="2" t="s">
        <v>270</v>
      </c>
      <c r="FC279" s="2" t="s">
        <v>691</v>
      </c>
      <c r="FD279" s="2" t="s">
        <v>2686</v>
      </c>
      <c r="FE279" s="2" t="s">
        <v>232</v>
      </c>
      <c r="FF279" s="2" t="s">
        <v>220</v>
      </c>
      <c r="FG279" s="4"/>
      <c r="FH279" s="8"/>
      <c r="FI279" s="4"/>
      <c r="FJ279" s="8"/>
      <c r="FK279" s="7"/>
      <c r="FL279" s="7"/>
      <c r="FM279" s="2" t="s">
        <v>254</v>
      </c>
      <c r="FN279" s="2" t="s">
        <v>270</v>
      </c>
      <c r="FO279" s="2" t="s">
        <v>220</v>
      </c>
      <c r="FP279" s="2" t="s">
        <v>220</v>
      </c>
      <c r="FQ279" s="2" t="s">
        <v>232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277</v>
      </c>
      <c r="FZ279" s="2" t="s">
        <v>217</v>
      </c>
      <c r="GA279" s="2" t="s">
        <v>220</v>
      </c>
      <c r="GB279" s="2" t="s">
        <v>220</v>
      </c>
      <c r="GC279" s="2" t="s">
        <v>232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277</v>
      </c>
      <c r="GL279" s="2" t="s">
        <v>217</v>
      </c>
      <c r="GM279" s="2" t="s">
        <v>220</v>
      </c>
      <c r="GN279" s="2" t="s">
        <v>220</v>
      </c>
      <c r="GO279" s="2" t="s">
        <v>232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277</v>
      </c>
      <c r="GX279" s="2" t="s">
        <v>270</v>
      </c>
      <c r="GY279" s="2" t="s">
        <v>220</v>
      </c>
      <c r="GZ279" s="2" t="s">
        <v>220</v>
      </c>
      <c r="HA279" s="2" t="s">
        <v>232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277</v>
      </c>
      <c r="HJ279" s="2" t="s">
        <v>270</v>
      </c>
      <c r="HK279" s="2" t="s">
        <v>220</v>
      </c>
      <c r="HL279" s="2" t="s">
        <v>220</v>
      </c>
      <c r="HM279" s="2" t="s">
        <v>232</v>
      </c>
      <c r="HN279" s="2" t="s">
        <v>220</v>
      </c>
      <c r="HO279" s="4"/>
      <c r="HP279" s="8"/>
      <c r="HQ279" s="4"/>
      <c r="HR279" s="8"/>
      <c r="HS279" s="7"/>
      <c r="HT279" s="7"/>
      <c r="HU279" s="2" t="s">
        <v>277</v>
      </c>
      <c r="HV279" s="2" t="s">
        <v>270</v>
      </c>
      <c r="HW279" s="2" t="s">
        <v>220</v>
      </c>
      <c r="HX279" s="2" t="s">
        <v>220</v>
      </c>
      <c r="HY279" s="2" t="s">
        <v>232</v>
      </c>
      <c r="HZ279" s="2" t="s">
        <v>220</v>
      </c>
      <c r="IA279" s="4"/>
      <c r="IB279" s="8"/>
      <c r="IC279" s="4"/>
      <c r="ID279" s="8"/>
      <c r="IE279" s="7"/>
      <c r="IF279" s="7"/>
      <c r="IG279" s="2" t="s">
        <v>230</v>
      </c>
      <c r="IH279" s="2" t="s">
        <v>270</v>
      </c>
      <c r="II279" s="2" t="s">
        <v>2390</v>
      </c>
      <c r="IJ279" s="2" t="s">
        <v>2858</v>
      </c>
      <c r="IK279" s="2" t="s">
        <v>232</v>
      </c>
      <c r="IL279" s="2" t="s">
        <v>220</v>
      </c>
      <c r="IM279" s="4"/>
      <c r="IN279" s="8"/>
      <c r="IO279" s="4"/>
      <c r="IP279" s="8"/>
      <c r="IQ279" s="7"/>
      <c r="IR279" s="7"/>
      <c r="IS279" s="2" t="s">
        <v>277</v>
      </c>
      <c r="IT279" s="2" t="s">
        <v>270</v>
      </c>
      <c r="IU279" s="2" t="s">
        <v>220</v>
      </c>
      <c r="IV279" s="2" t="s">
        <v>220</v>
      </c>
      <c r="IW279" s="2" t="s">
        <v>232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254</v>
      </c>
      <c r="JF279" s="2" t="s">
        <v>270</v>
      </c>
      <c r="JG279" s="2" t="s">
        <v>220</v>
      </c>
      <c r="JH279" s="2" t="s">
        <v>220</v>
      </c>
      <c r="JI279" s="2" t="s">
        <v>232</v>
      </c>
      <c r="JJ279" s="2" t="s">
        <v>220</v>
      </c>
      <c r="JK279" s="4"/>
      <c r="JL279" s="8"/>
      <c r="JM279" s="4"/>
      <c r="JN279" s="8"/>
      <c r="JO279" s="7"/>
      <c r="JP279" s="7"/>
      <c r="JQ279" s="2" t="s">
        <v>277</v>
      </c>
      <c r="JR279" s="2" t="s">
        <v>270</v>
      </c>
      <c r="JS279" s="2" t="s">
        <v>220</v>
      </c>
      <c r="JT279" s="2" t="s">
        <v>220</v>
      </c>
      <c r="JU279" s="2" t="s">
        <v>232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277</v>
      </c>
      <c r="KD279" s="2" t="s">
        <v>270</v>
      </c>
      <c r="KE279" s="2" t="s">
        <v>220</v>
      </c>
      <c r="KF279" s="2" t="s">
        <v>220</v>
      </c>
      <c r="KG279" s="2" t="s">
        <v>232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277</v>
      </c>
      <c r="KP279" s="2" t="s">
        <v>270</v>
      </c>
      <c r="KQ279" s="2" t="s">
        <v>220</v>
      </c>
      <c r="KR279" s="2" t="s">
        <v>220</v>
      </c>
      <c r="KS279" s="2" t="s">
        <v>232</v>
      </c>
      <c r="KT279" s="2" t="s">
        <v>220</v>
      </c>
      <c r="KU279" s="4"/>
      <c r="KV279" s="8"/>
      <c r="KW279" s="4"/>
      <c r="KX279" s="8"/>
      <c r="KY279" s="7"/>
      <c r="KZ279" s="7"/>
      <c r="LA279" s="2" t="s">
        <v>277</v>
      </c>
      <c r="LB279" s="2" t="s">
        <v>270</v>
      </c>
      <c r="LC279" s="2" t="s">
        <v>220</v>
      </c>
      <c r="LD279" s="2" t="s">
        <v>220</v>
      </c>
      <c r="LE279" s="2" t="s">
        <v>232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268</v>
      </c>
      <c r="LN279" s="2" t="s">
        <v>270</v>
      </c>
      <c r="LO279" s="2" t="s">
        <v>220</v>
      </c>
      <c r="LP279" s="2" t="s">
        <v>220</v>
      </c>
      <c r="LQ279" s="2" t="s">
        <v>232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230</v>
      </c>
      <c r="LZ279" s="2" t="s">
        <v>270</v>
      </c>
      <c r="MA279" s="2" t="s">
        <v>1452</v>
      </c>
      <c r="MB279" s="2" t="s">
        <v>1835</v>
      </c>
      <c r="MC279" s="2" t="s">
        <v>232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277</v>
      </c>
      <c r="ML279" s="2" t="s">
        <v>270</v>
      </c>
      <c r="MM279" s="2" t="s">
        <v>220</v>
      </c>
      <c r="MN279" s="2" t="s">
        <v>220</v>
      </c>
      <c r="MO279" s="2" t="s">
        <v>232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230</v>
      </c>
      <c r="MX279" s="2" t="s">
        <v>270</v>
      </c>
      <c r="MY279" s="2" t="s">
        <v>2780</v>
      </c>
      <c r="MZ279" s="2" t="s">
        <v>1544</v>
      </c>
      <c r="NA279" s="2" t="s">
        <v>232</v>
      </c>
      <c r="NB279" s="2" t="s">
        <v>220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220</v>
      </c>
      <c r="NK279" s="2" t="s">
        <v>220</v>
      </c>
      <c r="NL279" s="2" t="s">
        <v>220</v>
      </c>
      <c r="NM279" s="2" t="s">
        <v>220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277</v>
      </c>
      <c r="NV279" s="2" t="s">
        <v>270</v>
      </c>
      <c r="NW279" s="2" t="s">
        <v>220</v>
      </c>
      <c r="NX279" s="2" t="s">
        <v>220</v>
      </c>
      <c r="NY279" s="2" t="s">
        <v>232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220</v>
      </c>
      <c r="OI279" s="2" t="s">
        <v>220</v>
      </c>
      <c r="OJ279" s="2" t="s">
        <v>220</v>
      </c>
      <c r="OK279" s="2" t="s">
        <v>220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254</v>
      </c>
      <c r="OT279" s="2" t="s">
        <v>270</v>
      </c>
      <c r="OU279" s="2" t="s">
        <v>220</v>
      </c>
      <c r="OV279" s="2" t="s">
        <v>220</v>
      </c>
      <c r="OW279" s="2" t="s">
        <v>232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220</v>
      </c>
      <c r="PG279" s="2" t="s">
        <v>220</v>
      </c>
      <c r="PH279" s="2" t="s">
        <v>220</v>
      </c>
      <c r="PI279" s="2" t="s">
        <v>220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277</v>
      </c>
      <c r="PR279" s="2" t="s">
        <v>270</v>
      </c>
      <c r="PS279" s="2" t="s">
        <v>220</v>
      </c>
      <c r="PT279" s="2" t="s">
        <v>220</v>
      </c>
      <c r="PU279" s="2" t="s">
        <v>232</v>
      </c>
      <c r="PV279" s="2" t="s">
        <v>220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</row>
    <row r="280">
      <c r="A280" s="2" t="s">
        <v>2859</v>
      </c>
      <c r="B280" s="2" t="s">
        <v>209</v>
      </c>
      <c r="C280" s="2" t="s">
        <v>210</v>
      </c>
      <c r="D280" s="2" t="s">
        <v>2673</v>
      </c>
      <c r="E280" s="2" t="s">
        <v>2674</v>
      </c>
      <c r="F280" s="2" t="s">
        <v>2860</v>
      </c>
      <c r="G280" s="2" t="s">
        <v>220</v>
      </c>
      <c r="H280" s="2" t="s">
        <v>220</v>
      </c>
      <c r="I280" s="2" t="s">
        <v>2712</v>
      </c>
      <c r="J280" s="2" t="s">
        <v>2713</v>
      </c>
      <c r="K280" s="2" t="s">
        <v>1528</v>
      </c>
      <c r="L280" s="3">
        <v>10.5</v>
      </c>
      <c r="M280" s="3">
        <v>11.2</v>
      </c>
      <c r="N280" s="3">
        <v>24.99</v>
      </c>
      <c r="O280" s="2" t="s">
        <v>1699</v>
      </c>
      <c r="P280" s="2" t="s">
        <v>538</v>
      </c>
      <c r="Q280" s="2" t="s">
        <v>219</v>
      </c>
      <c r="R280" s="2" t="s">
        <v>220</v>
      </c>
      <c r="S280" s="2" t="s">
        <v>220</v>
      </c>
      <c r="T280" s="2" t="s">
        <v>220</v>
      </c>
      <c r="U280" s="2" t="s">
        <v>220</v>
      </c>
      <c r="V280" s="2" t="s">
        <v>224</v>
      </c>
      <c r="W280" s="2" t="s">
        <v>845</v>
      </c>
      <c r="X280" s="2" t="s">
        <v>220</v>
      </c>
      <c r="Y280" s="2" t="s">
        <v>582</v>
      </c>
      <c r="Z280" s="4"/>
      <c r="AA280" s="4">
        <f>=ROUNDDOWN({0},0)</f>
      </c>
      <c r="AB280" s="5"/>
      <c r="AC280" s="2" t="s">
        <v>220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220</v>
      </c>
      <c r="BM280" s="7"/>
      <c r="BN280" s="7"/>
      <c r="BO280" s="4"/>
      <c r="BP280" s="8"/>
      <c r="BQ280" s="4"/>
      <c r="BR280" s="8"/>
      <c r="BS280" s="7"/>
      <c r="BT280" s="7"/>
      <c r="BU280" s="2" t="s">
        <v>230</v>
      </c>
      <c r="BV280" s="2" t="s">
        <v>270</v>
      </c>
      <c r="BW280" s="2" t="s">
        <v>220</v>
      </c>
      <c r="BX280" s="2" t="s">
        <v>630</v>
      </c>
      <c r="BY280" s="2" t="s">
        <v>232</v>
      </c>
      <c r="BZ280" s="2" t="s">
        <v>220</v>
      </c>
      <c r="CA280" s="4"/>
      <c r="CB280" s="8"/>
      <c r="CC280" s="4"/>
      <c r="CD280" s="8"/>
      <c r="CE280" s="7"/>
      <c r="CF280" s="7"/>
      <c r="CG280" s="2" t="s">
        <v>230</v>
      </c>
      <c r="CH280" s="2" t="s">
        <v>270</v>
      </c>
      <c r="CI280" s="2" t="s">
        <v>1658</v>
      </c>
      <c r="CJ280" s="2" t="s">
        <v>2861</v>
      </c>
      <c r="CK280" s="2" t="s">
        <v>232</v>
      </c>
      <c r="CL280" s="2" t="s">
        <v>220</v>
      </c>
      <c r="CM280" s="4"/>
      <c r="CN280" s="8"/>
      <c r="CO280" s="4"/>
      <c r="CP280" s="8"/>
      <c r="CQ280" s="7"/>
      <c r="CR280" s="7"/>
      <c r="CS280" s="2" t="s">
        <v>416</v>
      </c>
      <c r="CT280" s="2" t="s">
        <v>270</v>
      </c>
      <c r="CU280" s="2" t="s">
        <v>220</v>
      </c>
      <c r="CV280" s="2" t="s">
        <v>220</v>
      </c>
      <c r="CW280" s="2" t="s">
        <v>232</v>
      </c>
      <c r="CX280" s="2" t="s">
        <v>220</v>
      </c>
      <c r="CY280" s="4"/>
      <c r="CZ280" s="8"/>
      <c r="DA280" s="4"/>
      <c r="DB280" s="8"/>
      <c r="DC280" s="7"/>
      <c r="DD280" s="7"/>
      <c r="DE280" s="2" t="s">
        <v>230</v>
      </c>
      <c r="DF280" s="2" t="s">
        <v>270</v>
      </c>
      <c r="DG280" s="2" t="s">
        <v>1658</v>
      </c>
      <c r="DH280" s="2" t="s">
        <v>2862</v>
      </c>
      <c r="DI280" s="2" t="s">
        <v>232</v>
      </c>
      <c r="DJ280" s="2" t="s">
        <v>220</v>
      </c>
      <c r="DK280" s="4"/>
      <c r="DL280" s="8"/>
      <c r="DM280" s="4"/>
      <c r="DN280" s="8"/>
      <c r="DO280" s="7"/>
      <c r="DP280" s="7"/>
      <c r="DQ280" s="2" t="s">
        <v>230</v>
      </c>
      <c r="DR280" s="2" t="s">
        <v>270</v>
      </c>
      <c r="DS280" s="2" t="s">
        <v>1658</v>
      </c>
      <c r="DT280" s="2" t="s">
        <v>2025</v>
      </c>
      <c r="DU280" s="2" t="s">
        <v>232</v>
      </c>
      <c r="DV280" s="2" t="s">
        <v>220</v>
      </c>
      <c r="DW280" s="4"/>
      <c r="DX280" s="8"/>
      <c r="DY280" s="4"/>
      <c r="DZ280" s="8"/>
      <c r="EA280" s="7"/>
      <c r="EB280" s="7"/>
      <c r="EC280" s="2" t="s">
        <v>230</v>
      </c>
      <c r="ED280" s="2" t="s">
        <v>270</v>
      </c>
      <c r="EE280" s="2" t="s">
        <v>1658</v>
      </c>
      <c r="EF280" s="2" t="s">
        <v>2863</v>
      </c>
      <c r="EG280" s="2" t="s">
        <v>232</v>
      </c>
      <c r="EH280" s="2" t="s">
        <v>220</v>
      </c>
      <c r="EI280" s="4"/>
      <c r="EJ280" s="8"/>
      <c r="EK280" s="4"/>
      <c r="EL280" s="8"/>
      <c r="EM280" s="7"/>
      <c r="EN280" s="7"/>
      <c r="EO280" s="2" t="s">
        <v>277</v>
      </c>
      <c r="EP280" s="2" t="s">
        <v>270</v>
      </c>
      <c r="EQ280" s="2" t="s">
        <v>220</v>
      </c>
      <c r="ER280" s="2" t="s">
        <v>220</v>
      </c>
      <c r="ES280" s="2" t="s">
        <v>232</v>
      </c>
      <c r="ET280" s="2" t="s">
        <v>220</v>
      </c>
      <c r="EU280" s="4"/>
      <c r="EV280" s="8"/>
      <c r="EW280" s="4"/>
      <c r="EX280" s="8"/>
      <c r="EY280" s="7"/>
      <c r="EZ280" s="7"/>
      <c r="FA280" s="2" t="s">
        <v>230</v>
      </c>
      <c r="FB280" s="2" t="s">
        <v>270</v>
      </c>
      <c r="FC280" s="2" t="s">
        <v>1658</v>
      </c>
      <c r="FD280" s="2" t="s">
        <v>220</v>
      </c>
      <c r="FE280" s="2" t="s">
        <v>232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268</v>
      </c>
      <c r="FN280" s="2" t="s">
        <v>270</v>
      </c>
      <c r="FO280" s="2" t="s">
        <v>220</v>
      </c>
      <c r="FP280" s="2" t="s">
        <v>220</v>
      </c>
      <c r="FQ280" s="2" t="s">
        <v>232</v>
      </c>
      <c r="FR280" s="2" t="s">
        <v>220</v>
      </c>
      <c r="FS280" s="4"/>
      <c r="FT280" s="8"/>
      <c r="FU280" s="4"/>
      <c r="FV280" s="8"/>
      <c r="FW280" s="7"/>
      <c r="FX280" s="7"/>
      <c r="FY280" s="2" t="s">
        <v>220</v>
      </c>
      <c r="FZ280" s="2" t="s">
        <v>220</v>
      </c>
      <c r="GA280" s="2" t="s">
        <v>220</v>
      </c>
      <c r="GB280" s="2" t="s">
        <v>220</v>
      </c>
      <c r="GC280" s="2" t="s">
        <v>220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220</v>
      </c>
      <c r="GL280" s="2" t="s">
        <v>220</v>
      </c>
      <c r="GM280" s="2" t="s">
        <v>220</v>
      </c>
      <c r="GN280" s="2" t="s">
        <v>220</v>
      </c>
      <c r="GO280" s="2" t="s">
        <v>220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220</v>
      </c>
      <c r="GY280" s="2" t="s">
        <v>220</v>
      </c>
      <c r="GZ280" s="2" t="s">
        <v>220</v>
      </c>
      <c r="HA280" s="2" t="s">
        <v>220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220</v>
      </c>
      <c r="HJ280" s="2" t="s">
        <v>220</v>
      </c>
      <c r="HK280" s="2" t="s">
        <v>220</v>
      </c>
      <c r="HL280" s="2" t="s">
        <v>220</v>
      </c>
      <c r="HM280" s="2" t="s">
        <v>220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220</v>
      </c>
      <c r="HV280" s="2" t="s">
        <v>220</v>
      </c>
      <c r="HW280" s="2" t="s">
        <v>220</v>
      </c>
      <c r="HX280" s="2" t="s">
        <v>220</v>
      </c>
      <c r="HY280" s="2" t="s">
        <v>220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230</v>
      </c>
      <c r="IH280" s="2" t="s">
        <v>270</v>
      </c>
      <c r="II280" s="2" t="s">
        <v>591</v>
      </c>
      <c r="IJ280" s="2" t="s">
        <v>1644</v>
      </c>
      <c r="IK280" s="2" t="s">
        <v>232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268</v>
      </c>
      <c r="IT280" s="2" t="s">
        <v>270</v>
      </c>
      <c r="IU280" s="2" t="s">
        <v>220</v>
      </c>
      <c r="IV280" s="2" t="s">
        <v>220</v>
      </c>
      <c r="IW280" s="2" t="s">
        <v>232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277</v>
      </c>
      <c r="JF280" s="2" t="s">
        <v>270</v>
      </c>
      <c r="JG280" s="2" t="s">
        <v>220</v>
      </c>
      <c r="JH280" s="2" t="s">
        <v>220</v>
      </c>
      <c r="JI280" s="2" t="s">
        <v>232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230</v>
      </c>
      <c r="JR280" s="2" t="s">
        <v>270</v>
      </c>
      <c r="JS280" s="2" t="s">
        <v>642</v>
      </c>
      <c r="JT280" s="2" t="s">
        <v>1396</v>
      </c>
      <c r="JU280" s="2" t="s">
        <v>232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220</v>
      </c>
      <c r="KD280" s="2" t="s">
        <v>220</v>
      </c>
      <c r="KE280" s="2" t="s">
        <v>220</v>
      </c>
      <c r="KF280" s="2" t="s">
        <v>220</v>
      </c>
      <c r="KG280" s="2" t="s">
        <v>220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254</v>
      </c>
      <c r="KP280" s="2" t="s">
        <v>270</v>
      </c>
      <c r="KQ280" s="2" t="s">
        <v>220</v>
      </c>
      <c r="KR280" s="2" t="s">
        <v>220</v>
      </c>
      <c r="KS280" s="2" t="s">
        <v>232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277</v>
      </c>
      <c r="LB280" s="2" t="s">
        <v>217</v>
      </c>
      <c r="LC280" s="2" t="s">
        <v>220</v>
      </c>
      <c r="LD280" s="2" t="s">
        <v>220</v>
      </c>
      <c r="LE280" s="2" t="s">
        <v>232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268</v>
      </c>
      <c r="LN280" s="2" t="s">
        <v>270</v>
      </c>
      <c r="LO280" s="2" t="s">
        <v>220</v>
      </c>
      <c r="LP280" s="2" t="s">
        <v>220</v>
      </c>
      <c r="LQ280" s="2" t="s">
        <v>232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277</v>
      </c>
      <c r="LZ280" s="2" t="s">
        <v>270</v>
      </c>
      <c r="MA280" s="2" t="s">
        <v>220</v>
      </c>
      <c r="MB280" s="2" t="s">
        <v>220</v>
      </c>
      <c r="MC280" s="2" t="s">
        <v>232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277</v>
      </c>
      <c r="ML280" s="2" t="s">
        <v>270</v>
      </c>
      <c r="MM280" s="2" t="s">
        <v>220</v>
      </c>
      <c r="MN280" s="2" t="s">
        <v>220</v>
      </c>
      <c r="MO280" s="2" t="s">
        <v>232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230</v>
      </c>
      <c r="MX280" s="2" t="s">
        <v>270</v>
      </c>
      <c r="MY280" s="2" t="s">
        <v>1658</v>
      </c>
      <c r="MZ280" s="2" t="s">
        <v>2722</v>
      </c>
      <c r="NA280" s="2" t="s">
        <v>232</v>
      </c>
      <c r="NB280" s="2" t="s">
        <v>220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220</v>
      </c>
      <c r="NK280" s="2" t="s">
        <v>220</v>
      </c>
      <c r="NL280" s="2" t="s">
        <v>220</v>
      </c>
      <c r="NM280" s="2" t="s">
        <v>220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277</v>
      </c>
      <c r="NV280" s="2" t="s">
        <v>270</v>
      </c>
      <c r="NW280" s="2" t="s">
        <v>220</v>
      </c>
      <c r="NX280" s="2" t="s">
        <v>220</v>
      </c>
      <c r="NY280" s="2" t="s">
        <v>232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220</v>
      </c>
      <c r="OH280" s="2" t="s">
        <v>220</v>
      </c>
      <c r="OI280" s="2" t="s">
        <v>220</v>
      </c>
      <c r="OJ280" s="2" t="s">
        <v>220</v>
      </c>
      <c r="OK280" s="2" t="s">
        <v>220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220</v>
      </c>
      <c r="OT280" s="2" t="s">
        <v>220</v>
      </c>
      <c r="OU280" s="2" t="s">
        <v>220</v>
      </c>
      <c r="OV280" s="2" t="s">
        <v>220</v>
      </c>
      <c r="OW280" s="2" t="s">
        <v>220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220</v>
      </c>
      <c r="PG280" s="2" t="s">
        <v>220</v>
      </c>
      <c r="PH280" s="2" t="s">
        <v>220</v>
      </c>
      <c r="PI280" s="2" t="s">
        <v>220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277</v>
      </c>
      <c r="PR280" s="2" t="s">
        <v>270</v>
      </c>
      <c r="PS280" s="2" t="s">
        <v>220</v>
      </c>
      <c r="PT280" s="2" t="s">
        <v>220</v>
      </c>
      <c r="PU280" s="2" t="s">
        <v>232</v>
      </c>
      <c r="PV280" s="2" t="s">
        <v>220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</row>
    <row r="281">
      <c r="A281" s="2" t="s">
        <v>2864</v>
      </c>
      <c r="B281" s="2" t="s">
        <v>209</v>
      </c>
      <c r="C281" s="2" t="s">
        <v>210</v>
      </c>
      <c r="D281" s="2" t="s">
        <v>2673</v>
      </c>
      <c r="E281" s="2" t="s">
        <v>2674</v>
      </c>
      <c r="F281" s="2" t="s">
        <v>2865</v>
      </c>
      <c r="G281" s="2" t="s">
        <v>2865</v>
      </c>
      <c r="H281" s="2" t="s">
        <v>220</v>
      </c>
      <c r="I281" s="2" t="s">
        <v>2841</v>
      </c>
      <c r="J281" s="2" t="s">
        <v>2772</v>
      </c>
      <c r="K281" s="2" t="s">
        <v>2732</v>
      </c>
      <c r="L281" s="3">
        <v>10.5</v>
      </c>
      <c r="M281" s="3">
        <v>11.03</v>
      </c>
      <c r="N281" s="3">
        <v>24.99</v>
      </c>
      <c r="O281" s="2" t="s">
        <v>1699</v>
      </c>
      <c r="P281" s="2" t="s">
        <v>538</v>
      </c>
      <c r="Q281" s="2" t="s">
        <v>219</v>
      </c>
      <c r="R281" s="2" t="s">
        <v>220</v>
      </c>
      <c r="S281" s="2" t="s">
        <v>2842</v>
      </c>
      <c r="T281" s="2" t="s">
        <v>220</v>
      </c>
      <c r="U281" s="2" t="s">
        <v>220</v>
      </c>
      <c r="V281" s="2" t="s">
        <v>441</v>
      </c>
      <c r="W281" s="2" t="s">
        <v>845</v>
      </c>
      <c r="X281" s="2" t="s">
        <v>220</v>
      </c>
      <c r="Y281" s="2" t="s">
        <v>582</v>
      </c>
      <c r="Z281" s="4"/>
      <c r="AA281" s="4">
        <f>=ROUNDDOWN({0},0)</f>
      </c>
      <c r="AB281" s="5"/>
      <c r="AC281" s="2" t="s">
        <v>220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220</v>
      </c>
      <c r="BD281" s="8" t="s">
        <v>220</v>
      </c>
      <c r="BE281" s="4" t="s">
        <v>220</v>
      </c>
      <c r="BF281" s="8" t="s">
        <v>220</v>
      </c>
      <c r="BG281" s="7" t="s">
        <v>220</v>
      </c>
      <c r="BH281" s="7" t="s">
        <v>220</v>
      </c>
      <c r="BI281" s="7"/>
      <c r="BJ281" s="4"/>
      <c r="BK281" s="8"/>
      <c r="BL281" s="2" t="s">
        <v>220</v>
      </c>
      <c r="BM281" s="7"/>
      <c r="BN281" s="7"/>
      <c r="BO281" s="4"/>
      <c r="BP281" s="8"/>
      <c r="BQ281" s="4"/>
      <c r="BR281" s="8"/>
      <c r="BS281" s="7"/>
      <c r="BT281" s="7"/>
      <c r="BU281" s="2" t="s">
        <v>277</v>
      </c>
      <c r="BV281" s="2" t="s">
        <v>270</v>
      </c>
      <c r="BW281" s="2" t="s">
        <v>220</v>
      </c>
      <c r="BX281" s="2" t="s">
        <v>220</v>
      </c>
      <c r="BY281" s="2" t="s">
        <v>232</v>
      </c>
      <c r="BZ281" s="2" t="s">
        <v>220</v>
      </c>
      <c r="CA281" s="4"/>
      <c r="CB281" s="8"/>
      <c r="CC281" s="4"/>
      <c r="CD281" s="8"/>
      <c r="CE281" s="7"/>
      <c r="CF281" s="7"/>
      <c r="CG281" s="2" t="s">
        <v>230</v>
      </c>
      <c r="CH281" s="2" t="s">
        <v>270</v>
      </c>
      <c r="CI281" s="2" t="s">
        <v>591</v>
      </c>
      <c r="CJ281" s="2" t="s">
        <v>2427</v>
      </c>
      <c r="CK281" s="2" t="s">
        <v>232</v>
      </c>
      <c r="CL281" s="2" t="s">
        <v>220</v>
      </c>
      <c r="CM281" s="4"/>
      <c r="CN281" s="8"/>
      <c r="CO281" s="4"/>
      <c r="CP281" s="8"/>
      <c r="CQ281" s="7"/>
      <c r="CR281" s="7"/>
      <c r="CS281" s="2" t="s">
        <v>277</v>
      </c>
      <c r="CT281" s="2" t="s">
        <v>270</v>
      </c>
      <c r="CU281" s="2" t="s">
        <v>220</v>
      </c>
      <c r="CV281" s="2" t="s">
        <v>220</v>
      </c>
      <c r="CW281" s="2" t="s">
        <v>232</v>
      </c>
      <c r="CX281" s="2" t="s">
        <v>220</v>
      </c>
      <c r="CY281" s="4"/>
      <c r="CZ281" s="8"/>
      <c r="DA281" s="4"/>
      <c r="DB281" s="8"/>
      <c r="DC281" s="7"/>
      <c r="DD281" s="7"/>
      <c r="DE281" s="2" t="s">
        <v>230</v>
      </c>
      <c r="DF281" s="2" t="s">
        <v>270</v>
      </c>
      <c r="DG281" s="2" t="s">
        <v>591</v>
      </c>
      <c r="DH281" s="2" t="s">
        <v>2866</v>
      </c>
      <c r="DI281" s="2" t="s">
        <v>232</v>
      </c>
      <c r="DJ281" s="2" t="s">
        <v>220</v>
      </c>
      <c r="DK281" s="4"/>
      <c r="DL281" s="8"/>
      <c r="DM281" s="4"/>
      <c r="DN281" s="8"/>
      <c r="DO281" s="7"/>
      <c r="DP281" s="7"/>
      <c r="DQ281" s="2" t="s">
        <v>230</v>
      </c>
      <c r="DR281" s="2" t="s">
        <v>270</v>
      </c>
      <c r="DS281" s="2" t="s">
        <v>591</v>
      </c>
      <c r="DT281" s="2" t="s">
        <v>2605</v>
      </c>
      <c r="DU281" s="2" t="s">
        <v>232</v>
      </c>
      <c r="DV281" s="2" t="s">
        <v>220</v>
      </c>
      <c r="DW281" s="4"/>
      <c r="DX281" s="8"/>
      <c r="DY281" s="4"/>
      <c r="DZ281" s="8"/>
      <c r="EA281" s="7"/>
      <c r="EB281" s="7"/>
      <c r="EC281" s="2" t="s">
        <v>230</v>
      </c>
      <c r="ED281" s="2" t="s">
        <v>270</v>
      </c>
      <c r="EE281" s="2" t="s">
        <v>591</v>
      </c>
      <c r="EF281" s="2" t="s">
        <v>2728</v>
      </c>
      <c r="EG281" s="2" t="s">
        <v>232</v>
      </c>
      <c r="EH281" s="2" t="s">
        <v>220</v>
      </c>
      <c r="EI281" s="4"/>
      <c r="EJ281" s="8"/>
      <c r="EK281" s="4"/>
      <c r="EL281" s="8"/>
      <c r="EM281" s="7"/>
      <c r="EN281" s="7"/>
      <c r="EO281" s="2" t="s">
        <v>277</v>
      </c>
      <c r="EP281" s="2" t="s">
        <v>270</v>
      </c>
      <c r="EQ281" s="2" t="s">
        <v>220</v>
      </c>
      <c r="ER281" s="2" t="s">
        <v>220</v>
      </c>
      <c r="ES281" s="2" t="s">
        <v>232</v>
      </c>
      <c r="ET281" s="2" t="s">
        <v>220</v>
      </c>
      <c r="EU281" s="4"/>
      <c r="EV281" s="8"/>
      <c r="EW281" s="4"/>
      <c r="EX281" s="8"/>
      <c r="EY281" s="7"/>
      <c r="EZ281" s="7"/>
      <c r="FA281" s="2" t="s">
        <v>230</v>
      </c>
      <c r="FB281" s="2" t="s">
        <v>270</v>
      </c>
      <c r="FC281" s="2" t="s">
        <v>591</v>
      </c>
      <c r="FD281" s="2" t="s">
        <v>2787</v>
      </c>
      <c r="FE281" s="2" t="s">
        <v>232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268</v>
      </c>
      <c r="FN281" s="2" t="s">
        <v>270</v>
      </c>
      <c r="FO281" s="2" t="s">
        <v>220</v>
      </c>
      <c r="FP281" s="2" t="s">
        <v>220</v>
      </c>
      <c r="FQ281" s="2" t="s">
        <v>232</v>
      </c>
      <c r="FR281" s="2" t="s">
        <v>220</v>
      </c>
      <c r="FS281" s="4"/>
      <c r="FT281" s="8"/>
      <c r="FU281" s="4"/>
      <c r="FV281" s="8"/>
      <c r="FW281" s="7"/>
      <c r="FX281" s="7"/>
      <c r="FY281" s="2" t="s">
        <v>220</v>
      </c>
      <c r="FZ281" s="2" t="s">
        <v>220</v>
      </c>
      <c r="GA281" s="2" t="s">
        <v>220</v>
      </c>
      <c r="GB281" s="2" t="s">
        <v>220</v>
      </c>
      <c r="GC281" s="2" t="s">
        <v>220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220</v>
      </c>
      <c r="GL281" s="2" t="s">
        <v>220</v>
      </c>
      <c r="GM281" s="2" t="s">
        <v>220</v>
      </c>
      <c r="GN281" s="2" t="s">
        <v>220</v>
      </c>
      <c r="GO281" s="2" t="s">
        <v>220</v>
      </c>
      <c r="GP281" s="2" t="s">
        <v>220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220</v>
      </c>
      <c r="GY281" s="2" t="s">
        <v>220</v>
      </c>
      <c r="GZ281" s="2" t="s">
        <v>220</v>
      </c>
      <c r="HA281" s="2" t="s">
        <v>220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220</v>
      </c>
      <c r="HJ281" s="2" t="s">
        <v>220</v>
      </c>
      <c r="HK281" s="2" t="s">
        <v>220</v>
      </c>
      <c r="HL281" s="2" t="s">
        <v>220</v>
      </c>
      <c r="HM281" s="2" t="s">
        <v>220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220</v>
      </c>
      <c r="HV281" s="2" t="s">
        <v>220</v>
      </c>
      <c r="HW281" s="2" t="s">
        <v>220</v>
      </c>
      <c r="HX281" s="2" t="s">
        <v>220</v>
      </c>
      <c r="HY281" s="2" t="s">
        <v>220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230</v>
      </c>
      <c r="IH281" s="2" t="s">
        <v>270</v>
      </c>
      <c r="II281" s="2" t="s">
        <v>591</v>
      </c>
      <c r="IJ281" s="2" t="s">
        <v>2867</v>
      </c>
      <c r="IK281" s="2" t="s">
        <v>232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268</v>
      </c>
      <c r="IT281" s="2" t="s">
        <v>270</v>
      </c>
      <c r="IU281" s="2" t="s">
        <v>220</v>
      </c>
      <c r="IV281" s="2" t="s">
        <v>220</v>
      </c>
      <c r="IW281" s="2" t="s">
        <v>232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254</v>
      </c>
      <c r="JF281" s="2" t="s">
        <v>270</v>
      </c>
      <c r="JG281" s="2" t="s">
        <v>220</v>
      </c>
      <c r="JH281" s="2" t="s">
        <v>220</v>
      </c>
      <c r="JI281" s="2" t="s">
        <v>232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230</v>
      </c>
      <c r="JR281" s="2" t="s">
        <v>270</v>
      </c>
      <c r="JS281" s="2" t="s">
        <v>642</v>
      </c>
      <c r="JT281" s="2" t="s">
        <v>1382</v>
      </c>
      <c r="JU281" s="2" t="s">
        <v>232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220</v>
      </c>
      <c r="KD281" s="2" t="s">
        <v>220</v>
      </c>
      <c r="KE281" s="2" t="s">
        <v>220</v>
      </c>
      <c r="KF281" s="2" t="s">
        <v>220</v>
      </c>
      <c r="KG281" s="2" t="s">
        <v>220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254</v>
      </c>
      <c r="KP281" s="2" t="s">
        <v>270</v>
      </c>
      <c r="KQ281" s="2" t="s">
        <v>220</v>
      </c>
      <c r="KR281" s="2" t="s">
        <v>220</v>
      </c>
      <c r="KS281" s="2" t="s">
        <v>232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277</v>
      </c>
      <c r="LB281" s="2" t="s">
        <v>217</v>
      </c>
      <c r="LC281" s="2" t="s">
        <v>220</v>
      </c>
      <c r="LD281" s="2" t="s">
        <v>220</v>
      </c>
      <c r="LE281" s="2" t="s">
        <v>232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268</v>
      </c>
      <c r="LN281" s="2" t="s">
        <v>270</v>
      </c>
      <c r="LO281" s="2" t="s">
        <v>220</v>
      </c>
      <c r="LP281" s="2" t="s">
        <v>220</v>
      </c>
      <c r="LQ281" s="2" t="s">
        <v>232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277</v>
      </c>
      <c r="LZ281" s="2" t="s">
        <v>270</v>
      </c>
      <c r="MA281" s="2" t="s">
        <v>220</v>
      </c>
      <c r="MB281" s="2" t="s">
        <v>220</v>
      </c>
      <c r="MC281" s="2" t="s">
        <v>232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277</v>
      </c>
      <c r="ML281" s="2" t="s">
        <v>270</v>
      </c>
      <c r="MM281" s="2" t="s">
        <v>220</v>
      </c>
      <c r="MN281" s="2" t="s">
        <v>220</v>
      </c>
      <c r="MO281" s="2" t="s">
        <v>232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230</v>
      </c>
      <c r="MX281" s="2" t="s">
        <v>270</v>
      </c>
      <c r="MY281" s="2" t="s">
        <v>648</v>
      </c>
      <c r="MZ281" s="2" t="s">
        <v>1464</v>
      </c>
      <c r="NA281" s="2" t="s">
        <v>232</v>
      </c>
      <c r="NB281" s="2" t="s">
        <v>220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220</v>
      </c>
      <c r="NK281" s="2" t="s">
        <v>220</v>
      </c>
      <c r="NL281" s="2" t="s">
        <v>220</v>
      </c>
      <c r="NM281" s="2" t="s">
        <v>220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277</v>
      </c>
      <c r="NV281" s="2" t="s">
        <v>270</v>
      </c>
      <c r="NW281" s="2" t="s">
        <v>220</v>
      </c>
      <c r="NX281" s="2" t="s">
        <v>220</v>
      </c>
      <c r="NY281" s="2" t="s">
        <v>232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220</v>
      </c>
      <c r="OH281" s="2" t="s">
        <v>220</v>
      </c>
      <c r="OI281" s="2" t="s">
        <v>220</v>
      </c>
      <c r="OJ281" s="2" t="s">
        <v>220</v>
      </c>
      <c r="OK281" s="2" t="s">
        <v>220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277</v>
      </c>
      <c r="OT281" s="2" t="s">
        <v>270</v>
      </c>
      <c r="OU281" s="2" t="s">
        <v>220</v>
      </c>
      <c r="OV281" s="2" t="s">
        <v>220</v>
      </c>
      <c r="OW281" s="2" t="s">
        <v>232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220</v>
      </c>
      <c r="PF281" s="2" t="s">
        <v>220</v>
      </c>
      <c r="PG281" s="2" t="s">
        <v>220</v>
      </c>
      <c r="PH281" s="2" t="s">
        <v>220</v>
      </c>
      <c r="PI281" s="2" t="s">
        <v>220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277</v>
      </c>
      <c r="PR281" s="2" t="s">
        <v>270</v>
      </c>
      <c r="PS281" s="2" t="s">
        <v>220</v>
      </c>
      <c r="PT281" s="2" t="s">
        <v>220</v>
      </c>
      <c r="PU281" s="2" t="s">
        <v>232</v>
      </c>
      <c r="PV281" s="2" t="s">
        <v>220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</row>
    <row r="282">
      <c r="A282" s="2" t="s">
        <v>2868</v>
      </c>
      <c r="B282" s="2" t="s">
        <v>209</v>
      </c>
      <c r="C282" s="2" t="s">
        <v>210</v>
      </c>
      <c r="D282" s="2" t="s">
        <v>2673</v>
      </c>
      <c r="E282" s="2" t="s">
        <v>2674</v>
      </c>
      <c r="F282" s="2" t="s">
        <v>2865</v>
      </c>
      <c r="G282" s="2" t="s">
        <v>2865</v>
      </c>
      <c r="H282" s="2" t="s">
        <v>220</v>
      </c>
      <c r="I282" s="2" t="s">
        <v>2841</v>
      </c>
      <c r="J282" s="2" t="s">
        <v>2772</v>
      </c>
      <c r="K282" s="2" t="s">
        <v>1583</v>
      </c>
      <c r="L282" s="3">
        <v>10.5</v>
      </c>
      <c r="M282" s="3">
        <v>11.03</v>
      </c>
      <c r="N282" s="3">
        <v>24.99</v>
      </c>
      <c r="O282" s="2" t="s">
        <v>217</v>
      </c>
      <c r="P282" s="2" t="s">
        <v>538</v>
      </c>
      <c r="Q282" s="2" t="s">
        <v>219</v>
      </c>
      <c r="R282" s="2" t="s">
        <v>220</v>
      </c>
      <c r="S282" s="2" t="s">
        <v>2869</v>
      </c>
      <c r="T282" s="2" t="s">
        <v>220</v>
      </c>
      <c r="U282" s="2" t="s">
        <v>220</v>
      </c>
      <c r="V282" s="2" t="s">
        <v>441</v>
      </c>
      <c r="W282" s="2" t="s">
        <v>442</v>
      </c>
      <c r="X282" s="2" t="s">
        <v>845</v>
      </c>
      <c r="Y282" s="2" t="s">
        <v>2832</v>
      </c>
      <c r="Z282" s="4"/>
      <c r="AA282" s="4">
        <f>=ROUNDDOWN({0},0)</f>
      </c>
      <c r="AB282" s="5"/>
      <c r="AC282" s="2" t="s">
        <v>220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/>
      <c r="BJ282" s="4"/>
      <c r="BK282" s="8"/>
      <c r="BL282" s="2" t="s">
        <v>220</v>
      </c>
      <c r="BM282" s="7"/>
      <c r="BN282" s="7"/>
      <c r="BO282" s="4"/>
      <c r="BP282" s="8"/>
      <c r="BQ282" s="4"/>
      <c r="BR282" s="8"/>
      <c r="BS282" s="7"/>
      <c r="BT282" s="7"/>
      <c r="BU282" s="2" t="s">
        <v>230</v>
      </c>
      <c r="BV282" s="2" t="s">
        <v>270</v>
      </c>
      <c r="BW282" s="2" t="s">
        <v>220</v>
      </c>
      <c r="BX282" s="2" t="s">
        <v>2857</v>
      </c>
      <c r="BY282" s="2" t="s">
        <v>232</v>
      </c>
      <c r="BZ282" s="2" t="s">
        <v>220</v>
      </c>
      <c r="CA282" s="4"/>
      <c r="CB282" s="8"/>
      <c r="CC282" s="4"/>
      <c r="CD282" s="8"/>
      <c r="CE282" s="7"/>
      <c r="CF282" s="7"/>
      <c r="CG282" s="2" t="s">
        <v>230</v>
      </c>
      <c r="CH282" s="2" t="s">
        <v>270</v>
      </c>
      <c r="CI282" s="2" t="s">
        <v>2421</v>
      </c>
      <c r="CJ282" s="2" t="s">
        <v>2870</v>
      </c>
      <c r="CK282" s="2" t="s">
        <v>232</v>
      </c>
      <c r="CL282" s="2" t="s">
        <v>220</v>
      </c>
      <c r="CM282" s="4"/>
      <c r="CN282" s="8"/>
      <c r="CO282" s="4"/>
      <c r="CP282" s="8"/>
      <c r="CQ282" s="7"/>
      <c r="CR282" s="7"/>
      <c r="CS282" s="2" t="s">
        <v>230</v>
      </c>
      <c r="CT282" s="2" t="s">
        <v>270</v>
      </c>
      <c r="CU282" s="2" t="s">
        <v>587</v>
      </c>
      <c r="CV282" s="2" t="s">
        <v>220</v>
      </c>
      <c r="CW282" s="2" t="s">
        <v>232</v>
      </c>
      <c r="CX282" s="2" t="s">
        <v>220</v>
      </c>
      <c r="CY282" s="4"/>
      <c r="CZ282" s="8"/>
      <c r="DA282" s="4"/>
      <c r="DB282" s="8"/>
      <c r="DC282" s="7"/>
      <c r="DD282" s="7"/>
      <c r="DE282" s="2" t="s">
        <v>230</v>
      </c>
      <c r="DF282" s="2" t="s">
        <v>270</v>
      </c>
      <c r="DG282" s="2" t="s">
        <v>2850</v>
      </c>
      <c r="DH282" s="2" t="s">
        <v>686</v>
      </c>
      <c r="DI282" s="2" t="s">
        <v>232</v>
      </c>
      <c r="DJ282" s="2" t="s">
        <v>220</v>
      </c>
      <c r="DK282" s="4"/>
      <c r="DL282" s="8"/>
      <c r="DM282" s="4"/>
      <c r="DN282" s="8"/>
      <c r="DO282" s="7"/>
      <c r="DP282" s="7"/>
      <c r="DQ282" s="2" t="s">
        <v>230</v>
      </c>
      <c r="DR282" s="2" t="s">
        <v>270</v>
      </c>
      <c r="DS282" s="2" t="s">
        <v>591</v>
      </c>
      <c r="DT282" s="2" t="s">
        <v>679</v>
      </c>
      <c r="DU282" s="2" t="s">
        <v>232</v>
      </c>
      <c r="DV282" s="2" t="s">
        <v>220</v>
      </c>
      <c r="DW282" s="4"/>
      <c r="DX282" s="8"/>
      <c r="DY282" s="4"/>
      <c r="DZ282" s="8"/>
      <c r="EA282" s="7"/>
      <c r="EB282" s="7"/>
      <c r="EC282" s="2" t="s">
        <v>230</v>
      </c>
      <c r="ED282" s="2" t="s">
        <v>270</v>
      </c>
      <c r="EE282" s="2" t="s">
        <v>593</v>
      </c>
      <c r="EF282" s="2" t="s">
        <v>2871</v>
      </c>
      <c r="EG282" s="2" t="s">
        <v>232</v>
      </c>
      <c r="EH282" s="2" t="s">
        <v>220</v>
      </c>
      <c r="EI282" s="4"/>
      <c r="EJ282" s="8"/>
      <c r="EK282" s="4"/>
      <c r="EL282" s="8"/>
      <c r="EM282" s="7"/>
      <c r="EN282" s="7"/>
      <c r="EO282" s="2" t="s">
        <v>277</v>
      </c>
      <c r="EP282" s="2" t="s">
        <v>270</v>
      </c>
      <c r="EQ282" s="2" t="s">
        <v>220</v>
      </c>
      <c r="ER282" s="2" t="s">
        <v>220</v>
      </c>
      <c r="ES282" s="2" t="s">
        <v>232</v>
      </c>
      <c r="ET282" s="2" t="s">
        <v>220</v>
      </c>
      <c r="EU282" s="4"/>
      <c r="EV282" s="8"/>
      <c r="EW282" s="4"/>
      <c r="EX282" s="8"/>
      <c r="EY282" s="7"/>
      <c r="EZ282" s="7"/>
      <c r="FA282" s="2" t="s">
        <v>230</v>
      </c>
      <c r="FB282" s="2" t="s">
        <v>270</v>
      </c>
      <c r="FC282" s="2" t="s">
        <v>1526</v>
      </c>
      <c r="FD282" s="2" t="s">
        <v>608</v>
      </c>
      <c r="FE282" s="2" t="s">
        <v>232</v>
      </c>
      <c r="FF282" s="2" t="s">
        <v>220</v>
      </c>
      <c r="FG282" s="4"/>
      <c r="FH282" s="8"/>
      <c r="FI282" s="4"/>
      <c r="FJ282" s="8"/>
      <c r="FK282" s="7"/>
      <c r="FL282" s="7"/>
      <c r="FM282" s="2" t="s">
        <v>230</v>
      </c>
      <c r="FN282" s="2" t="s">
        <v>270</v>
      </c>
      <c r="FO282" s="2" t="s">
        <v>246</v>
      </c>
      <c r="FP282" s="2" t="s">
        <v>666</v>
      </c>
      <c r="FQ282" s="2" t="s">
        <v>232</v>
      </c>
      <c r="FR282" s="2" t="s">
        <v>220</v>
      </c>
      <c r="FS282" s="4"/>
      <c r="FT282" s="8"/>
      <c r="FU282" s="4"/>
      <c r="FV282" s="8"/>
      <c r="FW282" s="7"/>
      <c r="FX282" s="7"/>
      <c r="FY282" s="2" t="s">
        <v>277</v>
      </c>
      <c r="FZ282" s="2" t="s">
        <v>217</v>
      </c>
      <c r="GA282" s="2" t="s">
        <v>220</v>
      </c>
      <c r="GB282" s="2" t="s">
        <v>220</v>
      </c>
      <c r="GC282" s="2" t="s">
        <v>232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277</v>
      </c>
      <c r="GL282" s="2" t="s">
        <v>217</v>
      </c>
      <c r="GM282" s="2" t="s">
        <v>220</v>
      </c>
      <c r="GN282" s="2" t="s">
        <v>220</v>
      </c>
      <c r="GO282" s="2" t="s">
        <v>232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277</v>
      </c>
      <c r="GX282" s="2" t="s">
        <v>270</v>
      </c>
      <c r="GY282" s="2" t="s">
        <v>220</v>
      </c>
      <c r="GZ282" s="2" t="s">
        <v>220</v>
      </c>
      <c r="HA282" s="2" t="s">
        <v>232</v>
      </c>
      <c r="HB282" s="2" t="s">
        <v>220</v>
      </c>
      <c r="HC282" s="4"/>
      <c r="HD282" s="8"/>
      <c r="HE282" s="4"/>
      <c r="HF282" s="8"/>
      <c r="HG282" s="7"/>
      <c r="HH282" s="7"/>
      <c r="HI282" s="2" t="s">
        <v>277</v>
      </c>
      <c r="HJ282" s="2" t="s">
        <v>270</v>
      </c>
      <c r="HK282" s="2" t="s">
        <v>220</v>
      </c>
      <c r="HL282" s="2" t="s">
        <v>220</v>
      </c>
      <c r="HM282" s="2" t="s">
        <v>232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277</v>
      </c>
      <c r="HV282" s="2" t="s">
        <v>270</v>
      </c>
      <c r="HW282" s="2" t="s">
        <v>220</v>
      </c>
      <c r="HX282" s="2" t="s">
        <v>220</v>
      </c>
      <c r="HY282" s="2" t="s">
        <v>232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230</v>
      </c>
      <c r="IH282" s="2" t="s">
        <v>270</v>
      </c>
      <c r="II282" s="2" t="s">
        <v>591</v>
      </c>
      <c r="IJ282" s="2" t="s">
        <v>2353</v>
      </c>
      <c r="IK282" s="2" t="s">
        <v>232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277</v>
      </c>
      <c r="IT282" s="2" t="s">
        <v>270</v>
      </c>
      <c r="IU282" s="2" t="s">
        <v>220</v>
      </c>
      <c r="IV282" s="2" t="s">
        <v>220</v>
      </c>
      <c r="IW282" s="2" t="s">
        <v>232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230</v>
      </c>
      <c r="JF282" s="2" t="s">
        <v>270</v>
      </c>
      <c r="JG282" s="2" t="s">
        <v>1387</v>
      </c>
      <c r="JH282" s="2" t="s">
        <v>220</v>
      </c>
      <c r="JI282" s="2" t="s">
        <v>232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230</v>
      </c>
      <c r="JR282" s="2" t="s">
        <v>270</v>
      </c>
      <c r="JS282" s="2" t="s">
        <v>642</v>
      </c>
      <c r="JT282" s="2" t="s">
        <v>220</v>
      </c>
      <c r="JU282" s="2" t="s">
        <v>232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277</v>
      </c>
      <c r="KD282" s="2" t="s">
        <v>270</v>
      </c>
      <c r="KE282" s="2" t="s">
        <v>220</v>
      </c>
      <c r="KF282" s="2" t="s">
        <v>220</v>
      </c>
      <c r="KG282" s="2" t="s">
        <v>232</v>
      </c>
      <c r="KH282" s="2" t="s">
        <v>220</v>
      </c>
      <c r="KI282" s="4"/>
      <c r="KJ282" s="8"/>
      <c r="KK282" s="4"/>
      <c r="KL282" s="8"/>
      <c r="KM282" s="7"/>
      <c r="KN282" s="7"/>
      <c r="KO282" s="2" t="s">
        <v>254</v>
      </c>
      <c r="KP282" s="2" t="s">
        <v>270</v>
      </c>
      <c r="KQ282" s="2" t="s">
        <v>220</v>
      </c>
      <c r="KR282" s="2" t="s">
        <v>220</v>
      </c>
      <c r="KS282" s="2" t="s">
        <v>232</v>
      </c>
      <c r="KT282" s="2" t="s">
        <v>220</v>
      </c>
      <c r="KU282" s="4"/>
      <c r="KV282" s="8"/>
      <c r="KW282" s="4"/>
      <c r="KX282" s="8"/>
      <c r="KY282" s="7"/>
      <c r="KZ282" s="7"/>
      <c r="LA282" s="2" t="s">
        <v>277</v>
      </c>
      <c r="LB282" s="2" t="s">
        <v>270</v>
      </c>
      <c r="LC282" s="2" t="s">
        <v>220</v>
      </c>
      <c r="LD282" s="2" t="s">
        <v>220</v>
      </c>
      <c r="LE282" s="2" t="s">
        <v>232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268</v>
      </c>
      <c r="LN282" s="2" t="s">
        <v>270</v>
      </c>
      <c r="LO282" s="2" t="s">
        <v>220</v>
      </c>
      <c r="LP282" s="2" t="s">
        <v>220</v>
      </c>
      <c r="LQ282" s="2" t="s">
        <v>232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230</v>
      </c>
      <c r="LZ282" s="2" t="s">
        <v>270</v>
      </c>
      <c r="MA282" s="2" t="s">
        <v>2853</v>
      </c>
      <c r="MB282" s="2" t="s">
        <v>446</v>
      </c>
      <c r="MC282" s="2" t="s">
        <v>232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277</v>
      </c>
      <c r="ML282" s="2" t="s">
        <v>270</v>
      </c>
      <c r="MM282" s="2" t="s">
        <v>220</v>
      </c>
      <c r="MN282" s="2" t="s">
        <v>220</v>
      </c>
      <c r="MO282" s="2" t="s">
        <v>232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230</v>
      </c>
      <c r="MX282" s="2" t="s">
        <v>270</v>
      </c>
      <c r="MY282" s="2" t="s">
        <v>606</v>
      </c>
      <c r="MZ282" s="2" t="s">
        <v>615</v>
      </c>
      <c r="NA282" s="2" t="s">
        <v>232</v>
      </c>
      <c r="NB282" s="2" t="s">
        <v>220</v>
      </c>
      <c r="NC282" s="4"/>
      <c r="ND282" s="8"/>
      <c r="NE282" s="4"/>
      <c r="NF282" s="8"/>
      <c r="NG282" s="7"/>
      <c r="NH282" s="7"/>
      <c r="NI282" s="2" t="s">
        <v>220</v>
      </c>
      <c r="NJ282" s="2" t="s">
        <v>220</v>
      </c>
      <c r="NK282" s="2" t="s">
        <v>220</v>
      </c>
      <c r="NL282" s="2" t="s">
        <v>220</v>
      </c>
      <c r="NM282" s="2" t="s">
        <v>220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277</v>
      </c>
      <c r="NV282" s="2" t="s">
        <v>270</v>
      </c>
      <c r="NW282" s="2" t="s">
        <v>220</v>
      </c>
      <c r="NX282" s="2" t="s">
        <v>220</v>
      </c>
      <c r="NY282" s="2" t="s">
        <v>232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220</v>
      </c>
      <c r="OI282" s="2" t="s">
        <v>220</v>
      </c>
      <c r="OJ282" s="2" t="s">
        <v>220</v>
      </c>
      <c r="OK282" s="2" t="s">
        <v>220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230</v>
      </c>
      <c r="OT282" s="2" t="s">
        <v>270</v>
      </c>
      <c r="OU282" s="2" t="s">
        <v>607</v>
      </c>
      <c r="OV282" s="2" t="s">
        <v>2376</v>
      </c>
      <c r="OW282" s="2" t="s">
        <v>232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220</v>
      </c>
      <c r="PF282" s="2" t="s">
        <v>220</v>
      </c>
      <c r="PG282" s="2" t="s">
        <v>220</v>
      </c>
      <c r="PH282" s="2" t="s">
        <v>220</v>
      </c>
      <c r="PI282" s="2" t="s">
        <v>220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416</v>
      </c>
      <c r="PR282" s="2" t="s">
        <v>270</v>
      </c>
      <c r="PS282" s="2" t="s">
        <v>220</v>
      </c>
      <c r="PT282" s="2" t="s">
        <v>220</v>
      </c>
      <c r="PU282" s="2" t="s">
        <v>232</v>
      </c>
      <c r="PV282" s="2" t="s">
        <v>220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</row>
    <row r="283">
      <c r="A283" s="2" t="s">
        <v>2872</v>
      </c>
      <c r="B283" s="2" t="s">
        <v>209</v>
      </c>
      <c r="C283" s="2" t="s">
        <v>210</v>
      </c>
      <c r="D283" s="2" t="s">
        <v>2673</v>
      </c>
      <c r="E283" s="2" t="s">
        <v>2873</v>
      </c>
      <c r="F283" s="2" t="s">
        <v>2675</v>
      </c>
      <c r="G283" s="2" t="s">
        <v>2675</v>
      </c>
      <c r="H283" s="2" t="s">
        <v>2675</v>
      </c>
      <c r="I283" s="2" t="s">
        <v>2676</v>
      </c>
      <c r="J283" s="2" t="s">
        <v>2677</v>
      </c>
      <c r="K283" s="2" t="s">
        <v>626</v>
      </c>
      <c r="L283" s="3">
        <v>15.2</v>
      </c>
      <c r="M283" s="3">
        <v>15.96</v>
      </c>
      <c r="N283" s="3">
        <v>36.99</v>
      </c>
      <c r="O283" s="2" t="s">
        <v>537</v>
      </c>
      <c r="P283" s="2" t="s">
        <v>538</v>
      </c>
      <c r="Q283" s="2" t="s">
        <v>219</v>
      </c>
      <c r="R283" s="2" t="s">
        <v>220</v>
      </c>
      <c r="S283" s="2" t="s">
        <v>2874</v>
      </c>
      <c r="T283" s="2" t="s">
        <v>222</v>
      </c>
      <c r="U283" s="2" t="s">
        <v>2589</v>
      </c>
      <c r="V283" s="2" t="s">
        <v>2535</v>
      </c>
      <c r="W283" s="2" t="s">
        <v>845</v>
      </c>
      <c r="X283" s="2" t="s">
        <v>1234</v>
      </c>
      <c r="Y283" s="2" t="s">
        <v>2701</v>
      </c>
      <c r="Z283" s="4"/>
      <c r="AA283" s="4">
        <f>=ROUNDDOWN({0},0)</f>
      </c>
      <c r="AB283" s="5">
        <v>1</v>
      </c>
      <c r="AC283" s="2" t="s">
        <v>220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/>
      <c r="AQ283" s="8"/>
      <c r="AR283" s="4">
        <v>20</v>
      </c>
      <c r="AS283" s="8">
        <v>316.31</v>
      </c>
      <c r="AT283" s="7">
        <v>-1</v>
      </c>
      <c r="AU283" s="7">
        <v>-1</v>
      </c>
      <c r="AV283" s="4"/>
      <c r="AW283" s="8"/>
      <c r="AX283" s="4">
        <v>20</v>
      </c>
      <c r="AY283" s="8">
        <v>316.31</v>
      </c>
      <c r="AZ283" s="7">
        <v>-1</v>
      </c>
      <c r="BA283" s="7">
        <v>-1</v>
      </c>
      <c r="BB283" s="7"/>
      <c r="BC283" s="4"/>
      <c r="BD283" s="8"/>
      <c r="BE283" s="4">
        <v>20</v>
      </c>
      <c r="BF283" s="8">
        <v>316.31</v>
      </c>
      <c r="BG283" s="7">
        <v>-1</v>
      </c>
      <c r="BH283" s="7">
        <v>-1</v>
      </c>
      <c r="BI283" s="7"/>
      <c r="BJ283" s="4"/>
      <c r="BK283" s="8"/>
      <c r="BL283" s="2" t="s">
        <v>813</v>
      </c>
      <c r="BM283" s="7"/>
      <c r="BN283" s="7"/>
      <c r="BO283" s="4"/>
      <c r="BP283" s="8"/>
      <c r="BQ283" s="4">
        <v>6</v>
      </c>
      <c r="BR283" s="8">
        <v>104.88</v>
      </c>
      <c r="BS283" s="7">
        <v>-1</v>
      </c>
      <c r="BT283" s="7">
        <v>-1</v>
      </c>
      <c r="BU283" s="2" t="s">
        <v>230</v>
      </c>
      <c r="BV283" s="2" t="s">
        <v>270</v>
      </c>
      <c r="BW283" s="2" t="s">
        <v>220</v>
      </c>
      <c r="BX283" s="2" t="s">
        <v>220</v>
      </c>
      <c r="BY283" s="2" t="s">
        <v>232</v>
      </c>
      <c r="BZ283" s="2" t="s">
        <v>220</v>
      </c>
      <c r="CA283" s="4"/>
      <c r="CB283" s="8"/>
      <c r="CC283" s="4">
        <v>1</v>
      </c>
      <c r="CD283" s="8">
        <v>9.64</v>
      </c>
      <c r="CE283" s="7">
        <v>-1</v>
      </c>
      <c r="CF283" s="7">
        <v>-1</v>
      </c>
      <c r="CG283" s="2" t="s">
        <v>230</v>
      </c>
      <c r="CH283" s="2" t="s">
        <v>270</v>
      </c>
      <c r="CI283" s="2" t="s">
        <v>2701</v>
      </c>
      <c r="CJ283" s="2" t="s">
        <v>1389</v>
      </c>
      <c r="CK283" s="2" t="s">
        <v>232</v>
      </c>
      <c r="CL283" s="2" t="s">
        <v>220</v>
      </c>
      <c r="CM283" s="4"/>
      <c r="CN283" s="8"/>
      <c r="CO283" s="4">
        <v>4</v>
      </c>
      <c r="CP283" s="8">
        <v>65.12</v>
      </c>
      <c r="CQ283" s="7">
        <v>-1</v>
      </c>
      <c r="CR283" s="7">
        <v>-1</v>
      </c>
      <c r="CS283" s="2" t="s">
        <v>230</v>
      </c>
      <c r="CT283" s="2" t="s">
        <v>270</v>
      </c>
      <c r="CU283" s="2" t="s">
        <v>367</v>
      </c>
      <c r="CV283" s="2" t="s">
        <v>1887</v>
      </c>
      <c r="CW283" s="2" t="s">
        <v>269</v>
      </c>
      <c r="CX283" s="2" t="s">
        <v>220</v>
      </c>
      <c r="CY283" s="4"/>
      <c r="CZ283" s="8"/>
      <c r="DA283" s="4">
        <v>2</v>
      </c>
      <c r="DB283" s="8">
        <v>32.22</v>
      </c>
      <c r="DC283" s="7">
        <v>-1</v>
      </c>
      <c r="DD283" s="7">
        <v>-1</v>
      </c>
      <c r="DE283" s="2" t="s">
        <v>230</v>
      </c>
      <c r="DF283" s="2" t="s">
        <v>270</v>
      </c>
      <c r="DG283" s="2" t="s">
        <v>534</v>
      </c>
      <c r="DH283" s="2" t="s">
        <v>2875</v>
      </c>
      <c r="DI283" s="2" t="s">
        <v>232</v>
      </c>
      <c r="DJ283" s="2" t="s">
        <v>220</v>
      </c>
      <c r="DK283" s="4"/>
      <c r="DL283" s="8"/>
      <c r="DM283" s="4"/>
      <c r="DN283" s="8"/>
      <c r="DO283" s="7"/>
      <c r="DP283" s="7"/>
      <c r="DQ283" s="2" t="s">
        <v>230</v>
      </c>
      <c r="DR283" s="2" t="s">
        <v>270</v>
      </c>
      <c r="DS283" s="2" t="s">
        <v>1927</v>
      </c>
      <c r="DT283" s="2" t="s">
        <v>1251</v>
      </c>
      <c r="DU283" s="2" t="s">
        <v>232</v>
      </c>
      <c r="DV283" s="2" t="s">
        <v>220</v>
      </c>
      <c r="DW283" s="4"/>
      <c r="DX283" s="8"/>
      <c r="DY283" s="4">
        <v>2</v>
      </c>
      <c r="DZ283" s="8">
        <v>17</v>
      </c>
      <c r="EA283" s="7">
        <v>-1</v>
      </c>
      <c r="EB283" s="7">
        <v>-1</v>
      </c>
      <c r="EC283" s="2" t="s">
        <v>230</v>
      </c>
      <c r="ED283" s="2" t="s">
        <v>270</v>
      </c>
      <c r="EE283" s="2" t="s">
        <v>1575</v>
      </c>
      <c r="EF283" s="2" t="s">
        <v>913</v>
      </c>
      <c r="EG283" s="2" t="s">
        <v>269</v>
      </c>
      <c r="EH283" s="2" t="s">
        <v>220</v>
      </c>
      <c r="EI283" s="4"/>
      <c r="EJ283" s="8"/>
      <c r="EK283" s="4">
        <v>5</v>
      </c>
      <c r="EL283" s="8">
        <v>87.45</v>
      </c>
      <c r="EM283" s="7">
        <v>-1</v>
      </c>
      <c r="EN283" s="7">
        <v>-1</v>
      </c>
      <c r="EO283" s="2" t="s">
        <v>230</v>
      </c>
      <c r="EP283" s="2" t="s">
        <v>270</v>
      </c>
      <c r="EQ283" s="2" t="s">
        <v>1316</v>
      </c>
      <c r="ER283" s="2" t="s">
        <v>1112</v>
      </c>
      <c r="ES283" s="2" t="s">
        <v>232</v>
      </c>
      <c r="ET283" s="2" t="s">
        <v>220</v>
      </c>
      <c r="EU283" s="4"/>
      <c r="EV283" s="8"/>
      <c r="EW283" s="4"/>
      <c r="EX283" s="8"/>
      <c r="EY283" s="7"/>
      <c r="EZ283" s="7"/>
      <c r="FA283" s="2" t="s">
        <v>230</v>
      </c>
      <c r="FB283" s="2" t="s">
        <v>270</v>
      </c>
      <c r="FC283" s="2" t="s">
        <v>1418</v>
      </c>
      <c r="FD283" s="2" t="s">
        <v>2876</v>
      </c>
      <c r="FE283" s="2" t="s">
        <v>232</v>
      </c>
      <c r="FF283" s="2" t="s">
        <v>220</v>
      </c>
      <c r="FG283" s="4"/>
      <c r="FH283" s="8"/>
      <c r="FI283" s="4"/>
      <c r="FJ283" s="8"/>
      <c r="FK283" s="7"/>
      <c r="FL283" s="7"/>
      <c r="FM283" s="2" t="s">
        <v>254</v>
      </c>
      <c r="FN283" s="2" t="s">
        <v>270</v>
      </c>
      <c r="FO283" s="2" t="s">
        <v>220</v>
      </c>
      <c r="FP283" s="2" t="s">
        <v>220</v>
      </c>
      <c r="FQ283" s="2" t="s">
        <v>232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277</v>
      </c>
      <c r="FZ283" s="2" t="s">
        <v>270</v>
      </c>
      <c r="GA283" s="2" t="s">
        <v>220</v>
      </c>
      <c r="GB283" s="2" t="s">
        <v>220</v>
      </c>
      <c r="GC283" s="2" t="s">
        <v>232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277</v>
      </c>
      <c r="GL283" s="2" t="s">
        <v>270</v>
      </c>
      <c r="GM283" s="2" t="s">
        <v>220</v>
      </c>
      <c r="GN283" s="2" t="s">
        <v>220</v>
      </c>
      <c r="GO283" s="2" t="s">
        <v>232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277</v>
      </c>
      <c r="GX283" s="2" t="s">
        <v>270</v>
      </c>
      <c r="GY283" s="2" t="s">
        <v>220</v>
      </c>
      <c r="GZ283" s="2" t="s">
        <v>220</v>
      </c>
      <c r="HA283" s="2" t="s">
        <v>232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277</v>
      </c>
      <c r="HJ283" s="2" t="s">
        <v>270</v>
      </c>
      <c r="HK283" s="2" t="s">
        <v>220</v>
      </c>
      <c r="HL283" s="2" t="s">
        <v>220</v>
      </c>
      <c r="HM283" s="2" t="s">
        <v>232</v>
      </c>
      <c r="HN283" s="2" t="s">
        <v>220</v>
      </c>
      <c r="HO283" s="4"/>
      <c r="HP283" s="8"/>
      <c r="HQ283" s="4"/>
      <c r="HR283" s="8"/>
      <c r="HS283" s="7"/>
      <c r="HT283" s="7"/>
      <c r="HU283" s="2" t="s">
        <v>230</v>
      </c>
      <c r="HV283" s="2" t="s">
        <v>270</v>
      </c>
      <c r="HW283" s="2" t="s">
        <v>884</v>
      </c>
      <c r="HX283" s="2" t="s">
        <v>220</v>
      </c>
      <c r="HY283" s="2" t="s">
        <v>232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230</v>
      </c>
      <c r="IH283" s="2" t="s">
        <v>270</v>
      </c>
      <c r="II283" s="2" t="s">
        <v>2701</v>
      </c>
      <c r="IJ283" s="2" t="s">
        <v>552</v>
      </c>
      <c r="IK283" s="2" t="s">
        <v>232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277</v>
      </c>
      <c r="IT283" s="2" t="s">
        <v>270</v>
      </c>
      <c r="IU283" s="2" t="s">
        <v>220</v>
      </c>
      <c r="IV283" s="2" t="s">
        <v>220</v>
      </c>
      <c r="IW283" s="2" t="s">
        <v>232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254</v>
      </c>
      <c r="JF283" s="2" t="s">
        <v>270</v>
      </c>
      <c r="JG283" s="2" t="s">
        <v>220</v>
      </c>
      <c r="JH283" s="2" t="s">
        <v>220</v>
      </c>
      <c r="JI283" s="2" t="s">
        <v>232</v>
      </c>
      <c r="JJ283" s="2" t="s">
        <v>220</v>
      </c>
      <c r="JK283" s="4"/>
      <c r="JL283" s="8"/>
      <c r="JM283" s="4"/>
      <c r="JN283" s="8"/>
      <c r="JO283" s="7"/>
      <c r="JP283" s="7"/>
      <c r="JQ283" s="2" t="s">
        <v>277</v>
      </c>
      <c r="JR283" s="2" t="s">
        <v>270</v>
      </c>
      <c r="JS283" s="2" t="s">
        <v>220</v>
      </c>
      <c r="JT283" s="2" t="s">
        <v>220</v>
      </c>
      <c r="JU283" s="2" t="s">
        <v>232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277</v>
      </c>
      <c r="KD283" s="2" t="s">
        <v>270</v>
      </c>
      <c r="KE283" s="2" t="s">
        <v>220</v>
      </c>
      <c r="KF283" s="2" t="s">
        <v>220</v>
      </c>
      <c r="KG283" s="2" t="s">
        <v>232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277</v>
      </c>
      <c r="KP283" s="2" t="s">
        <v>270</v>
      </c>
      <c r="KQ283" s="2" t="s">
        <v>220</v>
      </c>
      <c r="KR283" s="2" t="s">
        <v>220</v>
      </c>
      <c r="KS283" s="2" t="s">
        <v>232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277</v>
      </c>
      <c r="LB283" s="2" t="s">
        <v>270</v>
      </c>
      <c r="LC283" s="2" t="s">
        <v>220</v>
      </c>
      <c r="LD283" s="2" t="s">
        <v>220</v>
      </c>
      <c r="LE283" s="2" t="s">
        <v>232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268</v>
      </c>
      <c r="LN283" s="2" t="s">
        <v>270</v>
      </c>
      <c r="LO283" s="2" t="s">
        <v>220</v>
      </c>
      <c r="LP283" s="2" t="s">
        <v>220</v>
      </c>
      <c r="LQ283" s="2" t="s">
        <v>232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270</v>
      </c>
      <c r="MA283" s="2" t="s">
        <v>869</v>
      </c>
      <c r="MB283" s="2" t="s">
        <v>220</v>
      </c>
      <c r="MC283" s="2" t="s">
        <v>232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277</v>
      </c>
      <c r="ML283" s="2" t="s">
        <v>270</v>
      </c>
      <c r="MM283" s="2" t="s">
        <v>220</v>
      </c>
      <c r="MN283" s="2" t="s">
        <v>220</v>
      </c>
      <c r="MO283" s="2" t="s">
        <v>232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230</v>
      </c>
      <c r="MX283" s="2" t="s">
        <v>270</v>
      </c>
      <c r="MY283" s="2" t="s">
        <v>1963</v>
      </c>
      <c r="MZ283" s="2" t="s">
        <v>1110</v>
      </c>
      <c r="NA283" s="2" t="s">
        <v>232</v>
      </c>
      <c r="NB283" s="2" t="s">
        <v>220</v>
      </c>
      <c r="NC283" s="4"/>
      <c r="ND283" s="8"/>
      <c r="NE283" s="4"/>
      <c r="NF283" s="8"/>
      <c r="NG283" s="7"/>
      <c r="NH283" s="7"/>
      <c r="NI283" s="2" t="s">
        <v>277</v>
      </c>
      <c r="NJ283" s="2" t="s">
        <v>270</v>
      </c>
      <c r="NK283" s="2" t="s">
        <v>220</v>
      </c>
      <c r="NL283" s="2" t="s">
        <v>220</v>
      </c>
      <c r="NM283" s="2" t="s">
        <v>232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277</v>
      </c>
      <c r="NV283" s="2" t="s">
        <v>270</v>
      </c>
      <c r="NW283" s="2" t="s">
        <v>220</v>
      </c>
      <c r="NX283" s="2" t="s">
        <v>220</v>
      </c>
      <c r="NY283" s="2" t="s">
        <v>232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268</v>
      </c>
      <c r="OH283" s="2" t="s">
        <v>270</v>
      </c>
      <c r="OI283" s="2" t="s">
        <v>220</v>
      </c>
      <c r="OJ283" s="2" t="s">
        <v>220</v>
      </c>
      <c r="OK283" s="2" t="s">
        <v>232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277</v>
      </c>
      <c r="OT283" s="2" t="s">
        <v>270</v>
      </c>
      <c r="OU283" s="2" t="s">
        <v>220</v>
      </c>
      <c r="OV283" s="2" t="s">
        <v>220</v>
      </c>
      <c r="OW283" s="2" t="s">
        <v>232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220</v>
      </c>
      <c r="PF283" s="2" t="s">
        <v>220</v>
      </c>
      <c r="PG283" s="2" t="s">
        <v>220</v>
      </c>
      <c r="PH283" s="2" t="s">
        <v>220</v>
      </c>
      <c r="PI283" s="2" t="s">
        <v>220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277</v>
      </c>
      <c r="PR283" s="2" t="s">
        <v>270</v>
      </c>
      <c r="PS283" s="2" t="s">
        <v>220</v>
      </c>
      <c r="PT283" s="2" t="s">
        <v>220</v>
      </c>
      <c r="PU283" s="2" t="s">
        <v>232</v>
      </c>
      <c r="PV283" s="2" t="s">
        <v>220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</row>
    <row r="284">
      <c r="A284" s="2" t="s">
        <v>2877</v>
      </c>
      <c r="B284" s="2" t="s">
        <v>209</v>
      </c>
      <c r="C284" s="2" t="s">
        <v>2878</v>
      </c>
      <c r="D284" s="2" t="s">
        <v>211</v>
      </c>
      <c r="E284" s="2" t="s">
        <v>1372</v>
      </c>
      <c r="F284" s="2" t="s">
        <v>2879</v>
      </c>
      <c r="G284" s="2" t="s">
        <v>2879</v>
      </c>
      <c r="H284" s="2" t="s">
        <v>2879</v>
      </c>
      <c r="I284" s="2" t="s">
        <v>2880</v>
      </c>
      <c r="J284" s="2" t="s">
        <v>2881</v>
      </c>
      <c r="K284" s="2" t="s">
        <v>216</v>
      </c>
      <c r="L284" s="3">
        <v>165</v>
      </c>
      <c r="M284" s="3">
        <v>173.24</v>
      </c>
      <c r="N284" s="3">
        <v>329.99</v>
      </c>
      <c r="O284" s="2" t="s">
        <v>217</v>
      </c>
      <c r="P284" s="2" t="s">
        <v>2882</v>
      </c>
      <c r="Q284" s="2" t="s">
        <v>219</v>
      </c>
      <c r="R284" s="2" t="s">
        <v>220</v>
      </c>
      <c r="S284" s="2" t="s">
        <v>2883</v>
      </c>
      <c r="T284" s="2" t="s">
        <v>222</v>
      </c>
      <c r="U284" s="2" t="s">
        <v>2884</v>
      </c>
      <c r="V284" s="2" t="s">
        <v>1033</v>
      </c>
      <c r="W284" s="2" t="s">
        <v>707</v>
      </c>
      <c r="X284" s="2" t="s">
        <v>845</v>
      </c>
      <c r="Y284" s="2" t="s">
        <v>1881</v>
      </c>
      <c r="Z284" s="4">
        <v>571</v>
      </c>
      <c r="AA284" s="4">
        <f>=ROUNDDOWN(12.4130434782609,0)</f>
      </c>
      <c r="AB284" s="5">
        <v>46</v>
      </c>
      <c r="AC284" s="2" t="s">
        <v>2670</v>
      </c>
      <c r="AD284" s="4">
        <v>100</v>
      </c>
      <c r="AE284" s="4">
        <v>1050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>
        <v>69</v>
      </c>
      <c r="AQ284" s="8">
        <v>12662.25</v>
      </c>
      <c r="AR284" s="4"/>
      <c r="AS284" s="8"/>
      <c r="AT284" s="7"/>
      <c r="AU284" s="7"/>
      <c r="AV284" s="4">
        <v>205</v>
      </c>
      <c r="AW284" s="8">
        <v>42000.97</v>
      </c>
      <c r="AX284" s="4" t="s">
        <v>220</v>
      </c>
      <c r="AY284" s="8" t="s">
        <v>220</v>
      </c>
      <c r="AZ284" s="7" t="s">
        <v>220</v>
      </c>
      <c r="BA284" s="7" t="s">
        <v>220</v>
      </c>
      <c r="BB284" s="7">
        <v>0.3015</v>
      </c>
      <c r="BC284" s="4">
        <v>395</v>
      </c>
      <c r="BD284" s="8">
        <v>79314.54</v>
      </c>
      <c r="BE284" s="4">
        <v>151</v>
      </c>
      <c r="BF284" s="8">
        <v>30038.79</v>
      </c>
      <c r="BG284" s="7">
        <v>1.6159</v>
      </c>
      <c r="BH284" s="7">
        <v>1.6404</v>
      </c>
      <c r="BI284" s="7">
        <v>0.5295</v>
      </c>
      <c r="BJ284" s="4">
        <v>69</v>
      </c>
      <c r="BK284" s="8">
        <v>12662.25</v>
      </c>
      <c r="BL284" s="2" t="s">
        <v>847</v>
      </c>
      <c r="BM284" s="7">
        <v>1</v>
      </c>
      <c r="BN284" s="7">
        <v>1</v>
      </c>
      <c r="BO284" s="4">
        <v>1</v>
      </c>
      <c r="BP284" s="8">
        <v>189.75</v>
      </c>
      <c r="BQ284" s="4"/>
      <c r="BR284" s="8"/>
      <c r="BS284" s="7"/>
      <c r="BT284" s="7"/>
      <c r="BU284" s="2" t="s">
        <v>230</v>
      </c>
      <c r="BV284" s="2" t="s">
        <v>217</v>
      </c>
      <c r="BW284" s="2" t="s">
        <v>220</v>
      </c>
      <c r="BX284" s="2" t="s">
        <v>2885</v>
      </c>
      <c r="BY284" s="2" t="s">
        <v>232</v>
      </c>
      <c r="BZ284" s="2" t="s">
        <v>220</v>
      </c>
      <c r="CA284" s="4">
        <v>31</v>
      </c>
      <c r="CB284" s="8">
        <v>5774.06</v>
      </c>
      <c r="CC284" s="4"/>
      <c r="CD284" s="8"/>
      <c r="CE284" s="7"/>
      <c r="CF284" s="7"/>
      <c r="CG284" s="2" t="s">
        <v>230</v>
      </c>
      <c r="CH284" s="2" t="s">
        <v>217</v>
      </c>
      <c r="CI284" s="2" t="s">
        <v>1448</v>
      </c>
      <c r="CJ284" s="2" t="s">
        <v>970</v>
      </c>
      <c r="CK284" s="2" t="s">
        <v>232</v>
      </c>
      <c r="CL284" s="2" t="s">
        <v>220</v>
      </c>
      <c r="CM284" s="4">
        <v>11</v>
      </c>
      <c r="CN284" s="8">
        <v>2096.38</v>
      </c>
      <c r="CO284" s="4"/>
      <c r="CP284" s="8"/>
      <c r="CQ284" s="7"/>
      <c r="CR284" s="7"/>
      <c r="CS284" s="2" t="s">
        <v>230</v>
      </c>
      <c r="CT284" s="2" t="s">
        <v>217</v>
      </c>
      <c r="CU284" s="2" t="s">
        <v>828</v>
      </c>
      <c r="CV284" s="2" t="s">
        <v>2886</v>
      </c>
      <c r="CW284" s="2" t="s">
        <v>232</v>
      </c>
      <c r="CX284" s="2" t="s">
        <v>220</v>
      </c>
      <c r="CY284" s="4">
        <v>6</v>
      </c>
      <c r="CZ284" s="8">
        <v>1074.18</v>
      </c>
      <c r="DA284" s="4"/>
      <c r="DB284" s="8"/>
      <c r="DC284" s="7"/>
      <c r="DD284" s="7"/>
      <c r="DE284" s="2" t="s">
        <v>230</v>
      </c>
      <c r="DF284" s="2" t="s">
        <v>217</v>
      </c>
      <c r="DG284" s="2" t="s">
        <v>418</v>
      </c>
      <c r="DH284" s="2" t="s">
        <v>328</v>
      </c>
      <c r="DI284" s="2" t="s">
        <v>232</v>
      </c>
      <c r="DJ284" s="2" t="s">
        <v>220</v>
      </c>
      <c r="DK284" s="4">
        <v>3</v>
      </c>
      <c r="DL284" s="8">
        <v>547.44</v>
      </c>
      <c r="DM284" s="4"/>
      <c r="DN284" s="8"/>
      <c r="DO284" s="7"/>
      <c r="DP284" s="7"/>
      <c r="DQ284" s="2" t="s">
        <v>230</v>
      </c>
      <c r="DR284" s="2" t="s">
        <v>217</v>
      </c>
      <c r="DS284" s="2" t="s">
        <v>1881</v>
      </c>
      <c r="DT284" s="2" t="s">
        <v>2887</v>
      </c>
      <c r="DU284" s="2" t="s">
        <v>232</v>
      </c>
      <c r="DV284" s="2" t="s">
        <v>220</v>
      </c>
      <c r="DW284" s="4">
        <v>9</v>
      </c>
      <c r="DX284" s="8">
        <v>1499.16</v>
      </c>
      <c r="DY284" s="4"/>
      <c r="DZ284" s="8"/>
      <c r="EA284" s="7"/>
      <c r="EB284" s="7"/>
      <c r="EC284" s="2" t="s">
        <v>230</v>
      </c>
      <c r="ED284" s="2" t="s">
        <v>217</v>
      </c>
      <c r="EE284" s="2" t="s">
        <v>1448</v>
      </c>
      <c r="EF284" s="2" t="s">
        <v>2888</v>
      </c>
      <c r="EG284" s="2" t="s">
        <v>232</v>
      </c>
      <c r="EH284" s="2" t="s">
        <v>220</v>
      </c>
      <c r="EI284" s="4">
        <v>5</v>
      </c>
      <c r="EJ284" s="8">
        <v>935.55</v>
      </c>
      <c r="EK284" s="4"/>
      <c r="EL284" s="8"/>
      <c r="EM284" s="7"/>
      <c r="EN284" s="7"/>
      <c r="EO284" s="2" t="s">
        <v>230</v>
      </c>
      <c r="EP284" s="2" t="s">
        <v>217</v>
      </c>
      <c r="EQ284" s="2" t="s">
        <v>2889</v>
      </c>
      <c r="ER284" s="2" t="s">
        <v>1015</v>
      </c>
      <c r="ES284" s="2" t="s">
        <v>232</v>
      </c>
      <c r="ET284" s="2" t="s">
        <v>220</v>
      </c>
      <c r="EU284" s="4">
        <v>3</v>
      </c>
      <c r="EV284" s="8">
        <v>545.73</v>
      </c>
      <c r="EW284" s="4"/>
      <c r="EX284" s="8"/>
      <c r="EY284" s="7"/>
      <c r="EZ284" s="7"/>
      <c r="FA284" s="2" t="s">
        <v>230</v>
      </c>
      <c r="FB284" s="2" t="s">
        <v>217</v>
      </c>
      <c r="FC284" s="2" t="s">
        <v>1747</v>
      </c>
      <c r="FD284" s="2" t="s">
        <v>732</v>
      </c>
      <c r="FE284" s="2" t="s">
        <v>232</v>
      </c>
      <c r="FF284" s="2" t="s">
        <v>220</v>
      </c>
      <c r="FG284" s="4"/>
      <c r="FH284" s="8"/>
      <c r="FI284" s="4"/>
      <c r="FJ284" s="8"/>
      <c r="FK284" s="7"/>
      <c r="FL284" s="7"/>
      <c r="FM284" s="2" t="s">
        <v>230</v>
      </c>
      <c r="FN284" s="2" t="s">
        <v>217</v>
      </c>
      <c r="FO284" s="2" t="s">
        <v>2890</v>
      </c>
      <c r="FP284" s="2" t="s">
        <v>220</v>
      </c>
      <c r="FQ284" s="2" t="s">
        <v>232</v>
      </c>
      <c r="FR284" s="2" t="s">
        <v>220</v>
      </c>
      <c r="FS284" s="4"/>
      <c r="FT284" s="8"/>
      <c r="FU284" s="4"/>
      <c r="FV284" s="8"/>
      <c r="FW284" s="7"/>
      <c r="FX284" s="7"/>
      <c r="FY284" s="2" t="s">
        <v>277</v>
      </c>
      <c r="FZ284" s="2" t="s">
        <v>217</v>
      </c>
      <c r="GA284" s="2" t="s">
        <v>220</v>
      </c>
      <c r="GB284" s="2" t="s">
        <v>220</v>
      </c>
      <c r="GC284" s="2" t="s">
        <v>232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277</v>
      </c>
      <c r="GL284" s="2" t="s">
        <v>217</v>
      </c>
      <c r="GM284" s="2" t="s">
        <v>220</v>
      </c>
      <c r="GN284" s="2" t="s">
        <v>220</v>
      </c>
      <c r="GO284" s="2" t="s">
        <v>232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416</v>
      </c>
      <c r="GX284" s="2" t="s">
        <v>217</v>
      </c>
      <c r="GY284" s="2" t="s">
        <v>220</v>
      </c>
      <c r="GZ284" s="2" t="s">
        <v>220</v>
      </c>
      <c r="HA284" s="2" t="s">
        <v>232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254</v>
      </c>
      <c r="HJ284" s="2" t="s">
        <v>217</v>
      </c>
      <c r="HK284" s="2" t="s">
        <v>220</v>
      </c>
      <c r="HL284" s="2" t="s">
        <v>220</v>
      </c>
      <c r="HM284" s="2" t="s">
        <v>232</v>
      </c>
      <c r="HN284" s="2" t="s">
        <v>220</v>
      </c>
      <c r="HO284" s="4"/>
      <c r="HP284" s="8"/>
      <c r="HQ284" s="4"/>
      <c r="HR284" s="8"/>
      <c r="HS284" s="7"/>
      <c r="HT284" s="7"/>
      <c r="HU284" s="2" t="s">
        <v>254</v>
      </c>
      <c r="HV284" s="2" t="s">
        <v>217</v>
      </c>
      <c r="HW284" s="2" t="s">
        <v>220</v>
      </c>
      <c r="HX284" s="2" t="s">
        <v>220</v>
      </c>
      <c r="HY284" s="2" t="s">
        <v>232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230</v>
      </c>
      <c r="IH284" s="2" t="s">
        <v>217</v>
      </c>
      <c r="II284" s="2" t="s">
        <v>1881</v>
      </c>
      <c r="IJ284" s="2" t="s">
        <v>1223</v>
      </c>
      <c r="IK284" s="2" t="s">
        <v>232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277</v>
      </c>
      <c r="IT284" s="2" t="s">
        <v>217</v>
      </c>
      <c r="IU284" s="2" t="s">
        <v>220</v>
      </c>
      <c r="IV284" s="2" t="s">
        <v>220</v>
      </c>
      <c r="IW284" s="2" t="s">
        <v>232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254</v>
      </c>
      <c r="JF284" s="2" t="s">
        <v>217</v>
      </c>
      <c r="JG284" s="2" t="s">
        <v>220</v>
      </c>
      <c r="JH284" s="2" t="s">
        <v>220</v>
      </c>
      <c r="JI284" s="2" t="s">
        <v>232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277</v>
      </c>
      <c r="JR284" s="2" t="s">
        <v>217</v>
      </c>
      <c r="JS284" s="2" t="s">
        <v>220</v>
      </c>
      <c r="JT284" s="2" t="s">
        <v>220</v>
      </c>
      <c r="JU284" s="2" t="s">
        <v>232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386</v>
      </c>
      <c r="KD284" s="2" t="s">
        <v>217</v>
      </c>
      <c r="KE284" s="2" t="s">
        <v>220</v>
      </c>
      <c r="KF284" s="2" t="s">
        <v>220</v>
      </c>
      <c r="KG284" s="2" t="s">
        <v>232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230</v>
      </c>
      <c r="KP284" s="2" t="s">
        <v>217</v>
      </c>
      <c r="KQ284" s="2" t="s">
        <v>387</v>
      </c>
      <c r="KR284" s="2" t="s">
        <v>220</v>
      </c>
      <c r="KS284" s="2" t="s">
        <v>232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277</v>
      </c>
      <c r="LB284" s="2" t="s">
        <v>217</v>
      </c>
      <c r="LC284" s="2" t="s">
        <v>220</v>
      </c>
      <c r="LD284" s="2" t="s">
        <v>220</v>
      </c>
      <c r="LE284" s="2" t="s">
        <v>232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277</v>
      </c>
      <c r="LN284" s="2" t="s">
        <v>217</v>
      </c>
      <c r="LO284" s="2" t="s">
        <v>220</v>
      </c>
      <c r="LP284" s="2" t="s">
        <v>220</v>
      </c>
      <c r="LQ284" s="2" t="s">
        <v>232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277</v>
      </c>
      <c r="LZ284" s="2" t="s">
        <v>217</v>
      </c>
      <c r="MA284" s="2" t="s">
        <v>220</v>
      </c>
      <c r="MB284" s="2" t="s">
        <v>220</v>
      </c>
      <c r="MC284" s="2" t="s">
        <v>232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230</v>
      </c>
      <c r="ML284" s="2" t="s">
        <v>270</v>
      </c>
      <c r="MM284" s="2" t="s">
        <v>421</v>
      </c>
      <c r="MN284" s="2" t="s">
        <v>220</v>
      </c>
      <c r="MO284" s="2" t="s">
        <v>232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254</v>
      </c>
      <c r="MX284" s="2" t="s">
        <v>217</v>
      </c>
      <c r="MY284" s="2" t="s">
        <v>220</v>
      </c>
      <c r="MZ284" s="2" t="s">
        <v>220</v>
      </c>
      <c r="NA284" s="2" t="s">
        <v>232</v>
      </c>
      <c r="NB284" s="2" t="s">
        <v>220</v>
      </c>
      <c r="NC284" s="4"/>
      <c r="ND284" s="8"/>
      <c r="NE284" s="4"/>
      <c r="NF284" s="8"/>
      <c r="NG284" s="7"/>
      <c r="NH284" s="7"/>
      <c r="NI284" s="2" t="s">
        <v>277</v>
      </c>
      <c r="NJ284" s="2" t="s">
        <v>217</v>
      </c>
      <c r="NK284" s="2" t="s">
        <v>220</v>
      </c>
      <c r="NL284" s="2" t="s">
        <v>220</v>
      </c>
      <c r="NM284" s="2" t="s">
        <v>232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277</v>
      </c>
      <c r="NV284" s="2" t="s">
        <v>217</v>
      </c>
      <c r="NW284" s="2" t="s">
        <v>220</v>
      </c>
      <c r="NX284" s="2" t="s">
        <v>220</v>
      </c>
      <c r="NY284" s="2" t="s">
        <v>232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220</v>
      </c>
      <c r="OI284" s="2" t="s">
        <v>220</v>
      </c>
      <c r="OJ284" s="2" t="s">
        <v>220</v>
      </c>
      <c r="OK284" s="2" t="s">
        <v>220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220</v>
      </c>
      <c r="OT284" s="2" t="s">
        <v>220</v>
      </c>
      <c r="OU284" s="2" t="s">
        <v>220</v>
      </c>
      <c r="OV284" s="2" t="s">
        <v>220</v>
      </c>
      <c r="OW284" s="2" t="s">
        <v>220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277</v>
      </c>
      <c r="PF284" s="2" t="s">
        <v>217</v>
      </c>
      <c r="PG284" s="2" t="s">
        <v>220</v>
      </c>
      <c r="PH284" s="2" t="s">
        <v>220</v>
      </c>
      <c r="PI284" s="2" t="s">
        <v>232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220</v>
      </c>
      <c r="PS284" s="2" t="s">
        <v>220</v>
      </c>
      <c r="PT284" s="2" t="s">
        <v>220</v>
      </c>
      <c r="PU284" s="2" t="s">
        <v>220</v>
      </c>
      <c r="PV284" s="2" t="s">
        <v>220</v>
      </c>
      <c r="PW284" s="4">
        <v>571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>
        <v>100</v>
      </c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>
        <v>120</v>
      </c>
      <c r="RX284" s="4"/>
      <c r="RY284" s="4"/>
      <c r="RZ284" s="4"/>
      <c r="SA284" s="4"/>
      <c r="SB284" s="4"/>
      <c r="SC284" s="4"/>
      <c r="SD284" s="4"/>
      <c r="SE284" s="4"/>
      <c r="SF284" s="4">
        <v>230</v>
      </c>
      <c r="SG284" s="4"/>
      <c r="SH284" s="4"/>
      <c r="SI284" s="4"/>
      <c r="SJ284" s="4"/>
      <c r="SK284" s="4"/>
      <c r="SL284" s="4"/>
      <c r="SM284" s="4"/>
      <c r="SN284" s="4"/>
      <c r="SO284" s="4"/>
      <c r="SP284" s="4">
        <v>250</v>
      </c>
      <c r="SQ284" s="4"/>
      <c r="SR284" s="4"/>
      <c r="SS284" s="4"/>
      <c r="ST284" s="4"/>
      <c r="SU284" s="4"/>
      <c r="SV284" s="4">
        <v>150</v>
      </c>
      <c r="SW284" s="4"/>
      <c r="SX284" s="4"/>
      <c r="SY284" s="4">
        <v>200</v>
      </c>
      <c r="SZ284" s="4"/>
      <c r="TA284" s="4"/>
      <c r="TB284" s="4"/>
      <c r="TC284" s="4"/>
      <c r="TD284" s="4"/>
      <c r="TE284" s="4"/>
      <c r="TF284" s="4"/>
      <c r="TG284" s="4"/>
      <c r="TH284" s="4"/>
    </row>
    <row r="285">
      <c r="A285" s="2" t="s">
        <v>2891</v>
      </c>
      <c r="B285" s="2" t="s">
        <v>209</v>
      </c>
      <c r="C285" s="2" t="s">
        <v>2878</v>
      </c>
      <c r="D285" s="2" t="s">
        <v>211</v>
      </c>
      <c r="E285" s="2" t="s">
        <v>1372</v>
      </c>
      <c r="F285" s="2" t="s">
        <v>2879</v>
      </c>
      <c r="G285" s="2" t="s">
        <v>2879</v>
      </c>
      <c r="H285" s="2" t="s">
        <v>2879</v>
      </c>
      <c r="I285" s="2" t="s">
        <v>2880</v>
      </c>
      <c r="J285" s="2" t="s">
        <v>1518</v>
      </c>
      <c r="K285" s="2" t="s">
        <v>216</v>
      </c>
      <c r="L285" s="3">
        <v>190</v>
      </c>
      <c r="M285" s="3">
        <v>199.49</v>
      </c>
      <c r="N285" s="3">
        <v>379.99</v>
      </c>
      <c r="O285" s="2" t="s">
        <v>217</v>
      </c>
      <c r="P285" s="2" t="s">
        <v>2882</v>
      </c>
      <c r="Q285" s="2" t="s">
        <v>219</v>
      </c>
      <c r="R285" s="2" t="s">
        <v>220</v>
      </c>
      <c r="S285" s="2" t="s">
        <v>2883</v>
      </c>
      <c r="T285" s="2" t="s">
        <v>222</v>
      </c>
      <c r="U285" s="2" t="s">
        <v>2892</v>
      </c>
      <c r="V285" s="2" t="s">
        <v>1033</v>
      </c>
      <c r="W285" s="2" t="s">
        <v>707</v>
      </c>
      <c r="X285" s="2" t="s">
        <v>845</v>
      </c>
      <c r="Y285" s="2" t="s">
        <v>1881</v>
      </c>
      <c r="Z285" s="4">
        <v>259</v>
      </c>
      <c r="AA285" s="4">
        <f>=ROUNDDOWN(3.54794520547945,0)</f>
      </c>
      <c r="AB285" s="5">
        <v>73</v>
      </c>
      <c r="AC285" s="2" t="s">
        <v>2670</v>
      </c>
      <c r="AD285" s="4">
        <v>350</v>
      </c>
      <c r="AE285" s="4">
        <v>2070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136</v>
      </c>
      <c r="AQ285" s="8">
        <v>29338.72</v>
      </c>
      <c r="AR285" s="4"/>
      <c r="AS285" s="8"/>
      <c r="AT285" s="7"/>
      <c r="AU285" s="7"/>
      <c r="AV285" s="4" t="s">
        <v>220</v>
      </c>
      <c r="AW285" s="8" t="s">
        <v>220</v>
      </c>
      <c r="AX285" s="4" t="s">
        <v>220</v>
      </c>
      <c r="AY285" s="8" t="s">
        <v>220</v>
      </c>
      <c r="AZ285" s="7" t="s">
        <v>220</v>
      </c>
      <c r="BA285" s="7" t="s">
        <v>220</v>
      </c>
      <c r="BB285" s="7">
        <v>0.6985</v>
      </c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 t="s">
        <v>220</v>
      </c>
      <c r="BJ285" s="4">
        <v>136</v>
      </c>
      <c r="BK285" s="8">
        <v>29338.72</v>
      </c>
      <c r="BL285" s="2" t="s">
        <v>2893</v>
      </c>
      <c r="BM285" s="7">
        <v>1</v>
      </c>
      <c r="BN285" s="7">
        <v>1</v>
      </c>
      <c r="BO285" s="4">
        <v>29</v>
      </c>
      <c r="BP285" s="8">
        <v>6336.5</v>
      </c>
      <c r="BQ285" s="4"/>
      <c r="BR285" s="8"/>
      <c r="BS285" s="7"/>
      <c r="BT285" s="7"/>
      <c r="BU285" s="2" t="s">
        <v>230</v>
      </c>
      <c r="BV285" s="2" t="s">
        <v>217</v>
      </c>
      <c r="BW285" s="2" t="s">
        <v>220</v>
      </c>
      <c r="BX285" s="2" t="s">
        <v>2894</v>
      </c>
      <c r="BY285" s="2" t="s">
        <v>232</v>
      </c>
      <c r="BZ285" s="2" t="s">
        <v>220</v>
      </c>
      <c r="CA285" s="4">
        <v>53</v>
      </c>
      <c r="CB285" s="8">
        <v>11516.9</v>
      </c>
      <c r="CC285" s="4"/>
      <c r="CD285" s="8"/>
      <c r="CE285" s="7"/>
      <c r="CF285" s="7"/>
      <c r="CG285" s="2" t="s">
        <v>230</v>
      </c>
      <c r="CH285" s="2" t="s">
        <v>217</v>
      </c>
      <c r="CI285" s="2" t="s">
        <v>1448</v>
      </c>
      <c r="CJ285" s="2" t="s">
        <v>2895</v>
      </c>
      <c r="CK285" s="2" t="s">
        <v>232</v>
      </c>
      <c r="CL285" s="2" t="s">
        <v>220</v>
      </c>
      <c r="CM285" s="4">
        <v>17</v>
      </c>
      <c r="CN285" s="8">
        <v>3730.65</v>
      </c>
      <c r="CO285" s="4"/>
      <c r="CP285" s="8"/>
      <c r="CQ285" s="7"/>
      <c r="CR285" s="7"/>
      <c r="CS285" s="2" t="s">
        <v>230</v>
      </c>
      <c r="CT285" s="2" t="s">
        <v>217</v>
      </c>
      <c r="CU285" s="2" t="s">
        <v>828</v>
      </c>
      <c r="CV285" s="2" t="s">
        <v>2896</v>
      </c>
      <c r="CW285" s="2" t="s">
        <v>232</v>
      </c>
      <c r="CX285" s="2" t="s">
        <v>220</v>
      </c>
      <c r="CY285" s="4">
        <v>9</v>
      </c>
      <c r="CZ285" s="8">
        <v>1879.74</v>
      </c>
      <c r="DA285" s="4"/>
      <c r="DB285" s="8"/>
      <c r="DC285" s="7"/>
      <c r="DD285" s="7"/>
      <c r="DE285" s="2" t="s">
        <v>230</v>
      </c>
      <c r="DF285" s="2" t="s">
        <v>217</v>
      </c>
      <c r="DG285" s="2" t="s">
        <v>418</v>
      </c>
      <c r="DH285" s="2" t="s">
        <v>1255</v>
      </c>
      <c r="DI285" s="2" t="s">
        <v>232</v>
      </c>
      <c r="DJ285" s="2" t="s">
        <v>220</v>
      </c>
      <c r="DK285" s="4">
        <v>5</v>
      </c>
      <c r="DL285" s="8">
        <v>1095.87</v>
      </c>
      <c r="DM285" s="4"/>
      <c r="DN285" s="8"/>
      <c r="DO285" s="7"/>
      <c r="DP285" s="7"/>
      <c r="DQ285" s="2" t="s">
        <v>230</v>
      </c>
      <c r="DR285" s="2" t="s">
        <v>217</v>
      </c>
      <c r="DS285" s="2" t="s">
        <v>1881</v>
      </c>
      <c r="DT285" s="2" t="s">
        <v>324</v>
      </c>
      <c r="DU285" s="2" t="s">
        <v>232</v>
      </c>
      <c r="DV285" s="2" t="s">
        <v>220</v>
      </c>
      <c r="DW285" s="4">
        <v>14</v>
      </c>
      <c r="DX285" s="8">
        <v>2863.84</v>
      </c>
      <c r="DY285" s="4"/>
      <c r="DZ285" s="8"/>
      <c r="EA285" s="7"/>
      <c r="EB285" s="7"/>
      <c r="EC285" s="2" t="s">
        <v>230</v>
      </c>
      <c r="ED285" s="2" t="s">
        <v>217</v>
      </c>
      <c r="EE285" s="2" t="s">
        <v>1448</v>
      </c>
      <c r="EF285" s="2" t="s">
        <v>2888</v>
      </c>
      <c r="EG285" s="2" t="s">
        <v>232</v>
      </c>
      <c r="EH285" s="2" t="s">
        <v>220</v>
      </c>
      <c r="EI285" s="4">
        <v>5</v>
      </c>
      <c r="EJ285" s="8">
        <v>1077.3</v>
      </c>
      <c r="EK285" s="4"/>
      <c r="EL285" s="8"/>
      <c r="EM285" s="7"/>
      <c r="EN285" s="7"/>
      <c r="EO285" s="2" t="s">
        <v>230</v>
      </c>
      <c r="EP285" s="2" t="s">
        <v>217</v>
      </c>
      <c r="EQ285" s="2" t="s">
        <v>2889</v>
      </c>
      <c r="ER285" s="2" t="s">
        <v>2897</v>
      </c>
      <c r="ES285" s="2" t="s">
        <v>232</v>
      </c>
      <c r="ET285" s="2" t="s">
        <v>220</v>
      </c>
      <c r="EU285" s="4">
        <v>4</v>
      </c>
      <c r="EV285" s="8">
        <v>837.92</v>
      </c>
      <c r="EW285" s="4"/>
      <c r="EX285" s="8"/>
      <c r="EY285" s="7"/>
      <c r="EZ285" s="7"/>
      <c r="FA285" s="2" t="s">
        <v>230</v>
      </c>
      <c r="FB285" s="2" t="s">
        <v>217</v>
      </c>
      <c r="FC285" s="2" t="s">
        <v>1747</v>
      </c>
      <c r="FD285" s="2" t="s">
        <v>698</v>
      </c>
      <c r="FE285" s="2" t="s">
        <v>232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230</v>
      </c>
      <c r="FN285" s="2" t="s">
        <v>217</v>
      </c>
      <c r="FO285" s="2" t="s">
        <v>2890</v>
      </c>
      <c r="FP285" s="2" t="s">
        <v>1793</v>
      </c>
      <c r="FQ285" s="2" t="s">
        <v>232</v>
      </c>
      <c r="FR285" s="2" t="s">
        <v>220</v>
      </c>
      <c r="FS285" s="4"/>
      <c r="FT285" s="8"/>
      <c r="FU285" s="4"/>
      <c r="FV285" s="8"/>
      <c r="FW285" s="7"/>
      <c r="FX285" s="7"/>
      <c r="FY285" s="2" t="s">
        <v>277</v>
      </c>
      <c r="FZ285" s="2" t="s">
        <v>217</v>
      </c>
      <c r="GA285" s="2" t="s">
        <v>220</v>
      </c>
      <c r="GB285" s="2" t="s">
        <v>220</v>
      </c>
      <c r="GC285" s="2" t="s">
        <v>232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277</v>
      </c>
      <c r="GL285" s="2" t="s">
        <v>217</v>
      </c>
      <c r="GM285" s="2" t="s">
        <v>220</v>
      </c>
      <c r="GN285" s="2" t="s">
        <v>220</v>
      </c>
      <c r="GO285" s="2" t="s">
        <v>232</v>
      </c>
      <c r="GP285" s="2" t="s">
        <v>220</v>
      </c>
      <c r="GQ285" s="4"/>
      <c r="GR285" s="8"/>
      <c r="GS285" s="4"/>
      <c r="GT285" s="8"/>
      <c r="GU285" s="7"/>
      <c r="GV285" s="7"/>
      <c r="GW285" s="2" t="s">
        <v>416</v>
      </c>
      <c r="GX285" s="2" t="s">
        <v>217</v>
      </c>
      <c r="GY285" s="2" t="s">
        <v>220</v>
      </c>
      <c r="GZ285" s="2" t="s">
        <v>220</v>
      </c>
      <c r="HA285" s="2" t="s">
        <v>232</v>
      </c>
      <c r="HB285" s="2" t="s">
        <v>220</v>
      </c>
      <c r="HC285" s="4"/>
      <c r="HD285" s="8"/>
      <c r="HE285" s="4"/>
      <c r="HF285" s="8"/>
      <c r="HG285" s="7"/>
      <c r="HH285" s="7"/>
      <c r="HI285" s="2" t="s">
        <v>254</v>
      </c>
      <c r="HJ285" s="2" t="s">
        <v>217</v>
      </c>
      <c r="HK285" s="2" t="s">
        <v>220</v>
      </c>
      <c r="HL285" s="2" t="s">
        <v>220</v>
      </c>
      <c r="HM285" s="2" t="s">
        <v>232</v>
      </c>
      <c r="HN285" s="2" t="s">
        <v>220</v>
      </c>
      <c r="HO285" s="4"/>
      <c r="HP285" s="8"/>
      <c r="HQ285" s="4"/>
      <c r="HR285" s="8"/>
      <c r="HS285" s="7"/>
      <c r="HT285" s="7"/>
      <c r="HU285" s="2" t="s">
        <v>254</v>
      </c>
      <c r="HV285" s="2" t="s">
        <v>217</v>
      </c>
      <c r="HW285" s="2" t="s">
        <v>220</v>
      </c>
      <c r="HX285" s="2" t="s">
        <v>220</v>
      </c>
      <c r="HY285" s="2" t="s">
        <v>232</v>
      </c>
      <c r="HZ285" s="2" t="s">
        <v>220</v>
      </c>
      <c r="IA285" s="4"/>
      <c r="IB285" s="8"/>
      <c r="IC285" s="4"/>
      <c r="ID285" s="8"/>
      <c r="IE285" s="7"/>
      <c r="IF285" s="7"/>
      <c r="IG285" s="2" t="s">
        <v>230</v>
      </c>
      <c r="IH285" s="2" t="s">
        <v>217</v>
      </c>
      <c r="II285" s="2" t="s">
        <v>1881</v>
      </c>
      <c r="IJ285" s="2" t="s">
        <v>220</v>
      </c>
      <c r="IK285" s="2" t="s">
        <v>232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277</v>
      </c>
      <c r="IT285" s="2" t="s">
        <v>217</v>
      </c>
      <c r="IU285" s="2" t="s">
        <v>220</v>
      </c>
      <c r="IV285" s="2" t="s">
        <v>220</v>
      </c>
      <c r="IW285" s="2" t="s">
        <v>232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254</v>
      </c>
      <c r="JF285" s="2" t="s">
        <v>217</v>
      </c>
      <c r="JG285" s="2" t="s">
        <v>220</v>
      </c>
      <c r="JH285" s="2" t="s">
        <v>220</v>
      </c>
      <c r="JI285" s="2" t="s">
        <v>232</v>
      </c>
      <c r="JJ285" s="2" t="s">
        <v>220</v>
      </c>
      <c r="JK285" s="4"/>
      <c r="JL285" s="8"/>
      <c r="JM285" s="4"/>
      <c r="JN285" s="8"/>
      <c r="JO285" s="7"/>
      <c r="JP285" s="7"/>
      <c r="JQ285" s="2" t="s">
        <v>277</v>
      </c>
      <c r="JR285" s="2" t="s">
        <v>217</v>
      </c>
      <c r="JS285" s="2" t="s">
        <v>220</v>
      </c>
      <c r="JT285" s="2" t="s">
        <v>220</v>
      </c>
      <c r="JU285" s="2" t="s">
        <v>232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386</v>
      </c>
      <c r="KD285" s="2" t="s">
        <v>217</v>
      </c>
      <c r="KE285" s="2" t="s">
        <v>220</v>
      </c>
      <c r="KF285" s="2" t="s">
        <v>220</v>
      </c>
      <c r="KG285" s="2" t="s">
        <v>232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230</v>
      </c>
      <c r="KP285" s="2" t="s">
        <v>217</v>
      </c>
      <c r="KQ285" s="2" t="s">
        <v>387</v>
      </c>
      <c r="KR285" s="2" t="s">
        <v>836</v>
      </c>
      <c r="KS285" s="2" t="s">
        <v>232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277</v>
      </c>
      <c r="LB285" s="2" t="s">
        <v>217</v>
      </c>
      <c r="LC285" s="2" t="s">
        <v>220</v>
      </c>
      <c r="LD285" s="2" t="s">
        <v>220</v>
      </c>
      <c r="LE285" s="2" t="s">
        <v>232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277</v>
      </c>
      <c r="LN285" s="2" t="s">
        <v>217</v>
      </c>
      <c r="LO285" s="2" t="s">
        <v>220</v>
      </c>
      <c r="LP285" s="2" t="s">
        <v>220</v>
      </c>
      <c r="LQ285" s="2" t="s">
        <v>232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277</v>
      </c>
      <c r="LZ285" s="2" t="s">
        <v>217</v>
      </c>
      <c r="MA285" s="2" t="s">
        <v>220</v>
      </c>
      <c r="MB285" s="2" t="s">
        <v>220</v>
      </c>
      <c r="MC285" s="2" t="s">
        <v>232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230</v>
      </c>
      <c r="ML285" s="2" t="s">
        <v>270</v>
      </c>
      <c r="MM285" s="2" t="s">
        <v>421</v>
      </c>
      <c r="MN285" s="2" t="s">
        <v>220</v>
      </c>
      <c r="MO285" s="2" t="s">
        <v>232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254</v>
      </c>
      <c r="MX285" s="2" t="s">
        <v>217</v>
      </c>
      <c r="MY285" s="2" t="s">
        <v>220</v>
      </c>
      <c r="MZ285" s="2" t="s">
        <v>220</v>
      </c>
      <c r="NA285" s="2" t="s">
        <v>232</v>
      </c>
      <c r="NB285" s="2" t="s">
        <v>220</v>
      </c>
      <c r="NC285" s="4"/>
      <c r="ND285" s="8"/>
      <c r="NE285" s="4"/>
      <c r="NF285" s="8"/>
      <c r="NG285" s="7"/>
      <c r="NH285" s="7"/>
      <c r="NI285" s="2" t="s">
        <v>277</v>
      </c>
      <c r="NJ285" s="2" t="s">
        <v>217</v>
      </c>
      <c r="NK285" s="2" t="s">
        <v>220</v>
      </c>
      <c r="NL285" s="2" t="s">
        <v>220</v>
      </c>
      <c r="NM285" s="2" t="s">
        <v>232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277</v>
      </c>
      <c r="NV285" s="2" t="s">
        <v>217</v>
      </c>
      <c r="NW285" s="2" t="s">
        <v>220</v>
      </c>
      <c r="NX285" s="2" t="s">
        <v>220</v>
      </c>
      <c r="NY285" s="2" t="s">
        <v>232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220</v>
      </c>
      <c r="OI285" s="2" t="s">
        <v>220</v>
      </c>
      <c r="OJ285" s="2" t="s">
        <v>220</v>
      </c>
      <c r="OK285" s="2" t="s">
        <v>220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220</v>
      </c>
      <c r="OT285" s="2" t="s">
        <v>220</v>
      </c>
      <c r="OU285" s="2" t="s">
        <v>220</v>
      </c>
      <c r="OV285" s="2" t="s">
        <v>220</v>
      </c>
      <c r="OW285" s="2" t="s">
        <v>220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277</v>
      </c>
      <c r="PF285" s="2" t="s">
        <v>217</v>
      </c>
      <c r="PG285" s="2" t="s">
        <v>220</v>
      </c>
      <c r="PH285" s="2" t="s">
        <v>220</v>
      </c>
      <c r="PI285" s="2" t="s">
        <v>232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220</v>
      </c>
      <c r="PR285" s="2" t="s">
        <v>220</v>
      </c>
      <c r="PS285" s="2" t="s">
        <v>220</v>
      </c>
      <c r="PT285" s="2" t="s">
        <v>220</v>
      </c>
      <c r="PU285" s="2" t="s">
        <v>220</v>
      </c>
      <c r="PV285" s="2" t="s">
        <v>220</v>
      </c>
      <c r="PW285" s="4">
        <v>259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>
        <v>350</v>
      </c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>
        <v>300</v>
      </c>
      <c r="RX285" s="4"/>
      <c r="RY285" s="4"/>
      <c r="RZ285" s="4"/>
      <c r="SA285" s="4"/>
      <c r="SB285" s="4"/>
      <c r="SC285" s="4"/>
      <c r="SD285" s="4"/>
      <c r="SE285" s="4"/>
      <c r="SF285" s="4">
        <v>320</v>
      </c>
      <c r="SG285" s="4"/>
      <c r="SH285" s="4"/>
      <c r="SI285" s="4"/>
      <c r="SJ285" s="4"/>
      <c r="SK285" s="4"/>
      <c r="SL285" s="4"/>
      <c r="SM285" s="4"/>
      <c r="SN285" s="4"/>
      <c r="SO285" s="4"/>
      <c r="SP285" s="4">
        <v>500</v>
      </c>
      <c r="SQ285" s="4"/>
      <c r="SR285" s="4"/>
      <c r="SS285" s="4"/>
      <c r="ST285" s="4"/>
      <c r="SU285" s="4"/>
      <c r="SV285" s="4">
        <v>200</v>
      </c>
      <c r="SW285" s="4"/>
      <c r="SX285" s="4"/>
      <c r="SY285" s="4">
        <v>400</v>
      </c>
      <c r="SZ285" s="4"/>
      <c r="TA285" s="4"/>
      <c r="TB285" s="4"/>
      <c r="TC285" s="4"/>
      <c r="TD285" s="4"/>
      <c r="TE285" s="4"/>
      <c r="TF285" s="4"/>
      <c r="TG285" s="4"/>
      <c r="TH285" s="4"/>
    </row>
    <row r="286">
      <c r="A286" s="2" t="s">
        <v>2898</v>
      </c>
      <c r="B286" s="2" t="s">
        <v>209</v>
      </c>
      <c r="C286" s="2" t="s">
        <v>2878</v>
      </c>
      <c r="D286" s="2" t="s">
        <v>211</v>
      </c>
      <c r="E286" s="2" t="s">
        <v>1372</v>
      </c>
      <c r="F286" s="2" t="s">
        <v>2879</v>
      </c>
      <c r="G286" s="2" t="s">
        <v>2879</v>
      </c>
      <c r="H286" s="2" t="s">
        <v>2879</v>
      </c>
      <c r="I286" s="2" t="s">
        <v>2880</v>
      </c>
      <c r="J286" s="2" t="s">
        <v>2881</v>
      </c>
      <c r="K286" s="2" t="s">
        <v>304</v>
      </c>
      <c r="L286" s="3">
        <v>165</v>
      </c>
      <c r="M286" s="3">
        <v>173.24</v>
      </c>
      <c r="N286" s="3">
        <v>329.99</v>
      </c>
      <c r="O286" s="2" t="s">
        <v>217</v>
      </c>
      <c r="P286" s="2" t="s">
        <v>2882</v>
      </c>
      <c r="Q286" s="2" t="s">
        <v>219</v>
      </c>
      <c r="R286" s="2" t="s">
        <v>220</v>
      </c>
      <c r="S286" s="2" t="s">
        <v>2899</v>
      </c>
      <c r="T286" s="2" t="s">
        <v>222</v>
      </c>
      <c r="U286" s="2" t="s">
        <v>2884</v>
      </c>
      <c r="V286" s="2" t="s">
        <v>1033</v>
      </c>
      <c r="W286" s="2" t="s">
        <v>844</v>
      </c>
      <c r="X286" s="2" t="s">
        <v>845</v>
      </c>
      <c r="Y286" s="2" t="s">
        <v>766</v>
      </c>
      <c r="Z286" s="4">
        <v>357</v>
      </c>
      <c r="AA286" s="4">
        <f>=ROUNDDOWN(10.2,0)</f>
      </c>
      <c r="AB286" s="5">
        <v>35</v>
      </c>
      <c r="AC286" s="2" t="s">
        <v>2900</v>
      </c>
      <c r="AD286" s="4">
        <v>50</v>
      </c>
      <c r="AE286" s="4">
        <v>1070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780</v>
      </c>
      <c r="AM286" s="4">
        <v>150</v>
      </c>
      <c r="AN286" s="4">
        <v>150</v>
      </c>
      <c r="AO286" s="7">
        <v>0</v>
      </c>
      <c r="AP286" s="4">
        <v>76</v>
      </c>
      <c r="AQ286" s="8">
        <v>13445.3</v>
      </c>
      <c r="AR286" s="4">
        <v>61</v>
      </c>
      <c r="AS286" s="8">
        <v>11149.51</v>
      </c>
      <c r="AT286" s="7">
        <v>0.2459</v>
      </c>
      <c r="AU286" s="7">
        <v>0.2059</v>
      </c>
      <c r="AV286" s="4">
        <v>190</v>
      </c>
      <c r="AW286" s="8">
        <v>37313.57</v>
      </c>
      <c r="AX286" s="4">
        <v>151</v>
      </c>
      <c r="AY286" s="8">
        <v>30038.79</v>
      </c>
      <c r="AZ286" s="7">
        <v>0.2583</v>
      </c>
      <c r="BA286" s="7">
        <v>0.2422</v>
      </c>
      <c r="BB286" s="7">
        <v>0.3603</v>
      </c>
      <c r="BC286" s="4" t="s">
        <v>220</v>
      </c>
      <c r="BD286" s="8" t="s">
        <v>220</v>
      </c>
      <c r="BE286" s="4" t="s">
        <v>220</v>
      </c>
      <c r="BF286" s="8" t="s">
        <v>220</v>
      </c>
      <c r="BG286" s="7" t="s">
        <v>220</v>
      </c>
      <c r="BH286" s="7" t="s">
        <v>220</v>
      </c>
      <c r="BI286" s="7">
        <v>0.4705</v>
      </c>
      <c r="BJ286" s="4">
        <v>76</v>
      </c>
      <c r="BK286" s="8">
        <v>13445.3</v>
      </c>
      <c r="BL286" s="2" t="s">
        <v>2901</v>
      </c>
      <c r="BM286" s="7">
        <v>1</v>
      </c>
      <c r="BN286" s="7">
        <v>1</v>
      </c>
      <c r="BO286" s="4">
        <v>3</v>
      </c>
      <c r="BP286" s="8">
        <v>569.25</v>
      </c>
      <c r="BQ286" s="4"/>
      <c r="BR286" s="8"/>
      <c r="BS286" s="7"/>
      <c r="BT286" s="7"/>
      <c r="BU286" s="2" t="s">
        <v>230</v>
      </c>
      <c r="BV286" s="2" t="s">
        <v>217</v>
      </c>
      <c r="BW286" s="2" t="s">
        <v>220</v>
      </c>
      <c r="BX286" s="2" t="s">
        <v>1814</v>
      </c>
      <c r="BY286" s="2" t="s">
        <v>232</v>
      </c>
      <c r="BZ286" s="2" t="s">
        <v>220</v>
      </c>
      <c r="CA286" s="4">
        <v>12</v>
      </c>
      <c r="CB286" s="8">
        <v>2235.12</v>
      </c>
      <c r="CC286" s="4">
        <v>34</v>
      </c>
      <c r="CD286" s="8">
        <v>6332.84</v>
      </c>
      <c r="CE286" s="7">
        <v>-0.6471</v>
      </c>
      <c r="CF286" s="7">
        <v>-0.6471</v>
      </c>
      <c r="CG286" s="2" t="s">
        <v>230</v>
      </c>
      <c r="CH286" s="2" t="s">
        <v>217</v>
      </c>
      <c r="CI286" s="2" t="s">
        <v>2902</v>
      </c>
      <c r="CJ286" s="2" t="s">
        <v>1764</v>
      </c>
      <c r="CK286" s="2" t="s">
        <v>232</v>
      </c>
      <c r="CL286" s="2" t="s">
        <v>220</v>
      </c>
      <c r="CM286" s="4">
        <v>3</v>
      </c>
      <c r="CN286" s="8">
        <v>571.74</v>
      </c>
      <c r="CO286" s="4">
        <v>5</v>
      </c>
      <c r="CP286" s="8">
        <v>952.9</v>
      </c>
      <c r="CQ286" s="7">
        <v>-0.4</v>
      </c>
      <c r="CR286" s="7">
        <v>-0.4</v>
      </c>
      <c r="CS286" s="2" t="s">
        <v>230</v>
      </c>
      <c r="CT286" s="2" t="s">
        <v>217</v>
      </c>
      <c r="CU286" s="2" t="s">
        <v>991</v>
      </c>
      <c r="CV286" s="2" t="s">
        <v>371</v>
      </c>
      <c r="CW286" s="2" t="s">
        <v>232</v>
      </c>
      <c r="CX286" s="2" t="s">
        <v>220</v>
      </c>
      <c r="CY286" s="4">
        <v>12</v>
      </c>
      <c r="CZ286" s="8">
        <v>2148.36</v>
      </c>
      <c r="DA286" s="4"/>
      <c r="DB286" s="8"/>
      <c r="DC286" s="7"/>
      <c r="DD286" s="7"/>
      <c r="DE286" s="2" t="s">
        <v>230</v>
      </c>
      <c r="DF286" s="2" t="s">
        <v>217</v>
      </c>
      <c r="DG286" s="2" t="s">
        <v>1764</v>
      </c>
      <c r="DH286" s="2" t="s">
        <v>337</v>
      </c>
      <c r="DI286" s="2" t="s">
        <v>232</v>
      </c>
      <c r="DJ286" s="2" t="s">
        <v>220</v>
      </c>
      <c r="DK286" s="4"/>
      <c r="DL286" s="8"/>
      <c r="DM286" s="4">
        <v>2</v>
      </c>
      <c r="DN286" s="8">
        <v>337.82</v>
      </c>
      <c r="DO286" s="7">
        <v>-1</v>
      </c>
      <c r="DP286" s="7">
        <v>-1</v>
      </c>
      <c r="DQ286" s="2" t="s">
        <v>230</v>
      </c>
      <c r="DR286" s="2" t="s">
        <v>217</v>
      </c>
      <c r="DS286" s="2" t="s">
        <v>787</v>
      </c>
      <c r="DT286" s="2" t="s">
        <v>2168</v>
      </c>
      <c r="DU286" s="2" t="s">
        <v>232</v>
      </c>
      <c r="DV286" s="2" t="s">
        <v>220</v>
      </c>
      <c r="DW286" s="4">
        <v>30</v>
      </c>
      <c r="DX286" s="8">
        <v>4927.07</v>
      </c>
      <c r="DY286" s="4">
        <v>16</v>
      </c>
      <c r="DZ286" s="8">
        <v>2787.91</v>
      </c>
      <c r="EA286" s="7">
        <v>0.875</v>
      </c>
      <c r="EB286" s="7">
        <v>0.7673</v>
      </c>
      <c r="EC286" s="2" t="s">
        <v>230</v>
      </c>
      <c r="ED286" s="2" t="s">
        <v>217</v>
      </c>
      <c r="EE286" s="2" t="s">
        <v>2902</v>
      </c>
      <c r="EF286" s="2" t="s">
        <v>420</v>
      </c>
      <c r="EG286" s="2" t="s">
        <v>232</v>
      </c>
      <c r="EH286" s="2" t="s">
        <v>220</v>
      </c>
      <c r="EI286" s="4">
        <v>16</v>
      </c>
      <c r="EJ286" s="8">
        <v>2993.76</v>
      </c>
      <c r="EK286" s="4">
        <v>2</v>
      </c>
      <c r="EL286" s="8">
        <v>374.22</v>
      </c>
      <c r="EM286" s="7">
        <v>7</v>
      </c>
      <c r="EN286" s="7">
        <v>7</v>
      </c>
      <c r="EO286" s="2" t="s">
        <v>230</v>
      </c>
      <c r="EP286" s="2" t="s">
        <v>217</v>
      </c>
      <c r="EQ286" s="2" t="s">
        <v>369</v>
      </c>
      <c r="ER286" s="2" t="s">
        <v>1976</v>
      </c>
      <c r="ES286" s="2" t="s">
        <v>232</v>
      </c>
      <c r="ET286" s="2" t="s">
        <v>220</v>
      </c>
      <c r="EU286" s="4"/>
      <c r="EV286" s="8"/>
      <c r="EW286" s="4">
        <v>1</v>
      </c>
      <c r="EX286" s="8">
        <v>181.91</v>
      </c>
      <c r="EY286" s="7">
        <v>-1</v>
      </c>
      <c r="EZ286" s="7">
        <v>-1</v>
      </c>
      <c r="FA286" s="2" t="s">
        <v>230</v>
      </c>
      <c r="FB286" s="2" t="s">
        <v>217</v>
      </c>
      <c r="FC286" s="2" t="s">
        <v>1038</v>
      </c>
      <c r="FD286" s="2" t="s">
        <v>2903</v>
      </c>
      <c r="FE286" s="2" t="s">
        <v>232</v>
      </c>
      <c r="FF286" s="2" t="s">
        <v>220</v>
      </c>
      <c r="FG286" s="4"/>
      <c r="FH286" s="8"/>
      <c r="FI286" s="4">
        <v>1</v>
      </c>
      <c r="FJ286" s="8">
        <v>181.91</v>
      </c>
      <c r="FK286" s="7">
        <v>-1</v>
      </c>
      <c r="FL286" s="7">
        <v>-1</v>
      </c>
      <c r="FM286" s="2" t="s">
        <v>230</v>
      </c>
      <c r="FN286" s="2" t="s">
        <v>217</v>
      </c>
      <c r="FO286" s="2" t="s">
        <v>514</v>
      </c>
      <c r="FP286" s="2" t="s">
        <v>2904</v>
      </c>
      <c r="FQ286" s="2" t="s">
        <v>232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416</v>
      </c>
      <c r="FZ286" s="2" t="s">
        <v>217</v>
      </c>
      <c r="GA286" s="2" t="s">
        <v>220</v>
      </c>
      <c r="GB286" s="2" t="s">
        <v>220</v>
      </c>
      <c r="GC286" s="2" t="s">
        <v>232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386</v>
      </c>
      <c r="GL286" s="2" t="s">
        <v>217</v>
      </c>
      <c r="GM286" s="2" t="s">
        <v>220</v>
      </c>
      <c r="GN286" s="2" t="s">
        <v>220</v>
      </c>
      <c r="GO286" s="2" t="s">
        <v>232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277</v>
      </c>
      <c r="GX286" s="2" t="s">
        <v>217</v>
      </c>
      <c r="GY286" s="2" t="s">
        <v>220</v>
      </c>
      <c r="GZ286" s="2" t="s">
        <v>220</v>
      </c>
      <c r="HA286" s="2" t="s">
        <v>232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254</v>
      </c>
      <c r="HJ286" s="2" t="s">
        <v>217</v>
      </c>
      <c r="HK286" s="2" t="s">
        <v>220</v>
      </c>
      <c r="HL286" s="2" t="s">
        <v>220</v>
      </c>
      <c r="HM286" s="2" t="s">
        <v>232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230</v>
      </c>
      <c r="HV286" s="2" t="s">
        <v>217</v>
      </c>
      <c r="HW286" s="2" t="s">
        <v>382</v>
      </c>
      <c r="HX286" s="2" t="s">
        <v>220</v>
      </c>
      <c r="HY286" s="2" t="s">
        <v>232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230</v>
      </c>
      <c r="IH286" s="2" t="s">
        <v>217</v>
      </c>
      <c r="II286" s="2" t="s">
        <v>2902</v>
      </c>
      <c r="IJ286" s="2" t="s">
        <v>2905</v>
      </c>
      <c r="IK286" s="2" t="s">
        <v>232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277</v>
      </c>
      <c r="IT286" s="2" t="s">
        <v>217</v>
      </c>
      <c r="IU286" s="2" t="s">
        <v>220</v>
      </c>
      <c r="IV286" s="2" t="s">
        <v>220</v>
      </c>
      <c r="IW286" s="2" t="s">
        <v>232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254</v>
      </c>
      <c r="JF286" s="2" t="s">
        <v>217</v>
      </c>
      <c r="JG286" s="2" t="s">
        <v>220</v>
      </c>
      <c r="JH286" s="2" t="s">
        <v>220</v>
      </c>
      <c r="JI286" s="2" t="s">
        <v>232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277</v>
      </c>
      <c r="JR286" s="2" t="s">
        <v>217</v>
      </c>
      <c r="JS286" s="2" t="s">
        <v>220</v>
      </c>
      <c r="JT286" s="2" t="s">
        <v>220</v>
      </c>
      <c r="JU286" s="2" t="s">
        <v>232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386</v>
      </c>
      <c r="KD286" s="2" t="s">
        <v>217</v>
      </c>
      <c r="KE286" s="2" t="s">
        <v>220</v>
      </c>
      <c r="KF286" s="2" t="s">
        <v>220</v>
      </c>
      <c r="KG286" s="2" t="s">
        <v>232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277</v>
      </c>
      <c r="KP286" s="2" t="s">
        <v>217</v>
      </c>
      <c r="KQ286" s="2" t="s">
        <v>220</v>
      </c>
      <c r="KR286" s="2" t="s">
        <v>220</v>
      </c>
      <c r="KS286" s="2" t="s">
        <v>232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277</v>
      </c>
      <c r="LB286" s="2" t="s">
        <v>217</v>
      </c>
      <c r="LC286" s="2" t="s">
        <v>220</v>
      </c>
      <c r="LD286" s="2" t="s">
        <v>220</v>
      </c>
      <c r="LE286" s="2" t="s">
        <v>232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277</v>
      </c>
      <c r="LN286" s="2" t="s">
        <v>217</v>
      </c>
      <c r="LO286" s="2" t="s">
        <v>220</v>
      </c>
      <c r="LP286" s="2" t="s">
        <v>220</v>
      </c>
      <c r="LQ286" s="2" t="s">
        <v>232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230</v>
      </c>
      <c r="LZ286" s="2" t="s">
        <v>270</v>
      </c>
      <c r="MA286" s="2" t="s">
        <v>1038</v>
      </c>
      <c r="MB286" s="2" t="s">
        <v>888</v>
      </c>
      <c r="MC286" s="2" t="s">
        <v>232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416</v>
      </c>
      <c r="ML286" s="2" t="s">
        <v>217</v>
      </c>
      <c r="MM286" s="2" t="s">
        <v>220</v>
      </c>
      <c r="MN286" s="2" t="s">
        <v>220</v>
      </c>
      <c r="MO286" s="2" t="s">
        <v>232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230</v>
      </c>
      <c r="MX286" s="2" t="s">
        <v>274</v>
      </c>
      <c r="MY286" s="2" t="s">
        <v>768</v>
      </c>
      <c r="MZ286" s="2" t="s">
        <v>770</v>
      </c>
      <c r="NA286" s="2" t="s">
        <v>232</v>
      </c>
      <c r="NB286" s="2" t="s">
        <v>220</v>
      </c>
      <c r="NC286" s="4"/>
      <c r="ND286" s="8"/>
      <c r="NE286" s="4"/>
      <c r="NF286" s="8"/>
      <c r="NG286" s="7"/>
      <c r="NH286" s="7"/>
      <c r="NI286" s="2" t="s">
        <v>220</v>
      </c>
      <c r="NJ286" s="2" t="s">
        <v>220</v>
      </c>
      <c r="NK286" s="2" t="s">
        <v>220</v>
      </c>
      <c r="NL286" s="2" t="s">
        <v>220</v>
      </c>
      <c r="NM286" s="2" t="s">
        <v>220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277</v>
      </c>
      <c r="NV286" s="2" t="s">
        <v>217</v>
      </c>
      <c r="NW286" s="2" t="s">
        <v>220</v>
      </c>
      <c r="NX286" s="2" t="s">
        <v>220</v>
      </c>
      <c r="NY286" s="2" t="s">
        <v>232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268</v>
      </c>
      <c r="OH286" s="2" t="s">
        <v>217</v>
      </c>
      <c r="OI286" s="2" t="s">
        <v>220</v>
      </c>
      <c r="OJ286" s="2" t="s">
        <v>220</v>
      </c>
      <c r="OK286" s="2" t="s">
        <v>232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277</v>
      </c>
      <c r="OT286" s="2" t="s">
        <v>270</v>
      </c>
      <c r="OU286" s="2" t="s">
        <v>220</v>
      </c>
      <c r="OV286" s="2" t="s">
        <v>220</v>
      </c>
      <c r="OW286" s="2" t="s">
        <v>232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220</v>
      </c>
      <c r="PG286" s="2" t="s">
        <v>220</v>
      </c>
      <c r="PH286" s="2" t="s">
        <v>220</v>
      </c>
      <c r="PI286" s="2" t="s">
        <v>220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277</v>
      </c>
      <c r="PR286" s="2" t="s">
        <v>270</v>
      </c>
      <c r="PS286" s="2" t="s">
        <v>220</v>
      </c>
      <c r="PT286" s="2" t="s">
        <v>220</v>
      </c>
      <c r="PU286" s="2" t="s">
        <v>232</v>
      </c>
      <c r="PV286" s="2" t="s">
        <v>220</v>
      </c>
      <c r="PW286" s="4">
        <v>231</v>
      </c>
      <c r="PX286" s="4"/>
      <c r="PY286" s="4"/>
      <c r="PZ286" s="4"/>
      <c r="QA286" s="4">
        <v>126</v>
      </c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>
        <v>50</v>
      </c>
      <c r="QW286" s="4"/>
      <c r="QX286" s="4"/>
      <c r="QY286" s="4"/>
      <c r="QZ286" s="4"/>
      <c r="RA286" s="4"/>
      <c r="RB286" s="4">
        <v>150</v>
      </c>
      <c r="RC286" s="4"/>
      <c r="RD286" s="4"/>
      <c r="RE286" s="4"/>
      <c r="RF286" s="4"/>
      <c r="RG286" s="4">
        <v>160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>
        <v>200</v>
      </c>
      <c r="RX286" s="4"/>
      <c r="RY286" s="4"/>
      <c r="RZ286" s="4"/>
      <c r="SA286" s="4"/>
      <c r="SB286" s="4"/>
      <c r="SC286" s="4"/>
      <c r="SD286" s="4"/>
      <c r="SE286" s="4"/>
      <c r="SF286" s="4">
        <v>300</v>
      </c>
      <c r="SG286" s="4"/>
      <c r="SH286" s="4"/>
      <c r="SI286" s="4"/>
      <c r="SJ286" s="4"/>
      <c r="SK286" s="4"/>
      <c r="SL286" s="4"/>
      <c r="SM286" s="4"/>
      <c r="SN286" s="4">
        <v>50</v>
      </c>
      <c r="SO286" s="4"/>
      <c r="SP286" s="4"/>
      <c r="SQ286" s="4"/>
      <c r="SR286" s="4"/>
      <c r="SS286" s="4"/>
      <c r="ST286" s="4"/>
      <c r="SU286" s="4"/>
      <c r="SV286" s="4">
        <v>160</v>
      </c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>
        <v>150</v>
      </c>
    </row>
    <row r="287">
      <c r="A287" s="2" t="s">
        <v>2906</v>
      </c>
      <c r="B287" s="2" t="s">
        <v>209</v>
      </c>
      <c r="C287" s="2" t="s">
        <v>2878</v>
      </c>
      <c r="D287" s="2" t="s">
        <v>211</v>
      </c>
      <c r="E287" s="2" t="s">
        <v>1372</v>
      </c>
      <c r="F287" s="2" t="s">
        <v>2879</v>
      </c>
      <c r="G287" s="2" t="s">
        <v>2879</v>
      </c>
      <c r="H287" s="2" t="s">
        <v>2879</v>
      </c>
      <c r="I287" s="2" t="s">
        <v>2880</v>
      </c>
      <c r="J287" s="2" t="s">
        <v>1518</v>
      </c>
      <c r="K287" s="2" t="s">
        <v>304</v>
      </c>
      <c r="L287" s="3">
        <v>190</v>
      </c>
      <c r="M287" s="3">
        <v>199.49</v>
      </c>
      <c r="N287" s="3">
        <v>379.99</v>
      </c>
      <c r="O287" s="2" t="s">
        <v>217</v>
      </c>
      <c r="P287" s="2" t="s">
        <v>2882</v>
      </c>
      <c r="Q287" s="2" t="s">
        <v>219</v>
      </c>
      <c r="R287" s="2" t="s">
        <v>220</v>
      </c>
      <c r="S287" s="2" t="s">
        <v>2899</v>
      </c>
      <c r="T287" s="2" t="s">
        <v>222</v>
      </c>
      <c r="U287" s="2" t="s">
        <v>2892</v>
      </c>
      <c r="V287" s="2" t="s">
        <v>1033</v>
      </c>
      <c r="W287" s="2" t="s">
        <v>844</v>
      </c>
      <c r="X287" s="2" t="s">
        <v>845</v>
      </c>
      <c r="Y287" s="2" t="s">
        <v>766</v>
      </c>
      <c r="Z287" s="4">
        <v>955</v>
      </c>
      <c r="AA287" s="4">
        <f>=ROUNDDOWN(18.3653846153846,0)</f>
      </c>
      <c r="AB287" s="5">
        <v>52</v>
      </c>
      <c r="AC287" s="2" t="s">
        <v>2900</v>
      </c>
      <c r="AD287" s="4">
        <v>70</v>
      </c>
      <c r="AE287" s="4">
        <v>950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780</v>
      </c>
      <c r="AM287" s="4">
        <v>200</v>
      </c>
      <c r="AN287" s="4">
        <v>200</v>
      </c>
      <c r="AO287" s="7">
        <v>0</v>
      </c>
      <c r="AP287" s="4">
        <v>114</v>
      </c>
      <c r="AQ287" s="8">
        <v>23868.27</v>
      </c>
      <c r="AR287" s="4">
        <v>90</v>
      </c>
      <c r="AS287" s="8">
        <v>18889.28</v>
      </c>
      <c r="AT287" s="7">
        <v>0.2667</v>
      </c>
      <c r="AU287" s="7">
        <v>0.2636</v>
      </c>
      <c r="AV287" s="4" t="s">
        <v>220</v>
      </c>
      <c r="AW287" s="8" t="s">
        <v>220</v>
      </c>
      <c r="AX287" s="4" t="s">
        <v>220</v>
      </c>
      <c r="AY287" s="8" t="s">
        <v>220</v>
      </c>
      <c r="AZ287" s="7" t="s">
        <v>220</v>
      </c>
      <c r="BA287" s="7" t="s">
        <v>220</v>
      </c>
      <c r="BB287" s="7">
        <v>0.6397</v>
      </c>
      <c r="BC287" s="4" t="s">
        <v>220</v>
      </c>
      <c r="BD287" s="8" t="s">
        <v>220</v>
      </c>
      <c r="BE287" s="4" t="s">
        <v>220</v>
      </c>
      <c r="BF287" s="8" t="s">
        <v>220</v>
      </c>
      <c r="BG287" s="7" t="s">
        <v>220</v>
      </c>
      <c r="BH287" s="7" t="s">
        <v>220</v>
      </c>
      <c r="BI287" s="7" t="s">
        <v>220</v>
      </c>
      <c r="BJ287" s="4">
        <v>114</v>
      </c>
      <c r="BK287" s="8">
        <v>23868.27</v>
      </c>
      <c r="BL287" s="2" t="s">
        <v>2907</v>
      </c>
      <c r="BM287" s="7">
        <v>1</v>
      </c>
      <c r="BN287" s="7">
        <v>1</v>
      </c>
      <c r="BO287" s="4">
        <v>4</v>
      </c>
      <c r="BP287" s="8">
        <v>874</v>
      </c>
      <c r="BQ287" s="4"/>
      <c r="BR287" s="8"/>
      <c r="BS287" s="7"/>
      <c r="BT287" s="7"/>
      <c r="BU287" s="2" t="s">
        <v>230</v>
      </c>
      <c r="BV287" s="2" t="s">
        <v>217</v>
      </c>
      <c r="BW287" s="2" t="s">
        <v>220</v>
      </c>
      <c r="BX287" s="2" t="s">
        <v>1814</v>
      </c>
      <c r="BY287" s="2" t="s">
        <v>232</v>
      </c>
      <c r="BZ287" s="2" t="s">
        <v>220</v>
      </c>
      <c r="CA287" s="4">
        <v>43</v>
      </c>
      <c r="CB287" s="8">
        <v>9343.9</v>
      </c>
      <c r="CC287" s="4">
        <v>33</v>
      </c>
      <c r="CD287" s="8">
        <v>7170.9</v>
      </c>
      <c r="CE287" s="7">
        <v>0.303</v>
      </c>
      <c r="CF287" s="7">
        <v>0.303</v>
      </c>
      <c r="CG287" s="2" t="s">
        <v>230</v>
      </c>
      <c r="CH287" s="2" t="s">
        <v>217</v>
      </c>
      <c r="CI287" s="2" t="s">
        <v>2902</v>
      </c>
      <c r="CJ287" s="2" t="s">
        <v>767</v>
      </c>
      <c r="CK287" s="2" t="s">
        <v>232</v>
      </c>
      <c r="CL287" s="2" t="s">
        <v>220</v>
      </c>
      <c r="CM287" s="4">
        <v>8</v>
      </c>
      <c r="CN287" s="8">
        <v>1755.6</v>
      </c>
      <c r="CO287" s="4">
        <v>5</v>
      </c>
      <c r="CP287" s="8">
        <v>1097.25</v>
      </c>
      <c r="CQ287" s="7">
        <v>0.6</v>
      </c>
      <c r="CR287" s="7">
        <v>0.6</v>
      </c>
      <c r="CS287" s="2" t="s">
        <v>230</v>
      </c>
      <c r="CT287" s="2" t="s">
        <v>217</v>
      </c>
      <c r="CU287" s="2" t="s">
        <v>991</v>
      </c>
      <c r="CV287" s="2" t="s">
        <v>757</v>
      </c>
      <c r="CW287" s="2" t="s">
        <v>232</v>
      </c>
      <c r="CX287" s="2" t="s">
        <v>220</v>
      </c>
      <c r="CY287" s="4">
        <v>18</v>
      </c>
      <c r="CZ287" s="8">
        <v>3759.48</v>
      </c>
      <c r="DA287" s="4"/>
      <c r="DB287" s="8"/>
      <c r="DC287" s="7"/>
      <c r="DD287" s="7"/>
      <c r="DE287" s="2" t="s">
        <v>230</v>
      </c>
      <c r="DF287" s="2" t="s">
        <v>217</v>
      </c>
      <c r="DG287" s="2" t="s">
        <v>1764</v>
      </c>
      <c r="DH287" s="2" t="s">
        <v>337</v>
      </c>
      <c r="DI287" s="2" t="s">
        <v>232</v>
      </c>
      <c r="DJ287" s="2" t="s">
        <v>220</v>
      </c>
      <c r="DK287" s="4">
        <v>3</v>
      </c>
      <c r="DL287" s="8">
        <v>614.43</v>
      </c>
      <c r="DM287" s="4">
        <v>2</v>
      </c>
      <c r="DN287" s="8">
        <v>398.98</v>
      </c>
      <c r="DO287" s="7">
        <v>0.5</v>
      </c>
      <c r="DP287" s="7">
        <v>0.54</v>
      </c>
      <c r="DQ287" s="2" t="s">
        <v>230</v>
      </c>
      <c r="DR287" s="2" t="s">
        <v>217</v>
      </c>
      <c r="DS287" s="2" t="s">
        <v>787</v>
      </c>
      <c r="DT287" s="2" t="s">
        <v>2902</v>
      </c>
      <c r="DU287" s="2" t="s">
        <v>232</v>
      </c>
      <c r="DV287" s="2" t="s">
        <v>220</v>
      </c>
      <c r="DW287" s="4">
        <v>28</v>
      </c>
      <c r="DX287" s="8">
        <v>5390.18</v>
      </c>
      <c r="DY287" s="4">
        <v>32</v>
      </c>
      <c r="DZ287" s="8">
        <v>6423.16</v>
      </c>
      <c r="EA287" s="7">
        <v>-0.125</v>
      </c>
      <c r="EB287" s="7">
        <v>-0.1608</v>
      </c>
      <c r="EC287" s="2" t="s">
        <v>230</v>
      </c>
      <c r="ED287" s="2" t="s">
        <v>217</v>
      </c>
      <c r="EE287" s="2" t="s">
        <v>2902</v>
      </c>
      <c r="EF287" s="2" t="s">
        <v>297</v>
      </c>
      <c r="EG287" s="2" t="s">
        <v>232</v>
      </c>
      <c r="EH287" s="2" t="s">
        <v>220</v>
      </c>
      <c r="EI287" s="4">
        <v>6</v>
      </c>
      <c r="EJ287" s="8">
        <v>1292.76</v>
      </c>
      <c r="EK287" s="4">
        <v>8</v>
      </c>
      <c r="EL287" s="8">
        <v>1723.68</v>
      </c>
      <c r="EM287" s="7">
        <v>-0.25</v>
      </c>
      <c r="EN287" s="7">
        <v>-0.25</v>
      </c>
      <c r="EO287" s="2" t="s">
        <v>230</v>
      </c>
      <c r="EP287" s="2" t="s">
        <v>217</v>
      </c>
      <c r="EQ287" s="2" t="s">
        <v>369</v>
      </c>
      <c r="ER287" s="2" t="s">
        <v>1976</v>
      </c>
      <c r="ES287" s="2" t="s">
        <v>232</v>
      </c>
      <c r="ET287" s="2" t="s">
        <v>220</v>
      </c>
      <c r="EU287" s="4">
        <v>2</v>
      </c>
      <c r="EV287" s="8">
        <v>418.96</v>
      </c>
      <c r="EW287" s="4">
        <v>1</v>
      </c>
      <c r="EX287" s="8">
        <v>209.48</v>
      </c>
      <c r="EY287" s="7">
        <v>1</v>
      </c>
      <c r="EZ287" s="7">
        <v>1</v>
      </c>
      <c r="FA287" s="2" t="s">
        <v>230</v>
      </c>
      <c r="FB287" s="2" t="s">
        <v>217</v>
      </c>
      <c r="FC287" s="2" t="s">
        <v>1038</v>
      </c>
      <c r="FD287" s="2" t="s">
        <v>2908</v>
      </c>
      <c r="FE287" s="2" t="s">
        <v>232</v>
      </c>
      <c r="FF287" s="2" t="s">
        <v>220</v>
      </c>
      <c r="FG287" s="4">
        <v>2</v>
      </c>
      <c r="FH287" s="8">
        <v>418.96</v>
      </c>
      <c r="FI287" s="4">
        <v>8</v>
      </c>
      <c r="FJ287" s="8">
        <v>1675.84</v>
      </c>
      <c r="FK287" s="7">
        <v>-0.75</v>
      </c>
      <c r="FL287" s="7">
        <v>-0.75</v>
      </c>
      <c r="FM287" s="2" t="s">
        <v>230</v>
      </c>
      <c r="FN287" s="2" t="s">
        <v>217</v>
      </c>
      <c r="FO287" s="2" t="s">
        <v>514</v>
      </c>
      <c r="FP287" s="2" t="s">
        <v>2909</v>
      </c>
      <c r="FQ287" s="2" t="s">
        <v>232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416</v>
      </c>
      <c r="FZ287" s="2" t="s">
        <v>217</v>
      </c>
      <c r="GA287" s="2" t="s">
        <v>220</v>
      </c>
      <c r="GB287" s="2" t="s">
        <v>220</v>
      </c>
      <c r="GC287" s="2" t="s">
        <v>232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386</v>
      </c>
      <c r="GL287" s="2" t="s">
        <v>217</v>
      </c>
      <c r="GM287" s="2" t="s">
        <v>220</v>
      </c>
      <c r="GN287" s="2" t="s">
        <v>220</v>
      </c>
      <c r="GO287" s="2" t="s">
        <v>232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277</v>
      </c>
      <c r="GX287" s="2" t="s">
        <v>217</v>
      </c>
      <c r="GY287" s="2" t="s">
        <v>220</v>
      </c>
      <c r="GZ287" s="2" t="s">
        <v>220</v>
      </c>
      <c r="HA287" s="2" t="s">
        <v>232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254</v>
      </c>
      <c r="HJ287" s="2" t="s">
        <v>217</v>
      </c>
      <c r="HK287" s="2" t="s">
        <v>220</v>
      </c>
      <c r="HL287" s="2" t="s">
        <v>220</v>
      </c>
      <c r="HM287" s="2" t="s">
        <v>232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230</v>
      </c>
      <c r="HV287" s="2" t="s">
        <v>217</v>
      </c>
      <c r="HW287" s="2" t="s">
        <v>382</v>
      </c>
      <c r="HX287" s="2" t="s">
        <v>220</v>
      </c>
      <c r="HY287" s="2" t="s">
        <v>232</v>
      </c>
      <c r="HZ287" s="2" t="s">
        <v>220</v>
      </c>
      <c r="IA287" s="4"/>
      <c r="IB287" s="8"/>
      <c r="IC287" s="4">
        <v>1</v>
      </c>
      <c r="ID287" s="8">
        <v>189.99</v>
      </c>
      <c r="IE287" s="7">
        <v>-1</v>
      </c>
      <c r="IF287" s="7">
        <v>-1</v>
      </c>
      <c r="IG287" s="2" t="s">
        <v>230</v>
      </c>
      <c r="IH287" s="2" t="s">
        <v>217</v>
      </c>
      <c r="II287" s="2" t="s">
        <v>2902</v>
      </c>
      <c r="IJ287" s="2" t="s">
        <v>2902</v>
      </c>
      <c r="IK287" s="2" t="s">
        <v>232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277</v>
      </c>
      <c r="IT287" s="2" t="s">
        <v>217</v>
      </c>
      <c r="IU287" s="2" t="s">
        <v>220</v>
      </c>
      <c r="IV287" s="2" t="s">
        <v>220</v>
      </c>
      <c r="IW287" s="2" t="s">
        <v>232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254</v>
      </c>
      <c r="JF287" s="2" t="s">
        <v>217</v>
      </c>
      <c r="JG287" s="2" t="s">
        <v>220</v>
      </c>
      <c r="JH287" s="2" t="s">
        <v>220</v>
      </c>
      <c r="JI287" s="2" t="s">
        <v>232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277</v>
      </c>
      <c r="JR287" s="2" t="s">
        <v>217</v>
      </c>
      <c r="JS287" s="2" t="s">
        <v>220</v>
      </c>
      <c r="JT287" s="2" t="s">
        <v>220</v>
      </c>
      <c r="JU287" s="2" t="s">
        <v>232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386</v>
      </c>
      <c r="KD287" s="2" t="s">
        <v>217</v>
      </c>
      <c r="KE287" s="2" t="s">
        <v>220</v>
      </c>
      <c r="KF287" s="2" t="s">
        <v>220</v>
      </c>
      <c r="KG287" s="2" t="s">
        <v>232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277</v>
      </c>
      <c r="KP287" s="2" t="s">
        <v>217</v>
      </c>
      <c r="KQ287" s="2" t="s">
        <v>220</v>
      </c>
      <c r="KR287" s="2" t="s">
        <v>220</v>
      </c>
      <c r="KS287" s="2" t="s">
        <v>232</v>
      </c>
      <c r="KT287" s="2" t="s">
        <v>220</v>
      </c>
      <c r="KU287" s="4"/>
      <c r="KV287" s="8"/>
      <c r="KW287" s="4"/>
      <c r="KX287" s="8"/>
      <c r="KY287" s="7"/>
      <c r="KZ287" s="7"/>
      <c r="LA287" s="2" t="s">
        <v>277</v>
      </c>
      <c r="LB287" s="2" t="s">
        <v>217</v>
      </c>
      <c r="LC287" s="2" t="s">
        <v>220</v>
      </c>
      <c r="LD287" s="2" t="s">
        <v>220</v>
      </c>
      <c r="LE287" s="2" t="s">
        <v>232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277</v>
      </c>
      <c r="LN287" s="2" t="s">
        <v>217</v>
      </c>
      <c r="LO287" s="2" t="s">
        <v>220</v>
      </c>
      <c r="LP287" s="2" t="s">
        <v>220</v>
      </c>
      <c r="LQ287" s="2" t="s">
        <v>232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270</v>
      </c>
      <c r="MA287" s="2" t="s">
        <v>1038</v>
      </c>
      <c r="MB287" s="2" t="s">
        <v>220</v>
      </c>
      <c r="MC287" s="2" t="s">
        <v>232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416</v>
      </c>
      <c r="ML287" s="2" t="s">
        <v>217</v>
      </c>
      <c r="MM287" s="2" t="s">
        <v>220</v>
      </c>
      <c r="MN287" s="2" t="s">
        <v>220</v>
      </c>
      <c r="MO287" s="2" t="s">
        <v>232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230</v>
      </c>
      <c r="MX287" s="2" t="s">
        <v>274</v>
      </c>
      <c r="MY287" s="2" t="s">
        <v>768</v>
      </c>
      <c r="MZ287" s="2" t="s">
        <v>770</v>
      </c>
      <c r="NA287" s="2" t="s">
        <v>232</v>
      </c>
      <c r="NB287" s="2" t="s">
        <v>220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220</v>
      </c>
      <c r="NK287" s="2" t="s">
        <v>220</v>
      </c>
      <c r="NL287" s="2" t="s">
        <v>220</v>
      </c>
      <c r="NM287" s="2" t="s">
        <v>220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277</v>
      </c>
      <c r="NV287" s="2" t="s">
        <v>217</v>
      </c>
      <c r="NW287" s="2" t="s">
        <v>220</v>
      </c>
      <c r="NX287" s="2" t="s">
        <v>220</v>
      </c>
      <c r="NY287" s="2" t="s">
        <v>232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268</v>
      </c>
      <c r="OH287" s="2" t="s">
        <v>217</v>
      </c>
      <c r="OI287" s="2" t="s">
        <v>220</v>
      </c>
      <c r="OJ287" s="2" t="s">
        <v>220</v>
      </c>
      <c r="OK287" s="2" t="s">
        <v>232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277</v>
      </c>
      <c r="OT287" s="2" t="s">
        <v>270</v>
      </c>
      <c r="OU287" s="2" t="s">
        <v>220</v>
      </c>
      <c r="OV287" s="2" t="s">
        <v>220</v>
      </c>
      <c r="OW287" s="2" t="s">
        <v>232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220</v>
      </c>
      <c r="PG287" s="2" t="s">
        <v>220</v>
      </c>
      <c r="PH287" s="2" t="s">
        <v>220</v>
      </c>
      <c r="PI287" s="2" t="s">
        <v>220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277</v>
      </c>
      <c r="PR287" s="2" t="s">
        <v>270</v>
      </c>
      <c r="PS287" s="2" t="s">
        <v>220</v>
      </c>
      <c r="PT287" s="2" t="s">
        <v>220</v>
      </c>
      <c r="PU287" s="2" t="s">
        <v>232</v>
      </c>
      <c r="PV287" s="2" t="s">
        <v>220</v>
      </c>
      <c r="PW287" s="4">
        <v>667</v>
      </c>
      <c r="PX287" s="4"/>
      <c r="PY287" s="4"/>
      <c r="PZ287" s="4"/>
      <c r="QA287" s="4">
        <v>288</v>
      </c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>
        <v>70</v>
      </c>
      <c r="QW287" s="4"/>
      <c r="QX287" s="4"/>
      <c r="QY287" s="4"/>
      <c r="QZ287" s="4"/>
      <c r="RA287" s="4"/>
      <c r="RB287" s="4">
        <v>160</v>
      </c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>
        <v>60</v>
      </c>
      <c r="RT287" s="4"/>
      <c r="RU287" s="4"/>
      <c r="RV287" s="4"/>
      <c r="RW287" s="4">
        <v>320</v>
      </c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>
        <v>100</v>
      </c>
      <c r="SO287" s="4"/>
      <c r="SP287" s="4"/>
      <c r="SQ287" s="4"/>
      <c r="SR287" s="4"/>
      <c r="SS287" s="4"/>
      <c r="ST287" s="4"/>
      <c r="SU287" s="4"/>
      <c r="SV287" s="4">
        <v>240</v>
      </c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>
        <v>200</v>
      </c>
    </row>
    <row r="288">
      <c r="A288" s="2" t="s">
        <v>2910</v>
      </c>
      <c r="B288" s="2" t="s">
        <v>209</v>
      </c>
      <c r="C288" s="2" t="s">
        <v>2878</v>
      </c>
      <c r="D288" s="2" t="s">
        <v>211</v>
      </c>
      <c r="E288" s="2" t="s">
        <v>1372</v>
      </c>
      <c r="F288" s="2" t="s">
        <v>2879</v>
      </c>
      <c r="G288" s="2" t="s">
        <v>2879</v>
      </c>
      <c r="H288" s="2" t="s">
        <v>2879</v>
      </c>
      <c r="I288" s="2" t="s">
        <v>2880</v>
      </c>
      <c r="J288" s="2" t="s">
        <v>2881</v>
      </c>
      <c r="K288" s="2" t="s">
        <v>1329</v>
      </c>
      <c r="L288" s="3">
        <v>165</v>
      </c>
      <c r="M288" s="3">
        <v>173.24</v>
      </c>
      <c r="N288" s="3">
        <v>329.99</v>
      </c>
      <c r="O288" s="2" t="s">
        <v>217</v>
      </c>
      <c r="P288" s="2" t="s">
        <v>1308</v>
      </c>
      <c r="Q288" s="2" t="s">
        <v>219</v>
      </c>
      <c r="R288" s="2" t="s">
        <v>220</v>
      </c>
      <c r="S288" s="2" t="s">
        <v>2911</v>
      </c>
      <c r="T288" s="2" t="s">
        <v>222</v>
      </c>
      <c r="U288" s="2" t="s">
        <v>2884</v>
      </c>
      <c r="V288" s="2" t="s">
        <v>1033</v>
      </c>
      <c r="W288" s="2" t="s">
        <v>707</v>
      </c>
      <c r="X288" s="2" t="s">
        <v>845</v>
      </c>
      <c r="Y288" s="2" t="s">
        <v>220</v>
      </c>
      <c r="Z288" s="4"/>
      <c r="AA288" s="4">
        <f>=ROUNDDOWN({0},0)</f>
      </c>
      <c r="AB288" s="5"/>
      <c r="AC288" s="2" t="s">
        <v>793</v>
      </c>
      <c r="AD288" s="4">
        <v>200</v>
      </c>
      <c r="AE288" s="4">
        <v>360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220</v>
      </c>
      <c r="AW288" s="8" t="s">
        <v>220</v>
      </c>
      <c r="AX288" s="4" t="s">
        <v>220</v>
      </c>
      <c r="AY288" s="8" t="s">
        <v>220</v>
      </c>
      <c r="AZ288" s="7" t="s">
        <v>220</v>
      </c>
      <c r="BA288" s="7" t="s">
        <v>220</v>
      </c>
      <c r="BB288" s="7"/>
      <c r="BC288" s="4" t="s">
        <v>220</v>
      </c>
      <c r="BD288" s="8" t="s">
        <v>220</v>
      </c>
      <c r="BE288" s="4" t="s">
        <v>220</v>
      </c>
      <c r="BF288" s="8" t="s">
        <v>220</v>
      </c>
      <c r="BG288" s="7" t="s">
        <v>220</v>
      </c>
      <c r="BH288" s="7" t="s">
        <v>220</v>
      </c>
      <c r="BI288" s="7" t="s">
        <v>220</v>
      </c>
      <c r="BJ288" s="4"/>
      <c r="BK288" s="8"/>
      <c r="BL288" s="2" t="s">
        <v>220</v>
      </c>
      <c r="BM288" s="7"/>
      <c r="BN288" s="7"/>
      <c r="BO288" s="4"/>
      <c r="BP288" s="8"/>
      <c r="BQ288" s="4"/>
      <c r="BR288" s="8"/>
      <c r="BS288" s="7"/>
      <c r="BT288" s="7"/>
      <c r="BU288" s="2" t="s">
        <v>277</v>
      </c>
      <c r="BV288" s="2" t="s">
        <v>217</v>
      </c>
      <c r="BW288" s="2" t="s">
        <v>220</v>
      </c>
      <c r="BX288" s="2" t="s">
        <v>220</v>
      </c>
      <c r="BY288" s="2" t="s">
        <v>232</v>
      </c>
      <c r="BZ288" s="2" t="s">
        <v>220</v>
      </c>
      <c r="CA288" s="4"/>
      <c r="CB288" s="8"/>
      <c r="CC288" s="4"/>
      <c r="CD288" s="8"/>
      <c r="CE288" s="7"/>
      <c r="CF288" s="7"/>
      <c r="CG288" s="2" t="s">
        <v>277</v>
      </c>
      <c r="CH288" s="2" t="s">
        <v>217</v>
      </c>
      <c r="CI288" s="2" t="s">
        <v>220</v>
      </c>
      <c r="CJ288" s="2" t="s">
        <v>220</v>
      </c>
      <c r="CK288" s="2" t="s">
        <v>232</v>
      </c>
      <c r="CL288" s="2" t="s">
        <v>220</v>
      </c>
      <c r="CM288" s="4"/>
      <c r="CN288" s="8"/>
      <c r="CO288" s="4"/>
      <c r="CP288" s="8"/>
      <c r="CQ288" s="7"/>
      <c r="CR288" s="7"/>
      <c r="CS288" s="2" t="s">
        <v>277</v>
      </c>
      <c r="CT288" s="2" t="s">
        <v>217</v>
      </c>
      <c r="CU288" s="2" t="s">
        <v>220</v>
      </c>
      <c r="CV288" s="2" t="s">
        <v>220</v>
      </c>
      <c r="CW288" s="2" t="s">
        <v>232</v>
      </c>
      <c r="CX288" s="2" t="s">
        <v>220</v>
      </c>
      <c r="CY288" s="4"/>
      <c r="CZ288" s="8"/>
      <c r="DA288" s="4"/>
      <c r="DB288" s="8"/>
      <c r="DC288" s="7"/>
      <c r="DD288" s="7"/>
      <c r="DE288" s="2" t="s">
        <v>277</v>
      </c>
      <c r="DF288" s="2" t="s">
        <v>217</v>
      </c>
      <c r="DG288" s="2" t="s">
        <v>220</v>
      </c>
      <c r="DH288" s="2" t="s">
        <v>220</v>
      </c>
      <c r="DI288" s="2" t="s">
        <v>232</v>
      </c>
      <c r="DJ288" s="2" t="s">
        <v>220</v>
      </c>
      <c r="DK288" s="4"/>
      <c r="DL288" s="8"/>
      <c r="DM288" s="4"/>
      <c r="DN288" s="8"/>
      <c r="DO288" s="7"/>
      <c r="DP288" s="7"/>
      <c r="DQ288" s="2" t="s">
        <v>230</v>
      </c>
      <c r="DR288" s="2" t="s">
        <v>217</v>
      </c>
      <c r="DS288" s="2" t="s">
        <v>220</v>
      </c>
      <c r="DT288" s="2" t="s">
        <v>220</v>
      </c>
      <c r="DU288" s="2" t="s">
        <v>232</v>
      </c>
      <c r="DV288" s="2" t="s">
        <v>220</v>
      </c>
      <c r="DW288" s="4"/>
      <c r="DX288" s="8"/>
      <c r="DY288" s="4"/>
      <c r="DZ288" s="8"/>
      <c r="EA288" s="7"/>
      <c r="EB288" s="7"/>
      <c r="EC288" s="2" t="s">
        <v>277</v>
      </c>
      <c r="ED288" s="2" t="s">
        <v>217</v>
      </c>
      <c r="EE288" s="2" t="s">
        <v>220</v>
      </c>
      <c r="EF288" s="2" t="s">
        <v>220</v>
      </c>
      <c r="EG288" s="2" t="s">
        <v>232</v>
      </c>
      <c r="EH288" s="2" t="s">
        <v>220</v>
      </c>
      <c r="EI288" s="4"/>
      <c r="EJ288" s="8"/>
      <c r="EK288" s="4"/>
      <c r="EL288" s="8"/>
      <c r="EM288" s="7"/>
      <c r="EN288" s="7"/>
      <c r="EO288" s="2" t="s">
        <v>268</v>
      </c>
      <c r="EP288" s="2" t="s">
        <v>217</v>
      </c>
      <c r="EQ288" s="2" t="s">
        <v>220</v>
      </c>
      <c r="ER288" s="2" t="s">
        <v>220</v>
      </c>
      <c r="ES288" s="2" t="s">
        <v>232</v>
      </c>
      <c r="ET288" s="2" t="s">
        <v>220</v>
      </c>
      <c r="EU288" s="4"/>
      <c r="EV288" s="8"/>
      <c r="EW288" s="4"/>
      <c r="EX288" s="8"/>
      <c r="EY288" s="7"/>
      <c r="EZ288" s="7"/>
      <c r="FA288" s="2" t="s">
        <v>277</v>
      </c>
      <c r="FB288" s="2" t="s">
        <v>217</v>
      </c>
      <c r="FC288" s="2" t="s">
        <v>220</v>
      </c>
      <c r="FD288" s="2" t="s">
        <v>220</v>
      </c>
      <c r="FE288" s="2" t="s">
        <v>232</v>
      </c>
      <c r="FF288" s="2" t="s">
        <v>220</v>
      </c>
      <c r="FG288" s="4"/>
      <c r="FH288" s="8"/>
      <c r="FI288" s="4"/>
      <c r="FJ288" s="8"/>
      <c r="FK288" s="7"/>
      <c r="FL288" s="7"/>
      <c r="FM288" s="2" t="s">
        <v>277</v>
      </c>
      <c r="FN288" s="2" t="s">
        <v>217</v>
      </c>
      <c r="FO288" s="2" t="s">
        <v>220</v>
      </c>
      <c r="FP288" s="2" t="s">
        <v>220</v>
      </c>
      <c r="FQ288" s="2" t="s">
        <v>232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277</v>
      </c>
      <c r="FZ288" s="2" t="s">
        <v>217</v>
      </c>
      <c r="GA288" s="2" t="s">
        <v>220</v>
      </c>
      <c r="GB288" s="2" t="s">
        <v>220</v>
      </c>
      <c r="GC288" s="2" t="s">
        <v>232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277</v>
      </c>
      <c r="GL288" s="2" t="s">
        <v>217</v>
      </c>
      <c r="GM288" s="2" t="s">
        <v>220</v>
      </c>
      <c r="GN288" s="2" t="s">
        <v>220</v>
      </c>
      <c r="GO288" s="2" t="s">
        <v>232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277</v>
      </c>
      <c r="GX288" s="2" t="s">
        <v>217</v>
      </c>
      <c r="GY288" s="2" t="s">
        <v>220</v>
      </c>
      <c r="GZ288" s="2" t="s">
        <v>220</v>
      </c>
      <c r="HA288" s="2" t="s">
        <v>232</v>
      </c>
      <c r="HB288" s="2" t="s">
        <v>220</v>
      </c>
      <c r="HC288" s="4"/>
      <c r="HD288" s="8"/>
      <c r="HE288" s="4"/>
      <c r="HF288" s="8"/>
      <c r="HG288" s="7"/>
      <c r="HH288" s="7"/>
      <c r="HI288" s="2" t="s">
        <v>277</v>
      </c>
      <c r="HJ288" s="2" t="s">
        <v>217</v>
      </c>
      <c r="HK288" s="2" t="s">
        <v>220</v>
      </c>
      <c r="HL288" s="2" t="s">
        <v>220</v>
      </c>
      <c r="HM288" s="2" t="s">
        <v>232</v>
      </c>
      <c r="HN288" s="2" t="s">
        <v>220</v>
      </c>
      <c r="HO288" s="4"/>
      <c r="HP288" s="8"/>
      <c r="HQ288" s="4"/>
      <c r="HR288" s="8"/>
      <c r="HS288" s="7"/>
      <c r="HT288" s="7"/>
      <c r="HU288" s="2" t="s">
        <v>277</v>
      </c>
      <c r="HV288" s="2" t="s">
        <v>217</v>
      </c>
      <c r="HW288" s="2" t="s">
        <v>220</v>
      </c>
      <c r="HX288" s="2" t="s">
        <v>220</v>
      </c>
      <c r="HY288" s="2" t="s">
        <v>232</v>
      </c>
      <c r="HZ288" s="2" t="s">
        <v>220</v>
      </c>
      <c r="IA288" s="4"/>
      <c r="IB288" s="8"/>
      <c r="IC288" s="4"/>
      <c r="ID288" s="8"/>
      <c r="IE288" s="7"/>
      <c r="IF288" s="7"/>
      <c r="IG288" s="2" t="s">
        <v>230</v>
      </c>
      <c r="IH288" s="2" t="s">
        <v>217</v>
      </c>
      <c r="II288" s="2" t="s">
        <v>220</v>
      </c>
      <c r="IJ288" s="2" t="s">
        <v>220</v>
      </c>
      <c r="IK288" s="2" t="s">
        <v>232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832</v>
      </c>
      <c r="IT288" s="2" t="s">
        <v>217</v>
      </c>
      <c r="IU288" s="2" t="s">
        <v>220</v>
      </c>
      <c r="IV288" s="2" t="s">
        <v>220</v>
      </c>
      <c r="IW288" s="2" t="s">
        <v>232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832</v>
      </c>
      <c r="JF288" s="2" t="s">
        <v>217</v>
      </c>
      <c r="JG288" s="2" t="s">
        <v>220</v>
      </c>
      <c r="JH288" s="2" t="s">
        <v>220</v>
      </c>
      <c r="JI288" s="2" t="s">
        <v>232</v>
      </c>
      <c r="JJ288" s="2" t="s">
        <v>220</v>
      </c>
      <c r="JK288" s="4"/>
      <c r="JL288" s="8"/>
      <c r="JM288" s="4"/>
      <c r="JN288" s="8"/>
      <c r="JO288" s="7"/>
      <c r="JP288" s="7"/>
      <c r="JQ288" s="2" t="s">
        <v>277</v>
      </c>
      <c r="JR288" s="2" t="s">
        <v>217</v>
      </c>
      <c r="JS288" s="2" t="s">
        <v>220</v>
      </c>
      <c r="JT288" s="2" t="s">
        <v>220</v>
      </c>
      <c r="JU288" s="2" t="s">
        <v>232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832</v>
      </c>
      <c r="KD288" s="2" t="s">
        <v>217</v>
      </c>
      <c r="KE288" s="2" t="s">
        <v>220</v>
      </c>
      <c r="KF288" s="2" t="s">
        <v>220</v>
      </c>
      <c r="KG288" s="2" t="s">
        <v>232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277</v>
      </c>
      <c r="KP288" s="2" t="s">
        <v>217</v>
      </c>
      <c r="KQ288" s="2" t="s">
        <v>220</v>
      </c>
      <c r="KR288" s="2" t="s">
        <v>220</v>
      </c>
      <c r="KS288" s="2" t="s">
        <v>232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277</v>
      </c>
      <c r="LB288" s="2" t="s">
        <v>217</v>
      </c>
      <c r="LC288" s="2" t="s">
        <v>220</v>
      </c>
      <c r="LD288" s="2" t="s">
        <v>220</v>
      </c>
      <c r="LE288" s="2" t="s">
        <v>232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268</v>
      </c>
      <c r="LN288" s="2" t="s">
        <v>217</v>
      </c>
      <c r="LO288" s="2" t="s">
        <v>220</v>
      </c>
      <c r="LP288" s="2" t="s">
        <v>220</v>
      </c>
      <c r="LQ288" s="2" t="s">
        <v>232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268</v>
      </c>
      <c r="LZ288" s="2" t="s">
        <v>217</v>
      </c>
      <c r="MA288" s="2" t="s">
        <v>220</v>
      </c>
      <c r="MB288" s="2" t="s">
        <v>220</v>
      </c>
      <c r="MC288" s="2" t="s">
        <v>232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277</v>
      </c>
      <c r="ML288" s="2" t="s">
        <v>217</v>
      </c>
      <c r="MM288" s="2" t="s">
        <v>220</v>
      </c>
      <c r="MN288" s="2" t="s">
        <v>220</v>
      </c>
      <c r="MO288" s="2" t="s">
        <v>232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220</v>
      </c>
      <c r="MX288" s="2" t="s">
        <v>220</v>
      </c>
      <c r="MY288" s="2" t="s">
        <v>220</v>
      </c>
      <c r="MZ288" s="2" t="s">
        <v>220</v>
      </c>
      <c r="NA288" s="2" t="s">
        <v>220</v>
      </c>
      <c r="NB288" s="2" t="s">
        <v>220</v>
      </c>
      <c r="NC288" s="4"/>
      <c r="ND288" s="8"/>
      <c r="NE288" s="4"/>
      <c r="NF288" s="8"/>
      <c r="NG288" s="7"/>
      <c r="NH288" s="7"/>
      <c r="NI288" s="2" t="s">
        <v>832</v>
      </c>
      <c r="NJ288" s="2" t="s">
        <v>217</v>
      </c>
      <c r="NK288" s="2" t="s">
        <v>220</v>
      </c>
      <c r="NL288" s="2" t="s">
        <v>220</v>
      </c>
      <c r="NM288" s="2" t="s">
        <v>232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832</v>
      </c>
      <c r="NV288" s="2" t="s">
        <v>217</v>
      </c>
      <c r="NW288" s="2" t="s">
        <v>220</v>
      </c>
      <c r="NX288" s="2" t="s">
        <v>220</v>
      </c>
      <c r="NY288" s="2" t="s">
        <v>232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220</v>
      </c>
      <c r="OI288" s="2" t="s">
        <v>220</v>
      </c>
      <c r="OJ288" s="2" t="s">
        <v>220</v>
      </c>
      <c r="OK288" s="2" t="s">
        <v>220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277</v>
      </c>
      <c r="OT288" s="2" t="s">
        <v>217</v>
      </c>
      <c r="OU288" s="2" t="s">
        <v>220</v>
      </c>
      <c r="OV288" s="2" t="s">
        <v>220</v>
      </c>
      <c r="OW288" s="2" t="s">
        <v>232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277</v>
      </c>
      <c r="PF288" s="2" t="s">
        <v>217</v>
      </c>
      <c r="PG288" s="2" t="s">
        <v>220</v>
      </c>
      <c r="PH288" s="2" t="s">
        <v>220</v>
      </c>
      <c r="PI288" s="2" t="s">
        <v>232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220</v>
      </c>
      <c r="PR288" s="2" t="s">
        <v>220</v>
      </c>
      <c r="PS288" s="2" t="s">
        <v>220</v>
      </c>
      <c r="PT288" s="2" t="s">
        <v>220</v>
      </c>
      <c r="PU288" s="2" t="s">
        <v>220</v>
      </c>
      <c r="PV288" s="2" t="s">
        <v>220</v>
      </c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>
        <v>200</v>
      </c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>
        <v>160</v>
      </c>
      <c r="SZ288" s="4"/>
      <c r="TA288" s="4"/>
      <c r="TB288" s="4"/>
      <c r="TC288" s="4"/>
      <c r="TD288" s="4"/>
      <c r="TE288" s="4"/>
      <c r="TF288" s="4"/>
      <c r="TG288" s="4"/>
      <c r="TH288" s="4"/>
    </row>
    <row r="289">
      <c r="A289" s="2" t="s">
        <v>2912</v>
      </c>
      <c r="B289" s="2" t="s">
        <v>209</v>
      </c>
      <c r="C289" s="2" t="s">
        <v>2878</v>
      </c>
      <c r="D289" s="2" t="s">
        <v>211</v>
      </c>
      <c r="E289" s="2" t="s">
        <v>1372</v>
      </c>
      <c r="F289" s="2" t="s">
        <v>2879</v>
      </c>
      <c r="G289" s="2" t="s">
        <v>2879</v>
      </c>
      <c r="H289" s="2" t="s">
        <v>2879</v>
      </c>
      <c r="I289" s="2" t="s">
        <v>2880</v>
      </c>
      <c r="J289" s="2" t="s">
        <v>1518</v>
      </c>
      <c r="K289" s="2" t="s">
        <v>1329</v>
      </c>
      <c r="L289" s="3">
        <v>190</v>
      </c>
      <c r="M289" s="3">
        <v>199.49</v>
      </c>
      <c r="N289" s="3">
        <v>379.99</v>
      </c>
      <c r="O289" s="2" t="s">
        <v>217</v>
      </c>
      <c r="P289" s="2" t="s">
        <v>1308</v>
      </c>
      <c r="Q289" s="2" t="s">
        <v>219</v>
      </c>
      <c r="R289" s="2" t="s">
        <v>220</v>
      </c>
      <c r="S289" s="2" t="s">
        <v>2911</v>
      </c>
      <c r="T289" s="2" t="s">
        <v>222</v>
      </c>
      <c r="U289" s="2" t="s">
        <v>2892</v>
      </c>
      <c r="V289" s="2" t="s">
        <v>1033</v>
      </c>
      <c r="W289" s="2" t="s">
        <v>707</v>
      </c>
      <c r="X289" s="2" t="s">
        <v>845</v>
      </c>
      <c r="Y289" s="2" t="s">
        <v>220</v>
      </c>
      <c r="Z289" s="4"/>
      <c r="AA289" s="4">
        <f>=ROUNDDOWN({0},0)</f>
      </c>
      <c r="AB289" s="5"/>
      <c r="AC289" s="2" t="s">
        <v>793</v>
      </c>
      <c r="AD289" s="4">
        <v>300</v>
      </c>
      <c r="AE289" s="4">
        <v>540</v>
      </c>
      <c r="AF289" s="6">
        <v>67</v>
      </c>
      <c r="AG289" s="6"/>
      <c r="AH289" s="7">
        <v>0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220</v>
      </c>
      <c r="AW289" s="8" t="s">
        <v>220</v>
      </c>
      <c r="AX289" s="4" t="s">
        <v>220</v>
      </c>
      <c r="AY289" s="8" t="s">
        <v>220</v>
      </c>
      <c r="AZ289" s="7" t="s">
        <v>220</v>
      </c>
      <c r="BA289" s="7" t="s">
        <v>220</v>
      </c>
      <c r="BB289" s="7"/>
      <c r="BC289" s="4" t="s">
        <v>220</v>
      </c>
      <c r="BD289" s="8" t="s">
        <v>220</v>
      </c>
      <c r="BE289" s="4" t="s">
        <v>220</v>
      </c>
      <c r="BF289" s="8" t="s">
        <v>220</v>
      </c>
      <c r="BG289" s="7" t="s">
        <v>220</v>
      </c>
      <c r="BH289" s="7" t="s">
        <v>220</v>
      </c>
      <c r="BI289" s="7" t="s">
        <v>220</v>
      </c>
      <c r="BJ289" s="4"/>
      <c r="BK289" s="8"/>
      <c r="BL289" s="2" t="s">
        <v>220</v>
      </c>
      <c r="BM289" s="7"/>
      <c r="BN289" s="7"/>
      <c r="BO289" s="4"/>
      <c r="BP289" s="8"/>
      <c r="BQ289" s="4"/>
      <c r="BR289" s="8"/>
      <c r="BS289" s="7"/>
      <c r="BT289" s="7"/>
      <c r="BU289" s="2" t="s">
        <v>277</v>
      </c>
      <c r="BV289" s="2" t="s">
        <v>217</v>
      </c>
      <c r="BW289" s="2" t="s">
        <v>220</v>
      </c>
      <c r="BX289" s="2" t="s">
        <v>220</v>
      </c>
      <c r="BY289" s="2" t="s">
        <v>232</v>
      </c>
      <c r="BZ289" s="2" t="s">
        <v>220</v>
      </c>
      <c r="CA289" s="4"/>
      <c r="CB289" s="8"/>
      <c r="CC289" s="4"/>
      <c r="CD289" s="8"/>
      <c r="CE289" s="7"/>
      <c r="CF289" s="7"/>
      <c r="CG289" s="2" t="s">
        <v>277</v>
      </c>
      <c r="CH289" s="2" t="s">
        <v>217</v>
      </c>
      <c r="CI289" s="2" t="s">
        <v>220</v>
      </c>
      <c r="CJ289" s="2" t="s">
        <v>220</v>
      </c>
      <c r="CK289" s="2" t="s">
        <v>232</v>
      </c>
      <c r="CL289" s="2" t="s">
        <v>220</v>
      </c>
      <c r="CM289" s="4"/>
      <c r="CN289" s="8"/>
      <c r="CO289" s="4"/>
      <c r="CP289" s="8"/>
      <c r="CQ289" s="7"/>
      <c r="CR289" s="7"/>
      <c r="CS289" s="2" t="s">
        <v>277</v>
      </c>
      <c r="CT289" s="2" t="s">
        <v>217</v>
      </c>
      <c r="CU289" s="2" t="s">
        <v>220</v>
      </c>
      <c r="CV289" s="2" t="s">
        <v>220</v>
      </c>
      <c r="CW289" s="2" t="s">
        <v>232</v>
      </c>
      <c r="CX289" s="2" t="s">
        <v>220</v>
      </c>
      <c r="CY289" s="4"/>
      <c r="CZ289" s="8"/>
      <c r="DA289" s="4"/>
      <c r="DB289" s="8"/>
      <c r="DC289" s="7"/>
      <c r="DD289" s="7"/>
      <c r="DE289" s="2" t="s">
        <v>277</v>
      </c>
      <c r="DF289" s="2" t="s">
        <v>217</v>
      </c>
      <c r="DG289" s="2" t="s">
        <v>220</v>
      </c>
      <c r="DH289" s="2" t="s">
        <v>220</v>
      </c>
      <c r="DI289" s="2" t="s">
        <v>232</v>
      </c>
      <c r="DJ289" s="2" t="s">
        <v>220</v>
      </c>
      <c r="DK289" s="4"/>
      <c r="DL289" s="8"/>
      <c r="DM289" s="4"/>
      <c r="DN289" s="8"/>
      <c r="DO289" s="7"/>
      <c r="DP289" s="7"/>
      <c r="DQ289" s="2" t="s">
        <v>230</v>
      </c>
      <c r="DR289" s="2" t="s">
        <v>217</v>
      </c>
      <c r="DS289" s="2" t="s">
        <v>220</v>
      </c>
      <c r="DT289" s="2" t="s">
        <v>220</v>
      </c>
      <c r="DU289" s="2" t="s">
        <v>232</v>
      </c>
      <c r="DV289" s="2" t="s">
        <v>220</v>
      </c>
      <c r="DW289" s="4"/>
      <c r="DX289" s="8"/>
      <c r="DY289" s="4"/>
      <c r="DZ289" s="8"/>
      <c r="EA289" s="7"/>
      <c r="EB289" s="7"/>
      <c r="EC289" s="2" t="s">
        <v>277</v>
      </c>
      <c r="ED289" s="2" t="s">
        <v>217</v>
      </c>
      <c r="EE289" s="2" t="s">
        <v>220</v>
      </c>
      <c r="EF289" s="2" t="s">
        <v>220</v>
      </c>
      <c r="EG289" s="2" t="s">
        <v>232</v>
      </c>
      <c r="EH289" s="2" t="s">
        <v>220</v>
      </c>
      <c r="EI289" s="4"/>
      <c r="EJ289" s="8"/>
      <c r="EK289" s="4"/>
      <c r="EL289" s="8"/>
      <c r="EM289" s="7"/>
      <c r="EN289" s="7"/>
      <c r="EO289" s="2" t="s">
        <v>268</v>
      </c>
      <c r="EP289" s="2" t="s">
        <v>217</v>
      </c>
      <c r="EQ289" s="2" t="s">
        <v>220</v>
      </c>
      <c r="ER289" s="2" t="s">
        <v>220</v>
      </c>
      <c r="ES289" s="2" t="s">
        <v>232</v>
      </c>
      <c r="ET289" s="2" t="s">
        <v>220</v>
      </c>
      <c r="EU289" s="4"/>
      <c r="EV289" s="8"/>
      <c r="EW289" s="4"/>
      <c r="EX289" s="8"/>
      <c r="EY289" s="7"/>
      <c r="EZ289" s="7"/>
      <c r="FA289" s="2" t="s">
        <v>277</v>
      </c>
      <c r="FB289" s="2" t="s">
        <v>217</v>
      </c>
      <c r="FC289" s="2" t="s">
        <v>220</v>
      </c>
      <c r="FD289" s="2" t="s">
        <v>220</v>
      </c>
      <c r="FE289" s="2" t="s">
        <v>232</v>
      </c>
      <c r="FF289" s="2" t="s">
        <v>220</v>
      </c>
      <c r="FG289" s="4"/>
      <c r="FH289" s="8"/>
      <c r="FI289" s="4"/>
      <c r="FJ289" s="8"/>
      <c r="FK289" s="7"/>
      <c r="FL289" s="7"/>
      <c r="FM289" s="2" t="s">
        <v>277</v>
      </c>
      <c r="FN289" s="2" t="s">
        <v>217</v>
      </c>
      <c r="FO289" s="2" t="s">
        <v>220</v>
      </c>
      <c r="FP289" s="2" t="s">
        <v>220</v>
      </c>
      <c r="FQ289" s="2" t="s">
        <v>232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277</v>
      </c>
      <c r="FZ289" s="2" t="s">
        <v>217</v>
      </c>
      <c r="GA289" s="2" t="s">
        <v>220</v>
      </c>
      <c r="GB289" s="2" t="s">
        <v>220</v>
      </c>
      <c r="GC289" s="2" t="s">
        <v>232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277</v>
      </c>
      <c r="GL289" s="2" t="s">
        <v>217</v>
      </c>
      <c r="GM289" s="2" t="s">
        <v>220</v>
      </c>
      <c r="GN289" s="2" t="s">
        <v>220</v>
      </c>
      <c r="GO289" s="2" t="s">
        <v>232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277</v>
      </c>
      <c r="GX289" s="2" t="s">
        <v>217</v>
      </c>
      <c r="GY289" s="2" t="s">
        <v>220</v>
      </c>
      <c r="GZ289" s="2" t="s">
        <v>220</v>
      </c>
      <c r="HA289" s="2" t="s">
        <v>232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277</v>
      </c>
      <c r="HJ289" s="2" t="s">
        <v>217</v>
      </c>
      <c r="HK289" s="2" t="s">
        <v>220</v>
      </c>
      <c r="HL289" s="2" t="s">
        <v>220</v>
      </c>
      <c r="HM289" s="2" t="s">
        <v>232</v>
      </c>
      <c r="HN289" s="2" t="s">
        <v>220</v>
      </c>
      <c r="HO289" s="4"/>
      <c r="HP289" s="8"/>
      <c r="HQ289" s="4"/>
      <c r="HR289" s="8"/>
      <c r="HS289" s="7"/>
      <c r="HT289" s="7"/>
      <c r="HU289" s="2" t="s">
        <v>277</v>
      </c>
      <c r="HV289" s="2" t="s">
        <v>217</v>
      </c>
      <c r="HW289" s="2" t="s">
        <v>220</v>
      </c>
      <c r="HX289" s="2" t="s">
        <v>220</v>
      </c>
      <c r="HY289" s="2" t="s">
        <v>232</v>
      </c>
      <c r="HZ289" s="2" t="s">
        <v>220</v>
      </c>
      <c r="IA289" s="4"/>
      <c r="IB289" s="8"/>
      <c r="IC289" s="4"/>
      <c r="ID289" s="8"/>
      <c r="IE289" s="7"/>
      <c r="IF289" s="7"/>
      <c r="IG289" s="2" t="s">
        <v>230</v>
      </c>
      <c r="IH289" s="2" t="s">
        <v>217</v>
      </c>
      <c r="II289" s="2" t="s">
        <v>220</v>
      </c>
      <c r="IJ289" s="2" t="s">
        <v>220</v>
      </c>
      <c r="IK289" s="2" t="s">
        <v>232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832</v>
      </c>
      <c r="IT289" s="2" t="s">
        <v>217</v>
      </c>
      <c r="IU289" s="2" t="s">
        <v>220</v>
      </c>
      <c r="IV289" s="2" t="s">
        <v>220</v>
      </c>
      <c r="IW289" s="2" t="s">
        <v>232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832</v>
      </c>
      <c r="JF289" s="2" t="s">
        <v>217</v>
      </c>
      <c r="JG289" s="2" t="s">
        <v>220</v>
      </c>
      <c r="JH289" s="2" t="s">
        <v>220</v>
      </c>
      <c r="JI289" s="2" t="s">
        <v>232</v>
      </c>
      <c r="JJ289" s="2" t="s">
        <v>220</v>
      </c>
      <c r="JK289" s="4"/>
      <c r="JL289" s="8"/>
      <c r="JM289" s="4"/>
      <c r="JN289" s="8"/>
      <c r="JO289" s="7"/>
      <c r="JP289" s="7"/>
      <c r="JQ289" s="2" t="s">
        <v>277</v>
      </c>
      <c r="JR289" s="2" t="s">
        <v>217</v>
      </c>
      <c r="JS289" s="2" t="s">
        <v>220</v>
      </c>
      <c r="JT289" s="2" t="s">
        <v>220</v>
      </c>
      <c r="JU289" s="2" t="s">
        <v>232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832</v>
      </c>
      <c r="KD289" s="2" t="s">
        <v>217</v>
      </c>
      <c r="KE289" s="2" t="s">
        <v>220</v>
      </c>
      <c r="KF289" s="2" t="s">
        <v>220</v>
      </c>
      <c r="KG289" s="2" t="s">
        <v>232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277</v>
      </c>
      <c r="KP289" s="2" t="s">
        <v>217</v>
      </c>
      <c r="KQ289" s="2" t="s">
        <v>220</v>
      </c>
      <c r="KR289" s="2" t="s">
        <v>220</v>
      </c>
      <c r="KS289" s="2" t="s">
        <v>232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277</v>
      </c>
      <c r="LB289" s="2" t="s">
        <v>217</v>
      </c>
      <c r="LC289" s="2" t="s">
        <v>220</v>
      </c>
      <c r="LD289" s="2" t="s">
        <v>220</v>
      </c>
      <c r="LE289" s="2" t="s">
        <v>232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268</v>
      </c>
      <c r="LN289" s="2" t="s">
        <v>217</v>
      </c>
      <c r="LO289" s="2" t="s">
        <v>220</v>
      </c>
      <c r="LP289" s="2" t="s">
        <v>220</v>
      </c>
      <c r="LQ289" s="2" t="s">
        <v>232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268</v>
      </c>
      <c r="LZ289" s="2" t="s">
        <v>217</v>
      </c>
      <c r="MA289" s="2" t="s">
        <v>220</v>
      </c>
      <c r="MB289" s="2" t="s">
        <v>220</v>
      </c>
      <c r="MC289" s="2" t="s">
        <v>232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277</v>
      </c>
      <c r="ML289" s="2" t="s">
        <v>217</v>
      </c>
      <c r="MM289" s="2" t="s">
        <v>220</v>
      </c>
      <c r="MN289" s="2" t="s">
        <v>220</v>
      </c>
      <c r="MO289" s="2" t="s">
        <v>232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220</v>
      </c>
      <c r="MY289" s="2" t="s">
        <v>220</v>
      </c>
      <c r="MZ289" s="2" t="s">
        <v>220</v>
      </c>
      <c r="NA289" s="2" t="s">
        <v>220</v>
      </c>
      <c r="NB289" s="2" t="s">
        <v>220</v>
      </c>
      <c r="NC289" s="4"/>
      <c r="ND289" s="8"/>
      <c r="NE289" s="4"/>
      <c r="NF289" s="8"/>
      <c r="NG289" s="7"/>
      <c r="NH289" s="7"/>
      <c r="NI289" s="2" t="s">
        <v>832</v>
      </c>
      <c r="NJ289" s="2" t="s">
        <v>217</v>
      </c>
      <c r="NK289" s="2" t="s">
        <v>220</v>
      </c>
      <c r="NL289" s="2" t="s">
        <v>220</v>
      </c>
      <c r="NM289" s="2" t="s">
        <v>232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832</v>
      </c>
      <c r="NV289" s="2" t="s">
        <v>217</v>
      </c>
      <c r="NW289" s="2" t="s">
        <v>220</v>
      </c>
      <c r="NX289" s="2" t="s">
        <v>220</v>
      </c>
      <c r="NY289" s="2" t="s">
        <v>232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220</v>
      </c>
      <c r="OI289" s="2" t="s">
        <v>220</v>
      </c>
      <c r="OJ289" s="2" t="s">
        <v>220</v>
      </c>
      <c r="OK289" s="2" t="s">
        <v>220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277</v>
      </c>
      <c r="OT289" s="2" t="s">
        <v>217</v>
      </c>
      <c r="OU289" s="2" t="s">
        <v>220</v>
      </c>
      <c r="OV289" s="2" t="s">
        <v>220</v>
      </c>
      <c r="OW289" s="2" t="s">
        <v>232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277</v>
      </c>
      <c r="PF289" s="2" t="s">
        <v>217</v>
      </c>
      <c r="PG289" s="2" t="s">
        <v>220</v>
      </c>
      <c r="PH289" s="2" t="s">
        <v>220</v>
      </c>
      <c r="PI289" s="2" t="s">
        <v>232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220</v>
      </c>
      <c r="PS289" s="2" t="s">
        <v>220</v>
      </c>
      <c r="PT289" s="2" t="s">
        <v>220</v>
      </c>
      <c r="PU289" s="2" t="s">
        <v>220</v>
      </c>
      <c r="PV289" s="2" t="s">
        <v>220</v>
      </c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>
        <v>300</v>
      </c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>
        <v>240</v>
      </c>
      <c r="SZ289" s="4"/>
      <c r="TA289" s="4"/>
      <c r="TB289" s="4"/>
      <c r="TC289" s="4"/>
      <c r="TD289" s="4"/>
      <c r="TE289" s="4"/>
      <c r="TF289" s="4"/>
      <c r="TG289" s="4"/>
      <c r="TH289" s="4"/>
    </row>
    <row r="290">
      <c r="A290" s="2" t="s">
        <v>2913</v>
      </c>
      <c r="B290" s="2" t="s">
        <v>209</v>
      </c>
      <c r="C290" s="2" t="s">
        <v>2878</v>
      </c>
      <c r="D290" s="2" t="s">
        <v>211</v>
      </c>
      <c r="E290" s="2" t="s">
        <v>1372</v>
      </c>
      <c r="F290" s="2" t="s">
        <v>2914</v>
      </c>
      <c r="G290" s="2" t="s">
        <v>220</v>
      </c>
      <c r="H290" s="2" t="s">
        <v>220</v>
      </c>
      <c r="I290" s="2" t="s">
        <v>2915</v>
      </c>
      <c r="J290" s="2" t="s">
        <v>2881</v>
      </c>
      <c r="K290" s="2" t="s">
        <v>1583</v>
      </c>
      <c r="L290" s="3">
        <v>139.5</v>
      </c>
      <c r="M290" s="3">
        <v>146.47</v>
      </c>
      <c r="N290" s="3">
        <v>309.99</v>
      </c>
      <c r="O290" s="2" t="s">
        <v>217</v>
      </c>
      <c r="P290" s="2" t="s">
        <v>2882</v>
      </c>
      <c r="Q290" s="2" t="s">
        <v>219</v>
      </c>
      <c r="R290" s="2" t="s">
        <v>220</v>
      </c>
      <c r="S290" s="2" t="s">
        <v>2916</v>
      </c>
      <c r="T290" s="2" t="s">
        <v>220</v>
      </c>
      <c r="U290" s="2" t="s">
        <v>2884</v>
      </c>
      <c r="V290" s="2" t="s">
        <v>441</v>
      </c>
      <c r="W290" s="2" t="s">
        <v>954</v>
      </c>
      <c r="X290" s="2" t="s">
        <v>2917</v>
      </c>
      <c r="Y290" s="2" t="s">
        <v>582</v>
      </c>
      <c r="Z290" s="4">
        <v>280</v>
      </c>
      <c r="AA290" s="4">
        <f>=ROUNDDOWN(14,0)</f>
      </c>
      <c r="AB290" s="5">
        <v>20</v>
      </c>
      <c r="AC290" s="2" t="s">
        <v>2918</v>
      </c>
      <c r="AD290" s="4">
        <v>50</v>
      </c>
      <c r="AE290" s="4">
        <v>270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23</v>
      </c>
      <c r="AQ290" s="8">
        <v>3338.52</v>
      </c>
      <c r="AR290" s="4">
        <v>26</v>
      </c>
      <c r="AS290" s="8">
        <v>3845.67</v>
      </c>
      <c r="AT290" s="7">
        <v>-0.1154</v>
      </c>
      <c r="AU290" s="7">
        <v>-0.1319</v>
      </c>
      <c r="AV290" s="4">
        <v>81</v>
      </c>
      <c r="AW290" s="8">
        <v>13474.33</v>
      </c>
      <c r="AX290" s="4">
        <v>87</v>
      </c>
      <c r="AY290" s="8">
        <v>14455.52</v>
      </c>
      <c r="AZ290" s="7">
        <v>-0.069</v>
      </c>
      <c r="BA290" s="7">
        <v>-0.0679</v>
      </c>
      <c r="BB290" s="7">
        <v>0.2478</v>
      </c>
      <c r="BC290" s="4">
        <v>81</v>
      </c>
      <c r="BD290" s="8">
        <v>13474.33</v>
      </c>
      <c r="BE290" s="4">
        <v>87</v>
      </c>
      <c r="BF290" s="8">
        <v>14455.52</v>
      </c>
      <c r="BG290" s="7">
        <v>-0.069</v>
      </c>
      <c r="BH290" s="7">
        <v>-0.0679</v>
      </c>
      <c r="BI290" s="7">
        <v>1</v>
      </c>
      <c r="BJ290" s="4">
        <v>23</v>
      </c>
      <c r="BK290" s="8">
        <v>3338.52</v>
      </c>
      <c r="BL290" s="2" t="s">
        <v>2919</v>
      </c>
      <c r="BM290" s="7">
        <v>1</v>
      </c>
      <c r="BN290" s="7">
        <v>1</v>
      </c>
      <c r="BO290" s="4">
        <v>5</v>
      </c>
      <c r="BP290" s="8">
        <v>749.4</v>
      </c>
      <c r="BQ290" s="4">
        <v>6</v>
      </c>
      <c r="BR290" s="8">
        <v>899.28</v>
      </c>
      <c r="BS290" s="7">
        <v>-0.1667</v>
      </c>
      <c r="BT290" s="7">
        <v>-0.1667</v>
      </c>
      <c r="BU290" s="2" t="s">
        <v>230</v>
      </c>
      <c r="BV290" s="2" t="s">
        <v>217</v>
      </c>
      <c r="BW290" s="2" t="s">
        <v>220</v>
      </c>
      <c r="BX290" s="2" t="s">
        <v>2920</v>
      </c>
      <c r="BY290" s="2" t="s">
        <v>232</v>
      </c>
      <c r="BZ290" s="2" t="s">
        <v>220</v>
      </c>
      <c r="CA290" s="4">
        <v>8</v>
      </c>
      <c r="CB290" s="8">
        <v>1207.2</v>
      </c>
      <c r="CC290" s="4">
        <v>12</v>
      </c>
      <c r="CD290" s="8">
        <v>1810.8</v>
      </c>
      <c r="CE290" s="7">
        <v>-0.3333</v>
      </c>
      <c r="CF290" s="7">
        <v>-0.3333</v>
      </c>
      <c r="CG290" s="2" t="s">
        <v>230</v>
      </c>
      <c r="CH290" s="2" t="s">
        <v>217</v>
      </c>
      <c r="CI290" s="2" t="s">
        <v>2921</v>
      </c>
      <c r="CJ290" s="2" t="s">
        <v>2922</v>
      </c>
      <c r="CK290" s="2" t="s">
        <v>232</v>
      </c>
      <c r="CL290" s="2" t="s">
        <v>220</v>
      </c>
      <c r="CM290" s="4">
        <v>4</v>
      </c>
      <c r="CN290" s="8">
        <v>558</v>
      </c>
      <c r="CO290" s="4"/>
      <c r="CP290" s="8"/>
      <c r="CQ290" s="7"/>
      <c r="CR290" s="7"/>
      <c r="CS290" s="2" t="s">
        <v>230</v>
      </c>
      <c r="CT290" s="2" t="s">
        <v>217</v>
      </c>
      <c r="CU290" s="2" t="s">
        <v>478</v>
      </c>
      <c r="CV290" s="2" t="s">
        <v>977</v>
      </c>
      <c r="CW290" s="2" t="s">
        <v>232</v>
      </c>
      <c r="CX290" s="2" t="s">
        <v>220</v>
      </c>
      <c r="CY290" s="4"/>
      <c r="CZ290" s="8"/>
      <c r="DA290" s="4"/>
      <c r="DB290" s="8"/>
      <c r="DC290" s="7"/>
      <c r="DD290" s="7"/>
      <c r="DE290" s="2" t="s">
        <v>230</v>
      </c>
      <c r="DF290" s="2" t="s">
        <v>217</v>
      </c>
      <c r="DG290" s="2" t="s">
        <v>1690</v>
      </c>
      <c r="DH290" s="2" t="s">
        <v>2923</v>
      </c>
      <c r="DI290" s="2" t="s">
        <v>232</v>
      </c>
      <c r="DJ290" s="2" t="s">
        <v>220</v>
      </c>
      <c r="DK290" s="4">
        <v>3</v>
      </c>
      <c r="DL290" s="8">
        <v>407.33</v>
      </c>
      <c r="DM290" s="4">
        <v>3</v>
      </c>
      <c r="DN290" s="8">
        <v>439.41</v>
      </c>
      <c r="DO290" s="7"/>
      <c r="DP290" s="7">
        <v>-0.073</v>
      </c>
      <c r="DQ290" s="2" t="s">
        <v>230</v>
      </c>
      <c r="DR290" s="2" t="s">
        <v>217</v>
      </c>
      <c r="DS290" s="2" t="s">
        <v>2924</v>
      </c>
      <c r="DT290" s="2" t="s">
        <v>1657</v>
      </c>
      <c r="DU290" s="2" t="s">
        <v>232</v>
      </c>
      <c r="DV290" s="2" t="s">
        <v>220</v>
      </c>
      <c r="DW290" s="4">
        <v>2</v>
      </c>
      <c r="DX290" s="8">
        <v>262.79</v>
      </c>
      <c r="DY290" s="4">
        <v>2</v>
      </c>
      <c r="DZ290" s="8">
        <v>255.69</v>
      </c>
      <c r="EA290" s="7"/>
      <c r="EB290" s="7">
        <v>0.0278</v>
      </c>
      <c r="EC290" s="2" t="s">
        <v>230</v>
      </c>
      <c r="ED290" s="2" t="s">
        <v>217</v>
      </c>
      <c r="EE290" s="2" t="s">
        <v>1690</v>
      </c>
      <c r="EF290" s="2" t="s">
        <v>1427</v>
      </c>
      <c r="EG290" s="2" t="s">
        <v>232</v>
      </c>
      <c r="EH290" s="2" t="s">
        <v>220</v>
      </c>
      <c r="EI290" s="4"/>
      <c r="EJ290" s="8"/>
      <c r="EK290" s="4"/>
      <c r="EL290" s="8"/>
      <c r="EM290" s="7"/>
      <c r="EN290" s="7"/>
      <c r="EO290" s="2" t="s">
        <v>268</v>
      </c>
      <c r="EP290" s="2" t="s">
        <v>217</v>
      </c>
      <c r="EQ290" s="2" t="s">
        <v>220</v>
      </c>
      <c r="ER290" s="2" t="s">
        <v>220</v>
      </c>
      <c r="ES290" s="2" t="s">
        <v>232</v>
      </c>
      <c r="ET290" s="2" t="s">
        <v>220</v>
      </c>
      <c r="EU290" s="4">
        <v>1</v>
      </c>
      <c r="EV290" s="8">
        <v>153.8</v>
      </c>
      <c r="EW290" s="4"/>
      <c r="EX290" s="8"/>
      <c r="EY290" s="7"/>
      <c r="EZ290" s="7"/>
      <c r="FA290" s="2" t="s">
        <v>230</v>
      </c>
      <c r="FB290" s="2" t="s">
        <v>217</v>
      </c>
      <c r="FC290" s="2" t="s">
        <v>1038</v>
      </c>
      <c r="FD290" s="2" t="s">
        <v>1351</v>
      </c>
      <c r="FE290" s="2" t="s">
        <v>232</v>
      </c>
      <c r="FF290" s="2" t="s">
        <v>220</v>
      </c>
      <c r="FG290" s="4"/>
      <c r="FH290" s="8"/>
      <c r="FI290" s="4">
        <v>3</v>
      </c>
      <c r="FJ290" s="8">
        <v>440.49</v>
      </c>
      <c r="FK290" s="7">
        <v>-1</v>
      </c>
      <c r="FL290" s="7">
        <v>-1</v>
      </c>
      <c r="FM290" s="2" t="s">
        <v>230</v>
      </c>
      <c r="FN290" s="2" t="s">
        <v>217</v>
      </c>
      <c r="FO290" s="2" t="s">
        <v>2925</v>
      </c>
      <c r="FP290" s="2" t="s">
        <v>718</v>
      </c>
      <c r="FQ290" s="2" t="s">
        <v>232</v>
      </c>
      <c r="FR290" s="2" t="s">
        <v>220</v>
      </c>
      <c r="FS290" s="4"/>
      <c r="FT290" s="8"/>
      <c r="FU290" s="4"/>
      <c r="FV290" s="8"/>
      <c r="FW290" s="7"/>
      <c r="FX290" s="7"/>
      <c r="FY290" s="2" t="s">
        <v>277</v>
      </c>
      <c r="FZ290" s="2" t="s">
        <v>217</v>
      </c>
      <c r="GA290" s="2" t="s">
        <v>220</v>
      </c>
      <c r="GB290" s="2" t="s">
        <v>220</v>
      </c>
      <c r="GC290" s="2" t="s">
        <v>232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386</v>
      </c>
      <c r="GL290" s="2" t="s">
        <v>217</v>
      </c>
      <c r="GM290" s="2" t="s">
        <v>220</v>
      </c>
      <c r="GN290" s="2" t="s">
        <v>220</v>
      </c>
      <c r="GO290" s="2" t="s">
        <v>232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277</v>
      </c>
      <c r="GX290" s="2" t="s">
        <v>217</v>
      </c>
      <c r="GY290" s="2" t="s">
        <v>220</v>
      </c>
      <c r="GZ290" s="2" t="s">
        <v>220</v>
      </c>
      <c r="HA290" s="2" t="s">
        <v>232</v>
      </c>
      <c r="HB290" s="2" t="s">
        <v>220</v>
      </c>
      <c r="HC290" s="4"/>
      <c r="HD290" s="8"/>
      <c r="HE290" s="4"/>
      <c r="HF290" s="8"/>
      <c r="HG290" s="7"/>
      <c r="HH290" s="7"/>
      <c r="HI290" s="2" t="s">
        <v>254</v>
      </c>
      <c r="HJ290" s="2" t="s">
        <v>217</v>
      </c>
      <c r="HK290" s="2" t="s">
        <v>220</v>
      </c>
      <c r="HL290" s="2" t="s">
        <v>220</v>
      </c>
      <c r="HM290" s="2" t="s">
        <v>232</v>
      </c>
      <c r="HN290" s="2" t="s">
        <v>220</v>
      </c>
      <c r="HO290" s="4"/>
      <c r="HP290" s="8"/>
      <c r="HQ290" s="4"/>
      <c r="HR290" s="8"/>
      <c r="HS290" s="7"/>
      <c r="HT290" s="7"/>
      <c r="HU290" s="2" t="s">
        <v>230</v>
      </c>
      <c r="HV290" s="2" t="s">
        <v>217</v>
      </c>
      <c r="HW290" s="2" t="s">
        <v>1156</v>
      </c>
      <c r="HX290" s="2" t="s">
        <v>1041</v>
      </c>
      <c r="HY290" s="2" t="s">
        <v>232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230</v>
      </c>
      <c r="IH290" s="2" t="s">
        <v>217</v>
      </c>
      <c r="II290" s="2" t="s">
        <v>2924</v>
      </c>
      <c r="IJ290" s="2" t="s">
        <v>2926</v>
      </c>
      <c r="IK290" s="2" t="s">
        <v>232</v>
      </c>
      <c r="IL290" s="2" t="s">
        <v>220</v>
      </c>
      <c r="IM290" s="4"/>
      <c r="IN290" s="8"/>
      <c r="IO290" s="4"/>
      <c r="IP290" s="8"/>
      <c r="IQ290" s="7"/>
      <c r="IR290" s="7"/>
      <c r="IS290" s="2" t="s">
        <v>277</v>
      </c>
      <c r="IT290" s="2" t="s">
        <v>217</v>
      </c>
      <c r="IU290" s="2" t="s">
        <v>220</v>
      </c>
      <c r="IV290" s="2" t="s">
        <v>220</v>
      </c>
      <c r="IW290" s="2" t="s">
        <v>232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230</v>
      </c>
      <c r="JF290" s="2" t="s">
        <v>217</v>
      </c>
      <c r="JG290" s="2" t="s">
        <v>233</v>
      </c>
      <c r="JH290" s="2" t="s">
        <v>318</v>
      </c>
      <c r="JI290" s="2" t="s">
        <v>232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230</v>
      </c>
      <c r="JR290" s="2" t="s">
        <v>217</v>
      </c>
      <c r="JS290" s="2" t="s">
        <v>2927</v>
      </c>
      <c r="JT290" s="2" t="s">
        <v>2134</v>
      </c>
      <c r="JU290" s="2" t="s">
        <v>232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386</v>
      </c>
      <c r="KD290" s="2" t="s">
        <v>217</v>
      </c>
      <c r="KE290" s="2" t="s">
        <v>220</v>
      </c>
      <c r="KF290" s="2" t="s">
        <v>220</v>
      </c>
      <c r="KG290" s="2" t="s">
        <v>232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277</v>
      </c>
      <c r="KP290" s="2" t="s">
        <v>217</v>
      </c>
      <c r="KQ290" s="2" t="s">
        <v>220</v>
      </c>
      <c r="KR290" s="2" t="s">
        <v>220</v>
      </c>
      <c r="KS290" s="2" t="s">
        <v>232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217</v>
      </c>
      <c r="LC290" s="2" t="s">
        <v>2928</v>
      </c>
      <c r="LD290" s="2" t="s">
        <v>2741</v>
      </c>
      <c r="LE290" s="2" t="s">
        <v>232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277</v>
      </c>
      <c r="LN290" s="2" t="s">
        <v>217</v>
      </c>
      <c r="LO290" s="2" t="s">
        <v>220</v>
      </c>
      <c r="LP290" s="2" t="s">
        <v>220</v>
      </c>
      <c r="LQ290" s="2" t="s">
        <v>232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277</v>
      </c>
      <c r="LZ290" s="2" t="s">
        <v>217</v>
      </c>
      <c r="MA290" s="2" t="s">
        <v>220</v>
      </c>
      <c r="MB290" s="2" t="s">
        <v>220</v>
      </c>
      <c r="MC290" s="2" t="s">
        <v>232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416</v>
      </c>
      <c r="ML290" s="2" t="s">
        <v>217</v>
      </c>
      <c r="MM290" s="2" t="s">
        <v>220</v>
      </c>
      <c r="MN290" s="2" t="s">
        <v>220</v>
      </c>
      <c r="MO290" s="2" t="s">
        <v>232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230</v>
      </c>
      <c r="MX290" s="2" t="s">
        <v>274</v>
      </c>
      <c r="MY290" s="2" t="s">
        <v>2366</v>
      </c>
      <c r="MZ290" s="2" t="s">
        <v>2858</v>
      </c>
      <c r="NA290" s="2" t="s">
        <v>232</v>
      </c>
      <c r="NB290" s="2" t="s">
        <v>220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220</v>
      </c>
      <c r="NK290" s="2" t="s">
        <v>220</v>
      </c>
      <c r="NL290" s="2" t="s">
        <v>220</v>
      </c>
      <c r="NM290" s="2" t="s">
        <v>220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277</v>
      </c>
      <c r="NV290" s="2" t="s">
        <v>217</v>
      </c>
      <c r="NW290" s="2" t="s">
        <v>220</v>
      </c>
      <c r="NX290" s="2" t="s">
        <v>220</v>
      </c>
      <c r="NY290" s="2" t="s">
        <v>232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220</v>
      </c>
      <c r="OI290" s="2" t="s">
        <v>220</v>
      </c>
      <c r="OJ290" s="2" t="s">
        <v>220</v>
      </c>
      <c r="OK290" s="2" t="s">
        <v>220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254</v>
      </c>
      <c r="OT290" s="2" t="s">
        <v>270</v>
      </c>
      <c r="OU290" s="2" t="s">
        <v>220</v>
      </c>
      <c r="OV290" s="2" t="s">
        <v>220</v>
      </c>
      <c r="OW290" s="2" t="s">
        <v>232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220</v>
      </c>
      <c r="PF290" s="2" t="s">
        <v>220</v>
      </c>
      <c r="PG290" s="2" t="s">
        <v>220</v>
      </c>
      <c r="PH290" s="2" t="s">
        <v>220</v>
      </c>
      <c r="PI290" s="2" t="s">
        <v>220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230</v>
      </c>
      <c r="PR290" s="2" t="s">
        <v>270</v>
      </c>
      <c r="PS290" s="2" t="s">
        <v>279</v>
      </c>
      <c r="PT290" s="2" t="s">
        <v>280</v>
      </c>
      <c r="PU290" s="2" t="s">
        <v>232</v>
      </c>
      <c r="PV290" s="2" t="s">
        <v>220</v>
      </c>
      <c r="PW290" s="4">
        <v>167</v>
      </c>
      <c r="PX290" s="4"/>
      <c r="PY290" s="4"/>
      <c r="PZ290" s="4"/>
      <c r="QA290" s="4">
        <v>113</v>
      </c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>
        <v>50</v>
      </c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>
        <v>100</v>
      </c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>
        <v>120</v>
      </c>
      <c r="SZ290" s="4"/>
      <c r="TA290" s="4"/>
      <c r="TB290" s="4"/>
      <c r="TC290" s="4"/>
      <c r="TD290" s="4"/>
      <c r="TE290" s="4"/>
      <c r="TF290" s="4"/>
      <c r="TG290" s="4"/>
      <c r="TH290" s="4"/>
    </row>
    <row r="291">
      <c r="A291" s="2" t="s">
        <v>2929</v>
      </c>
      <c r="B291" s="2" t="s">
        <v>209</v>
      </c>
      <c r="C291" s="2" t="s">
        <v>2878</v>
      </c>
      <c r="D291" s="2" t="s">
        <v>211</v>
      </c>
      <c r="E291" s="2" t="s">
        <v>1372</v>
      </c>
      <c r="F291" s="2" t="s">
        <v>2914</v>
      </c>
      <c r="G291" s="2" t="s">
        <v>220</v>
      </c>
      <c r="H291" s="2" t="s">
        <v>220</v>
      </c>
      <c r="I291" s="2" t="s">
        <v>2915</v>
      </c>
      <c r="J291" s="2" t="s">
        <v>1518</v>
      </c>
      <c r="K291" s="2" t="s">
        <v>1583</v>
      </c>
      <c r="L291" s="3">
        <v>165.6</v>
      </c>
      <c r="M291" s="3">
        <v>173.88</v>
      </c>
      <c r="N291" s="3">
        <v>359.99</v>
      </c>
      <c r="O291" s="2" t="s">
        <v>217</v>
      </c>
      <c r="P291" s="2" t="s">
        <v>2882</v>
      </c>
      <c r="Q291" s="2" t="s">
        <v>219</v>
      </c>
      <c r="R291" s="2" t="s">
        <v>220</v>
      </c>
      <c r="S291" s="2" t="s">
        <v>2916</v>
      </c>
      <c r="T291" s="2" t="s">
        <v>220</v>
      </c>
      <c r="U291" s="2" t="s">
        <v>2892</v>
      </c>
      <c r="V291" s="2" t="s">
        <v>441</v>
      </c>
      <c r="W291" s="2" t="s">
        <v>954</v>
      </c>
      <c r="X291" s="2" t="s">
        <v>2917</v>
      </c>
      <c r="Y291" s="2" t="s">
        <v>582</v>
      </c>
      <c r="Z291" s="4">
        <v>479</v>
      </c>
      <c r="AA291" s="4">
        <f>=ROUNDDOWN(14.96875,0)</f>
      </c>
      <c r="AB291" s="5">
        <v>32</v>
      </c>
      <c r="AC291" s="2" t="s">
        <v>2900</v>
      </c>
      <c r="AD291" s="4">
        <v>50</v>
      </c>
      <c r="AE291" s="4">
        <v>640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>
        <v>58</v>
      </c>
      <c r="AQ291" s="8">
        <v>10135.81</v>
      </c>
      <c r="AR291" s="4">
        <v>61</v>
      </c>
      <c r="AS291" s="8">
        <v>10609.85</v>
      </c>
      <c r="AT291" s="7">
        <v>-0.0492</v>
      </c>
      <c r="AU291" s="7">
        <v>-0.0447</v>
      </c>
      <c r="AV291" s="4" t="s">
        <v>220</v>
      </c>
      <c r="AW291" s="8" t="s">
        <v>220</v>
      </c>
      <c r="AX291" s="4" t="s">
        <v>220</v>
      </c>
      <c r="AY291" s="8" t="s">
        <v>220</v>
      </c>
      <c r="AZ291" s="7" t="s">
        <v>220</v>
      </c>
      <c r="BA291" s="7" t="s">
        <v>220</v>
      </c>
      <c r="BB291" s="7">
        <v>0.7522</v>
      </c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 t="s">
        <v>220</v>
      </c>
      <c r="BJ291" s="4">
        <v>58</v>
      </c>
      <c r="BK291" s="8">
        <v>10135.81</v>
      </c>
      <c r="BL291" s="2" t="s">
        <v>2930</v>
      </c>
      <c r="BM291" s="7">
        <v>1</v>
      </c>
      <c r="BN291" s="7">
        <v>1</v>
      </c>
      <c r="BO291" s="4">
        <v>23</v>
      </c>
      <c r="BP291" s="8">
        <v>4136.55</v>
      </c>
      <c r="BQ291" s="4">
        <v>23</v>
      </c>
      <c r="BR291" s="8">
        <v>4136.55</v>
      </c>
      <c r="BS291" s="7"/>
      <c r="BT291" s="7"/>
      <c r="BU291" s="2" t="s">
        <v>230</v>
      </c>
      <c r="BV291" s="2" t="s">
        <v>217</v>
      </c>
      <c r="BW291" s="2" t="s">
        <v>220</v>
      </c>
      <c r="BX291" s="2" t="s">
        <v>2920</v>
      </c>
      <c r="BY291" s="2" t="s">
        <v>232</v>
      </c>
      <c r="BZ291" s="2" t="s">
        <v>220</v>
      </c>
      <c r="CA291" s="4">
        <v>17</v>
      </c>
      <c r="CB291" s="8">
        <v>3078.53</v>
      </c>
      <c r="CC291" s="4">
        <v>10</v>
      </c>
      <c r="CD291" s="8">
        <v>1810.9</v>
      </c>
      <c r="CE291" s="7">
        <v>0.7</v>
      </c>
      <c r="CF291" s="7">
        <v>0.7</v>
      </c>
      <c r="CG291" s="2" t="s">
        <v>230</v>
      </c>
      <c r="CH291" s="2" t="s">
        <v>217</v>
      </c>
      <c r="CI291" s="2" t="s">
        <v>2921</v>
      </c>
      <c r="CJ291" s="2" t="s">
        <v>2931</v>
      </c>
      <c r="CK291" s="2" t="s">
        <v>232</v>
      </c>
      <c r="CL291" s="2" t="s">
        <v>220</v>
      </c>
      <c r="CM291" s="4">
        <v>9</v>
      </c>
      <c r="CN291" s="8">
        <v>1490.4</v>
      </c>
      <c r="CO291" s="4">
        <v>3</v>
      </c>
      <c r="CP291" s="8">
        <v>496.8</v>
      </c>
      <c r="CQ291" s="7">
        <v>2</v>
      </c>
      <c r="CR291" s="7">
        <v>2</v>
      </c>
      <c r="CS291" s="2" t="s">
        <v>230</v>
      </c>
      <c r="CT291" s="2" t="s">
        <v>217</v>
      </c>
      <c r="CU291" s="2" t="s">
        <v>478</v>
      </c>
      <c r="CV291" s="2" t="s">
        <v>1469</v>
      </c>
      <c r="CW291" s="2" t="s">
        <v>232</v>
      </c>
      <c r="CX291" s="2" t="s">
        <v>220</v>
      </c>
      <c r="CY291" s="4"/>
      <c r="CZ291" s="8"/>
      <c r="DA291" s="4">
        <v>1</v>
      </c>
      <c r="DB291" s="8">
        <v>170.89</v>
      </c>
      <c r="DC291" s="7">
        <v>-1</v>
      </c>
      <c r="DD291" s="7">
        <v>-1</v>
      </c>
      <c r="DE291" s="2" t="s">
        <v>230</v>
      </c>
      <c r="DF291" s="2" t="s">
        <v>217</v>
      </c>
      <c r="DG291" s="2" t="s">
        <v>1690</v>
      </c>
      <c r="DH291" s="2" t="s">
        <v>2932</v>
      </c>
      <c r="DI291" s="2" t="s">
        <v>232</v>
      </c>
      <c r="DJ291" s="2" t="s">
        <v>220</v>
      </c>
      <c r="DK291" s="4">
        <v>1</v>
      </c>
      <c r="DL291" s="8">
        <v>173.87</v>
      </c>
      <c r="DM291" s="4">
        <v>2</v>
      </c>
      <c r="DN291" s="8">
        <v>347.74</v>
      </c>
      <c r="DO291" s="7">
        <v>-0.5</v>
      </c>
      <c r="DP291" s="7">
        <v>-0.5</v>
      </c>
      <c r="DQ291" s="2" t="s">
        <v>230</v>
      </c>
      <c r="DR291" s="2" t="s">
        <v>217</v>
      </c>
      <c r="DS291" s="2" t="s">
        <v>2924</v>
      </c>
      <c r="DT291" s="2" t="s">
        <v>587</v>
      </c>
      <c r="DU291" s="2" t="s">
        <v>232</v>
      </c>
      <c r="DV291" s="2" t="s">
        <v>220</v>
      </c>
      <c r="DW291" s="4">
        <v>7</v>
      </c>
      <c r="DX291" s="8">
        <v>1073.89</v>
      </c>
      <c r="DY291" s="4">
        <v>14</v>
      </c>
      <c r="DZ291" s="8">
        <v>2233.03</v>
      </c>
      <c r="EA291" s="7">
        <v>-0.5</v>
      </c>
      <c r="EB291" s="7">
        <v>-0.5191</v>
      </c>
      <c r="EC291" s="2" t="s">
        <v>230</v>
      </c>
      <c r="ED291" s="2" t="s">
        <v>217</v>
      </c>
      <c r="EE291" s="2" t="s">
        <v>1690</v>
      </c>
      <c r="EF291" s="2" t="s">
        <v>1410</v>
      </c>
      <c r="EG291" s="2" t="s">
        <v>232</v>
      </c>
      <c r="EH291" s="2" t="s">
        <v>220</v>
      </c>
      <c r="EI291" s="4"/>
      <c r="EJ291" s="8"/>
      <c r="EK291" s="4"/>
      <c r="EL291" s="8"/>
      <c r="EM291" s="7"/>
      <c r="EN291" s="7"/>
      <c r="EO291" s="2" t="s">
        <v>268</v>
      </c>
      <c r="EP291" s="2" t="s">
        <v>217</v>
      </c>
      <c r="EQ291" s="2" t="s">
        <v>220</v>
      </c>
      <c r="ER291" s="2" t="s">
        <v>220</v>
      </c>
      <c r="ES291" s="2" t="s">
        <v>232</v>
      </c>
      <c r="ET291" s="2" t="s">
        <v>220</v>
      </c>
      <c r="EU291" s="4">
        <v>1</v>
      </c>
      <c r="EV291" s="8">
        <v>182.57</v>
      </c>
      <c r="EW291" s="4">
        <v>1</v>
      </c>
      <c r="EX291" s="8">
        <v>182.57</v>
      </c>
      <c r="EY291" s="7"/>
      <c r="EZ291" s="7"/>
      <c r="FA291" s="2" t="s">
        <v>230</v>
      </c>
      <c r="FB291" s="2" t="s">
        <v>217</v>
      </c>
      <c r="FC291" s="2" t="s">
        <v>1038</v>
      </c>
      <c r="FD291" s="2" t="s">
        <v>1356</v>
      </c>
      <c r="FE291" s="2" t="s">
        <v>232</v>
      </c>
      <c r="FF291" s="2" t="s">
        <v>220</v>
      </c>
      <c r="FG291" s="4"/>
      <c r="FH291" s="8"/>
      <c r="FI291" s="4">
        <v>7</v>
      </c>
      <c r="FJ291" s="8">
        <v>1231.37</v>
      </c>
      <c r="FK291" s="7">
        <v>-1</v>
      </c>
      <c r="FL291" s="7">
        <v>-1</v>
      </c>
      <c r="FM291" s="2" t="s">
        <v>230</v>
      </c>
      <c r="FN291" s="2" t="s">
        <v>217</v>
      </c>
      <c r="FO291" s="2" t="s">
        <v>2925</v>
      </c>
      <c r="FP291" s="2" t="s">
        <v>2226</v>
      </c>
      <c r="FQ291" s="2" t="s">
        <v>232</v>
      </c>
      <c r="FR291" s="2" t="s">
        <v>220</v>
      </c>
      <c r="FS291" s="4"/>
      <c r="FT291" s="8"/>
      <c r="FU291" s="4"/>
      <c r="FV291" s="8"/>
      <c r="FW291" s="7"/>
      <c r="FX291" s="7"/>
      <c r="FY291" s="2" t="s">
        <v>277</v>
      </c>
      <c r="FZ291" s="2" t="s">
        <v>217</v>
      </c>
      <c r="GA291" s="2" t="s">
        <v>220</v>
      </c>
      <c r="GB291" s="2" t="s">
        <v>220</v>
      </c>
      <c r="GC291" s="2" t="s">
        <v>232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386</v>
      </c>
      <c r="GL291" s="2" t="s">
        <v>217</v>
      </c>
      <c r="GM291" s="2" t="s">
        <v>220</v>
      </c>
      <c r="GN291" s="2" t="s">
        <v>220</v>
      </c>
      <c r="GO291" s="2" t="s">
        <v>232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277</v>
      </c>
      <c r="GX291" s="2" t="s">
        <v>217</v>
      </c>
      <c r="GY291" s="2" t="s">
        <v>220</v>
      </c>
      <c r="GZ291" s="2" t="s">
        <v>220</v>
      </c>
      <c r="HA291" s="2" t="s">
        <v>232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254</v>
      </c>
      <c r="HJ291" s="2" t="s">
        <v>217</v>
      </c>
      <c r="HK291" s="2" t="s">
        <v>220</v>
      </c>
      <c r="HL291" s="2" t="s">
        <v>220</v>
      </c>
      <c r="HM291" s="2" t="s">
        <v>232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386</v>
      </c>
      <c r="HV291" s="2" t="s">
        <v>217</v>
      </c>
      <c r="HW291" s="2" t="s">
        <v>1156</v>
      </c>
      <c r="HX291" s="2" t="s">
        <v>553</v>
      </c>
      <c r="HY291" s="2" t="s">
        <v>232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230</v>
      </c>
      <c r="IH291" s="2" t="s">
        <v>217</v>
      </c>
      <c r="II291" s="2" t="s">
        <v>2924</v>
      </c>
      <c r="IJ291" s="2" t="s">
        <v>2620</v>
      </c>
      <c r="IK291" s="2" t="s">
        <v>232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277</v>
      </c>
      <c r="IT291" s="2" t="s">
        <v>217</v>
      </c>
      <c r="IU291" s="2" t="s">
        <v>220</v>
      </c>
      <c r="IV291" s="2" t="s">
        <v>220</v>
      </c>
      <c r="IW291" s="2" t="s">
        <v>232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230</v>
      </c>
      <c r="JF291" s="2" t="s">
        <v>217</v>
      </c>
      <c r="JG291" s="2" t="s">
        <v>233</v>
      </c>
      <c r="JH291" s="2" t="s">
        <v>509</v>
      </c>
      <c r="JI291" s="2" t="s">
        <v>232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277</v>
      </c>
      <c r="JR291" s="2" t="s">
        <v>217</v>
      </c>
      <c r="JS291" s="2" t="s">
        <v>2927</v>
      </c>
      <c r="JT291" s="2" t="s">
        <v>220</v>
      </c>
      <c r="JU291" s="2" t="s">
        <v>232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386</v>
      </c>
      <c r="KD291" s="2" t="s">
        <v>217</v>
      </c>
      <c r="KE291" s="2" t="s">
        <v>220</v>
      </c>
      <c r="KF291" s="2" t="s">
        <v>220</v>
      </c>
      <c r="KG291" s="2" t="s">
        <v>232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277</v>
      </c>
      <c r="KP291" s="2" t="s">
        <v>217</v>
      </c>
      <c r="KQ291" s="2" t="s">
        <v>220</v>
      </c>
      <c r="KR291" s="2" t="s">
        <v>220</v>
      </c>
      <c r="KS291" s="2" t="s">
        <v>232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217</v>
      </c>
      <c r="LC291" s="2" t="s">
        <v>2928</v>
      </c>
      <c r="LD291" s="2" t="s">
        <v>220</v>
      </c>
      <c r="LE291" s="2" t="s">
        <v>232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277</v>
      </c>
      <c r="LN291" s="2" t="s">
        <v>217</v>
      </c>
      <c r="LO291" s="2" t="s">
        <v>220</v>
      </c>
      <c r="LP291" s="2" t="s">
        <v>220</v>
      </c>
      <c r="LQ291" s="2" t="s">
        <v>232</v>
      </c>
      <c r="LR291" s="2" t="s">
        <v>269</v>
      </c>
      <c r="LS291" s="4"/>
      <c r="LT291" s="8"/>
      <c r="LU291" s="4"/>
      <c r="LV291" s="8"/>
      <c r="LW291" s="7"/>
      <c r="LX291" s="7"/>
      <c r="LY291" s="2" t="s">
        <v>277</v>
      </c>
      <c r="LZ291" s="2" t="s">
        <v>217</v>
      </c>
      <c r="MA291" s="2" t="s">
        <v>220</v>
      </c>
      <c r="MB291" s="2" t="s">
        <v>220</v>
      </c>
      <c r="MC291" s="2" t="s">
        <v>232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416</v>
      </c>
      <c r="ML291" s="2" t="s">
        <v>217</v>
      </c>
      <c r="MM291" s="2" t="s">
        <v>220</v>
      </c>
      <c r="MN291" s="2" t="s">
        <v>220</v>
      </c>
      <c r="MO291" s="2" t="s">
        <v>232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230</v>
      </c>
      <c r="MX291" s="2" t="s">
        <v>274</v>
      </c>
      <c r="MY291" s="2" t="s">
        <v>2366</v>
      </c>
      <c r="MZ291" s="2" t="s">
        <v>2933</v>
      </c>
      <c r="NA291" s="2" t="s">
        <v>232</v>
      </c>
      <c r="NB291" s="2" t="s">
        <v>220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220</v>
      </c>
      <c r="NK291" s="2" t="s">
        <v>220</v>
      </c>
      <c r="NL291" s="2" t="s">
        <v>220</v>
      </c>
      <c r="NM291" s="2" t="s">
        <v>220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277</v>
      </c>
      <c r="NV291" s="2" t="s">
        <v>217</v>
      </c>
      <c r="NW291" s="2" t="s">
        <v>220</v>
      </c>
      <c r="NX291" s="2" t="s">
        <v>220</v>
      </c>
      <c r="NY291" s="2" t="s">
        <v>232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220</v>
      </c>
      <c r="OH291" s="2" t="s">
        <v>220</v>
      </c>
      <c r="OI291" s="2" t="s">
        <v>220</v>
      </c>
      <c r="OJ291" s="2" t="s">
        <v>220</v>
      </c>
      <c r="OK291" s="2" t="s">
        <v>220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254</v>
      </c>
      <c r="OT291" s="2" t="s">
        <v>270</v>
      </c>
      <c r="OU291" s="2" t="s">
        <v>220</v>
      </c>
      <c r="OV291" s="2" t="s">
        <v>220</v>
      </c>
      <c r="OW291" s="2" t="s">
        <v>232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220</v>
      </c>
      <c r="PG291" s="2" t="s">
        <v>220</v>
      </c>
      <c r="PH291" s="2" t="s">
        <v>220</v>
      </c>
      <c r="PI291" s="2" t="s">
        <v>220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230</v>
      </c>
      <c r="PR291" s="2" t="s">
        <v>270</v>
      </c>
      <c r="PS291" s="2" t="s">
        <v>279</v>
      </c>
      <c r="PT291" s="2" t="s">
        <v>2934</v>
      </c>
      <c r="PU291" s="2" t="s">
        <v>232</v>
      </c>
      <c r="PV291" s="2" t="s">
        <v>220</v>
      </c>
      <c r="PW291" s="4">
        <v>390</v>
      </c>
      <c r="PX291" s="4"/>
      <c r="PY291" s="4"/>
      <c r="PZ291" s="4"/>
      <c r="QA291" s="4">
        <v>89</v>
      </c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>
        <v>50</v>
      </c>
      <c r="QW291" s="4"/>
      <c r="QX291" s="4"/>
      <c r="QY291" s="4"/>
      <c r="QZ291" s="4"/>
      <c r="RA291" s="4"/>
      <c r="RB291" s="4"/>
      <c r="RC291" s="4"/>
      <c r="RD291" s="4">
        <v>180</v>
      </c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>
        <v>60</v>
      </c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>
        <v>250</v>
      </c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>
        <v>100</v>
      </c>
      <c r="SZ291" s="4"/>
      <c r="TA291" s="4"/>
      <c r="TB291" s="4"/>
      <c r="TC291" s="4"/>
      <c r="TD291" s="4"/>
      <c r="TE291" s="4"/>
      <c r="TF291" s="4"/>
      <c r="TG291" s="4"/>
      <c r="TH291" s="4"/>
    </row>
    <row r="292">
      <c r="A292" s="2" t="s">
        <v>2935</v>
      </c>
      <c r="B292" s="2" t="s">
        <v>209</v>
      </c>
      <c r="C292" s="2" t="s">
        <v>2878</v>
      </c>
      <c r="D292" s="2" t="s">
        <v>211</v>
      </c>
      <c r="E292" s="2" t="s">
        <v>1372</v>
      </c>
      <c r="F292" s="2" t="s">
        <v>2914</v>
      </c>
      <c r="G292" s="2" t="s">
        <v>220</v>
      </c>
      <c r="H292" s="2" t="s">
        <v>220</v>
      </c>
      <c r="I292" s="2" t="s">
        <v>2915</v>
      </c>
      <c r="J292" s="2" t="s">
        <v>1518</v>
      </c>
      <c r="K292" s="2" t="s">
        <v>1583</v>
      </c>
      <c r="L292" s="3">
        <v>157.3</v>
      </c>
      <c r="M292" s="3">
        <v>165.17</v>
      </c>
      <c r="N292" s="3"/>
      <c r="O292" s="2" t="s">
        <v>217</v>
      </c>
      <c r="P292" s="2" t="s">
        <v>2936</v>
      </c>
      <c r="Q292" s="2" t="s">
        <v>219</v>
      </c>
      <c r="R292" s="2" t="s">
        <v>20</v>
      </c>
      <c r="S292" s="2" t="s">
        <v>2916</v>
      </c>
      <c r="T292" s="2" t="s">
        <v>220</v>
      </c>
      <c r="U292" s="2" t="s">
        <v>2892</v>
      </c>
      <c r="V292" s="2" t="s">
        <v>441</v>
      </c>
      <c r="W292" s="2" t="s">
        <v>954</v>
      </c>
      <c r="X292" s="2" t="s">
        <v>2917</v>
      </c>
      <c r="Y292" s="2" t="s">
        <v>1289</v>
      </c>
      <c r="Z292" s="4"/>
      <c r="AA292" s="4">
        <f>=ROUNDDOWN({0},0)</f>
      </c>
      <c r="AB292" s="5"/>
      <c r="AC292" s="2" t="s">
        <v>220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220</v>
      </c>
      <c r="AW292" s="8" t="s">
        <v>220</v>
      </c>
      <c r="AX292" s="4" t="s">
        <v>220</v>
      </c>
      <c r="AY292" s="8" t="s">
        <v>220</v>
      </c>
      <c r="AZ292" s="7" t="s">
        <v>220</v>
      </c>
      <c r="BA292" s="7" t="s">
        <v>220</v>
      </c>
      <c r="BB292" s="7" t="s">
        <v>220</v>
      </c>
      <c r="BC292" s="4" t="s">
        <v>220</v>
      </c>
      <c r="BD292" s="8" t="s">
        <v>220</v>
      </c>
      <c r="BE292" s="4" t="s">
        <v>220</v>
      </c>
      <c r="BF292" s="8" t="s">
        <v>220</v>
      </c>
      <c r="BG292" s="7" t="s">
        <v>220</v>
      </c>
      <c r="BH292" s="7" t="s">
        <v>220</v>
      </c>
      <c r="BI292" s="7" t="s">
        <v>220</v>
      </c>
      <c r="BJ292" s="4"/>
      <c r="BK292" s="8"/>
      <c r="BL292" s="2" t="s">
        <v>220</v>
      </c>
      <c r="BM292" s="7"/>
      <c r="BN292" s="7"/>
      <c r="BO292" s="4"/>
      <c r="BP292" s="8"/>
      <c r="BQ292" s="4"/>
      <c r="BR292" s="8"/>
      <c r="BS292" s="7"/>
      <c r="BT292" s="7"/>
      <c r="BU292" s="2" t="s">
        <v>220</v>
      </c>
      <c r="BV292" s="2" t="s">
        <v>220</v>
      </c>
      <c r="BW292" s="2" t="s">
        <v>220</v>
      </c>
      <c r="BX292" s="2" t="s">
        <v>220</v>
      </c>
      <c r="BY292" s="2" t="s">
        <v>220</v>
      </c>
      <c r="BZ292" s="2" t="s">
        <v>220</v>
      </c>
      <c r="CA292" s="4"/>
      <c r="CB292" s="8"/>
      <c r="CC292" s="4"/>
      <c r="CD292" s="8"/>
      <c r="CE292" s="7"/>
      <c r="CF292" s="7"/>
      <c r="CG292" s="2" t="s">
        <v>220</v>
      </c>
      <c r="CH292" s="2" t="s">
        <v>220</v>
      </c>
      <c r="CI292" s="2" t="s">
        <v>220</v>
      </c>
      <c r="CJ292" s="2" t="s">
        <v>220</v>
      </c>
      <c r="CK292" s="2" t="s">
        <v>220</v>
      </c>
      <c r="CL292" s="2" t="s">
        <v>220</v>
      </c>
      <c r="CM292" s="4"/>
      <c r="CN292" s="8"/>
      <c r="CO292" s="4"/>
      <c r="CP292" s="8"/>
      <c r="CQ292" s="7"/>
      <c r="CR292" s="7"/>
      <c r="CS292" s="2" t="s">
        <v>220</v>
      </c>
      <c r="CT292" s="2" t="s">
        <v>220</v>
      </c>
      <c r="CU292" s="2" t="s">
        <v>220</v>
      </c>
      <c r="CV292" s="2" t="s">
        <v>220</v>
      </c>
      <c r="CW292" s="2" t="s">
        <v>220</v>
      </c>
      <c r="CX292" s="2" t="s">
        <v>220</v>
      </c>
      <c r="CY292" s="4"/>
      <c r="CZ292" s="8"/>
      <c r="DA292" s="4"/>
      <c r="DB292" s="8"/>
      <c r="DC292" s="7"/>
      <c r="DD292" s="7"/>
      <c r="DE292" s="2" t="s">
        <v>220</v>
      </c>
      <c r="DF292" s="2" t="s">
        <v>220</v>
      </c>
      <c r="DG292" s="2" t="s">
        <v>220</v>
      </c>
      <c r="DH292" s="2" t="s">
        <v>220</v>
      </c>
      <c r="DI292" s="2" t="s">
        <v>220</v>
      </c>
      <c r="DJ292" s="2" t="s">
        <v>220</v>
      </c>
      <c r="DK292" s="4"/>
      <c r="DL292" s="8"/>
      <c r="DM292" s="4"/>
      <c r="DN292" s="8"/>
      <c r="DO292" s="7"/>
      <c r="DP292" s="7"/>
      <c r="DQ292" s="2" t="s">
        <v>230</v>
      </c>
      <c r="DR292" s="2" t="s">
        <v>217</v>
      </c>
      <c r="DS292" s="2" t="s">
        <v>1556</v>
      </c>
      <c r="DT292" s="2" t="s">
        <v>2937</v>
      </c>
      <c r="DU292" s="2" t="s">
        <v>232</v>
      </c>
      <c r="DV292" s="2" t="s">
        <v>220</v>
      </c>
      <c r="DW292" s="4"/>
      <c r="DX292" s="8"/>
      <c r="DY292" s="4"/>
      <c r="DZ292" s="8"/>
      <c r="EA292" s="7"/>
      <c r="EB292" s="7"/>
      <c r="EC292" s="2" t="s">
        <v>220</v>
      </c>
      <c r="ED292" s="2" t="s">
        <v>220</v>
      </c>
      <c r="EE292" s="2" t="s">
        <v>220</v>
      </c>
      <c r="EF292" s="2" t="s">
        <v>220</v>
      </c>
      <c r="EG292" s="2" t="s">
        <v>220</v>
      </c>
      <c r="EH292" s="2" t="s">
        <v>220</v>
      </c>
      <c r="EI292" s="4"/>
      <c r="EJ292" s="8"/>
      <c r="EK292" s="4"/>
      <c r="EL292" s="8"/>
      <c r="EM292" s="7"/>
      <c r="EN292" s="7"/>
      <c r="EO292" s="2" t="s">
        <v>220</v>
      </c>
      <c r="EP292" s="2" t="s">
        <v>220</v>
      </c>
      <c r="EQ292" s="2" t="s">
        <v>220</v>
      </c>
      <c r="ER292" s="2" t="s">
        <v>220</v>
      </c>
      <c r="ES292" s="2" t="s">
        <v>220</v>
      </c>
      <c r="ET292" s="2" t="s">
        <v>220</v>
      </c>
      <c r="EU292" s="4"/>
      <c r="EV292" s="8"/>
      <c r="EW292" s="4"/>
      <c r="EX292" s="8"/>
      <c r="EY292" s="7"/>
      <c r="EZ292" s="7"/>
      <c r="FA292" s="2" t="s">
        <v>220</v>
      </c>
      <c r="FB292" s="2" t="s">
        <v>220</v>
      </c>
      <c r="FC292" s="2" t="s">
        <v>220</v>
      </c>
      <c r="FD292" s="2" t="s">
        <v>220</v>
      </c>
      <c r="FE292" s="2" t="s">
        <v>220</v>
      </c>
      <c r="FF292" s="2" t="s">
        <v>220</v>
      </c>
      <c r="FG292" s="4"/>
      <c r="FH292" s="8"/>
      <c r="FI292" s="4"/>
      <c r="FJ292" s="8"/>
      <c r="FK292" s="7"/>
      <c r="FL292" s="7"/>
      <c r="FM292" s="2" t="s">
        <v>220</v>
      </c>
      <c r="FN292" s="2" t="s">
        <v>220</v>
      </c>
      <c r="FO292" s="2" t="s">
        <v>220</v>
      </c>
      <c r="FP292" s="2" t="s">
        <v>220</v>
      </c>
      <c r="FQ292" s="2" t="s">
        <v>220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220</v>
      </c>
      <c r="FZ292" s="2" t="s">
        <v>220</v>
      </c>
      <c r="GA292" s="2" t="s">
        <v>220</v>
      </c>
      <c r="GB292" s="2" t="s">
        <v>220</v>
      </c>
      <c r="GC292" s="2" t="s">
        <v>220</v>
      </c>
      <c r="GD292" s="2" t="s">
        <v>220</v>
      </c>
      <c r="GE292" s="4"/>
      <c r="GF292" s="8"/>
      <c r="GG292" s="4"/>
      <c r="GH292" s="8"/>
      <c r="GI292" s="7"/>
      <c r="GJ292" s="7"/>
      <c r="GK292" s="2" t="s">
        <v>220</v>
      </c>
      <c r="GL292" s="2" t="s">
        <v>220</v>
      </c>
      <c r="GM292" s="2" t="s">
        <v>220</v>
      </c>
      <c r="GN292" s="2" t="s">
        <v>220</v>
      </c>
      <c r="GO292" s="2" t="s">
        <v>220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220</v>
      </c>
      <c r="GX292" s="2" t="s">
        <v>220</v>
      </c>
      <c r="GY292" s="2" t="s">
        <v>220</v>
      </c>
      <c r="GZ292" s="2" t="s">
        <v>220</v>
      </c>
      <c r="HA292" s="2" t="s">
        <v>220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220</v>
      </c>
      <c r="HJ292" s="2" t="s">
        <v>220</v>
      </c>
      <c r="HK292" s="2" t="s">
        <v>220</v>
      </c>
      <c r="HL292" s="2" t="s">
        <v>220</v>
      </c>
      <c r="HM292" s="2" t="s">
        <v>220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220</v>
      </c>
      <c r="HV292" s="2" t="s">
        <v>220</v>
      </c>
      <c r="HW292" s="2" t="s">
        <v>220</v>
      </c>
      <c r="HX292" s="2" t="s">
        <v>220</v>
      </c>
      <c r="HY292" s="2" t="s">
        <v>220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220</v>
      </c>
      <c r="II292" s="2" t="s">
        <v>220</v>
      </c>
      <c r="IJ292" s="2" t="s">
        <v>220</v>
      </c>
      <c r="IK292" s="2" t="s">
        <v>220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220</v>
      </c>
      <c r="IT292" s="2" t="s">
        <v>220</v>
      </c>
      <c r="IU292" s="2" t="s">
        <v>220</v>
      </c>
      <c r="IV292" s="2" t="s">
        <v>220</v>
      </c>
      <c r="IW292" s="2" t="s">
        <v>220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220</v>
      </c>
      <c r="JF292" s="2" t="s">
        <v>220</v>
      </c>
      <c r="JG292" s="2" t="s">
        <v>220</v>
      </c>
      <c r="JH292" s="2" t="s">
        <v>220</v>
      </c>
      <c r="JI292" s="2" t="s">
        <v>220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220</v>
      </c>
      <c r="JR292" s="2" t="s">
        <v>220</v>
      </c>
      <c r="JS292" s="2" t="s">
        <v>220</v>
      </c>
      <c r="JT292" s="2" t="s">
        <v>220</v>
      </c>
      <c r="JU292" s="2" t="s">
        <v>220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220</v>
      </c>
      <c r="KD292" s="2" t="s">
        <v>220</v>
      </c>
      <c r="KE292" s="2" t="s">
        <v>220</v>
      </c>
      <c r="KF292" s="2" t="s">
        <v>220</v>
      </c>
      <c r="KG292" s="2" t="s">
        <v>220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220</v>
      </c>
      <c r="KP292" s="2" t="s">
        <v>220</v>
      </c>
      <c r="KQ292" s="2" t="s">
        <v>220</v>
      </c>
      <c r="KR292" s="2" t="s">
        <v>220</v>
      </c>
      <c r="KS292" s="2" t="s">
        <v>220</v>
      </c>
      <c r="KT292" s="2" t="s">
        <v>220</v>
      </c>
      <c r="KU292" s="4"/>
      <c r="KV292" s="8"/>
      <c r="KW292" s="4"/>
      <c r="KX292" s="8"/>
      <c r="KY292" s="7"/>
      <c r="KZ292" s="7"/>
      <c r="LA292" s="2" t="s">
        <v>220</v>
      </c>
      <c r="LB292" s="2" t="s">
        <v>220</v>
      </c>
      <c r="LC292" s="2" t="s">
        <v>220</v>
      </c>
      <c r="LD292" s="2" t="s">
        <v>220</v>
      </c>
      <c r="LE292" s="2" t="s">
        <v>220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220</v>
      </c>
      <c r="LN292" s="2" t="s">
        <v>220</v>
      </c>
      <c r="LO292" s="2" t="s">
        <v>220</v>
      </c>
      <c r="LP292" s="2" t="s">
        <v>220</v>
      </c>
      <c r="LQ292" s="2" t="s">
        <v>220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220</v>
      </c>
      <c r="MA292" s="2" t="s">
        <v>220</v>
      </c>
      <c r="MB292" s="2" t="s">
        <v>220</v>
      </c>
      <c r="MC292" s="2" t="s">
        <v>220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220</v>
      </c>
      <c r="ML292" s="2" t="s">
        <v>220</v>
      </c>
      <c r="MM292" s="2" t="s">
        <v>220</v>
      </c>
      <c r="MN292" s="2" t="s">
        <v>220</v>
      </c>
      <c r="MO292" s="2" t="s">
        <v>220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220</v>
      </c>
      <c r="MX292" s="2" t="s">
        <v>220</v>
      </c>
      <c r="MY292" s="2" t="s">
        <v>220</v>
      </c>
      <c r="MZ292" s="2" t="s">
        <v>220</v>
      </c>
      <c r="NA292" s="2" t="s">
        <v>220</v>
      </c>
      <c r="NB292" s="2" t="s">
        <v>220</v>
      </c>
      <c r="NC292" s="4"/>
      <c r="ND292" s="8"/>
      <c r="NE292" s="4"/>
      <c r="NF292" s="8"/>
      <c r="NG292" s="7"/>
      <c r="NH292" s="7"/>
      <c r="NI292" s="2" t="s">
        <v>220</v>
      </c>
      <c r="NJ292" s="2" t="s">
        <v>220</v>
      </c>
      <c r="NK292" s="2" t="s">
        <v>220</v>
      </c>
      <c r="NL292" s="2" t="s">
        <v>220</v>
      </c>
      <c r="NM292" s="2" t="s">
        <v>220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220</v>
      </c>
      <c r="NV292" s="2" t="s">
        <v>220</v>
      </c>
      <c r="NW292" s="2" t="s">
        <v>220</v>
      </c>
      <c r="NX292" s="2" t="s">
        <v>220</v>
      </c>
      <c r="NY292" s="2" t="s">
        <v>220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220</v>
      </c>
      <c r="OI292" s="2" t="s">
        <v>220</v>
      </c>
      <c r="OJ292" s="2" t="s">
        <v>220</v>
      </c>
      <c r="OK292" s="2" t="s">
        <v>220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220</v>
      </c>
      <c r="OT292" s="2" t="s">
        <v>220</v>
      </c>
      <c r="OU292" s="2" t="s">
        <v>220</v>
      </c>
      <c r="OV292" s="2" t="s">
        <v>220</v>
      </c>
      <c r="OW292" s="2" t="s">
        <v>220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220</v>
      </c>
      <c r="PF292" s="2" t="s">
        <v>220</v>
      </c>
      <c r="PG292" s="2" t="s">
        <v>220</v>
      </c>
      <c r="PH292" s="2" t="s">
        <v>220</v>
      </c>
      <c r="PI292" s="2" t="s">
        <v>220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220</v>
      </c>
      <c r="PS292" s="2" t="s">
        <v>220</v>
      </c>
      <c r="PT292" s="2" t="s">
        <v>220</v>
      </c>
      <c r="PU292" s="2" t="s">
        <v>220</v>
      </c>
      <c r="PV292" s="2" t="s">
        <v>220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</row>
    <row r="293">
      <c r="A293" s="2" t="s">
        <v>2938</v>
      </c>
      <c r="B293" s="2" t="s">
        <v>209</v>
      </c>
      <c r="C293" s="2" t="s">
        <v>2878</v>
      </c>
      <c r="D293" s="2" t="s">
        <v>211</v>
      </c>
      <c r="E293" s="2" t="s">
        <v>1372</v>
      </c>
      <c r="F293" s="2" t="s">
        <v>2939</v>
      </c>
      <c r="G293" s="2" t="s">
        <v>2939</v>
      </c>
      <c r="H293" s="2" t="s">
        <v>2939</v>
      </c>
      <c r="I293" s="2" t="s">
        <v>1154</v>
      </c>
      <c r="J293" s="2" t="s">
        <v>2881</v>
      </c>
      <c r="K293" s="2" t="s">
        <v>2940</v>
      </c>
      <c r="L293" s="3">
        <v>172.2</v>
      </c>
      <c r="M293" s="3">
        <v>180.81</v>
      </c>
      <c r="N293" s="3">
        <v>409.99</v>
      </c>
      <c r="O293" s="2" t="s">
        <v>217</v>
      </c>
      <c r="P293" s="2" t="s">
        <v>2882</v>
      </c>
      <c r="Q293" s="2" t="s">
        <v>219</v>
      </c>
      <c r="R293" s="2" t="s">
        <v>220</v>
      </c>
      <c r="S293" s="2" t="s">
        <v>2941</v>
      </c>
      <c r="T293" s="2" t="s">
        <v>222</v>
      </c>
      <c r="U293" s="2" t="s">
        <v>2884</v>
      </c>
      <c r="V293" s="2" t="s">
        <v>1585</v>
      </c>
      <c r="W293" s="2" t="s">
        <v>707</v>
      </c>
      <c r="X293" s="2" t="s">
        <v>2917</v>
      </c>
      <c r="Y293" s="2" t="s">
        <v>2942</v>
      </c>
      <c r="Z293" s="4">
        <v>317</v>
      </c>
      <c r="AA293" s="4">
        <f>=ROUNDDOWN(15.0952380952381,0)</f>
      </c>
      <c r="AB293" s="5">
        <v>21</v>
      </c>
      <c r="AC293" s="2" t="s">
        <v>1157</v>
      </c>
      <c r="AD293" s="4">
        <v>120</v>
      </c>
      <c r="AE293" s="4">
        <v>520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29</v>
      </c>
      <c r="AQ293" s="8">
        <v>5218.14</v>
      </c>
      <c r="AR293" s="4">
        <v>25</v>
      </c>
      <c r="AS293" s="8">
        <v>4521.48</v>
      </c>
      <c r="AT293" s="7">
        <v>0.16</v>
      </c>
      <c r="AU293" s="7">
        <v>0.1541</v>
      </c>
      <c r="AV293" s="4">
        <v>61</v>
      </c>
      <c r="AW293" s="8">
        <v>12055.65</v>
      </c>
      <c r="AX293" s="4">
        <v>49</v>
      </c>
      <c r="AY293" s="8">
        <v>9644.53</v>
      </c>
      <c r="AZ293" s="7">
        <v>0.2449</v>
      </c>
      <c r="BA293" s="7">
        <v>0.25</v>
      </c>
      <c r="BB293" s="7">
        <v>0.4328</v>
      </c>
      <c r="BC293" s="4">
        <v>61</v>
      </c>
      <c r="BD293" s="8">
        <v>12055.65</v>
      </c>
      <c r="BE293" s="4">
        <v>49</v>
      </c>
      <c r="BF293" s="8">
        <v>9644.53</v>
      </c>
      <c r="BG293" s="7">
        <v>0.2449</v>
      </c>
      <c r="BH293" s="7">
        <v>0.25</v>
      </c>
      <c r="BI293" s="7">
        <v>1</v>
      </c>
      <c r="BJ293" s="4">
        <v>29</v>
      </c>
      <c r="BK293" s="8">
        <v>5218.14</v>
      </c>
      <c r="BL293" s="2" t="s">
        <v>2943</v>
      </c>
      <c r="BM293" s="7">
        <v>1</v>
      </c>
      <c r="BN293" s="7">
        <v>1</v>
      </c>
      <c r="BO293" s="4">
        <v>4</v>
      </c>
      <c r="BP293" s="8">
        <v>726</v>
      </c>
      <c r="BQ293" s="4">
        <v>7</v>
      </c>
      <c r="BR293" s="8">
        <v>1270.5</v>
      </c>
      <c r="BS293" s="7">
        <v>-0.4286</v>
      </c>
      <c r="BT293" s="7">
        <v>-0.4286</v>
      </c>
      <c r="BU293" s="2" t="s">
        <v>230</v>
      </c>
      <c r="BV293" s="2" t="s">
        <v>217</v>
      </c>
      <c r="BW293" s="2" t="s">
        <v>220</v>
      </c>
      <c r="BX293" s="2" t="s">
        <v>476</v>
      </c>
      <c r="BY293" s="2" t="s">
        <v>232</v>
      </c>
      <c r="BZ293" s="2" t="s">
        <v>220</v>
      </c>
      <c r="CA293" s="4">
        <v>8</v>
      </c>
      <c r="CB293" s="8">
        <v>1448.72</v>
      </c>
      <c r="CC293" s="4">
        <v>11</v>
      </c>
      <c r="CD293" s="8">
        <v>1991.99</v>
      </c>
      <c r="CE293" s="7">
        <v>-0.2727</v>
      </c>
      <c r="CF293" s="7">
        <v>-0.2727</v>
      </c>
      <c r="CG293" s="2" t="s">
        <v>230</v>
      </c>
      <c r="CH293" s="2" t="s">
        <v>217</v>
      </c>
      <c r="CI293" s="2" t="s">
        <v>1611</v>
      </c>
      <c r="CJ293" s="2" t="s">
        <v>1916</v>
      </c>
      <c r="CK293" s="2" t="s">
        <v>232</v>
      </c>
      <c r="CL293" s="2" t="s">
        <v>220</v>
      </c>
      <c r="CM293" s="4"/>
      <c r="CN293" s="8"/>
      <c r="CO293" s="4"/>
      <c r="CP293" s="8"/>
      <c r="CQ293" s="7"/>
      <c r="CR293" s="7"/>
      <c r="CS293" s="2" t="s">
        <v>230</v>
      </c>
      <c r="CT293" s="2" t="s">
        <v>217</v>
      </c>
      <c r="CU293" s="2" t="s">
        <v>2682</v>
      </c>
      <c r="CV293" s="2" t="s">
        <v>280</v>
      </c>
      <c r="CW293" s="2" t="s">
        <v>232</v>
      </c>
      <c r="CX293" s="2" t="s">
        <v>220</v>
      </c>
      <c r="CY293" s="4">
        <v>2</v>
      </c>
      <c r="CZ293" s="8">
        <v>341.78</v>
      </c>
      <c r="DA293" s="4">
        <v>2</v>
      </c>
      <c r="DB293" s="8">
        <v>341.78</v>
      </c>
      <c r="DC293" s="7"/>
      <c r="DD293" s="7"/>
      <c r="DE293" s="2" t="s">
        <v>230</v>
      </c>
      <c r="DF293" s="2" t="s">
        <v>217</v>
      </c>
      <c r="DG293" s="2" t="s">
        <v>2209</v>
      </c>
      <c r="DH293" s="2" t="s">
        <v>2229</v>
      </c>
      <c r="DI293" s="2" t="s">
        <v>232</v>
      </c>
      <c r="DJ293" s="2" t="s">
        <v>220</v>
      </c>
      <c r="DK293" s="4">
        <v>8</v>
      </c>
      <c r="DL293" s="8">
        <v>1417.51</v>
      </c>
      <c r="DM293" s="4">
        <v>3</v>
      </c>
      <c r="DN293" s="8">
        <v>551.45</v>
      </c>
      <c r="DO293" s="7">
        <v>1.6667</v>
      </c>
      <c r="DP293" s="7">
        <v>1.5705</v>
      </c>
      <c r="DQ293" s="2" t="s">
        <v>230</v>
      </c>
      <c r="DR293" s="2" t="s">
        <v>217</v>
      </c>
      <c r="DS293" s="2" t="s">
        <v>2944</v>
      </c>
      <c r="DT293" s="2" t="s">
        <v>2945</v>
      </c>
      <c r="DU293" s="2" t="s">
        <v>232</v>
      </c>
      <c r="DV293" s="2" t="s">
        <v>220</v>
      </c>
      <c r="DW293" s="4">
        <v>1</v>
      </c>
      <c r="DX293" s="8">
        <v>170.46</v>
      </c>
      <c r="DY293" s="4"/>
      <c r="DZ293" s="8"/>
      <c r="EA293" s="7"/>
      <c r="EB293" s="7"/>
      <c r="EC293" s="2" t="s">
        <v>230</v>
      </c>
      <c r="ED293" s="2" t="s">
        <v>217</v>
      </c>
      <c r="EE293" s="2" t="s">
        <v>450</v>
      </c>
      <c r="EF293" s="2" t="s">
        <v>666</v>
      </c>
      <c r="EG293" s="2" t="s">
        <v>232</v>
      </c>
      <c r="EH293" s="2" t="s">
        <v>220</v>
      </c>
      <c r="EI293" s="4">
        <v>3</v>
      </c>
      <c r="EJ293" s="8">
        <v>558.06</v>
      </c>
      <c r="EK293" s="4"/>
      <c r="EL293" s="8"/>
      <c r="EM293" s="7"/>
      <c r="EN293" s="7"/>
      <c r="EO293" s="2" t="s">
        <v>230</v>
      </c>
      <c r="EP293" s="2" t="s">
        <v>217</v>
      </c>
      <c r="EQ293" s="2" t="s">
        <v>265</v>
      </c>
      <c r="ER293" s="2" t="s">
        <v>1129</v>
      </c>
      <c r="ES293" s="2" t="s">
        <v>232</v>
      </c>
      <c r="ET293" s="2" t="s">
        <v>220</v>
      </c>
      <c r="EU293" s="4">
        <v>2</v>
      </c>
      <c r="EV293" s="8">
        <v>379.7</v>
      </c>
      <c r="EW293" s="4">
        <v>1</v>
      </c>
      <c r="EX293" s="8">
        <v>189.85</v>
      </c>
      <c r="EY293" s="7">
        <v>1</v>
      </c>
      <c r="EZ293" s="7">
        <v>1</v>
      </c>
      <c r="FA293" s="2" t="s">
        <v>230</v>
      </c>
      <c r="FB293" s="2" t="s">
        <v>217</v>
      </c>
      <c r="FC293" s="2" t="s">
        <v>965</v>
      </c>
      <c r="FD293" s="2" t="s">
        <v>2184</v>
      </c>
      <c r="FE293" s="2" t="s">
        <v>232</v>
      </c>
      <c r="FF293" s="2" t="s">
        <v>220</v>
      </c>
      <c r="FG293" s="4">
        <v>1</v>
      </c>
      <c r="FH293" s="8">
        <v>175.91</v>
      </c>
      <c r="FI293" s="4">
        <v>1</v>
      </c>
      <c r="FJ293" s="8">
        <v>175.91</v>
      </c>
      <c r="FK293" s="7"/>
      <c r="FL293" s="7"/>
      <c r="FM293" s="2" t="s">
        <v>230</v>
      </c>
      <c r="FN293" s="2" t="s">
        <v>217</v>
      </c>
      <c r="FO293" s="2" t="s">
        <v>2925</v>
      </c>
      <c r="FP293" s="2" t="s">
        <v>1919</v>
      </c>
      <c r="FQ293" s="2" t="s">
        <v>232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277</v>
      </c>
      <c r="FZ293" s="2" t="s">
        <v>217</v>
      </c>
      <c r="GA293" s="2" t="s">
        <v>220</v>
      </c>
      <c r="GB293" s="2" t="s">
        <v>220</v>
      </c>
      <c r="GC293" s="2" t="s">
        <v>232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386</v>
      </c>
      <c r="GL293" s="2" t="s">
        <v>217</v>
      </c>
      <c r="GM293" s="2" t="s">
        <v>220</v>
      </c>
      <c r="GN293" s="2" t="s">
        <v>220</v>
      </c>
      <c r="GO293" s="2" t="s">
        <v>232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230</v>
      </c>
      <c r="GX293" s="2" t="s">
        <v>270</v>
      </c>
      <c r="GY293" s="2" t="s">
        <v>2377</v>
      </c>
      <c r="GZ293" s="2" t="s">
        <v>2946</v>
      </c>
      <c r="HA293" s="2" t="s">
        <v>232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254</v>
      </c>
      <c r="HJ293" s="2" t="s">
        <v>217</v>
      </c>
      <c r="HK293" s="2" t="s">
        <v>220</v>
      </c>
      <c r="HL293" s="2" t="s">
        <v>220</v>
      </c>
      <c r="HM293" s="2" t="s">
        <v>232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230</v>
      </c>
      <c r="HV293" s="2" t="s">
        <v>217</v>
      </c>
      <c r="HW293" s="2" t="s">
        <v>1156</v>
      </c>
      <c r="HX293" s="2" t="s">
        <v>258</v>
      </c>
      <c r="HY293" s="2" t="s">
        <v>232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230</v>
      </c>
      <c r="IH293" s="2" t="s">
        <v>217</v>
      </c>
      <c r="II293" s="2" t="s">
        <v>2944</v>
      </c>
      <c r="IJ293" s="2" t="s">
        <v>2287</v>
      </c>
      <c r="IK293" s="2" t="s">
        <v>232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230</v>
      </c>
      <c r="IT293" s="2" t="s">
        <v>217</v>
      </c>
      <c r="IU293" s="2" t="s">
        <v>1357</v>
      </c>
      <c r="IV293" s="2" t="s">
        <v>1742</v>
      </c>
      <c r="IW293" s="2" t="s">
        <v>232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230</v>
      </c>
      <c r="JF293" s="2" t="s">
        <v>217</v>
      </c>
      <c r="JG293" s="2" t="s">
        <v>258</v>
      </c>
      <c r="JH293" s="2" t="s">
        <v>490</v>
      </c>
      <c r="JI293" s="2" t="s">
        <v>232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277</v>
      </c>
      <c r="JR293" s="2" t="s">
        <v>217</v>
      </c>
      <c r="JS293" s="2" t="s">
        <v>220</v>
      </c>
      <c r="JT293" s="2" t="s">
        <v>220</v>
      </c>
      <c r="JU293" s="2" t="s">
        <v>232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386</v>
      </c>
      <c r="KD293" s="2" t="s">
        <v>217</v>
      </c>
      <c r="KE293" s="2" t="s">
        <v>220</v>
      </c>
      <c r="KF293" s="2" t="s">
        <v>220</v>
      </c>
      <c r="KG293" s="2" t="s">
        <v>232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277</v>
      </c>
      <c r="KP293" s="2" t="s">
        <v>217</v>
      </c>
      <c r="KQ293" s="2" t="s">
        <v>220</v>
      </c>
      <c r="KR293" s="2" t="s">
        <v>220</v>
      </c>
      <c r="KS293" s="2" t="s">
        <v>232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230</v>
      </c>
      <c r="LB293" s="2" t="s">
        <v>217</v>
      </c>
      <c r="LC293" s="2" t="s">
        <v>2947</v>
      </c>
      <c r="LD293" s="2" t="s">
        <v>2030</v>
      </c>
      <c r="LE293" s="2" t="s">
        <v>232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268</v>
      </c>
      <c r="LN293" s="2" t="s">
        <v>217</v>
      </c>
      <c r="LO293" s="2" t="s">
        <v>220</v>
      </c>
      <c r="LP293" s="2" t="s">
        <v>220</v>
      </c>
      <c r="LQ293" s="2" t="s">
        <v>232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270</v>
      </c>
      <c r="MA293" s="2" t="s">
        <v>2287</v>
      </c>
      <c r="MB293" s="2" t="s">
        <v>735</v>
      </c>
      <c r="MC293" s="2" t="s">
        <v>232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230</v>
      </c>
      <c r="ML293" s="2" t="s">
        <v>270</v>
      </c>
      <c r="MM293" s="2" t="s">
        <v>2948</v>
      </c>
      <c r="MN293" s="2" t="s">
        <v>220</v>
      </c>
      <c r="MO293" s="2" t="s">
        <v>232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230</v>
      </c>
      <c r="MX293" s="2" t="s">
        <v>274</v>
      </c>
      <c r="MY293" s="2" t="s">
        <v>2949</v>
      </c>
      <c r="MZ293" s="2" t="s">
        <v>1731</v>
      </c>
      <c r="NA293" s="2" t="s">
        <v>232</v>
      </c>
      <c r="NB293" s="2" t="s">
        <v>220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220</v>
      </c>
      <c r="NK293" s="2" t="s">
        <v>220</v>
      </c>
      <c r="NL293" s="2" t="s">
        <v>220</v>
      </c>
      <c r="NM293" s="2" t="s">
        <v>220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277</v>
      </c>
      <c r="NV293" s="2" t="s">
        <v>217</v>
      </c>
      <c r="NW293" s="2" t="s">
        <v>220</v>
      </c>
      <c r="NX293" s="2" t="s">
        <v>220</v>
      </c>
      <c r="NY293" s="2" t="s">
        <v>232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220</v>
      </c>
      <c r="OI293" s="2" t="s">
        <v>220</v>
      </c>
      <c r="OJ293" s="2" t="s">
        <v>220</v>
      </c>
      <c r="OK293" s="2" t="s">
        <v>220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832</v>
      </c>
      <c r="OT293" s="2" t="s">
        <v>270</v>
      </c>
      <c r="OU293" s="2" t="s">
        <v>220</v>
      </c>
      <c r="OV293" s="2" t="s">
        <v>220</v>
      </c>
      <c r="OW293" s="2" t="s">
        <v>232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220</v>
      </c>
      <c r="PF293" s="2" t="s">
        <v>220</v>
      </c>
      <c r="PG293" s="2" t="s">
        <v>220</v>
      </c>
      <c r="PH293" s="2" t="s">
        <v>220</v>
      </c>
      <c r="PI293" s="2" t="s">
        <v>220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230</v>
      </c>
      <c r="PR293" s="2" t="s">
        <v>270</v>
      </c>
      <c r="PS293" s="2" t="s">
        <v>472</v>
      </c>
      <c r="PT293" s="2" t="s">
        <v>1443</v>
      </c>
      <c r="PU293" s="2" t="s">
        <v>232</v>
      </c>
      <c r="PV293" s="2" t="s">
        <v>220</v>
      </c>
      <c r="PW293" s="4">
        <v>144</v>
      </c>
      <c r="PX293" s="4"/>
      <c r="PY293" s="4"/>
      <c r="PZ293" s="4"/>
      <c r="QA293" s="4">
        <v>53</v>
      </c>
      <c r="QB293" s="4"/>
      <c r="QC293" s="4"/>
      <c r="QD293" s="4"/>
      <c r="QE293" s="4"/>
      <c r="QF293" s="4"/>
      <c r="QG293" s="4"/>
      <c r="QH293" s="4">
        <v>120</v>
      </c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>
        <v>120</v>
      </c>
      <c r="QT293" s="4"/>
      <c r="QU293" s="4"/>
      <c r="QV293" s="4"/>
      <c r="QW293" s="4"/>
      <c r="QX293" s="4"/>
      <c r="QY293" s="4"/>
      <c r="QZ293" s="4"/>
      <c r="RA293" s="4"/>
      <c r="RB293" s="4">
        <v>150</v>
      </c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>
        <v>120</v>
      </c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>
        <v>30</v>
      </c>
      <c r="SS293" s="4"/>
      <c r="ST293" s="4"/>
      <c r="SU293" s="4"/>
      <c r="SV293" s="4"/>
      <c r="SW293" s="4">
        <v>100</v>
      </c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</row>
    <row r="294">
      <c r="A294" s="2" t="s">
        <v>2950</v>
      </c>
      <c r="B294" s="2" t="s">
        <v>209</v>
      </c>
      <c r="C294" s="2" t="s">
        <v>2878</v>
      </c>
      <c r="D294" s="2" t="s">
        <v>211</v>
      </c>
      <c r="E294" s="2" t="s">
        <v>1372</v>
      </c>
      <c r="F294" s="2" t="s">
        <v>2939</v>
      </c>
      <c r="G294" s="2" t="s">
        <v>2939</v>
      </c>
      <c r="H294" s="2" t="s">
        <v>2939</v>
      </c>
      <c r="I294" s="2" t="s">
        <v>1154</v>
      </c>
      <c r="J294" s="2" t="s">
        <v>1518</v>
      </c>
      <c r="K294" s="2" t="s">
        <v>2940</v>
      </c>
      <c r="L294" s="3">
        <v>202.4</v>
      </c>
      <c r="M294" s="3">
        <v>212.52</v>
      </c>
      <c r="N294" s="3">
        <v>459.99</v>
      </c>
      <c r="O294" s="2" t="s">
        <v>217</v>
      </c>
      <c r="P294" s="2" t="s">
        <v>2882</v>
      </c>
      <c r="Q294" s="2" t="s">
        <v>219</v>
      </c>
      <c r="R294" s="2" t="s">
        <v>220</v>
      </c>
      <c r="S294" s="2" t="s">
        <v>2941</v>
      </c>
      <c r="T294" s="2" t="s">
        <v>222</v>
      </c>
      <c r="U294" s="2" t="s">
        <v>2892</v>
      </c>
      <c r="V294" s="2" t="s">
        <v>1585</v>
      </c>
      <c r="W294" s="2" t="s">
        <v>707</v>
      </c>
      <c r="X294" s="2" t="s">
        <v>2917</v>
      </c>
      <c r="Y294" s="2" t="s">
        <v>2942</v>
      </c>
      <c r="Z294" s="4">
        <v>261</v>
      </c>
      <c r="AA294" s="4">
        <f>=ROUNDDOWN(11.8636363636364,0)</f>
      </c>
      <c r="AB294" s="5">
        <v>22</v>
      </c>
      <c r="AC294" s="2" t="s">
        <v>1157</v>
      </c>
      <c r="AD294" s="4">
        <v>50</v>
      </c>
      <c r="AE294" s="4">
        <v>800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32</v>
      </c>
      <c r="AQ294" s="8">
        <v>6837.51</v>
      </c>
      <c r="AR294" s="4">
        <v>24</v>
      </c>
      <c r="AS294" s="8">
        <v>5123.05</v>
      </c>
      <c r="AT294" s="7">
        <v>0.3333</v>
      </c>
      <c r="AU294" s="7">
        <v>0.3347</v>
      </c>
      <c r="AV294" s="4" t="s">
        <v>220</v>
      </c>
      <c r="AW294" s="8" t="s">
        <v>220</v>
      </c>
      <c r="AX294" s="4" t="s">
        <v>220</v>
      </c>
      <c r="AY294" s="8" t="s">
        <v>220</v>
      </c>
      <c r="AZ294" s="7" t="s">
        <v>220</v>
      </c>
      <c r="BA294" s="7" t="s">
        <v>220</v>
      </c>
      <c r="BB294" s="7">
        <v>0.5672</v>
      </c>
      <c r="BC294" s="4" t="s">
        <v>220</v>
      </c>
      <c r="BD294" s="8" t="s">
        <v>220</v>
      </c>
      <c r="BE294" s="4" t="s">
        <v>220</v>
      </c>
      <c r="BF294" s="8" t="s">
        <v>220</v>
      </c>
      <c r="BG294" s="7" t="s">
        <v>220</v>
      </c>
      <c r="BH294" s="7" t="s">
        <v>220</v>
      </c>
      <c r="BI294" s="7" t="s">
        <v>220</v>
      </c>
      <c r="BJ294" s="4">
        <v>32</v>
      </c>
      <c r="BK294" s="8">
        <v>6837.51</v>
      </c>
      <c r="BL294" s="2" t="s">
        <v>2951</v>
      </c>
      <c r="BM294" s="7">
        <v>1</v>
      </c>
      <c r="BN294" s="7">
        <v>1</v>
      </c>
      <c r="BO294" s="4">
        <v>10</v>
      </c>
      <c r="BP294" s="8">
        <v>2165.8</v>
      </c>
      <c r="BQ294" s="4">
        <v>15</v>
      </c>
      <c r="BR294" s="8">
        <v>3248.7</v>
      </c>
      <c r="BS294" s="7">
        <v>-0.3333</v>
      </c>
      <c r="BT294" s="7">
        <v>-0.3333</v>
      </c>
      <c r="BU294" s="2" t="s">
        <v>230</v>
      </c>
      <c r="BV294" s="2" t="s">
        <v>217</v>
      </c>
      <c r="BW294" s="2" t="s">
        <v>220</v>
      </c>
      <c r="BX294" s="2" t="s">
        <v>2952</v>
      </c>
      <c r="BY294" s="2" t="s">
        <v>232</v>
      </c>
      <c r="BZ294" s="2" t="s">
        <v>220</v>
      </c>
      <c r="CA294" s="4">
        <v>15</v>
      </c>
      <c r="CB294" s="8">
        <v>3169.05</v>
      </c>
      <c r="CC294" s="4">
        <v>1</v>
      </c>
      <c r="CD294" s="8">
        <v>211.27</v>
      </c>
      <c r="CE294" s="7">
        <v>14</v>
      </c>
      <c r="CF294" s="7">
        <v>14</v>
      </c>
      <c r="CG294" s="2" t="s">
        <v>230</v>
      </c>
      <c r="CH294" s="2" t="s">
        <v>217</v>
      </c>
      <c r="CI294" s="2" t="s">
        <v>1611</v>
      </c>
      <c r="CJ294" s="2" t="s">
        <v>1916</v>
      </c>
      <c r="CK294" s="2" t="s">
        <v>232</v>
      </c>
      <c r="CL294" s="2" t="s">
        <v>220</v>
      </c>
      <c r="CM294" s="4"/>
      <c r="CN294" s="8"/>
      <c r="CO294" s="4">
        <v>2</v>
      </c>
      <c r="CP294" s="8">
        <v>386.4</v>
      </c>
      <c r="CQ294" s="7">
        <v>-1</v>
      </c>
      <c r="CR294" s="7">
        <v>-1</v>
      </c>
      <c r="CS294" s="2" t="s">
        <v>230</v>
      </c>
      <c r="CT294" s="2" t="s">
        <v>217</v>
      </c>
      <c r="CU294" s="2" t="s">
        <v>2682</v>
      </c>
      <c r="CV294" s="2" t="s">
        <v>280</v>
      </c>
      <c r="CW294" s="2" t="s">
        <v>232</v>
      </c>
      <c r="CX294" s="2" t="s">
        <v>220</v>
      </c>
      <c r="CY294" s="4"/>
      <c r="CZ294" s="8"/>
      <c r="DA294" s="4"/>
      <c r="DB294" s="8"/>
      <c r="DC294" s="7"/>
      <c r="DD294" s="7"/>
      <c r="DE294" s="2" t="s">
        <v>230</v>
      </c>
      <c r="DF294" s="2" t="s">
        <v>217</v>
      </c>
      <c r="DG294" s="2" t="s">
        <v>2209</v>
      </c>
      <c r="DH294" s="2" t="s">
        <v>2229</v>
      </c>
      <c r="DI294" s="2" t="s">
        <v>232</v>
      </c>
      <c r="DJ294" s="2" t="s">
        <v>220</v>
      </c>
      <c r="DK294" s="4">
        <v>4</v>
      </c>
      <c r="DL294" s="8">
        <v>850.04</v>
      </c>
      <c r="DM294" s="4">
        <v>1</v>
      </c>
      <c r="DN294" s="8">
        <v>233.77</v>
      </c>
      <c r="DO294" s="7">
        <v>3</v>
      </c>
      <c r="DP294" s="7">
        <v>2.6362</v>
      </c>
      <c r="DQ294" s="2" t="s">
        <v>230</v>
      </c>
      <c r="DR294" s="2" t="s">
        <v>217</v>
      </c>
      <c r="DS294" s="2" t="s">
        <v>2944</v>
      </c>
      <c r="DT294" s="2" t="s">
        <v>2942</v>
      </c>
      <c r="DU294" s="2" t="s">
        <v>232</v>
      </c>
      <c r="DV294" s="2" t="s">
        <v>220</v>
      </c>
      <c r="DW294" s="4"/>
      <c r="DX294" s="8"/>
      <c r="DY294" s="4">
        <v>1</v>
      </c>
      <c r="DZ294" s="8">
        <v>178.98</v>
      </c>
      <c r="EA294" s="7">
        <v>-1</v>
      </c>
      <c r="EB294" s="7">
        <v>-1</v>
      </c>
      <c r="EC294" s="2" t="s">
        <v>230</v>
      </c>
      <c r="ED294" s="2" t="s">
        <v>217</v>
      </c>
      <c r="EE294" s="2" t="s">
        <v>450</v>
      </c>
      <c r="EF294" s="2" t="s">
        <v>243</v>
      </c>
      <c r="EG294" s="2" t="s">
        <v>232</v>
      </c>
      <c r="EH294" s="2" t="s">
        <v>220</v>
      </c>
      <c r="EI294" s="4">
        <v>3</v>
      </c>
      <c r="EJ294" s="8">
        <v>652.62</v>
      </c>
      <c r="EK294" s="4">
        <v>2</v>
      </c>
      <c r="EL294" s="8">
        <v>435.08</v>
      </c>
      <c r="EM294" s="7">
        <v>0.5</v>
      </c>
      <c r="EN294" s="7">
        <v>0.5</v>
      </c>
      <c r="EO294" s="2" t="s">
        <v>230</v>
      </c>
      <c r="EP294" s="2" t="s">
        <v>217</v>
      </c>
      <c r="EQ294" s="2" t="s">
        <v>265</v>
      </c>
      <c r="ER294" s="2" t="s">
        <v>1095</v>
      </c>
      <c r="ES294" s="2" t="s">
        <v>232</v>
      </c>
      <c r="ET294" s="2" t="s">
        <v>220</v>
      </c>
      <c r="EU294" s="4"/>
      <c r="EV294" s="8"/>
      <c r="EW294" s="4">
        <v>1</v>
      </c>
      <c r="EX294" s="8">
        <v>223.15</v>
      </c>
      <c r="EY294" s="7">
        <v>-1</v>
      </c>
      <c r="EZ294" s="7">
        <v>-1</v>
      </c>
      <c r="FA294" s="2" t="s">
        <v>230</v>
      </c>
      <c r="FB294" s="2" t="s">
        <v>217</v>
      </c>
      <c r="FC294" s="2" t="s">
        <v>965</v>
      </c>
      <c r="FD294" s="2" t="s">
        <v>1162</v>
      </c>
      <c r="FE294" s="2" t="s">
        <v>232</v>
      </c>
      <c r="FF294" s="2" t="s">
        <v>220</v>
      </c>
      <c r="FG294" s="4"/>
      <c r="FH294" s="8"/>
      <c r="FI294" s="4">
        <v>1</v>
      </c>
      <c r="FJ294" s="8">
        <v>205.7</v>
      </c>
      <c r="FK294" s="7">
        <v>-1</v>
      </c>
      <c r="FL294" s="7">
        <v>-1</v>
      </c>
      <c r="FM294" s="2" t="s">
        <v>230</v>
      </c>
      <c r="FN294" s="2" t="s">
        <v>217</v>
      </c>
      <c r="FO294" s="2" t="s">
        <v>668</v>
      </c>
      <c r="FP294" s="2" t="s">
        <v>2748</v>
      </c>
      <c r="FQ294" s="2" t="s">
        <v>232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277</v>
      </c>
      <c r="FZ294" s="2" t="s">
        <v>217</v>
      </c>
      <c r="GA294" s="2" t="s">
        <v>220</v>
      </c>
      <c r="GB294" s="2" t="s">
        <v>220</v>
      </c>
      <c r="GC294" s="2" t="s">
        <v>232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386</v>
      </c>
      <c r="GL294" s="2" t="s">
        <v>217</v>
      </c>
      <c r="GM294" s="2" t="s">
        <v>220</v>
      </c>
      <c r="GN294" s="2" t="s">
        <v>220</v>
      </c>
      <c r="GO294" s="2" t="s">
        <v>232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230</v>
      </c>
      <c r="GX294" s="2" t="s">
        <v>270</v>
      </c>
      <c r="GY294" s="2" t="s">
        <v>2377</v>
      </c>
      <c r="GZ294" s="2" t="s">
        <v>2946</v>
      </c>
      <c r="HA294" s="2" t="s">
        <v>232</v>
      </c>
      <c r="HB294" s="2" t="s">
        <v>220</v>
      </c>
      <c r="HC294" s="4"/>
      <c r="HD294" s="8"/>
      <c r="HE294" s="4"/>
      <c r="HF294" s="8"/>
      <c r="HG294" s="7"/>
      <c r="HH294" s="7"/>
      <c r="HI294" s="2" t="s">
        <v>254</v>
      </c>
      <c r="HJ294" s="2" t="s">
        <v>217</v>
      </c>
      <c r="HK294" s="2" t="s">
        <v>220</v>
      </c>
      <c r="HL294" s="2" t="s">
        <v>220</v>
      </c>
      <c r="HM294" s="2" t="s">
        <v>232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217</v>
      </c>
      <c r="HW294" s="2" t="s">
        <v>1156</v>
      </c>
      <c r="HX294" s="2" t="s">
        <v>1954</v>
      </c>
      <c r="HY294" s="2" t="s">
        <v>232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230</v>
      </c>
      <c r="IH294" s="2" t="s">
        <v>217</v>
      </c>
      <c r="II294" s="2" t="s">
        <v>2944</v>
      </c>
      <c r="IJ294" s="2" t="s">
        <v>1548</v>
      </c>
      <c r="IK294" s="2" t="s">
        <v>232</v>
      </c>
      <c r="IL294" s="2" t="s">
        <v>220</v>
      </c>
      <c r="IM294" s="4"/>
      <c r="IN294" s="8"/>
      <c r="IO294" s="4"/>
      <c r="IP294" s="8"/>
      <c r="IQ294" s="7"/>
      <c r="IR294" s="7"/>
      <c r="IS294" s="2" t="s">
        <v>230</v>
      </c>
      <c r="IT294" s="2" t="s">
        <v>217</v>
      </c>
      <c r="IU294" s="2" t="s">
        <v>1357</v>
      </c>
      <c r="IV294" s="2" t="s">
        <v>2113</v>
      </c>
      <c r="IW294" s="2" t="s">
        <v>232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254</v>
      </c>
      <c r="JF294" s="2" t="s">
        <v>217</v>
      </c>
      <c r="JG294" s="2" t="s">
        <v>258</v>
      </c>
      <c r="JH294" s="2" t="s">
        <v>220</v>
      </c>
      <c r="JI294" s="2" t="s">
        <v>232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277</v>
      </c>
      <c r="JR294" s="2" t="s">
        <v>217</v>
      </c>
      <c r="JS294" s="2" t="s">
        <v>220</v>
      </c>
      <c r="JT294" s="2" t="s">
        <v>220</v>
      </c>
      <c r="JU294" s="2" t="s">
        <v>232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386</v>
      </c>
      <c r="KD294" s="2" t="s">
        <v>217</v>
      </c>
      <c r="KE294" s="2" t="s">
        <v>220</v>
      </c>
      <c r="KF294" s="2" t="s">
        <v>220</v>
      </c>
      <c r="KG294" s="2" t="s">
        <v>232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277</v>
      </c>
      <c r="KP294" s="2" t="s">
        <v>217</v>
      </c>
      <c r="KQ294" s="2" t="s">
        <v>220</v>
      </c>
      <c r="KR294" s="2" t="s">
        <v>220</v>
      </c>
      <c r="KS294" s="2" t="s">
        <v>232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230</v>
      </c>
      <c r="LB294" s="2" t="s">
        <v>217</v>
      </c>
      <c r="LC294" s="2" t="s">
        <v>2947</v>
      </c>
      <c r="LD294" s="2" t="s">
        <v>1913</v>
      </c>
      <c r="LE294" s="2" t="s">
        <v>232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268</v>
      </c>
      <c r="LN294" s="2" t="s">
        <v>217</v>
      </c>
      <c r="LO294" s="2" t="s">
        <v>220</v>
      </c>
      <c r="LP294" s="2" t="s">
        <v>220</v>
      </c>
      <c r="LQ294" s="2" t="s">
        <v>232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270</v>
      </c>
      <c r="MA294" s="2" t="s">
        <v>2287</v>
      </c>
      <c r="MB294" s="2" t="s">
        <v>1164</v>
      </c>
      <c r="MC294" s="2" t="s">
        <v>232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230</v>
      </c>
      <c r="ML294" s="2" t="s">
        <v>270</v>
      </c>
      <c r="MM294" s="2" t="s">
        <v>2948</v>
      </c>
      <c r="MN294" s="2" t="s">
        <v>220</v>
      </c>
      <c r="MO294" s="2" t="s">
        <v>232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230</v>
      </c>
      <c r="MX294" s="2" t="s">
        <v>274</v>
      </c>
      <c r="MY294" s="2" t="s">
        <v>666</v>
      </c>
      <c r="MZ294" s="2" t="s">
        <v>2953</v>
      </c>
      <c r="NA294" s="2" t="s">
        <v>232</v>
      </c>
      <c r="NB294" s="2" t="s">
        <v>220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220</v>
      </c>
      <c r="NK294" s="2" t="s">
        <v>220</v>
      </c>
      <c r="NL294" s="2" t="s">
        <v>220</v>
      </c>
      <c r="NM294" s="2" t="s">
        <v>220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277</v>
      </c>
      <c r="NV294" s="2" t="s">
        <v>217</v>
      </c>
      <c r="NW294" s="2" t="s">
        <v>220</v>
      </c>
      <c r="NX294" s="2" t="s">
        <v>220</v>
      </c>
      <c r="NY294" s="2" t="s">
        <v>232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220</v>
      </c>
      <c r="OH294" s="2" t="s">
        <v>220</v>
      </c>
      <c r="OI294" s="2" t="s">
        <v>220</v>
      </c>
      <c r="OJ294" s="2" t="s">
        <v>220</v>
      </c>
      <c r="OK294" s="2" t="s">
        <v>220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832</v>
      </c>
      <c r="OT294" s="2" t="s">
        <v>270</v>
      </c>
      <c r="OU294" s="2" t="s">
        <v>220</v>
      </c>
      <c r="OV294" s="2" t="s">
        <v>220</v>
      </c>
      <c r="OW294" s="2" t="s">
        <v>232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220</v>
      </c>
      <c r="PF294" s="2" t="s">
        <v>220</v>
      </c>
      <c r="PG294" s="2" t="s">
        <v>220</v>
      </c>
      <c r="PH294" s="2" t="s">
        <v>220</v>
      </c>
      <c r="PI294" s="2" t="s">
        <v>220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230</v>
      </c>
      <c r="PR294" s="2" t="s">
        <v>270</v>
      </c>
      <c r="PS294" s="2" t="s">
        <v>472</v>
      </c>
      <c r="PT294" s="2" t="s">
        <v>1913</v>
      </c>
      <c r="PU294" s="2" t="s">
        <v>232</v>
      </c>
      <c r="PV294" s="2" t="s">
        <v>220</v>
      </c>
      <c r="PW294" s="4">
        <v>172</v>
      </c>
      <c r="PX294" s="4"/>
      <c r="PY294" s="4"/>
      <c r="PZ294" s="4"/>
      <c r="QA294" s="4">
        <v>39</v>
      </c>
      <c r="QB294" s="4"/>
      <c r="QC294" s="4"/>
      <c r="QD294" s="4"/>
      <c r="QE294" s="4"/>
      <c r="QF294" s="4"/>
      <c r="QG294" s="4"/>
      <c r="QH294" s="4">
        <v>50</v>
      </c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>
        <v>50</v>
      </c>
      <c r="QT294" s="4"/>
      <c r="QU294" s="4"/>
      <c r="QV294" s="4"/>
      <c r="QW294" s="4"/>
      <c r="QX294" s="4"/>
      <c r="QY294" s="4"/>
      <c r="QZ294" s="4"/>
      <c r="RA294" s="4"/>
      <c r="RB294" s="4">
        <v>150</v>
      </c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>
        <v>150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>
        <v>280</v>
      </c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>
        <v>50</v>
      </c>
      <c r="SS294" s="4"/>
      <c r="ST294" s="4"/>
      <c r="SU294" s="4"/>
      <c r="SV294" s="4"/>
      <c r="SW294" s="4">
        <v>120</v>
      </c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</row>
    <row r="295">
      <c r="A295" s="2" t="s">
        <v>2954</v>
      </c>
      <c r="B295" s="2" t="s">
        <v>209</v>
      </c>
      <c r="C295" s="2" t="s">
        <v>2878</v>
      </c>
      <c r="D295" s="2" t="s">
        <v>211</v>
      </c>
      <c r="E295" s="2" t="s">
        <v>1372</v>
      </c>
      <c r="F295" s="2" t="s">
        <v>2939</v>
      </c>
      <c r="G295" s="2" t="s">
        <v>2939</v>
      </c>
      <c r="H295" s="2" t="s">
        <v>2939</v>
      </c>
      <c r="I295" s="2" t="s">
        <v>1154</v>
      </c>
      <c r="J295" s="2" t="s">
        <v>2881</v>
      </c>
      <c r="K295" s="2" t="s">
        <v>2955</v>
      </c>
      <c r="L295" s="3">
        <v>172.2</v>
      </c>
      <c r="M295" s="3">
        <v>180.81</v>
      </c>
      <c r="N295" s="3">
        <v>409.99</v>
      </c>
      <c r="O295" s="2" t="s">
        <v>217</v>
      </c>
      <c r="P295" s="2" t="s">
        <v>2956</v>
      </c>
      <c r="Q295" s="2" t="s">
        <v>219</v>
      </c>
      <c r="R295" s="2" t="s">
        <v>220</v>
      </c>
      <c r="S295" s="2" t="s">
        <v>2957</v>
      </c>
      <c r="T295" s="2" t="s">
        <v>222</v>
      </c>
      <c r="U295" s="2" t="s">
        <v>2884</v>
      </c>
      <c r="V295" s="2" t="s">
        <v>1585</v>
      </c>
      <c r="W295" s="2" t="s">
        <v>707</v>
      </c>
      <c r="X295" s="2" t="s">
        <v>2917</v>
      </c>
      <c r="Y295" s="2" t="s">
        <v>220</v>
      </c>
      <c r="Z295" s="4"/>
      <c r="AA295" s="4">
        <f>=ROUNDDOWN({0},0)</f>
      </c>
      <c r="AB295" s="5"/>
      <c r="AC295" s="2" t="s">
        <v>2958</v>
      </c>
      <c r="AD295" s="4">
        <v>130</v>
      </c>
      <c r="AE295" s="4">
        <v>290</v>
      </c>
      <c r="AF295" s="6"/>
      <c r="AG295" s="6"/>
      <c r="AH295" s="7">
        <v>0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/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 t="s">
        <v>220</v>
      </c>
      <c r="BJ295" s="4"/>
      <c r="BK295" s="8"/>
      <c r="BL295" s="2" t="s">
        <v>220</v>
      </c>
      <c r="BM295" s="7"/>
      <c r="BN295" s="7"/>
      <c r="BO295" s="4"/>
      <c r="BP295" s="8"/>
      <c r="BQ295" s="4"/>
      <c r="BR295" s="8"/>
      <c r="BS295" s="7"/>
      <c r="BT295" s="7"/>
      <c r="BU295" s="2" t="s">
        <v>277</v>
      </c>
      <c r="BV295" s="2" t="s">
        <v>217</v>
      </c>
      <c r="BW295" s="2" t="s">
        <v>220</v>
      </c>
      <c r="BX295" s="2" t="s">
        <v>220</v>
      </c>
      <c r="BY295" s="2" t="s">
        <v>232</v>
      </c>
      <c r="BZ295" s="2" t="s">
        <v>220</v>
      </c>
      <c r="CA295" s="4"/>
      <c r="CB295" s="8"/>
      <c r="CC295" s="4"/>
      <c r="CD295" s="8"/>
      <c r="CE295" s="7"/>
      <c r="CF295" s="7"/>
      <c r="CG295" s="2" t="s">
        <v>277</v>
      </c>
      <c r="CH295" s="2" t="s">
        <v>217</v>
      </c>
      <c r="CI295" s="2" t="s">
        <v>220</v>
      </c>
      <c r="CJ295" s="2" t="s">
        <v>220</v>
      </c>
      <c r="CK295" s="2" t="s">
        <v>232</v>
      </c>
      <c r="CL295" s="2" t="s">
        <v>220</v>
      </c>
      <c r="CM295" s="4"/>
      <c r="CN295" s="8"/>
      <c r="CO295" s="4"/>
      <c r="CP295" s="8"/>
      <c r="CQ295" s="7"/>
      <c r="CR295" s="7"/>
      <c r="CS295" s="2" t="s">
        <v>277</v>
      </c>
      <c r="CT295" s="2" t="s">
        <v>217</v>
      </c>
      <c r="CU295" s="2" t="s">
        <v>220</v>
      </c>
      <c r="CV295" s="2" t="s">
        <v>220</v>
      </c>
      <c r="CW295" s="2" t="s">
        <v>232</v>
      </c>
      <c r="CX295" s="2" t="s">
        <v>220</v>
      </c>
      <c r="CY295" s="4"/>
      <c r="CZ295" s="8"/>
      <c r="DA295" s="4"/>
      <c r="DB295" s="8"/>
      <c r="DC295" s="7"/>
      <c r="DD295" s="7"/>
      <c r="DE295" s="2" t="s">
        <v>277</v>
      </c>
      <c r="DF295" s="2" t="s">
        <v>217</v>
      </c>
      <c r="DG295" s="2" t="s">
        <v>220</v>
      </c>
      <c r="DH295" s="2" t="s">
        <v>220</v>
      </c>
      <c r="DI295" s="2" t="s">
        <v>232</v>
      </c>
      <c r="DJ295" s="2" t="s">
        <v>220</v>
      </c>
      <c r="DK295" s="4"/>
      <c r="DL295" s="8"/>
      <c r="DM295" s="4"/>
      <c r="DN295" s="8"/>
      <c r="DO295" s="7"/>
      <c r="DP295" s="7"/>
      <c r="DQ295" s="2" t="s">
        <v>230</v>
      </c>
      <c r="DR295" s="2" t="s">
        <v>217</v>
      </c>
      <c r="DS295" s="2" t="s">
        <v>220</v>
      </c>
      <c r="DT295" s="2" t="s">
        <v>220</v>
      </c>
      <c r="DU295" s="2" t="s">
        <v>232</v>
      </c>
      <c r="DV295" s="2" t="s">
        <v>220</v>
      </c>
      <c r="DW295" s="4"/>
      <c r="DX295" s="8"/>
      <c r="DY295" s="4"/>
      <c r="DZ295" s="8"/>
      <c r="EA295" s="7"/>
      <c r="EB295" s="7"/>
      <c r="EC295" s="2" t="s">
        <v>277</v>
      </c>
      <c r="ED295" s="2" t="s">
        <v>217</v>
      </c>
      <c r="EE295" s="2" t="s">
        <v>220</v>
      </c>
      <c r="EF295" s="2" t="s">
        <v>220</v>
      </c>
      <c r="EG295" s="2" t="s">
        <v>232</v>
      </c>
      <c r="EH295" s="2" t="s">
        <v>220</v>
      </c>
      <c r="EI295" s="4"/>
      <c r="EJ295" s="8"/>
      <c r="EK295" s="4"/>
      <c r="EL295" s="8"/>
      <c r="EM295" s="7"/>
      <c r="EN295" s="7"/>
      <c r="EO295" s="2" t="s">
        <v>268</v>
      </c>
      <c r="EP295" s="2" t="s">
        <v>217</v>
      </c>
      <c r="EQ295" s="2" t="s">
        <v>220</v>
      </c>
      <c r="ER295" s="2" t="s">
        <v>220</v>
      </c>
      <c r="ES295" s="2" t="s">
        <v>232</v>
      </c>
      <c r="ET295" s="2" t="s">
        <v>220</v>
      </c>
      <c r="EU295" s="4"/>
      <c r="EV295" s="8"/>
      <c r="EW295" s="4"/>
      <c r="EX295" s="8"/>
      <c r="EY295" s="7"/>
      <c r="EZ295" s="7"/>
      <c r="FA295" s="2" t="s">
        <v>277</v>
      </c>
      <c r="FB295" s="2" t="s">
        <v>217</v>
      </c>
      <c r="FC295" s="2" t="s">
        <v>220</v>
      </c>
      <c r="FD295" s="2" t="s">
        <v>220</v>
      </c>
      <c r="FE295" s="2" t="s">
        <v>232</v>
      </c>
      <c r="FF295" s="2" t="s">
        <v>220</v>
      </c>
      <c r="FG295" s="4"/>
      <c r="FH295" s="8"/>
      <c r="FI295" s="4"/>
      <c r="FJ295" s="8"/>
      <c r="FK295" s="7"/>
      <c r="FL295" s="7"/>
      <c r="FM295" s="2" t="s">
        <v>277</v>
      </c>
      <c r="FN295" s="2" t="s">
        <v>217</v>
      </c>
      <c r="FO295" s="2" t="s">
        <v>220</v>
      </c>
      <c r="FP295" s="2" t="s">
        <v>220</v>
      </c>
      <c r="FQ295" s="2" t="s">
        <v>232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277</v>
      </c>
      <c r="FZ295" s="2" t="s">
        <v>217</v>
      </c>
      <c r="GA295" s="2" t="s">
        <v>220</v>
      </c>
      <c r="GB295" s="2" t="s">
        <v>220</v>
      </c>
      <c r="GC295" s="2" t="s">
        <v>232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277</v>
      </c>
      <c r="GL295" s="2" t="s">
        <v>217</v>
      </c>
      <c r="GM295" s="2" t="s">
        <v>220</v>
      </c>
      <c r="GN295" s="2" t="s">
        <v>220</v>
      </c>
      <c r="GO295" s="2" t="s">
        <v>232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277</v>
      </c>
      <c r="GX295" s="2" t="s">
        <v>217</v>
      </c>
      <c r="GY295" s="2" t="s">
        <v>220</v>
      </c>
      <c r="GZ295" s="2" t="s">
        <v>220</v>
      </c>
      <c r="HA295" s="2" t="s">
        <v>232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277</v>
      </c>
      <c r="HJ295" s="2" t="s">
        <v>217</v>
      </c>
      <c r="HK295" s="2" t="s">
        <v>220</v>
      </c>
      <c r="HL295" s="2" t="s">
        <v>220</v>
      </c>
      <c r="HM295" s="2" t="s">
        <v>232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277</v>
      </c>
      <c r="HV295" s="2" t="s">
        <v>217</v>
      </c>
      <c r="HW295" s="2" t="s">
        <v>220</v>
      </c>
      <c r="HX295" s="2" t="s">
        <v>220</v>
      </c>
      <c r="HY295" s="2" t="s">
        <v>232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230</v>
      </c>
      <c r="IH295" s="2" t="s">
        <v>217</v>
      </c>
      <c r="II295" s="2" t="s">
        <v>220</v>
      </c>
      <c r="IJ295" s="2" t="s">
        <v>220</v>
      </c>
      <c r="IK295" s="2" t="s">
        <v>232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832</v>
      </c>
      <c r="IT295" s="2" t="s">
        <v>217</v>
      </c>
      <c r="IU295" s="2" t="s">
        <v>220</v>
      </c>
      <c r="IV295" s="2" t="s">
        <v>220</v>
      </c>
      <c r="IW295" s="2" t="s">
        <v>232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832</v>
      </c>
      <c r="JF295" s="2" t="s">
        <v>217</v>
      </c>
      <c r="JG295" s="2" t="s">
        <v>220</v>
      </c>
      <c r="JH295" s="2" t="s">
        <v>220</v>
      </c>
      <c r="JI295" s="2" t="s">
        <v>232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277</v>
      </c>
      <c r="JR295" s="2" t="s">
        <v>217</v>
      </c>
      <c r="JS295" s="2" t="s">
        <v>220</v>
      </c>
      <c r="JT295" s="2" t="s">
        <v>220</v>
      </c>
      <c r="JU295" s="2" t="s">
        <v>232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832</v>
      </c>
      <c r="KD295" s="2" t="s">
        <v>217</v>
      </c>
      <c r="KE295" s="2" t="s">
        <v>220</v>
      </c>
      <c r="KF295" s="2" t="s">
        <v>220</v>
      </c>
      <c r="KG295" s="2" t="s">
        <v>232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277</v>
      </c>
      <c r="KP295" s="2" t="s">
        <v>217</v>
      </c>
      <c r="KQ295" s="2" t="s">
        <v>220</v>
      </c>
      <c r="KR295" s="2" t="s">
        <v>220</v>
      </c>
      <c r="KS295" s="2" t="s">
        <v>232</v>
      </c>
      <c r="KT295" s="2" t="s">
        <v>220</v>
      </c>
      <c r="KU295" s="4"/>
      <c r="KV295" s="8"/>
      <c r="KW295" s="4"/>
      <c r="KX295" s="8"/>
      <c r="KY295" s="7"/>
      <c r="KZ295" s="7"/>
      <c r="LA295" s="2" t="s">
        <v>277</v>
      </c>
      <c r="LB295" s="2" t="s">
        <v>217</v>
      </c>
      <c r="LC295" s="2" t="s">
        <v>220</v>
      </c>
      <c r="LD295" s="2" t="s">
        <v>220</v>
      </c>
      <c r="LE295" s="2" t="s">
        <v>232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268</v>
      </c>
      <c r="LN295" s="2" t="s">
        <v>217</v>
      </c>
      <c r="LO295" s="2" t="s">
        <v>220</v>
      </c>
      <c r="LP295" s="2" t="s">
        <v>220</v>
      </c>
      <c r="LQ295" s="2" t="s">
        <v>232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220</v>
      </c>
      <c r="MA295" s="2" t="s">
        <v>220</v>
      </c>
      <c r="MB295" s="2" t="s">
        <v>220</v>
      </c>
      <c r="MC295" s="2" t="s">
        <v>220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220</v>
      </c>
      <c r="ML295" s="2" t="s">
        <v>220</v>
      </c>
      <c r="MM295" s="2" t="s">
        <v>220</v>
      </c>
      <c r="MN295" s="2" t="s">
        <v>220</v>
      </c>
      <c r="MO295" s="2" t="s">
        <v>220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220</v>
      </c>
      <c r="MY295" s="2" t="s">
        <v>220</v>
      </c>
      <c r="MZ295" s="2" t="s">
        <v>220</v>
      </c>
      <c r="NA295" s="2" t="s">
        <v>220</v>
      </c>
      <c r="NB295" s="2" t="s">
        <v>220</v>
      </c>
      <c r="NC295" s="4"/>
      <c r="ND295" s="8"/>
      <c r="NE295" s="4"/>
      <c r="NF295" s="8"/>
      <c r="NG295" s="7"/>
      <c r="NH295" s="7"/>
      <c r="NI295" s="2" t="s">
        <v>832</v>
      </c>
      <c r="NJ295" s="2" t="s">
        <v>217</v>
      </c>
      <c r="NK295" s="2" t="s">
        <v>220</v>
      </c>
      <c r="NL295" s="2" t="s">
        <v>220</v>
      </c>
      <c r="NM295" s="2" t="s">
        <v>232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832</v>
      </c>
      <c r="NV295" s="2" t="s">
        <v>217</v>
      </c>
      <c r="NW295" s="2" t="s">
        <v>220</v>
      </c>
      <c r="NX295" s="2" t="s">
        <v>220</v>
      </c>
      <c r="NY295" s="2" t="s">
        <v>232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220</v>
      </c>
      <c r="OH295" s="2" t="s">
        <v>220</v>
      </c>
      <c r="OI295" s="2" t="s">
        <v>220</v>
      </c>
      <c r="OJ295" s="2" t="s">
        <v>220</v>
      </c>
      <c r="OK295" s="2" t="s">
        <v>220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277</v>
      </c>
      <c r="OT295" s="2" t="s">
        <v>217</v>
      </c>
      <c r="OU295" s="2" t="s">
        <v>220</v>
      </c>
      <c r="OV295" s="2" t="s">
        <v>220</v>
      </c>
      <c r="OW295" s="2" t="s">
        <v>232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832</v>
      </c>
      <c r="PF295" s="2" t="s">
        <v>217</v>
      </c>
      <c r="PG295" s="2" t="s">
        <v>220</v>
      </c>
      <c r="PH295" s="2" t="s">
        <v>220</v>
      </c>
      <c r="PI295" s="2" t="s">
        <v>232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220</v>
      </c>
      <c r="PR295" s="2" t="s">
        <v>220</v>
      </c>
      <c r="PS295" s="2" t="s">
        <v>220</v>
      </c>
      <c r="PT295" s="2" t="s">
        <v>220</v>
      </c>
      <c r="PU295" s="2" t="s">
        <v>220</v>
      </c>
      <c r="PV295" s="2" t="s">
        <v>220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>
        <v>130</v>
      </c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>
        <v>160</v>
      </c>
      <c r="TH295" s="4"/>
    </row>
    <row r="296">
      <c r="A296" s="2" t="s">
        <v>2959</v>
      </c>
      <c r="B296" s="2" t="s">
        <v>209</v>
      </c>
      <c r="C296" s="2" t="s">
        <v>2878</v>
      </c>
      <c r="D296" s="2" t="s">
        <v>211</v>
      </c>
      <c r="E296" s="2" t="s">
        <v>1372</v>
      </c>
      <c r="F296" s="2" t="s">
        <v>2939</v>
      </c>
      <c r="G296" s="2" t="s">
        <v>2939</v>
      </c>
      <c r="H296" s="2" t="s">
        <v>2939</v>
      </c>
      <c r="I296" s="2" t="s">
        <v>1154</v>
      </c>
      <c r="J296" s="2" t="s">
        <v>1518</v>
      </c>
      <c r="K296" s="2" t="s">
        <v>2955</v>
      </c>
      <c r="L296" s="3">
        <v>202.4</v>
      </c>
      <c r="M296" s="3">
        <v>212.52</v>
      </c>
      <c r="N296" s="3">
        <v>459.99</v>
      </c>
      <c r="O296" s="2" t="s">
        <v>217</v>
      </c>
      <c r="P296" s="2" t="s">
        <v>2956</v>
      </c>
      <c r="Q296" s="2" t="s">
        <v>219</v>
      </c>
      <c r="R296" s="2" t="s">
        <v>220</v>
      </c>
      <c r="S296" s="2" t="s">
        <v>2957</v>
      </c>
      <c r="T296" s="2" t="s">
        <v>222</v>
      </c>
      <c r="U296" s="2" t="s">
        <v>2892</v>
      </c>
      <c r="V296" s="2" t="s">
        <v>1585</v>
      </c>
      <c r="W296" s="2" t="s">
        <v>707</v>
      </c>
      <c r="X296" s="2" t="s">
        <v>2917</v>
      </c>
      <c r="Y296" s="2" t="s">
        <v>220</v>
      </c>
      <c r="Z296" s="4"/>
      <c r="AA296" s="4">
        <f>=ROUNDDOWN({0},0)</f>
      </c>
      <c r="AB296" s="5"/>
      <c r="AC296" s="2" t="s">
        <v>2958</v>
      </c>
      <c r="AD296" s="4">
        <v>160</v>
      </c>
      <c r="AE296" s="4">
        <v>360</v>
      </c>
      <c r="AF296" s="6"/>
      <c r="AG296" s="6"/>
      <c r="AH296" s="7">
        <v>0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220</v>
      </c>
      <c r="AW296" s="8" t="s">
        <v>220</v>
      </c>
      <c r="AX296" s="4" t="s">
        <v>220</v>
      </c>
      <c r="AY296" s="8" t="s">
        <v>220</v>
      </c>
      <c r="AZ296" s="7" t="s">
        <v>220</v>
      </c>
      <c r="BA296" s="7" t="s">
        <v>220</v>
      </c>
      <c r="BB296" s="7"/>
      <c r="BC296" s="4" t="s">
        <v>220</v>
      </c>
      <c r="BD296" s="8" t="s">
        <v>220</v>
      </c>
      <c r="BE296" s="4" t="s">
        <v>220</v>
      </c>
      <c r="BF296" s="8" t="s">
        <v>220</v>
      </c>
      <c r="BG296" s="7" t="s">
        <v>220</v>
      </c>
      <c r="BH296" s="7" t="s">
        <v>220</v>
      </c>
      <c r="BI296" s="7" t="s">
        <v>220</v>
      </c>
      <c r="BJ296" s="4"/>
      <c r="BK296" s="8"/>
      <c r="BL296" s="2" t="s">
        <v>220</v>
      </c>
      <c r="BM296" s="7"/>
      <c r="BN296" s="7"/>
      <c r="BO296" s="4"/>
      <c r="BP296" s="8"/>
      <c r="BQ296" s="4"/>
      <c r="BR296" s="8"/>
      <c r="BS296" s="7"/>
      <c r="BT296" s="7"/>
      <c r="BU296" s="2" t="s">
        <v>277</v>
      </c>
      <c r="BV296" s="2" t="s">
        <v>217</v>
      </c>
      <c r="BW296" s="2" t="s">
        <v>220</v>
      </c>
      <c r="BX296" s="2" t="s">
        <v>220</v>
      </c>
      <c r="BY296" s="2" t="s">
        <v>232</v>
      </c>
      <c r="BZ296" s="2" t="s">
        <v>220</v>
      </c>
      <c r="CA296" s="4"/>
      <c r="CB296" s="8"/>
      <c r="CC296" s="4"/>
      <c r="CD296" s="8"/>
      <c r="CE296" s="7"/>
      <c r="CF296" s="7"/>
      <c r="CG296" s="2" t="s">
        <v>277</v>
      </c>
      <c r="CH296" s="2" t="s">
        <v>217</v>
      </c>
      <c r="CI296" s="2" t="s">
        <v>220</v>
      </c>
      <c r="CJ296" s="2" t="s">
        <v>220</v>
      </c>
      <c r="CK296" s="2" t="s">
        <v>232</v>
      </c>
      <c r="CL296" s="2" t="s">
        <v>220</v>
      </c>
      <c r="CM296" s="4"/>
      <c r="CN296" s="8"/>
      <c r="CO296" s="4"/>
      <c r="CP296" s="8"/>
      <c r="CQ296" s="7"/>
      <c r="CR296" s="7"/>
      <c r="CS296" s="2" t="s">
        <v>277</v>
      </c>
      <c r="CT296" s="2" t="s">
        <v>217</v>
      </c>
      <c r="CU296" s="2" t="s">
        <v>220</v>
      </c>
      <c r="CV296" s="2" t="s">
        <v>220</v>
      </c>
      <c r="CW296" s="2" t="s">
        <v>232</v>
      </c>
      <c r="CX296" s="2" t="s">
        <v>220</v>
      </c>
      <c r="CY296" s="4"/>
      <c r="CZ296" s="8"/>
      <c r="DA296" s="4"/>
      <c r="DB296" s="8"/>
      <c r="DC296" s="7"/>
      <c r="DD296" s="7"/>
      <c r="DE296" s="2" t="s">
        <v>277</v>
      </c>
      <c r="DF296" s="2" t="s">
        <v>217</v>
      </c>
      <c r="DG296" s="2" t="s">
        <v>220</v>
      </c>
      <c r="DH296" s="2" t="s">
        <v>220</v>
      </c>
      <c r="DI296" s="2" t="s">
        <v>232</v>
      </c>
      <c r="DJ296" s="2" t="s">
        <v>220</v>
      </c>
      <c r="DK296" s="4"/>
      <c r="DL296" s="8"/>
      <c r="DM296" s="4"/>
      <c r="DN296" s="8"/>
      <c r="DO296" s="7"/>
      <c r="DP296" s="7"/>
      <c r="DQ296" s="2" t="s">
        <v>230</v>
      </c>
      <c r="DR296" s="2" t="s">
        <v>217</v>
      </c>
      <c r="DS296" s="2" t="s">
        <v>220</v>
      </c>
      <c r="DT296" s="2" t="s">
        <v>220</v>
      </c>
      <c r="DU296" s="2" t="s">
        <v>232</v>
      </c>
      <c r="DV296" s="2" t="s">
        <v>220</v>
      </c>
      <c r="DW296" s="4"/>
      <c r="DX296" s="8"/>
      <c r="DY296" s="4"/>
      <c r="DZ296" s="8"/>
      <c r="EA296" s="7"/>
      <c r="EB296" s="7"/>
      <c r="EC296" s="2" t="s">
        <v>277</v>
      </c>
      <c r="ED296" s="2" t="s">
        <v>217</v>
      </c>
      <c r="EE296" s="2" t="s">
        <v>220</v>
      </c>
      <c r="EF296" s="2" t="s">
        <v>220</v>
      </c>
      <c r="EG296" s="2" t="s">
        <v>232</v>
      </c>
      <c r="EH296" s="2" t="s">
        <v>220</v>
      </c>
      <c r="EI296" s="4"/>
      <c r="EJ296" s="8"/>
      <c r="EK296" s="4"/>
      <c r="EL296" s="8"/>
      <c r="EM296" s="7"/>
      <c r="EN296" s="7"/>
      <c r="EO296" s="2" t="s">
        <v>268</v>
      </c>
      <c r="EP296" s="2" t="s">
        <v>217</v>
      </c>
      <c r="EQ296" s="2" t="s">
        <v>220</v>
      </c>
      <c r="ER296" s="2" t="s">
        <v>220</v>
      </c>
      <c r="ES296" s="2" t="s">
        <v>232</v>
      </c>
      <c r="ET296" s="2" t="s">
        <v>220</v>
      </c>
      <c r="EU296" s="4"/>
      <c r="EV296" s="8"/>
      <c r="EW296" s="4"/>
      <c r="EX296" s="8"/>
      <c r="EY296" s="7"/>
      <c r="EZ296" s="7"/>
      <c r="FA296" s="2" t="s">
        <v>277</v>
      </c>
      <c r="FB296" s="2" t="s">
        <v>217</v>
      </c>
      <c r="FC296" s="2" t="s">
        <v>220</v>
      </c>
      <c r="FD296" s="2" t="s">
        <v>220</v>
      </c>
      <c r="FE296" s="2" t="s">
        <v>232</v>
      </c>
      <c r="FF296" s="2" t="s">
        <v>220</v>
      </c>
      <c r="FG296" s="4"/>
      <c r="FH296" s="8"/>
      <c r="FI296" s="4"/>
      <c r="FJ296" s="8"/>
      <c r="FK296" s="7"/>
      <c r="FL296" s="7"/>
      <c r="FM296" s="2" t="s">
        <v>277</v>
      </c>
      <c r="FN296" s="2" t="s">
        <v>217</v>
      </c>
      <c r="FO296" s="2" t="s">
        <v>220</v>
      </c>
      <c r="FP296" s="2" t="s">
        <v>220</v>
      </c>
      <c r="FQ296" s="2" t="s">
        <v>232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277</v>
      </c>
      <c r="FZ296" s="2" t="s">
        <v>217</v>
      </c>
      <c r="GA296" s="2" t="s">
        <v>220</v>
      </c>
      <c r="GB296" s="2" t="s">
        <v>220</v>
      </c>
      <c r="GC296" s="2" t="s">
        <v>232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277</v>
      </c>
      <c r="GL296" s="2" t="s">
        <v>217</v>
      </c>
      <c r="GM296" s="2" t="s">
        <v>220</v>
      </c>
      <c r="GN296" s="2" t="s">
        <v>220</v>
      </c>
      <c r="GO296" s="2" t="s">
        <v>232</v>
      </c>
      <c r="GP296" s="2" t="s">
        <v>220</v>
      </c>
      <c r="GQ296" s="4"/>
      <c r="GR296" s="8"/>
      <c r="GS296" s="4"/>
      <c r="GT296" s="8"/>
      <c r="GU296" s="7"/>
      <c r="GV296" s="7"/>
      <c r="GW296" s="2" t="s">
        <v>277</v>
      </c>
      <c r="GX296" s="2" t="s">
        <v>217</v>
      </c>
      <c r="GY296" s="2" t="s">
        <v>220</v>
      </c>
      <c r="GZ296" s="2" t="s">
        <v>220</v>
      </c>
      <c r="HA296" s="2" t="s">
        <v>232</v>
      </c>
      <c r="HB296" s="2" t="s">
        <v>220</v>
      </c>
      <c r="HC296" s="4"/>
      <c r="HD296" s="8"/>
      <c r="HE296" s="4"/>
      <c r="HF296" s="8"/>
      <c r="HG296" s="7"/>
      <c r="HH296" s="7"/>
      <c r="HI296" s="2" t="s">
        <v>277</v>
      </c>
      <c r="HJ296" s="2" t="s">
        <v>217</v>
      </c>
      <c r="HK296" s="2" t="s">
        <v>220</v>
      </c>
      <c r="HL296" s="2" t="s">
        <v>220</v>
      </c>
      <c r="HM296" s="2" t="s">
        <v>232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277</v>
      </c>
      <c r="HV296" s="2" t="s">
        <v>217</v>
      </c>
      <c r="HW296" s="2" t="s">
        <v>220</v>
      </c>
      <c r="HX296" s="2" t="s">
        <v>220</v>
      </c>
      <c r="HY296" s="2" t="s">
        <v>232</v>
      </c>
      <c r="HZ296" s="2" t="s">
        <v>220</v>
      </c>
      <c r="IA296" s="4"/>
      <c r="IB296" s="8"/>
      <c r="IC296" s="4"/>
      <c r="ID296" s="8"/>
      <c r="IE296" s="7"/>
      <c r="IF296" s="7"/>
      <c r="IG296" s="2" t="s">
        <v>230</v>
      </c>
      <c r="IH296" s="2" t="s">
        <v>217</v>
      </c>
      <c r="II296" s="2" t="s">
        <v>220</v>
      </c>
      <c r="IJ296" s="2" t="s">
        <v>220</v>
      </c>
      <c r="IK296" s="2" t="s">
        <v>232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832</v>
      </c>
      <c r="IT296" s="2" t="s">
        <v>217</v>
      </c>
      <c r="IU296" s="2" t="s">
        <v>220</v>
      </c>
      <c r="IV296" s="2" t="s">
        <v>220</v>
      </c>
      <c r="IW296" s="2" t="s">
        <v>232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832</v>
      </c>
      <c r="JF296" s="2" t="s">
        <v>217</v>
      </c>
      <c r="JG296" s="2" t="s">
        <v>220</v>
      </c>
      <c r="JH296" s="2" t="s">
        <v>220</v>
      </c>
      <c r="JI296" s="2" t="s">
        <v>232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277</v>
      </c>
      <c r="JR296" s="2" t="s">
        <v>217</v>
      </c>
      <c r="JS296" s="2" t="s">
        <v>220</v>
      </c>
      <c r="JT296" s="2" t="s">
        <v>220</v>
      </c>
      <c r="JU296" s="2" t="s">
        <v>232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832</v>
      </c>
      <c r="KD296" s="2" t="s">
        <v>217</v>
      </c>
      <c r="KE296" s="2" t="s">
        <v>220</v>
      </c>
      <c r="KF296" s="2" t="s">
        <v>220</v>
      </c>
      <c r="KG296" s="2" t="s">
        <v>232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277</v>
      </c>
      <c r="KP296" s="2" t="s">
        <v>217</v>
      </c>
      <c r="KQ296" s="2" t="s">
        <v>220</v>
      </c>
      <c r="KR296" s="2" t="s">
        <v>220</v>
      </c>
      <c r="KS296" s="2" t="s">
        <v>232</v>
      </c>
      <c r="KT296" s="2" t="s">
        <v>220</v>
      </c>
      <c r="KU296" s="4"/>
      <c r="KV296" s="8"/>
      <c r="KW296" s="4"/>
      <c r="KX296" s="8"/>
      <c r="KY296" s="7"/>
      <c r="KZ296" s="7"/>
      <c r="LA296" s="2" t="s">
        <v>277</v>
      </c>
      <c r="LB296" s="2" t="s">
        <v>217</v>
      </c>
      <c r="LC296" s="2" t="s">
        <v>220</v>
      </c>
      <c r="LD296" s="2" t="s">
        <v>220</v>
      </c>
      <c r="LE296" s="2" t="s">
        <v>232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268</v>
      </c>
      <c r="LN296" s="2" t="s">
        <v>217</v>
      </c>
      <c r="LO296" s="2" t="s">
        <v>220</v>
      </c>
      <c r="LP296" s="2" t="s">
        <v>220</v>
      </c>
      <c r="LQ296" s="2" t="s">
        <v>232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220</v>
      </c>
      <c r="MA296" s="2" t="s">
        <v>220</v>
      </c>
      <c r="MB296" s="2" t="s">
        <v>220</v>
      </c>
      <c r="MC296" s="2" t="s">
        <v>220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220</v>
      </c>
      <c r="MM296" s="2" t="s">
        <v>220</v>
      </c>
      <c r="MN296" s="2" t="s">
        <v>220</v>
      </c>
      <c r="MO296" s="2" t="s">
        <v>220</v>
      </c>
      <c r="MP296" s="2" t="s">
        <v>220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220</v>
      </c>
      <c r="MY296" s="2" t="s">
        <v>220</v>
      </c>
      <c r="MZ296" s="2" t="s">
        <v>220</v>
      </c>
      <c r="NA296" s="2" t="s">
        <v>220</v>
      </c>
      <c r="NB296" s="2" t="s">
        <v>220</v>
      </c>
      <c r="NC296" s="4"/>
      <c r="ND296" s="8"/>
      <c r="NE296" s="4"/>
      <c r="NF296" s="8"/>
      <c r="NG296" s="7"/>
      <c r="NH296" s="7"/>
      <c r="NI296" s="2" t="s">
        <v>832</v>
      </c>
      <c r="NJ296" s="2" t="s">
        <v>217</v>
      </c>
      <c r="NK296" s="2" t="s">
        <v>220</v>
      </c>
      <c r="NL296" s="2" t="s">
        <v>220</v>
      </c>
      <c r="NM296" s="2" t="s">
        <v>232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832</v>
      </c>
      <c r="NV296" s="2" t="s">
        <v>217</v>
      </c>
      <c r="NW296" s="2" t="s">
        <v>220</v>
      </c>
      <c r="NX296" s="2" t="s">
        <v>220</v>
      </c>
      <c r="NY296" s="2" t="s">
        <v>232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220</v>
      </c>
      <c r="OH296" s="2" t="s">
        <v>220</v>
      </c>
      <c r="OI296" s="2" t="s">
        <v>220</v>
      </c>
      <c r="OJ296" s="2" t="s">
        <v>220</v>
      </c>
      <c r="OK296" s="2" t="s">
        <v>220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277</v>
      </c>
      <c r="OT296" s="2" t="s">
        <v>217</v>
      </c>
      <c r="OU296" s="2" t="s">
        <v>220</v>
      </c>
      <c r="OV296" s="2" t="s">
        <v>220</v>
      </c>
      <c r="OW296" s="2" t="s">
        <v>232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832</v>
      </c>
      <c r="PF296" s="2" t="s">
        <v>217</v>
      </c>
      <c r="PG296" s="2" t="s">
        <v>220</v>
      </c>
      <c r="PH296" s="2" t="s">
        <v>220</v>
      </c>
      <c r="PI296" s="2" t="s">
        <v>232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220</v>
      </c>
      <c r="PR296" s="2" t="s">
        <v>220</v>
      </c>
      <c r="PS296" s="2" t="s">
        <v>220</v>
      </c>
      <c r="PT296" s="2" t="s">
        <v>220</v>
      </c>
      <c r="PU296" s="2" t="s">
        <v>220</v>
      </c>
      <c r="PV296" s="2" t="s">
        <v>220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>
        <v>160</v>
      </c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>
        <v>200</v>
      </c>
      <c r="TH296" s="4"/>
    </row>
    <row r="297">
      <c r="A297" s="2" t="s">
        <v>2960</v>
      </c>
      <c r="B297" s="2" t="s">
        <v>209</v>
      </c>
      <c r="C297" s="2" t="s">
        <v>2878</v>
      </c>
      <c r="D297" s="2" t="s">
        <v>211</v>
      </c>
      <c r="E297" s="2" t="s">
        <v>1372</v>
      </c>
      <c r="F297" s="2" t="s">
        <v>2961</v>
      </c>
      <c r="G297" s="2" t="s">
        <v>2961</v>
      </c>
      <c r="H297" s="2" t="s">
        <v>2961</v>
      </c>
      <c r="I297" s="2" t="s">
        <v>2962</v>
      </c>
      <c r="J297" s="2" t="s">
        <v>2881</v>
      </c>
      <c r="K297" s="2" t="s">
        <v>1583</v>
      </c>
      <c r="L297" s="3">
        <v>171.59</v>
      </c>
      <c r="M297" s="3">
        <v>180.17</v>
      </c>
      <c r="N297" s="3">
        <v>329.99</v>
      </c>
      <c r="O297" s="2" t="s">
        <v>217</v>
      </c>
      <c r="P297" s="2" t="s">
        <v>538</v>
      </c>
      <c r="Q297" s="2" t="s">
        <v>219</v>
      </c>
      <c r="R297" s="2" t="s">
        <v>220</v>
      </c>
      <c r="S297" s="2" t="s">
        <v>2963</v>
      </c>
      <c r="T297" s="2" t="s">
        <v>220</v>
      </c>
      <c r="U297" s="2" t="s">
        <v>2884</v>
      </c>
      <c r="V297" s="2" t="s">
        <v>2964</v>
      </c>
      <c r="W297" s="2" t="s">
        <v>2965</v>
      </c>
      <c r="X297" s="2" t="s">
        <v>1234</v>
      </c>
      <c r="Y297" s="2" t="s">
        <v>2966</v>
      </c>
      <c r="Z297" s="4">
        <v>34</v>
      </c>
      <c r="AA297" s="4">
        <f>=ROUNDDOWN(11.3333333333333,0)</f>
      </c>
      <c r="AB297" s="5">
        <v>3</v>
      </c>
      <c r="AC297" s="2" t="s">
        <v>220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>
        <v>13</v>
      </c>
      <c r="AQ297" s="8">
        <v>2360.66</v>
      </c>
      <c r="AR297" s="4">
        <v>2</v>
      </c>
      <c r="AS297" s="8">
        <v>375.44</v>
      </c>
      <c r="AT297" s="7">
        <v>5.5</v>
      </c>
      <c r="AU297" s="7">
        <v>5.2877</v>
      </c>
      <c r="AV297" s="4">
        <v>30</v>
      </c>
      <c r="AW297" s="8">
        <v>6007.35</v>
      </c>
      <c r="AX297" s="4">
        <v>12</v>
      </c>
      <c r="AY297" s="8">
        <v>2438.12</v>
      </c>
      <c r="AZ297" s="7">
        <v>1.5</v>
      </c>
      <c r="BA297" s="7">
        <v>1.4639</v>
      </c>
      <c r="BB297" s="7">
        <v>0.393</v>
      </c>
      <c r="BC297" s="4">
        <v>30</v>
      </c>
      <c r="BD297" s="8">
        <v>6007.35</v>
      </c>
      <c r="BE297" s="4">
        <v>12</v>
      </c>
      <c r="BF297" s="8">
        <v>2438.12</v>
      </c>
      <c r="BG297" s="7">
        <v>1.5</v>
      </c>
      <c r="BH297" s="7">
        <v>1.4639</v>
      </c>
      <c r="BI297" s="7">
        <v>1</v>
      </c>
      <c r="BJ297" s="4">
        <v>13</v>
      </c>
      <c r="BK297" s="8">
        <v>2360.66</v>
      </c>
      <c r="BL297" s="2" t="s">
        <v>2967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416</v>
      </c>
      <c r="BV297" s="2" t="s">
        <v>217</v>
      </c>
      <c r="BW297" s="2" t="s">
        <v>220</v>
      </c>
      <c r="BX297" s="2" t="s">
        <v>220</v>
      </c>
      <c r="BY297" s="2" t="s">
        <v>232</v>
      </c>
      <c r="BZ297" s="2" t="s">
        <v>220</v>
      </c>
      <c r="CA297" s="4">
        <v>3</v>
      </c>
      <c r="CB297" s="8">
        <v>558.78</v>
      </c>
      <c r="CC297" s="4">
        <v>1</v>
      </c>
      <c r="CD297" s="8">
        <v>186.26</v>
      </c>
      <c r="CE297" s="7">
        <v>2</v>
      </c>
      <c r="CF297" s="7">
        <v>2</v>
      </c>
      <c r="CG297" s="2" t="s">
        <v>230</v>
      </c>
      <c r="CH297" s="2" t="s">
        <v>217</v>
      </c>
      <c r="CI297" s="2" t="s">
        <v>2966</v>
      </c>
      <c r="CJ297" s="2" t="s">
        <v>1768</v>
      </c>
      <c r="CK297" s="2" t="s">
        <v>232</v>
      </c>
      <c r="CL297" s="2" t="s">
        <v>220</v>
      </c>
      <c r="CM297" s="4">
        <v>1</v>
      </c>
      <c r="CN297" s="8">
        <v>181.49</v>
      </c>
      <c r="CO297" s="4"/>
      <c r="CP297" s="8"/>
      <c r="CQ297" s="7"/>
      <c r="CR297" s="7"/>
      <c r="CS297" s="2" t="s">
        <v>230</v>
      </c>
      <c r="CT297" s="2" t="s">
        <v>217</v>
      </c>
      <c r="CU297" s="2" t="s">
        <v>350</v>
      </c>
      <c r="CV297" s="2" t="s">
        <v>1782</v>
      </c>
      <c r="CW297" s="2" t="s">
        <v>232</v>
      </c>
      <c r="CX297" s="2" t="s">
        <v>220</v>
      </c>
      <c r="CY297" s="4">
        <v>1</v>
      </c>
      <c r="CZ297" s="8">
        <v>179.03</v>
      </c>
      <c r="DA297" s="4"/>
      <c r="DB297" s="8"/>
      <c r="DC297" s="7"/>
      <c r="DD297" s="7"/>
      <c r="DE297" s="2" t="s">
        <v>230</v>
      </c>
      <c r="DF297" s="2" t="s">
        <v>217</v>
      </c>
      <c r="DG297" s="2" t="s">
        <v>2968</v>
      </c>
      <c r="DH297" s="2" t="s">
        <v>288</v>
      </c>
      <c r="DI297" s="2" t="s">
        <v>232</v>
      </c>
      <c r="DJ297" s="2" t="s">
        <v>220</v>
      </c>
      <c r="DK297" s="4">
        <v>8</v>
      </c>
      <c r="DL297" s="8">
        <v>1441.36</v>
      </c>
      <c r="DM297" s="4"/>
      <c r="DN297" s="8"/>
      <c r="DO297" s="7"/>
      <c r="DP297" s="7"/>
      <c r="DQ297" s="2" t="s">
        <v>230</v>
      </c>
      <c r="DR297" s="2" t="s">
        <v>217</v>
      </c>
      <c r="DS297" s="2" t="s">
        <v>2966</v>
      </c>
      <c r="DT297" s="2" t="s">
        <v>2966</v>
      </c>
      <c r="DU297" s="2" t="s">
        <v>232</v>
      </c>
      <c r="DV297" s="2" t="s">
        <v>220</v>
      </c>
      <c r="DW297" s="4"/>
      <c r="DX297" s="8"/>
      <c r="DY297" s="4"/>
      <c r="DZ297" s="8"/>
      <c r="EA297" s="7"/>
      <c r="EB297" s="7"/>
      <c r="EC297" s="2" t="s">
        <v>230</v>
      </c>
      <c r="ED297" s="2" t="s">
        <v>217</v>
      </c>
      <c r="EE297" s="2" t="s">
        <v>2966</v>
      </c>
      <c r="EF297" s="2" t="s">
        <v>849</v>
      </c>
      <c r="EG297" s="2" t="s">
        <v>232</v>
      </c>
      <c r="EH297" s="2" t="s">
        <v>220</v>
      </c>
      <c r="EI297" s="4"/>
      <c r="EJ297" s="8"/>
      <c r="EK297" s="4"/>
      <c r="EL297" s="8"/>
      <c r="EM297" s="7"/>
      <c r="EN297" s="7"/>
      <c r="EO297" s="2" t="s">
        <v>268</v>
      </c>
      <c r="EP297" s="2" t="s">
        <v>217</v>
      </c>
      <c r="EQ297" s="2" t="s">
        <v>220</v>
      </c>
      <c r="ER297" s="2" t="s">
        <v>220</v>
      </c>
      <c r="ES297" s="2" t="s">
        <v>232</v>
      </c>
      <c r="ET297" s="2" t="s">
        <v>220</v>
      </c>
      <c r="EU297" s="4"/>
      <c r="EV297" s="8"/>
      <c r="EW297" s="4">
        <v>1</v>
      </c>
      <c r="EX297" s="8">
        <v>189.18</v>
      </c>
      <c r="EY297" s="7">
        <v>-1</v>
      </c>
      <c r="EZ297" s="7">
        <v>-1</v>
      </c>
      <c r="FA297" s="2" t="s">
        <v>230</v>
      </c>
      <c r="FB297" s="2" t="s">
        <v>274</v>
      </c>
      <c r="FC297" s="2" t="s">
        <v>645</v>
      </c>
      <c r="FD297" s="2" t="s">
        <v>1776</v>
      </c>
      <c r="FE297" s="2" t="s">
        <v>232</v>
      </c>
      <c r="FF297" s="2" t="s">
        <v>220</v>
      </c>
      <c r="FG297" s="4"/>
      <c r="FH297" s="8"/>
      <c r="FI297" s="4"/>
      <c r="FJ297" s="8"/>
      <c r="FK297" s="7"/>
      <c r="FL297" s="7"/>
      <c r="FM297" s="2" t="s">
        <v>230</v>
      </c>
      <c r="FN297" s="2" t="s">
        <v>217</v>
      </c>
      <c r="FO297" s="2" t="s">
        <v>250</v>
      </c>
      <c r="FP297" s="2" t="s">
        <v>2969</v>
      </c>
      <c r="FQ297" s="2" t="s">
        <v>232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277</v>
      </c>
      <c r="FZ297" s="2" t="s">
        <v>217</v>
      </c>
      <c r="GA297" s="2" t="s">
        <v>220</v>
      </c>
      <c r="GB297" s="2" t="s">
        <v>220</v>
      </c>
      <c r="GC297" s="2" t="s">
        <v>232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277</v>
      </c>
      <c r="GL297" s="2" t="s">
        <v>217</v>
      </c>
      <c r="GM297" s="2" t="s">
        <v>220</v>
      </c>
      <c r="GN297" s="2" t="s">
        <v>220</v>
      </c>
      <c r="GO297" s="2" t="s">
        <v>232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277</v>
      </c>
      <c r="GX297" s="2" t="s">
        <v>217</v>
      </c>
      <c r="GY297" s="2" t="s">
        <v>220</v>
      </c>
      <c r="GZ297" s="2" t="s">
        <v>220</v>
      </c>
      <c r="HA297" s="2" t="s">
        <v>232</v>
      </c>
      <c r="HB297" s="2" t="s">
        <v>220</v>
      </c>
      <c r="HC297" s="4"/>
      <c r="HD297" s="8"/>
      <c r="HE297" s="4"/>
      <c r="HF297" s="8"/>
      <c r="HG297" s="7"/>
      <c r="HH297" s="7"/>
      <c r="HI297" s="2" t="s">
        <v>416</v>
      </c>
      <c r="HJ297" s="2" t="s">
        <v>217</v>
      </c>
      <c r="HK297" s="2" t="s">
        <v>2970</v>
      </c>
      <c r="HL297" s="2" t="s">
        <v>220</v>
      </c>
      <c r="HM297" s="2" t="s">
        <v>232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254</v>
      </c>
      <c r="HV297" s="2" t="s">
        <v>217</v>
      </c>
      <c r="HW297" s="2" t="s">
        <v>220</v>
      </c>
      <c r="HX297" s="2" t="s">
        <v>220</v>
      </c>
      <c r="HY297" s="2" t="s">
        <v>232</v>
      </c>
      <c r="HZ297" s="2" t="s">
        <v>220</v>
      </c>
      <c r="IA297" s="4"/>
      <c r="IB297" s="8"/>
      <c r="IC297" s="4"/>
      <c r="ID297" s="8"/>
      <c r="IE297" s="7"/>
      <c r="IF297" s="7"/>
      <c r="IG297" s="2" t="s">
        <v>230</v>
      </c>
      <c r="IH297" s="2" t="s">
        <v>217</v>
      </c>
      <c r="II297" s="2" t="s">
        <v>2966</v>
      </c>
      <c r="IJ297" s="2" t="s">
        <v>252</v>
      </c>
      <c r="IK297" s="2" t="s">
        <v>232</v>
      </c>
      <c r="IL297" s="2" t="s">
        <v>220</v>
      </c>
      <c r="IM297" s="4"/>
      <c r="IN297" s="8"/>
      <c r="IO297" s="4"/>
      <c r="IP297" s="8"/>
      <c r="IQ297" s="7"/>
      <c r="IR297" s="7"/>
      <c r="IS297" s="2" t="s">
        <v>277</v>
      </c>
      <c r="IT297" s="2" t="s">
        <v>217</v>
      </c>
      <c r="IU297" s="2" t="s">
        <v>220</v>
      </c>
      <c r="IV297" s="2" t="s">
        <v>220</v>
      </c>
      <c r="IW297" s="2" t="s">
        <v>232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254</v>
      </c>
      <c r="JF297" s="2" t="s">
        <v>217</v>
      </c>
      <c r="JG297" s="2" t="s">
        <v>220</v>
      </c>
      <c r="JH297" s="2" t="s">
        <v>220</v>
      </c>
      <c r="JI297" s="2" t="s">
        <v>232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277</v>
      </c>
      <c r="JR297" s="2" t="s">
        <v>217</v>
      </c>
      <c r="JS297" s="2" t="s">
        <v>220</v>
      </c>
      <c r="JT297" s="2" t="s">
        <v>220</v>
      </c>
      <c r="JU297" s="2" t="s">
        <v>232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277</v>
      </c>
      <c r="KD297" s="2" t="s">
        <v>217</v>
      </c>
      <c r="KE297" s="2" t="s">
        <v>220</v>
      </c>
      <c r="KF297" s="2" t="s">
        <v>220</v>
      </c>
      <c r="KG297" s="2" t="s">
        <v>232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230</v>
      </c>
      <c r="KP297" s="2" t="s">
        <v>217</v>
      </c>
      <c r="KQ297" s="2" t="s">
        <v>387</v>
      </c>
      <c r="KR297" s="2" t="s">
        <v>220</v>
      </c>
      <c r="KS297" s="2" t="s">
        <v>232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277</v>
      </c>
      <c r="LB297" s="2" t="s">
        <v>217</v>
      </c>
      <c r="LC297" s="2" t="s">
        <v>220</v>
      </c>
      <c r="LD297" s="2" t="s">
        <v>220</v>
      </c>
      <c r="LE297" s="2" t="s">
        <v>232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268</v>
      </c>
      <c r="LN297" s="2" t="s">
        <v>217</v>
      </c>
      <c r="LO297" s="2" t="s">
        <v>220</v>
      </c>
      <c r="LP297" s="2" t="s">
        <v>220</v>
      </c>
      <c r="LQ297" s="2" t="s">
        <v>232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254</v>
      </c>
      <c r="LZ297" s="2" t="s">
        <v>217</v>
      </c>
      <c r="MA297" s="2" t="s">
        <v>220</v>
      </c>
      <c r="MB297" s="2" t="s">
        <v>220</v>
      </c>
      <c r="MC297" s="2" t="s">
        <v>232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230</v>
      </c>
      <c r="ML297" s="2" t="s">
        <v>270</v>
      </c>
      <c r="MM297" s="2" t="s">
        <v>667</v>
      </c>
      <c r="MN297" s="2" t="s">
        <v>220</v>
      </c>
      <c r="MO297" s="2" t="s">
        <v>232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230</v>
      </c>
      <c r="MX297" s="2" t="s">
        <v>274</v>
      </c>
      <c r="MY297" s="2" t="s">
        <v>867</v>
      </c>
      <c r="MZ297" s="2" t="s">
        <v>507</v>
      </c>
      <c r="NA297" s="2" t="s">
        <v>232</v>
      </c>
      <c r="NB297" s="2" t="s">
        <v>220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220</v>
      </c>
      <c r="NK297" s="2" t="s">
        <v>220</v>
      </c>
      <c r="NL297" s="2" t="s">
        <v>220</v>
      </c>
      <c r="NM297" s="2" t="s">
        <v>220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277</v>
      </c>
      <c r="NV297" s="2" t="s">
        <v>217</v>
      </c>
      <c r="NW297" s="2" t="s">
        <v>220</v>
      </c>
      <c r="NX297" s="2" t="s">
        <v>220</v>
      </c>
      <c r="NY297" s="2" t="s">
        <v>232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217</v>
      </c>
      <c r="OI297" s="2" t="s">
        <v>220</v>
      </c>
      <c r="OJ297" s="2" t="s">
        <v>220</v>
      </c>
      <c r="OK297" s="2" t="s">
        <v>232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254</v>
      </c>
      <c r="OT297" s="2" t="s">
        <v>270</v>
      </c>
      <c r="OU297" s="2" t="s">
        <v>220</v>
      </c>
      <c r="OV297" s="2" t="s">
        <v>220</v>
      </c>
      <c r="OW297" s="2" t="s">
        <v>232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220</v>
      </c>
      <c r="PF297" s="2" t="s">
        <v>220</v>
      </c>
      <c r="PG297" s="2" t="s">
        <v>220</v>
      </c>
      <c r="PH297" s="2" t="s">
        <v>220</v>
      </c>
      <c r="PI297" s="2" t="s">
        <v>220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254</v>
      </c>
      <c r="PR297" s="2" t="s">
        <v>270</v>
      </c>
      <c r="PS297" s="2" t="s">
        <v>220</v>
      </c>
      <c r="PT297" s="2" t="s">
        <v>220</v>
      </c>
      <c r="PU297" s="2" t="s">
        <v>232</v>
      </c>
      <c r="PV297" s="2" t="s">
        <v>220</v>
      </c>
      <c r="PW297" s="4">
        <v>34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</row>
    <row r="298">
      <c r="A298" s="2" t="s">
        <v>2971</v>
      </c>
      <c r="B298" s="2" t="s">
        <v>209</v>
      </c>
      <c r="C298" s="2" t="s">
        <v>2878</v>
      </c>
      <c r="D298" s="2" t="s">
        <v>211</v>
      </c>
      <c r="E298" s="2" t="s">
        <v>1372</v>
      </c>
      <c r="F298" s="2" t="s">
        <v>2961</v>
      </c>
      <c r="G298" s="2" t="s">
        <v>2961</v>
      </c>
      <c r="H298" s="2" t="s">
        <v>2961</v>
      </c>
      <c r="I298" s="2" t="s">
        <v>2972</v>
      </c>
      <c r="J298" s="2" t="s">
        <v>1518</v>
      </c>
      <c r="K298" s="2" t="s">
        <v>1583</v>
      </c>
      <c r="L298" s="3">
        <v>197.59</v>
      </c>
      <c r="M298" s="3">
        <v>207.47</v>
      </c>
      <c r="N298" s="3">
        <v>379.99</v>
      </c>
      <c r="O298" s="2" t="s">
        <v>217</v>
      </c>
      <c r="P298" s="2" t="s">
        <v>538</v>
      </c>
      <c r="Q298" s="2" t="s">
        <v>219</v>
      </c>
      <c r="R298" s="2" t="s">
        <v>220</v>
      </c>
      <c r="S298" s="2" t="s">
        <v>2963</v>
      </c>
      <c r="T298" s="2" t="s">
        <v>220</v>
      </c>
      <c r="U298" s="2" t="s">
        <v>2892</v>
      </c>
      <c r="V298" s="2" t="s">
        <v>2964</v>
      </c>
      <c r="W298" s="2" t="s">
        <v>2965</v>
      </c>
      <c r="X298" s="2" t="s">
        <v>1234</v>
      </c>
      <c r="Y298" s="2" t="s">
        <v>2966</v>
      </c>
      <c r="Z298" s="4">
        <v>128</v>
      </c>
      <c r="AA298" s="4">
        <f>=ROUNDDOWN(21.3333333333333,0)</f>
      </c>
      <c r="AB298" s="5">
        <v>6</v>
      </c>
      <c r="AC298" s="2" t="s">
        <v>220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>
        <v>17</v>
      </c>
      <c r="AQ298" s="8">
        <v>3646.69</v>
      </c>
      <c r="AR298" s="4">
        <v>10</v>
      </c>
      <c r="AS298" s="8">
        <v>2062.68</v>
      </c>
      <c r="AT298" s="7">
        <v>0.7</v>
      </c>
      <c r="AU298" s="7">
        <v>0.7679</v>
      </c>
      <c r="AV298" s="4" t="s">
        <v>220</v>
      </c>
      <c r="AW298" s="8" t="s">
        <v>220</v>
      </c>
      <c r="AX298" s="4" t="s">
        <v>220</v>
      </c>
      <c r="AY298" s="8" t="s">
        <v>220</v>
      </c>
      <c r="AZ298" s="7" t="s">
        <v>220</v>
      </c>
      <c r="BA298" s="7" t="s">
        <v>220</v>
      </c>
      <c r="BB298" s="7">
        <v>0.607</v>
      </c>
      <c r="BC298" s="4" t="s">
        <v>220</v>
      </c>
      <c r="BD298" s="8" t="s">
        <v>220</v>
      </c>
      <c r="BE298" s="4" t="s">
        <v>220</v>
      </c>
      <c r="BF298" s="8" t="s">
        <v>220</v>
      </c>
      <c r="BG298" s="7" t="s">
        <v>220</v>
      </c>
      <c r="BH298" s="7" t="s">
        <v>220</v>
      </c>
      <c r="BI298" s="7" t="s">
        <v>220</v>
      </c>
      <c r="BJ298" s="4">
        <v>17</v>
      </c>
      <c r="BK298" s="8">
        <v>3646.69</v>
      </c>
      <c r="BL298" s="2" t="s">
        <v>2344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416</v>
      </c>
      <c r="BV298" s="2" t="s">
        <v>217</v>
      </c>
      <c r="BW298" s="2" t="s">
        <v>220</v>
      </c>
      <c r="BX298" s="2" t="s">
        <v>220</v>
      </c>
      <c r="BY298" s="2" t="s">
        <v>232</v>
      </c>
      <c r="BZ298" s="2" t="s">
        <v>220</v>
      </c>
      <c r="CA298" s="4">
        <v>5</v>
      </c>
      <c r="CB298" s="8">
        <v>1086.5</v>
      </c>
      <c r="CC298" s="4">
        <v>1</v>
      </c>
      <c r="CD298" s="8">
        <v>217.3</v>
      </c>
      <c r="CE298" s="7">
        <v>4</v>
      </c>
      <c r="CF298" s="7">
        <v>4</v>
      </c>
      <c r="CG298" s="2" t="s">
        <v>230</v>
      </c>
      <c r="CH298" s="2" t="s">
        <v>217</v>
      </c>
      <c r="CI298" s="2" t="s">
        <v>2966</v>
      </c>
      <c r="CJ298" s="2" t="s">
        <v>487</v>
      </c>
      <c r="CK298" s="2" t="s">
        <v>232</v>
      </c>
      <c r="CL298" s="2" t="s">
        <v>220</v>
      </c>
      <c r="CM298" s="4"/>
      <c r="CN298" s="8"/>
      <c r="CO298" s="4">
        <v>2</v>
      </c>
      <c r="CP298" s="8">
        <v>417.98</v>
      </c>
      <c r="CQ298" s="7">
        <v>-1</v>
      </c>
      <c r="CR298" s="7">
        <v>-1</v>
      </c>
      <c r="CS298" s="2" t="s">
        <v>230</v>
      </c>
      <c r="CT298" s="2" t="s">
        <v>217</v>
      </c>
      <c r="CU298" s="2" t="s">
        <v>350</v>
      </c>
      <c r="CV298" s="2" t="s">
        <v>1782</v>
      </c>
      <c r="CW298" s="2" t="s">
        <v>232</v>
      </c>
      <c r="CX298" s="2" t="s">
        <v>220</v>
      </c>
      <c r="CY298" s="4">
        <v>1</v>
      </c>
      <c r="CZ298" s="8">
        <v>208.86</v>
      </c>
      <c r="DA298" s="4">
        <v>1</v>
      </c>
      <c r="DB298" s="8">
        <v>208.86</v>
      </c>
      <c r="DC298" s="7"/>
      <c r="DD298" s="7"/>
      <c r="DE298" s="2" t="s">
        <v>230</v>
      </c>
      <c r="DF298" s="2" t="s">
        <v>217</v>
      </c>
      <c r="DG298" s="2" t="s">
        <v>2968</v>
      </c>
      <c r="DH298" s="2" t="s">
        <v>2105</v>
      </c>
      <c r="DI298" s="2" t="s">
        <v>232</v>
      </c>
      <c r="DJ298" s="2" t="s">
        <v>220</v>
      </c>
      <c r="DK298" s="4">
        <v>11</v>
      </c>
      <c r="DL298" s="8">
        <v>2351.33</v>
      </c>
      <c r="DM298" s="4">
        <v>4</v>
      </c>
      <c r="DN298" s="8">
        <v>829.88</v>
      </c>
      <c r="DO298" s="7">
        <v>1.75</v>
      </c>
      <c r="DP298" s="7">
        <v>1.8333</v>
      </c>
      <c r="DQ298" s="2" t="s">
        <v>230</v>
      </c>
      <c r="DR298" s="2" t="s">
        <v>217</v>
      </c>
      <c r="DS298" s="2" t="s">
        <v>2966</v>
      </c>
      <c r="DT298" s="2" t="s">
        <v>2966</v>
      </c>
      <c r="DU298" s="2" t="s">
        <v>232</v>
      </c>
      <c r="DV298" s="2" t="s">
        <v>220</v>
      </c>
      <c r="DW298" s="4"/>
      <c r="DX298" s="8"/>
      <c r="DY298" s="4">
        <v>2</v>
      </c>
      <c r="DZ298" s="8">
        <v>388.66</v>
      </c>
      <c r="EA298" s="7">
        <v>-1</v>
      </c>
      <c r="EB298" s="7">
        <v>-1</v>
      </c>
      <c r="EC298" s="2" t="s">
        <v>230</v>
      </c>
      <c r="ED298" s="2" t="s">
        <v>217</v>
      </c>
      <c r="EE298" s="2" t="s">
        <v>2966</v>
      </c>
      <c r="EF298" s="2" t="s">
        <v>756</v>
      </c>
      <c r="EG298" s="2" t="s">
        <v>232</v>
      </c>
      <c r="EH298" s="2" t="s">
        <v>220</v>
      </c>
      <c r="EI298" s="4"/>
      <c r="EJ298" s="8"/>
      <c r="EK298" s="4"/>
      <c r="EL298" s="8"/>
      <c r="EM298" s="7"/>
      <c r="EN298" s="7"/>
      <c r="EO298" s="2" t="s">
        <v>268</v>
      </c>
      <c r="EP298" s="2" t="s">
        <v>217</v>
      </c>
      <c r="EQ298" s="2" t="s">
        <v>220</v>
      </c>
      <c r="ER298" s="2" t="s">
        <v>220</v>
      </c>
      <c r="ES298" s="2" t="s">
        <v>232</v>
      </c>
      <c r="ET298" s="2" t="s">
        <v>220</v>
      </c>
      <c r="EU298" s="4"/>
      <c r="EV298" s="8"/>
      <c r="EW298" s="4"/>
      <c r="EX298" s="8"/>
      <c r="EY298" s="7"/>
      <c r="EZ298" s="7"/>
      <c r="FA298" s="2" t="s">
        <v>230</v>
      </c>
      <c r="FB298" s="2" t="s">
        <v>274</v>
      </c>
      <c r="FC298" s="2" t="s">
        <v>645</v>
      </c>
      <c r="FD298" s="2" t="s">
        <v>554</v>
      </c>
      <c r="FE298" s="2" t="s">
        <v>232</v>
      </c>
      <c r="FF298" s="2" t="s">
        <v>220</v>
      </c>
      <c r="FG298" s="4"/>
      <c r="FH298" s="8"/>
      <c r="FI298" s="4"/>
      <c r="FJ298" s="8"/>
      <c r="FK298" s="7"/>
      <c r="FL298" s="7"/>
      <c r="FM298" s="2" t="s">
        <v>230</v>
      </c>
      <c r="FN298" s="2" t="s">
        <v>217</v>
      </c>
      <c r="FO298" s="2" t="s">
        <v>250</v>
      </c>
      <c r="FP298" s="2" t="s">
        <v>973</v>
      </c>
      <c r="FQ298" s="2" t="s">
        <v>232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277</v>
      </c>
      <c r="FZ298" s="2" t="s">
        <v>217</v>
      </c>
      <c r="GA298" s="2" t="s">
        <v>220</v>
      </c>
      <c r="GB298" s="2" t="s">
        <v>220</v>
      </c>
      <c r="GC298" s="2" t="s">
        <v>232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277</v>
      </c>
      <c r="GL298" s="2" t="s">
        <v>217</v>
      </c>
      <c r="GM298" s="2" t="s">
        <v>220</v>
      </c>
      <c r="GN298" s="2" t="s">
        <v>220</v>
      </c>
      <c r="GO298" s="2" t="s">
        <v>232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277</v>
      </c>
      <c r="GX298" s="2" t="s">
        <v>217</v>
      </c>
      <c r="GY298" s="2" t="s">
        <v>220</v>
      </c>
      <c r="GZ298" s="2" t="s">
        <v>220</v>
      </c>
      <c r="HA298" s="2" t="s">
        <v>232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416</v>
      </c>
      <c r="HJ298" s="2" t="s">
        <v>217</v>
      </c>
      <c r="HK298" s="2" t="s">
        <v>2970</v>
      </c>
      <c r="HL298" s="2" t="s">
        <v>220</v>
      </c>
      <c r="HM298" s="2" t="s">
        <v>232</v>
      </c>
      <c r="HN298" s="2" t="s">
        <v>220</v>
      </c>
      <c r="HO298" s="4"/>
      <c r="HP298" s="8"/>
      <c r="HQ298" s="4"/>
      <c r="HR298" s="8"/>
      <c r="HS298" s="7"/>
      <c r="HT298" s="7"/>
      <c r="HU298" s="2" t="s">
        <v>254</v>
      </c>
      <c r="HV298" s="2" t="s">
        <v>217</v>
      </c>
      <c r="HW298" s="2" t="s">
        <v>220</v>
      </c>
      <c r="HX298" s="2" t="s">
        <v>220</v>
      </c>
      <c r="HY298" s="2" t="s">
        <v>232</v>
      </c>
      <c r="HZ298" s="2" t="s">
        <v>220</v>
      </c>
      <c r="IA298" s="4"/>
      <c r="IB298" s="8"/>
      <c r="IC298" s="4"/>
      <c r="ID298" s="8"/>
      <c r="IE298" s="7"/>
      <c r="IF298" s="7"/>
      <c r="IG298" s="2" t="s">
        <v>230</v>
      </c>
      <c r="IH298" s="2" t="s">
        <v>217</v>
      </c>
      <c r="II298" s="2" t="s">
        <v>2966</v>
      </c>
      <c r="IJ298" s="2" t="s">
        <v>506</v>
      </c>
      <c r="IK298" s="2" t="s">
        <v>232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277</v>
      </c>
      <c r="IT298" s="2" t="s">
        <v>217</v>
      </c>
      <c r="IU298" s="2" t="s">
        <v>220</v>
      </c>
      <c r="IV298" s="2" t="s">
        <v>220</v>
      </c>
      <c r="IW298" s="2" t="s">
        <v>232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254</v>
      </c>
      <c r="JF298" s="2" t="s">
        <v>217</v>
      </c>
      <c r="JG298" s="2" t="s">
        <v>220</v>
      </c>
      <c r="JH298" s="2" t="s">
        <v>220</v>
      </c>
      <c r="JI298" s="2" t="s">
        <v>232</v>
      </c>
      <c r="JJ298" s="2" t="s">
        <v>220</v>
      </c>
      <c r="JK298" s="4"/>
      <c r="JL298" s="8"/>
      <c r="JM298" s="4"/>
      <c r="JN298" s="8"/>
      <c r="JO298" s="7"/>
      <c r="JP298" s="7"/>
      <c r="JQ298" s="2" t="s">
        <v>277</v>
      </c>
      <c r="JR298" s="2" t="s">
        <v>217</v>
      </c>
      <c r="JS298" s="2" t="s">
        <v>220</v>
      </c>
      <c r="JT298" s="2" t="s">
        <v>220</v>
      </c>
      <c r="JU298" s="2" t="s">
        <v>232</v>
      </c>
      <c r="JV298" s="2" t="s">
        <v>220</v>
      </c>
      <c r="JW298" s="4"/>
      <c r="JX298" s="8"/>
      <c r="JY298" s="4"/>
      <c r="JZ298" s="8"/>
      <c r="KA298" s="7"/>
      <c r="KB298" s="7"/>
      <c r="KC298" s="2" t="s">
        <v>277</v>
      </c>
      <c r="KD298" s="2" t="s">
        <v>217</v>
      </c>
      <c r="KE298" s="2" t="s">
        <v>220</v>
      </c>
      <c r="KF298" s="2" t="s">
        <v>220</v>
      </c>
      <c r="KG298" s="2" t="s">
        <v>232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230</v>
      </c>
      <c r="KP298" s="2" t="s">
        <v>217</v>
      </c>
      <c r="KQ298" s="2" t="s">
        <v>387</v>
      </c>
      <c r="KR298" s="2" t="s">
        <v>2973</v>
      </c>
      <c r="KS298" s="2" t="s">
        <v>232</v>
      </c>
      <c r="KT298" s="2" t="s">
        <v>220</v>
      </c>
      <c r="KU298" s="4"/>
      <c r="KV298" s="8"/>
      <c r="KW298" s="4"/>
      <c r="KX298" s="8"/>
      <c r="KY298" s="7"/>
      <c r="KZ298" s="7"/>
      <c r="LA298" s="2" t="s">
        <v>277</v>
      </c>
      <c r="LB298" s="2" t="s">
        <v>217</v>
      </c>
      <c r="LC298" s="2" t="s">
        <v>220</v>
      </c>
      <c r="LD298" s="2" t="s">
        <v>220</v>
      </c>
      <c r="LE298" s="2" t="s">
        <v>232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268</v>
      </c>
      <c r="LN298" s="2" t="s">
        <v>217</v>
      </c>
      <c r="LO298" s="2" t="s">
        <v>220</v>
      </c>
      <c r="LP298" s="2" t="s">
        <v>220</v>
      </c>
      <c r="LQ298" s="2" t="s">
        <v>232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254</v>
      </c>
      <c r="LZ298" s="2" t="s">
        <v>217</v>
      </c>
      <c r="MA298" s="2" t="s">
        <v>220</v>
      </c>
      <c r="MB298" s="2" t="s">
        <v>220</v>
      </c>
      <c r="MC298" s="2" t="s">
        <v>232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230</v>
      </c>
      <c r="ML298" s="2" t="s">
        <v>270</v>
      </c>
      <c r="MM298" s="2" t="s">
        <v>667</v>
      </c>
      <c r="MN298" s="2" t="s">
        <v>220</v>
      </c>
      <c r="MO298" s="2" t="s">
        <v>232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230</v>
      </c>
      <c r="MX298" s="2" t="s">
        <v>274</v>
      </c>
      <c r="MY298" s="2" t="s">
        <v>867</v>
      </c>
      <c r="MZ298" s="2" t="s">
        <v>2018</v>
      </c>
      <c r="NA298" s="2" t="s">
        <v>232</v>
      </c>
      <c r="NB298" s="2" t="s">
        <v>220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220</v>
      </c>
      <c r="NK298" s="2" t="s">
        <v>220</v>
      </c>
      <c r="NL298" s="2" t="s">
        <v>220</v>
      </c>
      <c r="NM298" s="2" t="s">
        <v>220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277</v>
      </c>
      <c r="NV298" s="2" t="s">
        <v>217</v>
      </c>
      <c r="NW298" s="2" t="s">
        <v>220</v>
      </c>
      <c r="NX298" s="2" t="s">
        <v>220</v>
      </c>
      <c r="NY298" s="2" t="s">
        <v>232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268</v>
      </c>
      <c r="OH298" s="2" t="s">
        <v>217</v>
      </c>
      <c r="OI298" s="2" t="s">
        <v>220</v>
      </c>
      <c r="OJ298" s="2" t="s">
        <v>220</v>
      </c>
      <c r="OK298" s="2" t="s">
        <v>232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254</v>
      </c>
      <c r="OT298" s="2" t="s">
        <v>270</v>
      </c>
      <c r="OU298" s="2" t="s">
        <v>220</v>
      </c>
      <c r="OV298" s="2" t="s">
        <v>220</v>
      </c>
      <c r="OW298" s="2" t="s">
        <v>232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220</v>
      </c>
      <c r="PF298" s="2" t="s">
        <v>220</v>
      </c>
      <c r="PG298" s="2" t="s">
        <v>220</v>
      </c>
      <c r="PH298" s="2" t="s">
        <v>220</v>
      </c>
      <c r="PI298" s="2" t="s">
        <v>220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277</v>
      </c>
      <c r="PR298" s="2" t="s">
        <v>270</v>
      </c>
      <c r="PS298" s="2" t="s">
        <v>220</v>
      </c>
      <c r="PT298" s="2" t="s">
        <v>220</v>
      </c>
      <c r="PU298" s="2" t="s">
        <v>232</v>
      </c>
      <c r="PV298" s="2" t="s">
        <v>220</v>
      </c>
      <c r="PW298" s="4">
        <v>128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</row>
    <row r="299">
      <c r="A299" s="2" t="s">
        <v>2974</v>
      </c>
      <c r="B299" s="2" t="s">
        <v>209</v>
      </c>
      <c r="C299" s="2" t="s">
        <v>2878</v>
      </c>
      <c r="D299" s="2" t="s">
        <v>211</v>
      </c>
      <c r="E299" s="2" t="s">
        <v>1372</v>
      </c>
      <c r="F299" s="2" t="s">
        <v>2975</v>
      </c>
      <c r="G299" s="2" t="s">
        <v>2976</v>
      </c>
      <c r="H299" s="2" t="s">
        <v>2975</v>
      </c>
      <c r="I299" s="2" t="s">
        <v>2977</v>
      </c>
      <c r="J299" s="2" t="s">
        <v>2881</v>
      </c>
      <c r="K299" s="2" t="s">
        <v>761</v>
      </c>
      <c r="L299" s="3">
        <v>148.5</v>
      </c>
      <c r="M299" s="3">
        <v>155.93</v>
      </c>
      <c r="N299" s="3">
        <v>329.99</v>
      </c>
      <c r="O299" s="2" t="s">
        <v>217</v>
      </c>
      <c r="P299" s="2" t="s">
        <v>439</v>
      </c>
      <c r="Q299" s="2" t="s">
        <v>219</v>
      </c>
      <c r="R299" s="2" t="s">
        <v>220</v>
      </c>
      <c r="S299" s="2" t="s">
        <v>2978</v>
      </c>
      <c r="T299" s="2" t="s">
        <v>220</v>
      </c>
      <c r="U299" s="2" t="s">
        <v>2884</v>
      </c>
      <c r="V299" s="2" t="s">
        <v>441</v>
      </c>
      <c r="W299" s="2" t="s">
        <v>1234</v>
      </c>
      <c r="X299" s="2" t="s">
        <v>2917</v>
      </c>
      <c r="Y299" s="2" t="s">
        <v>1043</v>
      </c>
      <c r="Z299" s="4">
        <v>144</v>
      </c>
      <c r="AA299" s="4">
        <f>=ROUNDDOWN(14.4,0)</f>
      </c>
      <c r="AB299" s="5">
        <v>10</v>
      </c>
      <c r="AC299" s="2" t="s">
        <v>1157</v>
      </c>
      <c r="AD299" s="4">
        <v>25</v>
      </c>
      <c r="AE299" s="4">
        <v>245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>
        <v>11</v>
      </c>
      <c r="AQ299" s="8">
        <v>1831.76</v>
      </c>
      <c r="AR299" s="4">
        <v>13</v>
      </c>
      <c r="AS299" s="8">
        <v>1987.7</v>
      </c>
      <c r="AT299" s="7">
        <v>-0.1538</v>
      </c>
      <c r="AU299" s="7">
        <v>-0.0785</v>
      </c>
      <c r="AV299" s="4">
        <v>31</v>
      </c>
      <c r="AW299" s="8">
        <v>5580.41</v>
      </c>
      <c r="AX299" s="4">
        <v>33</v>
      </c>
      <c r="AY299" s="8">
        <v>5619.6</v>
      </c>
      <c r="AZ299" s="7">
        <v>-0.0606</v>
      </c>
      <c r="BA299" s="7">
        <v>-0.007</v>
      </c>
      <c r="BB299" s="7">
        <v>0.3282</v>
      </c>
      <c r="BC299" s="4">
        <v>31</v>
      </c>
      <c r="BD299" s="8">
        <v>5580.41</v>
      </c>
      <c r="BE299" s="4">
        <v>33</v>
      </c>
      <c r="BF299" s="8">
        <v>5619.6</v>
      </c>
      <c r="BG299" s="7">
        <v>-0.0606</v>
      </c>
      <c r="BH299" s="7">
        <v>-0.007</v>
      </c>
      <c r="BI299" s="7">
        <v>1</v>
      </c>
      <c r="BJ299" s="4">
        <v>11</v>
      </c>
      <c r="BK299" s="8">
        <v>1831.76</v>
      </c>
      <c r="BL299" s="2" t="s">
        <v>2979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416</v>
      </c>
      <c r="BV299" s="2" t="s">
        <v>217</v>
      </c>
      <c r="BW299" s="2" t="s">
        <v>220</v>
      </c>
      <c r="BX299" s="2" t="s">
        <v>220</v>
      </c>
      <c r="BY299" s="2" t="s">
        <v>232</v>
      </c>
      <c r="BZ299" s="2" t="s">
        <v>220</v>
      </c>
      <c r="CA299" s="4">
        <v>5</v>
      </c>
      <c r="CB299" s="8">
        <v>842</v>
      </c>
      <c r="CC299" s="4"/>
      <c r="CD299" s="8"/>
      <c r="CE299" s="7"/>
      <c r="CF299" s="7"/>
      <c r="CG299" s="2" t="s">
        <v>230</v>
      </c>
      <c r="CH299" s="2" t="s">
        <v>217</v>
      </c>
      <c r="CI299" s="2" t="s">
        <v>2904</v>
      </c>
      <c r="CJ299" s="2" t="s">
        <v>348</v>
      </c>
      <c r="CK299" s="2" t="s">
        <v>232</v>
      </c>
      <c r="CL299" s="2" t="s">
        <v>220</v>
      </c>
      <c r="CM299" s="4">
        <v>2</v>
      </c>
      <c r="CN299" s="8">
        <v>343.04</v>
      </c>
      <c r="CO299" s="4">
        <v>2</v>
      </c>
      <c r="CP299" s="8">
        <v>343.04</v>
      </c>
      <c r="CQ299" s="7"/>
      <c r="CR299" s="7"/>
      <c r="CS299" s="2" t="s">
        <v>230</v>
      </c>
      <c r="CT299" s="2" t="s">
        <v>217</v>
      </c>
      <c r="CU299" s="2" t="s">
        <v>1266</v>
      </c>
      <c r="CV299" s="2" t="s">
        <v>938</v>
      </c>
      <c r="CW299" s="2" t="s">
        <v>232</v>
      </c>
      <c r="CX299" s="2" t="s">
        <v>220</v>
      </c>
      <c r="CY299" s="4">
        <v>1</v>
      </c>
      <c r="CZ299" s="8">
        <v>163.35</v>
      </c>
      <c r="DA299" s="4">
        <v>1</v>
      </c>
      <c r="DB299" s="8">
        <v>163.35</v>
      </c>
      <c r="DC299" s="7"/>
      <c r="DD299" s="7"/>
      <c r="DE299" s="2" t="s">
        <v>230</v>
      </c>
      <c r="DF299" s="2" t="s">
        <v>217</v>
      </c>
      <c r="DG299" s="2" t="s">
        <v>1043</v>
      </c>
      <c r="DH299" s="2" t="s">
        <v>2904</v>
      </c>
      <c r="DI299" s="2" t="s">
        <v>232</v>
      </c>
      <c r="DJ299" s="2" t="s">
        <v>220</v>
      </c>
      <c r="DK299" s="4"/>
      <c r="DL299" s="8"/>
      <c r="DM299" s="4">
        <v>4</v>
      </c>
      <c r="DN299" s="8">
        <v>600.32</v>
      </c>
      <c r="DO299" s="7">
        <v>-1</v>
      </c>
      <c r="DP299" s="7">
        <v>-1</v>
      </c>
      <c r="DQ299" s="2" t="s">
        <v>230</v>
      </c>
      <c r="DR299" s="2" t="s">
        <v>217</v>
      </c>
      <c r="DS299" s="2" t="s">
        <v>1043</v>
      </c>
      <c r="DT299" s="2" t="s">
        <v>1005</v>
      </c>
      <c r="DU299" s="2" t="s">
        <v>232</v>
      </c>
      <c r="DV299" s="2" t="s">
        <v>220</v>
      </c>
      <c r="DW299" s="4">
        <v>1</v>
      </c>
      <c r="DX299" s="8">
        <v>155.93</v>
      </c>
      <c r="DY299" s="4">
        <v>3</v>
      </c>
      <c r="DZ299" s="8">
        <v>389.83</v>
      </c>
      <c r="EA299" s="7">
        <v>-0.6667</v>
      </c>
      <c r="EB299" s="7">
        <v>-0.6</v>
      </c>
      <c r="EC299" s="2" t="s">
        <v>230</v>
      </c>
      <c r="ED299" s="2" t="s">
        <v>217</v>
      </c>
      <c r="EE299" s="2" t="s">
        <v>2101</v>
      </c>
      <c r="EF299" s="2" t="s">
        <v>728</v>
      </c>
      <c r="EG299" s="2" t="s">
        <v>232</v>
      </c>
      <c r="EH299" s="2" t="s">
        <v>220</v>
      </c>
      <c r="EI299" s="4"/>
      <c r="EJ299" s="8"/>
      <c r="EK299" s="4"/>
      <c r="EL299" s="8"/>
      <c r="EM299" s="7"/>
      <c r="EN299" s="7"/>
      <c r="EO299" s="2" t="s">
        <v>268</v>
      </c>
      <c r="EP299" s="2" t="s">
        <v>217</v>
      </c>
      <c r="EQ299" s="2" t="s">
        <v>220</v>
      </c>
      <c r="ER299" s="2" t="s">
        <v>220</v>
      </c>
      <c r="ES299" s="2" t="s">
        <v>232</v>
      </c>
      <c r="ET299" s="2" t="s">
        <v>220</v>
      </c>
      <c r="EU299" s="4">
        <v>2</v>
      </c>
      <c r="EV299" s="8">
        <v>327.44</v>
      </c>
      <c r="EW299" s="4"/>
      <c r="EX299" s="8"/>
      <c r="EY299" s="7"/>
      <c r="EZ299" s="7"/>
      <c r="FA299" s="2" t="s">
        <v>230</v>
      </c>
      <c r="FB299" s="2" t="s">
        <v>217</v>
      </c>
      <c r="FC299" s="2" t="s">
        <v>1038</v>
      </c>
      <c r="FD299" s="2" t="s">
        <v>810</v>
      </c>
      <c r="FE299" s="2" t="s">
        <v>232</v>
      </c>
      <c r="FF299" s="2" t="s">
        <v>220</v>
      </c>
      <c r="FG299" s="4"/>
      <c r="FH299" s="8"/>
      <c r="FI299" s="4">
        <v>3</v>
      </c>
      <c r="FJ299" s="8">
        <v>491.16</v>
      </c>
      <c r="FK299" s="7">
        <v>-1</v>
      </c>
      <c r="FL299" s="7">
        <v>-1</v>
      </c>
      <c r="FM299" s="2" t="s">
        <v>230</v>
      </c>
      <c r="FN299" s="2" t="s">
        <v>217</v>
      </c>
      <c r="FO299" s="2" t="s">
        <v>1802</v>
      </c>
      <c r="FP299" s="2" t="s">
        <v>1357</v>
      </c>
      <c r="FQ299" s="2" t="s">
        <v>232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230</v>
      </c>
      <c r="FZ299" s="2" t="s">
        <v>217</v>
      </c>
      <c r="GA299" s="2" t="s">
        <v>1014</v>
      </c>
      <c r="GB299" s="2" t="s">
        <v>220</v>
      </c>
      <c r="GC299" s="2" t="s">
        <v>232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277</v>
      </c>
      <c r="GL299" s="2" t="s">
        <v>217</v>
      </c>
      <c r="GM299" s="2" t="s">
        <v>220</v>
      </c>
      <c r="GN299" s="2" t="s">
        <v>220</v>
      </c>
      <c r="GO299" s="2" t="s">
        <v>232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277</v>
      </c>
      <c r="GX299" s="2" t="s">
        <v>217</v>
      </c>
      <c r="GY299" s="2" t="s">
        <v>220</v>
      </c>
      <c r="GZ299" s="2" t="s">
        <v>220</v>
      </c>
      <c r="HA299" s="2" t="s">
        <v>232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254</v>
      </c>
      <c r="HJ299" s="2" t="s">
        <v>217</v>
      </c>
      <c r="HK299" s="2" t="s">
        <v>220</v>
      </c>
      <c r="HL299" s="2" t="s">
        <v>220</v>
      </c>
      <c r="HM299" s="2" t="s">
        <v>232</v>
      </c>
      <c r="HN299" s="2" t="s">
        <v>220</v>
      </c>
      <c r="HO299" s="4"/>
      <c r="HP299" s="8"/>
      <c r="HQ299" s="4"/>
      <c r="HR299" s="8"/>
      <c r="HS299" s="7"/>
      <c r="HT299" s="7"/>
      <c r="HU299" s="2" t="s">
        <v>230</v>
      </c>
      <c r="HV299" s="2" t="s">
        <v>217</v>
      </c>
      <c r="HW299" s="2" t="s">
        <v>465</v>
      </c>
      <c r="HX299" s="2" t="s">
        <v>1144</v>
      </c>
      <c r="HY299" s="2" t="s">
        <v>232</v>
      </c>
      <c r="HZ299" s="2" t="s">
        <v>220</v>
      </c>
      <c r="IA299" s="4"/>
      <c r="IB299" s="8"/>
      <c r="IC299" s="4"/>
      <c r="ID299" s="8"/>
      <c r="IE299" s="7"/>
      <c r="IF299" s="7"/>
      <c r="IG299" s="2" t="s">
        <v>230</v>
      </c>
      <c r="IH299" s="2" t="s">
        <v>217</v>
      </c>
      <c r="II299" s="2" t="s">
        <v>1043</v>
      </c>
      <c r="IJ299" s="2" t="s">
        <v>1740</v>
      </c>
      <c r="IK299" s="2" t="s">
        <v>232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277</v>
      </c>
      <c r="IT299" s="2" t="s">
        <v>217</v>
      </c>
      <c r="IU299" s="2" t="s">
        <v>220</v>
      </c>
      <c r="IV299" s="2" t="s">
        <v>220</v>
      </c>
      <c r="IW299" s="2" t="s">
        <v>232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254</v>
      </c>
      <c r="JF299" s="2" t="s">
        <v>217</v>
      </c>
      <c r="JG299" s="2" t="s">
        <v>220</v>
      </c>
      <c r="JH299" s="2" t="s">
        <v>220</v>
      </c>
      <c r="JI299" s="2" t="s">
        <v>232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277</v>
      </c>
      <c r="JR299" s="2" t="s">
        <v>217</v>
      </c>
      <c r="JS299" s="2" t="s">
        <v>220</v>
      </c>
      <c r="JT299" s="2" t="s">
        <v>220</v>
      </c>
      <c r="JU299" s="2" t="s">
        <v>232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386</v>
      </c>
      <c r="KD299" s="2" t="s">
        <v>217</v>
      </c>
      <c r="KE299" s="2" t="s">
        <v>220</v>
      </c>
      <c r="KF299" s="2" t="s">
        <v>220</v>
      </c>
      <c r="KG299" s="2" t="s">
        <v>232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230</v>
      </c>
      <c r="KP299" s="2" t="s">
        <v>217</v>
      </c>
      <c r="KQ299" s="2" t="s">
        <v>387</v>
      </c>
      <c r="KR299" s="2" t="s">
        <v>220</v>
      </c>
      <c r="KS299" s="2" t="s">
        <v>232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277</v>
      </c>
      <c r="LB299" s="2" t="s">
        <v>217</v>
      </c>
      <c r="LC299" s="2" t="s">
        <v>220</v>
      </c>
      <c r="LD299" s="2" t="s">
        <v>220</v>
      </c>
      <c r="LE299" s="2" t="s">
        <v>232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268</v>
      </c>
      <c r="LN299" s="2" t="s">
        <v>217</v>
      </c>
      <c r="LO299" s="2" t="s">
        <v>220</v>
      </c>
      <c r="LP299" s="2" t="s">
        <v>220</v>
      </c>
      <c r="LQ299" s="2" t="s">
        <v>232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230</v>
      </c>
      <c r="LZ299" s="2" t="s">
        <v>270</v>
      </c>
      <c r="MA299" s="2" t="s">
        <v>2980</v>
      </c>
      <c r="MB299" s="2" t="s">
        <v>220</v>
      </c>
      <c r="MC299" s="2" t="s">
        <v>232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230</v>
      </c>
      <c r="ML299" s="2" t="s">
        <v>270</v>
      </c>
      <c r="MM299" s="2" t="s">
        <v>421</v>
      </c>
      <c r="MN299" s="2" t="s">
        <v>220</v>
      </c>
      <c r="MO299" s="2" t="s">
        <v>232</v>
      </c>
      <c r="MP299" s="2" t="s">
        <v>220</v>
      </c>
      <c r="MQ299" s="4"/>
      <c r="MR299" s="8"/>
      <c r="MS299" s="4"/>
      <c r="MT299" s="8"/>
      <c r="MU299" s="7"/>
      <c r="MV299" s="7"/>
      <c r="MW299" s="2" t="s">
        <v>230</v>
      </c>
      <c r="MX299" s="2" t="s">
        <v>274</v>
      </c>
      <c r="MY299" s="2" t="s">
        <v>515</v>
      </c>
      <c r="MZ299" s="2" t="s">
        <v>911</v>
      </c>
      <c r="NA299" s="2" t="s">
        <v>232</v>
      </c>
      <c r="NB299" s="2" t="s">
        <v>220</v>
      </c>
      <c r="NC299" s="4"/>
      <c r="ND299" s="8"/>
      <c r="NE299" s="4"/>
      <c r="NF299" s="8"/>
      <c r="NG299" s="7"/>
      <c r="NH299" s="7"/>
      <c r="NI299" s="2" t="s">
        <v>277</v>
      </c>
      <c r="NJ299" s="2" t="s">
        <v>217</v>
      </c>
      <c r="NK299" s="2" t="s">
        <v>220</v>
      </c>
      <c r="NL299" s="2" t="s">
        <v>220</v>
      </c>
      <c r="NM299" s="2" t="s">
        <v>232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277</v>
      </c>
      <c r="NV299" s="2" t="s">
        <v>217</v>
      </c>
      <c r="NW299" s="2" t="s">
        <v>220</v>
      </c>
      <c r="NX299" s="2" t="s">
        <v>220</v>
      </c>
      <c r="NY299" s="2" t="s">
        <v>232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268</v>
      </c>
      <c r="OH299" s="2" t="s">
        <v>217</v>
      </c>
      <c r="OI299" s="2" t="s">
        <v>220</v>
      </c>
      <c r="OJ299" s="2" t="s">
        <v>220</v>
      </c>
      <c r="OK299" s="2" t="s">
        <v>232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277</v>
      </c>
      <c r="OT299" s="2" t="s">
        <v>270</v>
      </c>
      <c r="OU299" s="2" t="s">
        <v>220</v>
      </c>
      <c r="OV299" s="2" t="s">
        <v>220</v>
      </c>
      <c r="OW299" s="2" t="s">
        <v>232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220</v>
      </c>
      <c r="PG299" s="2" t="s">
        <v>220</v>
      </c>
      <c r="PH299" s="2" t="s">
        <v>220</v>
      </c>
      <c r="PI299" s="2" t="s">
        <v>220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254</v>
      </c>
      <c r="PR299" s="2" t="s">
        <v>270</v>
      </c>
      <c r="PS299" s="2" t="s">
        <v>220</v>
      </c>
      <c r="PT299" s="2" t="s">
        <v>220</v>
      </c>
      <c r="PU299" s="2" t="s">
        <v>232</v>
      </c>
      <c r="PV299" s="2" t="s">
        <v>220</v>
      </c>
      <c r="PW299" s="4">
        <v>144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>
        <v>25</v>
      </c>
      <c r="QT299" s="4"/>
      <c r="QU299" s="4"/>
      <c r="QV299" s="4"/>
      <c r="QW299" s="4"/>
      <c r="QX299" s="4">
        <v>70</v>
      </c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>
        <v>50</v>
      </c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>
        <v>100</v>
      </c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</row>
    <row r="300">
      <c r="A300" s="2" t="s">
        <v>2981</v>
      </c>
      <c r="B300" s="2" t="s">
        <v>209</v>
      </c>
      <c r="C300" s="2" t="s">
        <v>2878</v>
      </c>
      <c r="D300" s="2" t="s">
        <v>211</v>
      </c>
      <c r="E300" s="2" t="s">
        <v>1372</v>
      </c>
      <c r="F300" s="2" t="s">
        <v>2975</v>
      </c>
      <c r="G300" s="2" t="s">
        <v>2976</v>
      </c>
      <c r="H300" s="2" t="s">
        <v>2975</v>
      </c>
      <c r="I300" s="2" t="s">
        <v>2982</v>
      </c>
      <c r="J300" s="2" t="s">
        <v>1518</v>
      </c>
      <c r="K300" s="2" t="s">
        <v>761</v>
      </c>
      <c r="L300" s="3">
        <v>171</v>
      </c>
      <c r="M300" s="3">
        <v>179.55</v>
      </c>
      <c r="N300" s="3">
        <v>379.99</v>
      </c>
      <c r="O300" s="2" t="s">
        <v>217</v>
      </c>
      <c r="P300" s="2" t="s">
        <v>439</v>
      </c>
      <c r="Q300" s="2" t="s">
        <v>219</v>
      </c>
      <c r="R300" s="2" t="s">
        <v>220</v>
      </c>
      <c r="S300" s="2" t="s">
        <v>2978</v>
      </c>
      <c r="T300" s="2" t="s">
        <v>220</v>
      </c>
      <c r="U300" s="2" t="s">
        <v>2892</v>
      </c>
      <c r="V300" s="2" t="s">
        <v>441</v>
      </c>
      <c r="W300" s="2" t="s">
        <v>1234</v>
      </c>
      <c r="X300" s="2" t="s">
        <v>2917</v>
      </c>
      <c r="Y300" s="2" t="s">
        <v>1043</v>
      </c>
      <c r="Z300" s="4">
        <v>105</v>
      </c>
      <c r="AA300" s="4">
        <f>=ROUNDDOWN(7,0)</f>
      </c>
      <c r="AB300" s="5">
        <v>15</v>
      </c>
      <c r="AC300" s="2" t="s">
        <v>1157</v>
      </c>
      <c r="AD300" s="4">
        <v>65</v>
      </c>
      <c r="AE300" s="4">
        <v>365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>
        <v>20</v>
      </c>
      <c r="AQ300" s="8">
        <v>3748.65</v>
      </c>
      <c r="AR300" s="4">
        <v>20</v>
      </c>
      <c r="AS300" s="8">
        <v>3631.9</v>
      </c>
      <c r="AT300" s="7"/>
      <c r="AU300" s="7">
        <v>0.0321</v>
      </c>
      <c r="AV300" s="4" t="s">
        <v>220</v>
      </c>
      <c r="AW300" s="8" t="s">
        <v>220</v>
      </c>
      <c r="AX300" s="4" t="s">
        <v>220</v>
      </c>
      <c r="AY300" s="8" t="s">
        <v>220</v>
      </c>
      <c r="AZ300" s="7" t="s">
        <v>220</v>
      </c>
      <c r="BA300" s="7" t="s">
        <v>220</v>
      </c>
      <c r="BB300" s="7">
        <v>0.6718</v>
      </c>
      <c r="BC300" s="4" t="s">
        <v>220</v>
      </c>
      <c r="BD300" s="8" t="s">
        <v>220</v>
      </c>
      <c r="BE300" s="4" t="s">
        <v>220</v>
      </c>
      <c r="BF300" s="8" t="s">
        <v>220</v>
      </c>
      <c r="BG300" s="7" t="s">
        <v>220</v>
      </c>
      <c r="BH300" s="7" t="s">
        <v>220</v>
      </c>
      <c r="BI300" s="7" t="s">
        <v>220</v>
      </c>
      <c r="BJ300" s="4">
        <v>21</v>
      </c>
      <c r="BK300" s="8">
        <v>4128.64</v>
      </c>
      <c r="BL300" s="2" t="s">
        <v>2983</v>
      </c>
      <c r="BM300" s="7">
        <v>0.9524</v>
      </c>
      <c r="BN300" s="7">
        <v>0.908</v>
      </c>
      <c r="BO300" s="4"/>
      <c r="BP300" s="8"/>
      <c r="BQ300" s="4"/>
      <c r="BR300" s="8"/>
      <c r="BS300" s="7"/>
      <c r="BT300" s="7"/>
      <c r="BU300" s="2" t="s">
        <v>416</v>
      </c>
      <c r="BV300" s="2" t="s">
        <v>217</v>
      </c>
      <c r="BW300" s="2" t="s">
        <v>220</v>
      </c>
      <c r="BX300" s="2" t="s">
        <v>220</v>
      </c>
      <c r="BY300" s="2" t="s">
        <v>232</v>
      </c>
      <c r="BZ300" s="2" t="s">
        <v>220</v>
      </c>
      <c r="CA300" s="4">
        <v>8</v>
      </c>
      <c r="CB300" s="8">
        <v>1551.28</v>
      </c>
      <c r="CC300" s="4">
        <v>1</v>
      </c>
      <c r="CD300" s="8">
        <v>193.91</v>
      </c>
      <c r="CE300" s="7">
        <v>7</v>
      </c>
      <c r="CF300" s="7">
        <v>7</v>
      </c>
      <c r="CG300" s="2" t="s">
        <v>230</v>
      </c>
      <c r="CH300" s="2" t="s">
        <v>217</v>
      </c>
      <c r="CI300" s="2" t="s">
        <v>2904</v>
      </c>
      <c r="CJ300" s="2" t="s">
        <v>2984</v>
      </c>
      <c r="CK300" s="2" t="s">
        <v>232</v>
      </c>
      <c r="CL300" s="2" t="s">
        <v>220</v>
      </c>
      <c r="CM300" s="4">
        <v>2</v>
      </c>
      <c r="CN300" s="8">
        <v>395.02</v>
      </c>
      <c r="CO300" s="4">
        <v>6</v>
      </c>
      <c r="CP300" s="8">
        <v>1185.06</v>
      </c>
      <c r="CQ300" s="7">
        <v>-0.6667</v>
      </c>
      <c r="CR300" s="7">
        <v>-0.6667</v>
      </c>
      <c r="CS300" s="2" t="s">
        <v>230</v>
      </c>
      <c r="CT300" s="2" t="s">
        <v>217</v>
      </c>
      <c r="CU300" s="2" t="s">
        <v>1266</v>
      </c>
      <c r="CV300" s="2" t="s">
        <v>393</v>
      </c>
      <c r="CW300" s="2" t="s">
        <v>232</v>
      </c>
      <c r="CX300" s="2" t="s">
        <v>220</v>
      </c>
      <c r="CY300" s="4">
        <v>5</v>
      </c>
      <c r="CZ300" s="8">
        <v>940.5</v>
      </c>
      <c r="DA300" s="4">
        <v>1</v>
      </c>
      <c r="DB300" s="8">
        <v>188.1</v>
      </c>
      <c r="DC300" s="7">
        <v>4</v>
      </c>
      <c r="DD300" s="7">
        <v>4</v>
      </c>
      <c r="DE300" s="2" t="s">
        <v>230</v>
      </c>
      <c r="DF300" s="2" t="s">
        <v>217</v>
      </c>
      <c r="DG300" s="2" t="s">
        <v>1043</v>
      </c>
      <c r="DH300" s="2" t="s">
        <v>2904</v>
      </c>
      <c r="DI300" s="2" t="s">
        <v>232</v>
      </c>
      <c r="DJ300" s="2" t="s">
        <v>220</v>
      </c>
      <c r="DK300" s="4">
        <v>1</v>
      </c>
      <c r="DL300" s="8">
        <v>179.55</v>
      </c>
      <c r="DM300" s="4">
        <v>3</v>
      </c>
      <c r="DN300" s="8">
        <v>511.71</v>
      </c>
      <c r="DO300" s="7">
        <v>-0.6667</v>
      </c>
      <c r="DP300" s="7">
        <v>-0.6491</v>
      </c>
      <c r="DQ300" s="2" t="s">
        <v>230</v>
      </c>
      <c r="DR300" s="2" t="s">
        <v>217</v>
      </c>
      <c r="DS300" s="2" t="s">
        <v>1043</v>
      </c>
      <c r="DT300" s="2" t="s">
        <v>1005</v>
      </c>
      <c r="DU300" s="2" t="s">
        <v>232</v>
      </c>
      <c r="DV300" s="2" t="s">
        <v>220</v>
      </c>
      <c r="DW300" s="4">
        <v>2</v>
      </c>
      <c r="DX300" s="8">
        <v>305.24</v>
      </c>
      <c r="DY300" s="4">
        <v>4</v>
      </c>
      <c r="DZ300" s="8">
        <v>610.47</v>
      </c>
      <c r="EA300" s="7">
        <v>-0.5</v>
      </c>
      <c r="EB300" s="7">
        <v>-0.5</v>
      </c>
      <c r="EC300" s="2" t="s">
        <v>230</v>
      </c>
      <c r="ED300" s="2" t="s">
        <v>217</v>
      </c>
      <c r="EE300" s="2" t="s">
        <v>2101</v>
      </c>
      <c r="EF300" s="2" t="s">
        <v>2088</v>
      </c>
      <c r="EG300" s="2" t="s">
        <v>232</v>
      </c>
      <c r="EH300" s="2" t="s">
        <v>220</v>
      </c>
      <c r="EI300" s="4"/>
      <c r="EJ300" s="8"/>
      <c r="EK300" s="4"/>
      <c r="EL300" s="8"/>
      <c r="EM300" s="7"/>
      <c r="EN300" s="7"/>
      <c r="EO300" s="2" t="s">
        <v>268</v>
      </c>
      <c r="EP300" s="2" t="s">
        <v>217</v>
      </c>
      <c r="EQ300" s="2" t="s">
        <v>220</v>
      </c>
      <c r="ER300" s="2" t="s">
        <v>220</v>
      </c>
      <c r="ES300" s="2" t="s">
        <v>232</v>
      </c>
      <c r="ET300" s="2" t="s">
        <v>220</v>
      </c>
      <c r="EU300" s="4"/>
      <c r="EV300" s="8"/>
      <c r="EW300" s="4"/>
      <c r="EX300" s="8"/>
      <c r="EY300" s="7"/>
      <c r="EZ300" s="7"/>
      <c r="FA300" s="2" t="s">
        <v>230</v>
      </c>
      <c r="FB300" s="2" t="s">
        <v>217</v>
      </c>
      <c r="FC300" s="2" t="s">
        <v>1038</v>
      </c>
      <c r="FD300" s="2" t="s">
        <v>2985</v>
      </c>
      <c r="FE300" s="2" t="s">
        <v>232</v>
      </c>
      <c r="FF300" s="2" t="s">
        <v>220</v>
      </c>
      <c r="FG300" s="4">
        <v>2</v>
      </c>
      <c r="FH300" s="8">
        <v>377.06</v>
      </c>
      <c r="FI300" s="4">
        <v>5</v>
      </c>
      <c r="FJ300" s="8">
        <v>942.65</v>
      </c>
      <c r="FK300" s="7">
        <v>-0.6</v>
      </c>
      <c r="FL300" s="7">
        <v>-0.6</v>
      </c>
      <c r="FM300" s="2" t="s">
        <v>230</v>
      </c>
      <c r="FN300" s="2" t="s">
        <v>217</v>
      </c>
      <c r="FO300" s="2" t="s">
        <v>1802</v>
      </c>
      <c r="FP300" s="2" t="s">
        <v>797</v>
      </c>
      <c r="FQ300" s="2" t="s">
        <v>232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230</v>
      </c>
      <c r="FZ300" s="2" t="s">
        <v>217</v>
      </c>
      <c r="GA300" s="2" t="s">
        <v>1014</v>
      </c>
      <c r="GB300" s="2" t="s">
        <v>2986</v>
      </c>
      <c r="GC300" s="2" t="s">
        <v>232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277</v>
      </c>
      <c r="GL300" s="2" t="s">
        <v>217</v>
      </c>
      <c r="GM300" s="2" t="s">
        <v>220</v>
      </c>
      <c r="GN300" s="2" t="s">
        <v>220</v>
      </c>
      <c r="GO300" s="2" t="s">
        <v>232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277</v>
      </c>
      <c r="GX300" s="2" t="s">
        <v>217</v>
      </c>
      <c r="GY300" s="2" t="s">
        <v>220</v>
      </c>
      <c r="GZ300" s="2" t="s">
        <v>220</v>
      </c>
      <c r="HA300" s="2" t="s">
        <v>232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254</v>
      </c>
      <c r="HJ300" s="2" t="s">
        <v>217</v>
      </c>
      <c r="HK300" s="2" t="s">
        <v>220</v>
      </c>
      <c r="HL300" s="2" t="s">
        <v>220</v>
      </c>
      <c r="HM300" s="2" t="s">
        <v>232</v>
      </c>
      <c r="HN300" s="2" t="s">
        <v>220</v>
      </c>
      <c r="HO300" s="4"/>
      <c r="HP300" s="8"/>
      <c r="HQ300" s="4"/>
      <c r="HR300" s="8"/>
      <c r="HS300" s="7"/>
      <c r="HT300" s="7"/>
      <c r="HU300" s="2" t="s">
        <v>230</v>
      </c>
      <c r="HV300" s="2" t="s">
        <v>217</v>
      </c>
      <c r="HW300" s="2" t="s">
        <v>465</v>
      </c>
      <c r="HX300" s="2" t="s">
        <v>220</v>
      </c>
      <c r="HY300" s="2" t="s">
        <v>232</v>
      </c>
      <c r="HZ300" s="2" t="s">
        <v>220</v>
      </c>
      <c r="IA300" s="4"/>
      <c r="IB300" s="8"/>
      <c r="IC300" s="4"/>
      <c r="ID300" s="8"/>
      <c r="IE300" s="7"/>
      <c r="IF300" s="7"/>
      <c r="IG300" s="2" t="s">
        <v>230</v>
      </c>
      <c r="IH300" s="2" t="s">
        <v>217</v>
      </c>
      <c r="II300" s="2" t="s">
        <v>1043</v>
      </c>
      <c r="IJ300" s="2" t="s">
        <v>331</v>
      </c>
      <c r="IK300" s="2" t="s">
        <v>232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277</v>
      </c>
      <c r="IT300" s="2" t="s">
        <v>217</v>
      </c>
      <c r="IU300" s="2" t="s">
        <v>220</v>
      </c>
      <c r="IV300" s="2" t="s">
        <v>220</v>
      </c>
      <c r="IW300" s="2" t="s">
        <v>232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254</v>
      </c>
      <c r="JF300" s="2" t="s">
        <v>217</v>
      </c>
      <c r="JG300" s="2" t="s">
        <v>220</v>
      </c>
      <c r="JH300" s="2" t="s">
        <v>220</v>
      </c>
      <c r="JI300" s="2" t="s">
        <v>232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277</v>
      </c>
      <c r="JR300" s="2" t="s">
        <v>217</v>
      </c>
      <c r="JS300" s="2" t="s">
        <v>220</v>
      </c>
      <c r="JT300" s="2" t="s">
        <v>220</v>
      </c>
      <c r="JU300" s="2" t="s">
        <v>232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386</v>
      </c>
      <c r="KD300" s="2" t="s">
        <v>217</v>
      </c>
      <c r="KE300" s="2" t="s">
        <v>220</v>
      </c>
      <c r="KF300" s="2" t="s">
        <v>220</v>
      </c>
      <c r="KG300" s="2" t="s">
        <v>232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230</v>
      </c>
      <c r="KP300" s="2" t="s">
        <v>217</v>
      </c>
      <c r="KQ300" s="2" t="s">
        <v>387</v>
      </c>
      <c r="KR300" s="2" t="s">
        <v>220</v>
      </c>
      <c r="KS300" s="2" t="s">
        <v>232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277</v>
      </c>
      <c r="LB300" s="2" t="s">
        <v>217</v>
      </c>
      <c r="LC300" s="2" t="s">
        <v>220</v>
      </c>
      <c r="LD300" s="2" t="s">
        <v>220</v>
      </c>
      <c r="LE300" s="2" t="s">
        <v>232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268</v>
      </c>
      <c r="LN300" s="2" t="s">
        <v>217</v>
      </c>
      <c r="LO300" s="2" t="s">
        <v>220</v>
      </c>
      <c r="LP300" s="2" t="s">
        <v>220</v>
      </c>
      <c r="LQ300" s="2" t="s">
        <v>232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230</v>
      </c>
      <c r="LZ300" s="2" t="s">
        <v>270</v>
      </c>
      <c r="MA300" s="2" t="s">
        <v>2980</v>
      </c>
      <c r="MB300" s="2" t="s">
        <v>220</v>
      </c>
      <c r="MC300" s="2" t="s">
        <v>232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230</v>
      </c>
      <c r="ML300" s="2" t="s">
        <v>270</v>
      </c>
      <c r="MM300" s="2" t="s">
        <v>421</v>
      </c>
      <c r="MN300" s="2" t="s">
        <v>220</v>
      </c>
      <c r="MO300" s="2" t="s">
        <v>232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230</v>
      </c>
      <c r="MX300" s="2" t="s">
        <v>274</v>
      </c>
      <c r="MY300" s="2" t="s">
        <v>515</v>
      </c>
      <c r="MZ300" s="2" t="s">
        <v>2987</v>
      </c>
      <c r="NA300" s="2" t="s">
        <v>232</v>
      </c>
      <c r="NB300" s="2" t="s">
        <v>220</v>
      </c>
      <c r="NC300" s="4"/>
      <c r="ND300" s="8"/>
      <c r="NE300" s="4"/>
      <c r="NF300" s="8"/>
      <c r="NG300" s="7"/>
      <c r="NH300" s="7"/>
      <c r="NI300" s="2" t="s">
        <v>277</v>
      </c>
      <c r="NJ300" s="2" t="s">
        <v>217</v>
      </c>
      <c r="NK300" s="2" t="s">
        <v>220</v>
      </c>
      <c r="NL300" s="2" t="s">
        <v>220</v>
      </c>
      <c r="NM300" s="2" t="s">
        <v>232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277</v>
      </c>
      <c r="NV300" s="2" t="s">
        <v>217</v>
      </c>
      <c r="NW300" s="2" t="s">
        <v>220</v>
      </c>
      <c r="NX300" s="2" t="s">
        <v>220</v>
      </c>
      <c r="NY300" s="2" t="s">
        <v>232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217</v>
      </c>
      <c r="OI300" s="2" t="s">
        <v>220</v>
      </c>
      <c r="OJ300" s="2" t="s">
        <v>220</v>
      </c>
      <c r="OK300" s="2" t="s">
        <v>232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277</v>
      </c>
      <c r="OT300" s="2" t="s">
        <v>270</v>
      </c>
      <c r="OU300" s="2" t="s">
        <v>220</v>
      </c>
      <c r="OV300" s="2" t="s">
        <v>220</v>
      </c>
      <c r="OW300" s="2" t="s">
        <v>232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220</v>
      </c>
      <c r="PF300" s="2" t="s">
        <v>220</v>
      </c>
      <c r="PG300" s="2" t="s">
        <v>220</v>
      </c>
      <c r="PH300" s="2" t="s">
        <v>220</v>
      </c>
      <c r="PI300" s="2" t="s">
        <v>220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254</v>
      </c>
      <c r="PR300" s="2" t="s">
        <v>270</v>
      </c>
      <c r="PS300" s="2" t="s">
        <v>220</v>
      </c>
      <c r="PT300" s="2" t="s">
        <v>220</v>
      </c>
      <c r="PU300" s="2" t="s">
        <v>232</v>
      </c>
      <c r="PV300" s="2" t="s">
        <v>220</v>
      </c>
      <c r="PW300" s="4">
        <v>105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>
        <v>65</v>
      </c>
      <c r="QT300" s="4"/>
      <c r="QU300" s="4"/>
      <c r="QV300" s="4"/>
      <c r="QW300" s="4"/>
      <c r="QX300" s="4">
        <v>100</v>
      </c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>
        <v>100</v>
      </c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>
        <v>100</v>
      </c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</row>
    <row r="301">
      <c r="A301" s="2" t="s">
        <v>2988</v>
      </c>
      <c r="B301" s="2" t="s">
        <v>209</v>
      </c>
      <c r="C301" s="2" t="s">
        <v>2878</v>
      </c>
      <c r="D301" s="2" t="s">
        <v>211</v>
      </c>
      <c r="E301" s="2" t="s">
        <v>1372</v>
      </c>
      <c r="F301" s="2" t="s">
        <v>2989</v>
      </c>
      <c r="G301" s="2" t="s">
        <v>2989</v>
      </c>
      <c r="H301" s="2" t="s">
        <v>2989</v>
      </c>
      <c r="I301" s="2" t="s">
        <v>2962</v>
      </c>
      <c r="J301" s="2" t="s">
        <v>2881</v>
      </c>
      <c r="K301" s="2" t="s">
        <v>2990</v>
      </c>
      <c r="L301" s="3">
        <v>165</v>
      </c>
      <c r="M301" s="3">
        <v>173.24</v>
      </c>
      <c r="N301" s="3">
        <v>329.99</v>
      </c>
      <c r="O301" s="2" t="s">
        <v>217</v>
      </c>
      <c r="P301" s="2" t="s">
        <v>439</v>
      </c>
      <c r="Q301" s="2" t="s">
        <v>219</v>
      </c>
      <c r="R301" s="2" t="s">
        <v>220</v>
      </c>
      <c r="S301" s="2" t="s">
        <v>2991</v>
      </c>
      <c r="T301" s="2" t="s">
        <v>220</v>
      </c>
      <c r="U301" s="2" t="s">
        <v>2884</v>
      </c>
      <c r="V301" s="2" t="s">
        <v>1217</v>
      </c>
      <c r="W301" s="2" t="s">
        <v>2965</v>
      </c>
      <c r="X301" s="2" t="s">
        <v>220</v>
      </c>
      <c r="Y301" s="2" t="s">
        <v>2992</v>
      </c>
      <c r="Z301" s="4">
        <v>176</v>
      </c>
      <c r="AA301" s="4">
        <f>=ROUNDDOWN(35.2,0)</f>
      </c>
      <c r="AB301" s="5">
        <v>5</v>
      </c>
      <c r="AC301" s="2" t="s">
        <v>220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>
        <v>9</v>
      </c>
      <c r="AQ301" s="8">
        <v>1705.59</v>
      </c>
      <c r="AR301" s="4">
        <v>4</v>
      </c>
      <c r="AS301" s="8">
        <v>701.32</v>
      </c>
      <c r="AT301" s="7">
        <v>1.25</v>
      </c>
      <c r="AU301" s="7">
        <v>1.432</v>
      </c>
      <c r="AV301" s="4">
        <v>25</v>
      </c>
      <c r="AW301" s="8">
        <v>5200.36</v>
      </c>
      <c r="AX301" s="4">
        <v>4</v>
      </c>
      <c r="AY301" s="8">
        <v>701.32</v>
      </c>
      <c r="AZ301" s="7">
        <v>5.25</v>
      </c>
      <c r="BA301" s="7">
        <v>6.4151</v>
      </c>
      <c r="BB301" s="7">
        <v>0.328</v>
      </c>
      <c r="BC301" s="4">
        <v>25</v>
      </c>
      <c r="BD301" s="8">
        <v>5200.36</v>
      </c>
      <c r="BE301" s="4">
        <v>4</v>
      </c>
      <c r="BF301" s="8">
        <v>701.32</v>
      </c>
      <c r="BG301" s="7">
        <v>5.25</v>
      </c>
      <c r="BH301" s="7">
        <v>6.4151</v>
      </c>
      <c r="BI301" s="7">
        <v>1</v>
      </c>
      <c r="BJ301" s="4">
        <v>9</v>
      </c>
      <c r="BK301" s="8">
        <v>1705.59</v>
      </c>
      <c r="BL301" s="2" t="s">
        <v>2993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416</v>
      </c>
      <c r="BV301" s="2" t="s">
        <v>217</v>
      </c>
      <c r="BW301" s="2" t="s">
        <v>220</v>
      </c>
      <c r="BX301" s="2" t="s">
        <v>220</v>
      </c>
      <c r="BY301" s="2" t="s">
        <v>232</v>
      </c>
      <c r="BZ301" s="2" t="s">
        <v>220</v>
      </c>
      <c r="CA301" s="4">
        <v>6</v>
      </c>
      <c r="CB301" s="8">
        <v>1117.56</v>
      </c>
      <c r="CC301" s="4">
        <v>1</v>
      </c>
      <c r="CD301" s="8">
        <v>186.26</v>
      </c>
      <c r="CE301" s="7">
        <v>5</v>
      </c>
      <c r="CF301" s="7">
        <v>5</v>
      </c>
      <c r="CG301" s="2" t="s">
        <v>230</v>
      </c>
      <c r="CH301" s="2" t="s">
        <v>217</v>
      </c>
      <c r="CI301" s="2" t="s">
        <v>852</v>
      </c>
      <c r="CJ301" s="2" t="s">
        <v>862</v>
      </c>
      <c r="CK301" s="2" t="s">
        <v>232</v>
      </c>
      <c r="CL301" s="2" t="s">
        <v>220</v>
      </c>
      <c r="CM301" s="4">
        <v>3</v>
      </c>
      <c r="CN301" s="8">
        <v>588.03</v>
      </c>
      <c r="CO301" s="4"/>
      <c r="CP301" s="8"/>
      <c r="CQ301" s="7"/>
      <c r="CR301" s="7"/>
      <c r="CS301" s="2" t="s">
        <v>230</v>
      </c>
      <c r="CT301" s="2" t="s">
        <v>217</v>
      </c>
      <c r="CU301" s="2" t="s">
        <v>350</v>
      </c>
      <c r="CV301" s="2" t="s">
        <v>868</v>
      </c>
      <c r="CW301" s="2" t="s">
        <v>232</v>
      </c>
      <c r="CX301" s="2" t="s">
        <v>220</v>
      </c>
      <c r="CY301" s="4"/>
      <c r="CZ301" s="8"/>
      <c r="DA301" s="4"/>
      <c r="DB301" s="8"/>
      <c r="DC301" s="7"/>
      <c r="DD301" s="7"/>
      <c r="DE301" s="2" t="s">
        <v>230</v>
      </c>
      <c r="DF301" s="2" t="s">
        <v>217</v>
      </c>
      <c r="DG301" s="2" t="s">
        <v>852</v>
      </c>
      <c r="DH301" s="2" t="s">
        <v>1775</v>
      </c>
      <c r="DI301" s="2" t="s">
        <v>232</v>
      </c>
      <c r="DJ301" s="2" t="s">
        <v>220</v>
      </c>
      <c r="DK301" s="4"/>
      <c r="DL301" s="8"/>
      <c r="DM301" s="4"/>
      <c r="DN301" s="8"/>
      <c r="DO301" s="7"/>
      <c r="DP301" s="7"/>
      <c r="DQ301" s="2" t="s">
        <v>230</v>
      </c>
      <c r="DR301" s="2" t="s">
        <v>217</v>
      </c>
      <c r="DS301" s="2" t="s">
        <v>2992</v>
      </c>
      <c r="DT301" s="2" t="s">
        <v>2992</v>
      </c>
      <c r="DU301" s="2" t="s">
        <v>232</v>
      </c>
      <c r="DV301" s="2" t="s">
        <v>220</v>
      </c>
      <c r="DW301" s="4"/>
      <c r="DX301" s="8"/>
      <c r="DY301" s="4">
        <v>2</v>
      </c>
      <c r="DZ301" s="8">
        <v>333.15</v>
      </c>
      <c r="EA301" s="7">
        <v>-1</v>
      </c>
      <c r="EB301" s="7">
        <v>-1</v>
      </c>
      <c r="EC301" s="2" t="s">
        <v>230</v>
      </c>
      <c r="ED301" s="2" t="s">
        <v>217</v>
      </c>
      <c r="EE301" s="2" t="s">
        <v>852</v>
      </c>
      <c r="EF301" s="2" t="s">
        <v>1861</v>
      </c>
      <c r="EG301" s="2" t="s">
        <v>232</v>
      </c>
      <c r="EH301" s="2" t="s">
        <v>220</v>
      </c>
      <c r="EI301" s="4"/>
      <c r="EJ301" s="8"/>
      <c r="EK301" s="4"/>
      <c r="EL301" s="8"/>
      <c r="EM301" s="7"/>
      <c r="EN301" s="7"/>
      <c r="EO301" s="2" t="s">
        <v>268</v>
      </c>
      <c r="EP301" s="2" t="s">
        <v>217</v>
      </c>
      <c r="EQ301" s="2" t="s">
        <v>220</v>
      </c>
      <c r="ER301" s="2" t="s">
        <v>220</v>
      </c>
      <c r="ES301" s="2" t="s">
        <v>232</v>
      </c>
      <c r="ET301" s="2" t="s">
        <v>220</v>
      </c>
      <c r="EU301" s="4"/>
      <c r="EV301" s="8"/>
      <c r="EW301" s="4">
        <v>1</v>
      </c>
      <c r="EX301" s="8">
        <v>181.91</v>
      </c>
      <c r="EY301" s="7">
        <v>-1</v>
      </c>
      <c r="EZ301" s="7">
        <v>-1</v>
      </c>
      <c r="FA301" s="2" t="s">
        <v>230</v>
      </c>
      <c r="FB301" s="2" t="s">
        <v>217</v>
      </c>
      <c r="FC301" s="2" t="s">
        <v>1038</v>
      </c>
      <c r="FD301" s="2" t="s">
        <v>933</v>
      </c>
      <c r="FE301" s="2" t="s">
        <v>232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230</v>
      </c>
      <c r="FN301" s="2" t="s">
        <v>217</v>
      </c>
      <c r="FO301" s="2" t="s">
        <v>514</v>
      </c>
      <c r="FP301" s="2" t="s">
        <v>2471</v>
      </c>
      <c r="FQ301" s="2" t="s">
        <v>232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277</v>
      </c>
      <c r="FZ301" s="2" t="s">
        <v>217</v>
      </c>
      <c r="GA301" s="2" t="s">
        <v>220</v>
      </c>
      <c r="GB301" s="2" t="s">
        <v>220</v>
      </c>
      <c r="GC301" s="2" t="s">
        <v>232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277</v>
      </c>
      <c r="GL301" s="2" t="s">
        <v>217</v>
      </c>
      <c r="GM301" s="2" t="s">
        <v>220</v>
      </c>
      <c r="GN301" s="2" t="s">
        <v>220</v>
      </c>
      <c r="GO301" s="2" t="s">
        <v>232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277</v>
      </c>
      <c r="GX301" s="2" t="s">
        <v>217</v>
      </c>
      <c r="GY301" s="2" t="s">
        <v>220</v>
      </c>
      <c r="GZ301" s="2" t="s">
        <v>220</v>
      </c>
      <c r="HA301" s="2" t="s">
        <v>232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416</v>
      </c>
      <c r="HJ301" s="2" t="s">
        <v>217</v>
      </c>
      <c r="HK301" s="2" t="s">
        <v>220</v>
      </c>
      <c r="HL301" s="2" t="s">
        <v>220</v>
      </c>
      <c r="HM301" s="2" t="s">
        <v>232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254</v>
      </c>
      <c r="HV301" s="2" t="s">
        <v>217</v>
      </c>
      <c r="HW301" s="2" t="s">
        <v>220</v>
      </c>
      <c r="HX301" s="2" t="s">
        <v>220</v>
      </c>
      <c r="HY301" s="2" t="s">
        <v>232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230</v>
      </c>
      <c r="IH301" s="2" t="s">
        <v>217</v>
      </c>
      <c r="II301" s="2" t="s">
        <v>2992</v>
      </c>
      <c r="IJ301" s="2" t="s">
        <v>248</v>
      </c>
      <c r="IK301" s="2" t="s">
        <v>232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277</v>
      </c>
      <c r="IT301" s="2" t="s">
        <v>217</v>
      </c>
      <c r="IU301" s="2" t="s">
        <v>220</v>
      </c>
      <c r="IV301" s="2" t="s">
        <v>220</v>
      </c>
      <c r="IW301" s="2" t="s">
        <v>232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254</v>
      </c>
      <c r="JF301" s="2" t="s">
        <v>217</v>
      </c>
      <c r="JG301" s="2" t="s">
        <v>220</v>
      </c>
      <c r="JH301" s="2" t="s">
        <v>220</v>
      </c>
      <c r="JI301" s="2" t="s">
        <v>232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277</v>
      </c>
      <c r="JR301" s="2" t="s">
        <v>217</v>
      </c>
      <c r="JS301" s="2" t="s">
        <v>220</v>
      </c>
      <c r="JT301" s="2" t="s">
        <v>220</v>
      </c>
      <c r="JU301" s="2" t="s">
        <v>232</v>
      </c>
      <c r="JV301" s="2" t="s">
        <v>220</v>
      </c>
      <c r="JW301" s="4"/>
      <c r="JX301" s="8"/>
      <c r="JY301" s="4"/>
      <c r="JZ301" s="8"/>
      <c r="KA301" s="7"/>
      <c r="KB301" s="7"/>
      <c r="KC301" s="2" t="s">
        <v>230</v>
      </c>
      <c r="KD301" s="2" t="s">
        <v>217</v>
      </c>
      <c r="KE301" s="2" t="s">
        <v>798</v>
      </c>
      <c r="KF301" s="2" t="s">
        <v>220</v>
      </c>
      <c r="KG301" s="2" t="s">
        <v>232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277</v>
      </c>
      <c r="KP301" s="2" t="s">
        <v>217</v>
      </c>
      <c r="KQ301" s="2" t="s">
        <v>220</v>
      </c>
      <c r="KR301" s="2" t="s">
        <v>220</v>
      </c>
      <c r="KS301" s="2" t="s">
        <v>232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277</v>
      </c>
      <c r="LB301" s="2" t="s">
        <v>217</v>
      </c>
      <c r="LC301" s="2" t="s">
        <v>220</v>
      </c>
      <c r="LD301" s="2" t="s">
        <v>220</v>
      </c>
      <c r="LE301" s="2" t="s">
        <v>232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268</v>
      </c>
      <c r="LN301" s="2" t="s">
        <v>217</v>
      </c>
      <c r="LO301" s="2" t="s">
        <v>220</v>
      </c>
      <c r="LP301" s="2" t="s">
        <v>220</v>
      </c>
      <c r="LQ301" s="2" t="s">
        <v>232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268</v>
      </c>
      <c r="LZ301" s="2" t="s">
        <v>217</v>
      </c>
      <c r="MA301" s="2" t="s">
        <v>220</v>
      </c>
      <c r="MB301" s="2" t="s">
        <v>220</v>
      </c>
      <c r="MC301" s="2" t="s">
        <v>232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230</v>
      </c>
      <c r="ML301" s="2" t="s">
        <v>270</v>
      </c>
      <c r="MM301" s="2" t="s">
        <v>667</v>
      </c>
      <c r="MN301" s="2" t="s">
        <v>220</v>
      </c>
      <c r="MO301" s="2" t="s">
        <v>232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230</v>
      </c>
      <c r="MX301" s="2" t="s">
        <v>274</v>
      </c>
      <c r="MY301" s="2" t="s">
        <v>867</v>
      </c>
      <c r="MZ301" s="2" t="s">
        <v>2018</v>
      </c>
      <c r="NA301" s="2" t="s">
        <v>232</v>
      </c>
      <c r="NB301" s="2" t="s">
        <v>220</v>
      </c>
      <c r="NC301" s="4"/>
      <c r="ND301" s="8"/>
      <c r="NE301" s="4"/>
      <c r="NF301" s="8"/>
      <c r="NG301" s="7"/>
      <c r="NH301" s="7"/>
      <c r="NI301" s="2" t="s">
        <v>220</v>
      </c>
      <c r="NJ301" s="2" t="s">
        <v>220</v>
      </c>
      <c r="NK301" s="2" t="s">
        <v>220</v>
      </c>
      <c r="NL301" s="2" t="s">
        <v>220</v>
      </c>
      <c r="NM301" s="2" t="s">
        <v>220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277</v>
      </c>
      <c r="NV301" s="2" t="s">
        <v>217</v>
      </c>
      <c r="NW301" s="2" t="s">
        <v>220</v>
      </c>
      <c r="NX301" s="2" t="s">
        <v>220</v>
      </c>
      <c r="NY301" s="2" t="s">
        <v>232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268</v>
      </c>
      <c r="OH301" s="2" t="s">
        <v>217</v>
      </c>
      <c r="OI301" s="2" t="s">
        <v>220</v>
      </c>
      <c r="OJ301" s="2" t="s">
        <v>220</v>
      </c>
      <c r="OK301" s="2" t="s">
        <v>232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254</v>
      </c>
      <c r="OT301" s="2" t="s">
        <v>270</v>
      </c>
      <c r="OU301" s="2" t="s">
        <v>220</v>
      </c>
      <c r="OV301" s="2" t="s">
        <v>220</v>
      </c>
      <c r="OW301" s="2" t="s">
        <v>232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220</v>
      </c>
      <c r="PF301" s="2" t="s">
        <v>220</v>
      </c>
      <c r="PG301" s="2" t="s">
        <v>220</v>
      </c>
      <c r="PH301" s="2" t="s">
        <v>220</v>
      </c>
      <c r="PI301" s="2" t="s">
        <v>220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277</v>
      </c>
      <c r="PR301" s="2" t="s">
        <v>270</v>
      </c>
      <c r="PS301" s="2" t="s">
        <v>220</v>
      </c>
      <c r="PT301" s="2" t="s">
        <v>220</v>
      </c>
      <c r="PU301" s="2" t="s">
        <v>232</v>
      </c>
      <c r="PV301" s="2" t="s">
        <v>220</v>
      </c>
      <c r="PW301" s="4">
        <v>176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</row>
    <row r="302">
      <c r="A302" s="2" t="s">
        <v>2994</v>
      </c>
      <c r="B302" s="2" t="s">
        <v>209</v>
      </c>
      <c r="C302" s="2" t="s">
        <v>2878</v>
      </c>
      <c r="D302" s="2" t="s">
        <v>211</v>
      </c>
      <c r="E302" s="2" t="s">
        <v>1372</v>
      </c>
      <c r="F302" s="2" t="s">
        <v>2989</v>
      </c>
      <c r="G302" s="2" t="s">
        <v>2989</v>
      </c>
      <c r="H302" s="2" t="s">
        <v>2989</v>
      </c>
      <c r="I302" s="2" t="s">
        <v>2972</v>
      </c>
      <c r="J302" s="2" t="s">
        <v>1518</v>
      </c>
      <c r="K302" s="2" t="s">
        <v>2990</v>
      </c>
      <c r="L302" s="3">
        <v>190</v>
      </c>
      <c r="M302" s="3">
        <v>199.49</v>
      </c>
      <c r="N302" s="3">
        <v>379.99</v>
      </c>
      <c r="O302" s="2" t="s">
        <v>217</v>
      </c>
      <c r="P302" s="2" t="s">
        <v>439</v>
      </c>
      <c r="Q302" s="2" t="s">
        <v>219</v>
      </c>
      <c r="R302" s="2" t="s">
        <v>220</v>
      </c>
      <c r="S302" s="2" t="s">
        <v>2991</v>
      </c>
      <c r="T302" s="2" t="s">
        <v>220</v>
      </c>
      <c r="U302" s="2" t="s">
        <v>2892</v>
      </c>
      <c r="V302" s="2" t="s">
        <v>1217</v>
      </c>
      <c r="W302" s="2" t="s">
        <v>2965</v>
      </c>
      <c r="X302" s="2" t="s">
        <v>220</v>
      </c>
      <c r="Y302" s="2" t="s">
        <v>2992</v>
      </c>
      <c r="Z302" s="4">
        <v>203</v>
      </c>
      <c r="AA302" s="4">
        <f>=ROUNDDOWN(27.4324324324324,0)</f>
      </c>
      <c r="AB302" s="5">
        <v>7.4</v>
      </c>
      <c r="AC302" s="2" t="s">
        <v>2995</v>
      </c>
      <c r="AD302" s="4">
        <v>120</v>
      </c>
      <c r="AE302" s="4">
        <v>120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>
        <v>16</v>
      </c>
      <c r="AQ302" s="8">
        <v>3494.77</v>
      </c>
      <c r="AR302" s="4"/>
      <c r="AS302" s="8"/>
      <c r="AT302" s="7"/>
      <c r="AU302" s="7"/>
      <c r="AV302" s="4" t="s">
        <v>220</v>
      </c>
      <c r="AW302" s="8" t="s">
        <v>220</v>
      </c>
      <c r="AX302" s="4" t="s">
        <v>220</v>
      </c>
      <c r="AY302" s="8" t="s">
        <v>220</v>
      </c>
      <c r="AZ302" s="7" t="s">
        <v>220</v>
      </c>
      <c r="BA302" s="7" t="s">
        <v>220</v>
      </c>
      <c r="BB302" s="7">
        <v>0.672</v>
      </c>
      <c r="BC302" s="4" t="s">
        <v>220</v>
      </c>
      <c r="BD302" s="8" t="s">
        <v>220</v>
      </c>
      <c r="BE302" s="4" t="s">
        <v>220</v>
      </c>
      <c r="BF302" s="8" t="s">
        <v>220</v>
      </c>
      <c r="BG302" s="7" t="s">
        <v>220</v>
      </c>
      <c r="BH302" s="7" t="s">
        <v>220</v>
      </c>
      <c r="BI302" s="7" t="s">
        <v>220</v>
      </c>
      <c r="BJ302" s="4">
        <v>16</v>
      </c>
      <c r="BK302" s="8">
        <v>3494.77</v>
      </c>
      <c r="BL302" s="2" t="s">
        <v>2996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416</v>
      </c>
      <c r="BV302" s="2" t="s">
        <v>217</v>
      </c>
      <c r="BW302" s="2" t="s">
        <v>220</v>
      </c>
      <c r="BX302" s="2" t="s">
        <v>220</v>
      </c>
      <c r="BY302" s="2" t="s">
        <v>232</v>
      </c>
      <c r="BZ302" s="2" t="s">
        <v>220</v>
      </c>
      <c r="CA302" s="4">
        <v>8</v>
      </c>
      <c r="CB302" s="8">
        <v>1738.4</v>
      </c>
      <c r="CC302" s="4"/>
      <c r="CD302" s="8"/>
      <c r="CE302" s="7"/>
      <c r="CF302" s="7"/>
      <c r="CG302" s="2" t="s">
        <v>230</v>
      </c>
      <c r="CH302" s="2" t="s">
        <v>217</v>
      </c>
      <c r="CI302" s="2" t="s">
        <v>2992</v>
      </c>
      <c r="CJ302" s="2" t="s">
        <v>253</v>
      </c>
      <c r="CK302" s="2" t="s">
        <v>232</v>
      </c>
      <c r="CL302" s="2" t="s">
        <v>220</v>
      </c>
      <c r="CM302" s="4">
        <v>5</v>
      </c>
      <c r="CN302" s="8">
        <v>1128.55</v>
      </c>
      <c r="CO302" s="4"/>
      <c r="CP302" s="8"/>
      <c r="CQ302" s="7"/>
      <c r="CR302" s="7"/>
      <c r="CS302" s="2" t="s">
        <v>230</v>
      </c>
      <c r="CT302" s="2" t="s">
        <v>217</v>
      </c>
      <c r="CU302" s="2" t="s">
        <v>350</v>
      </c>
      <c r="CV302" s="2" t="s">
        <v>434</v>
      </c>
      <c r="CW302" s="2" t="s">
        <v>232</v>
      </c>
      <c r="CX302" s="2" t="s">
        <v>220</v>
      </c>
      <c r="CY302" s="4">
        <v>1</v>
      </c>
      <c r="CZ302" s="8">
        <v>208.86</v>
      </c>
      <c r="DA302" s="4"/>
      <c r="DB302" s="8"/>
      <c r="DC302" s="7"/>
      <c r="DD302" s="7"/>
      <c r="DE302" s="2" t="s">
        <v>230</v>
      </c>
      <c r="DF302" s="2" t="s">
        <v>217</v>
      </c>
      <c r="DG302" s="2" t="s">
        <v>344</v>
      </c>
      <c r="DH302" s="2" t="s">
        <v>862</v>
      </c>
      <c r="DI302" s="2" t="s">
        <v>232</v>
      </c>
      <c r="DJ302" s="2" t="s">
        <v>220</v>
      </c>
      <c r="DK302" s="4"/>
      <c r="DL302" s="8"/>
      <c r="DM302" s="4"/>
      <c r="DN302" s="8"/>
      <c r="DO302" s="7"/>
      <c r="DP302" s="7"/>
      <c r="DQ302" s="2" t="s">
        <v>230</v>
      </c>
      <c r="DR302" s="2" t="s">
        <v>217</v>
      </c>
      <c r="DS302" s="2" t="s">
        <v>2992</v>
      </c>
      <c r="DT302" s="2" t="s">
        <v>2992</v>
      </c>
      <c r="DU302" s="2" t="s">
        <v>232</v>
      </c>
      <c r="DV302" s="2" t="s">
        <v>220</v>
      </c>
      <c r="DW302" s="4"/>
      <c r="DX302" s="8"/>
      <c r="DY302" s="4"/>
      <c r="DZ302" s="8"/>
      <c r="EA302" s="7"/>
      <c r="EB302" s="7"/>
      <c r="EC302" s="2" t="s">
        <v>230</v>
      </c>
      <c r="ED302" s="2" t="s">
        <v>217</v>
      </c>
      <c r="EE302" s="2" t="s">
        <v>2992</v>
      </c>
      <c r="EF302" s="2" t="s">
        <v>319</v>
      </c>
      <c r="EG302" s="2" t="s">
        <v>232</v>
      </c>
      <c r="EH302" s="2" t="s">
        <v>220</v>
      </c>
      <c r="EI302" s="4"/>
      <c r="EJ302" s="8"/>
      <c r="EK302" s="4"/>
      <c r="EL302" s="8"/>
      <c r="EM302" s="7"/>
      <c r="EN302" s="7"/>
      <c r="EO302" s="2" t="s">
        <v>268</v>
      </c>
      <c r="EP302" s="2" t="s">
        <v>217</v>
      </c>
      <c r="EQ302" s="2" t="s">
        <v>220</v>
      </c>
      <c r="ER302" s="2" t="s">
        <v>220</v>
      </c>
      <c r="ES302" s="2" t="s">
        <v>232</v>
      </c>
      <c r="ET302" s="2" t="s">
        <v>220</v>
      </c>
      <c r="EU302" s="4">
        <v>2</v>
      </c>
      <c r="EV302" s="8">
        <v>418.96</v>
      </c>
      <c r="EW302" s="4"/>
      <c r="EX302" s="8"/>
      <c r="EY302" s="7"/>
      <c r="EZ302" s="7"/>
      <c r="FA302" s="2" t="s">
        <v>230</v>
      </c>
      <c r="FB302" s="2" t="s">
        <v>217</v>
      </c>
      <c r="FC302" s="2" t="s">
        <v>1038</v>
      </c>
      <c r="FD302" s="2" t="s">
        <v>2997</v>
      </c>
      <c r="FE302" s="2" t="s">
        <v>232</v>
      </c>
      <c r="FF302" s="2" t="s">
        <v>220</v>
      </c>
      <c r="FG302" s="4"/>
      <c r="FH302" s="8"/>
      <c r="FI302" s="4"/>
      <c r="FJ302" s="8"/>
      <c r="FK302" s="7"/>
      <c r="FL302" s="7"/>
      <c r="FM302" s="2" t="s">
        <v>230</v>
      </c>
      <c r="FN302" s="2" t="s">
        <v>217</v>
      </c>
      <c r="FO302" s="2" t="s">
        <v>514</v>
      </c>
      <c r="FP302" s="2" t="s">
        <v>1026</v>
      </c>
      <c r="FQ302" s="2" t="s">
        <v>232</v>
      </c>
      <c r="FR302" s="2" t="s">
        <v>220</v>
      </c>
      <c r="FS302" s="4"/>
      <c r="FT302" s="8"/>
      <c r="FU302" s="4"/>
      <c r="FV302" s="8"/>
      <c r="FW302" s="7"/>
      <c r="FX302" s="7"/>
      <c r="FY302" s="2" t="s">
        <v>277</v>
      </c>
      <c r="FZ302" s="2" t="s">
        <v>217</v>
      </c>
      <c r="GA302" s="2" t="s">
        <v>220</v>
      </c>
      <c r="GB302" s="2" t="s">
        <v>220</v>
      </c>
      <c r="GC302" s="2" t="s">
        <v>232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277</v>
      </c>
      <c r="GL302" s="2" t="s">
        <v>217</v>
      </c>
      <c r="GM302" s="2" t="s">
        <v>220</v>
      </c>
      <c r="GN302" s="2" t="s">
        <v>220</v>
      </c>
      <c r="GO302" s="2" t="s">
        <v>232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277</v>
      </c>
      <c r="GX302" s="2" t="s">
        <v>217</v>
      </c>
      <c r="GY302" s="2" t="s">
        <v>220</v>
      </c>
      <c r="GZ302" s="2" t="s">
        <v>220</v>
      </c>
      <c r="HA302" s="2" t="s">
        <v>232</v>
      </c>
      <c r="HB302" s="2" t="s">
        <v>220</v>
      </c>
      <c r="HC302" s="4"/>
      <c r="HD302" s="8"/>
      <c r="HE302" s="4"/>
      <c r="HF302" s="8"/>
      <c r="HG302" s="7"/>
      <c r="HH302" s="7"/>
      <c r="HI302" s="2" t="s">
        <v>416</v>
      </c>
      <c r="HJ302" s="2" t="s">
        <v>217</v>
      </c>
      <c r="HK302" s="2" t="s">
        <v>339</v>
      </c>
      <c r="HL302" s="2" t="s">
        <v>220</v>
      </c>
      <c r="HM302" s="2" t="s">
        <v>232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254</v>
      </c>
      <c r="HV302" s="2" t="s">
        <v>217</v>
      </c>
      <c r="HW302" s="2" t="s">
        <v>220</v>
      </c>
      <c r="HX302" s="2" t="s">
        <v>220</v>
      </c>
      <c r="HY302" s="2" t="s">
        <v>232</v>
      </c>
      <c r="HZ302" s="2" t="s">
        <v>220</v>
      </c>
      <c r="IA302" s="4"/>
      <c r="IB302" s="8"/>
      <c r="IC302" s="4"/>
      <c r="ID302" s="8"/>
      <c r="IE302" s="7"/>
      <c r="IF302" s="7"/>
      <c r="IG302" s="2" t="s">
        <v>230</v>
      </c>
      <c r="IH302" s="2" t="s">
        <v>217</v>
      </c>
      <c r="II302" s="2" t="s">
        <v>2992</v>
      </c>
      <c r="IJ302" s="2" t="s">
        <v>1906</v>
      </c>
      <c r="IK302" s="2" t="s">
        <v>232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277</v>
      </c>
      <c r="IT302" s="2" t="s">
        <v>217</v>
      </c>
      <c r="IU302" s="2" t="s">
        <v>220</v>
      </c>
      <c r="IV302" s="2" t="s">
        <v>220</v>
      </c>
      <c r="IW302" s="2" t="s">
        <v>232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254</v>
      </c>
      <c r="JF302" s="2" t="s">
        <v>217</v>
      </c>
      <c r="JG302" s="2" t="s">
        <v>220</v>
      </c>
      <c r="JH302" s="2" t="s">
        <v>220</v>
      </c>
      <c r="JI302" s="2" t="s">
        <v>232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277</v>
      </c>
      <c r="JR302" s="2" t="s">
        <v>217</v>
      </c>
      <c r="JS302" s="2" t="s">
        <v>220</v>
      </c>
      <c r="JT302" s="2" t="s">
        <v>220</v>
      </c>
      <c r="JU302" s="2" t="s">
        <v>232</v>
      </c>
      <c r="JV302" s="2" t="s">
        <v>220</v>
      </c>
      <c r="JW302" s="4"/>
      <c r="JX302" s="8"/>
      <c r="JY302" s="4"/>
      <c r="JZ302" s="8"/>
      <c r="KA302" s="7"/>
      <c r="KB302" s="7"/>
      <c r="KC302" s="2" t="s">
        <v>230</v>
      </c>
      <c r="KD302" s="2" t="s">
        <v>217</v>
      </c>
      <c r="KE302" s="2" t="s">
        <v>798</v>
      </c>
      <c r="KF302" s="2" t="s">
        <v>1989</v>
      </c>
      <c r="KG302" s="2" t="s">
        <v>232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277</v>
      </c>
      <c r="KP302" s="2" t="s">
        <v>217</v>
      </c>
      <c r="KQ302" s="2" t="s">
        <v>220</v>
      </c>
      <c r="KR302" s="2" t="s">
        <v>220</v>
      </c>
      <c r="KS302" s="2" t="s">
        <v>232</v>
      </c>
      <c r="KT302" s="2" t="s">
        <v>220</v>
      </c>
      <c r="KU302" s="4"/>
      <c r="KV302" s="8"/>
      <c r="KW302" s="4"/>
      <c r="KX302" s="8"/>
      <c r="KY302" s="7"/>
      <c r="KZ302" s="7"/>
      <c r="LA302" s="2" t="s">
        <v>277</v>
      </c>
      <c r="LB302" s="2" t="s">
        <v>217</v>
      </c>
      <c r="LC302" s="2" t="s">
        <v>220</v>
      </c>
      <c r="LD302" s="2" t="s">
        <v>220</v>
      </c>
      <c r="LE302" s="2" t="s">
        <v>232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268</v>
      </c>
      <c r="LN302" s="2" t="s">
        <v>217</v>
      </c>
      <c r="LO302" s="2" t="s">
        <v>220</v>
      </c>
      <c r="LP302" s="2" t="s">
        <v>220</v>
      </c>
      <c r="LQ302" s="2" t="s">
        <v>232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268</v>
      </c>
      <c r="LZ302" s="2" t="s">
        <v>217</v>
      </c>
      <c r="MA302" s="2" t="s">
        <v>220</v>
      </c>
      <c r="MB302" s="2" t="s">
        <v>220</v>
      </c>
      <c r="MC302" s="2" t="s">
        <v>232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230</v>
      </c>
      <c r="ML302" s="2" t="s">
        <v>270</v>
      </c>
      <c r="MM302" s="2" t="s">
        <v>667</v>
      </c>
      <c r="MN302" s="2" t="s">
        <v>220</v>
      </c>
      <c r="MO302" s="2" t="s">
        <v>232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230</v>
      </c>
      <c r="MX302" s="2" t="s">
        <v>274</v>
      </c>
      <c r="MY302" s="2" t="s">
        <v>867</v>
      </c>
      <c r="MZ302" s="2" t="s">
        <v>2018</v>
      </c>
      <c r="NA302" s="2" t="s">
        <v>232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220</v>
      </c>
      <c r="NK302" s="2" t="s">
        <v>220</v>
      </c>
      <c r="NL302" s="2" t="s">
        <v>220</v>
      </c>
      <c r="NM302" s="2" t="s">
        <v>220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277</v>
      </c>
      <c r="NV302" s="2" t="s">
        <v>217</v>
      </c>
      <c r="NW302" s="2" t="s">
        <v>220</v>
      </c>
      <c r="NX302" s="2" t="s">
        <v>220</v>
      </c>
      <c r="NY302" s="2" t="s">
        <v>232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217</v>
      </c>
      <c r="OI302" s="2" t="s">
        <v>220</v>
      </c>
      <c r="OJ302" s="2" t="s">
        <v>220</v>
      </c>
      <c r="OK302" s="2" t="s">
        <v>232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254</v>
      </c>
      <c r="OT302" s="2" t="s">
        <v>270</v>
      </c>
      <c r="OU302" s="2" t="s">
        <v>220</v>
      </c>
      <c r="OV302" s="2" t="s">
        <v>220</v>
      </c>
      <c r="OW302" s="2" t="s">
        <v>232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220</v>
      </c>
      <c r="PG302" s="2" t="s">
        <v>220</v>
      </c>
      <c r="PH302" s="2" t="s">
        <v>220</v>
      </c>
      <c r="PI302" s="2" t="s">
        <v>220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277</v>
      </c>
      <c r="PR302" s="2" t="s">
        <v>270</v>
      </c>
      <c r="PS302" s="2" t="s">
        <v>220</v>
      </c>
      <c r="PT302" s="2" t="s">
        <v>220</v>
      </c>
      <c r="PU302" s="2" t="s">
        <v>232</v>
      </c>
      <c r="PV302" s="2" t="s">
        <v>220</v>
      </c>
      <c r="PW302" s="4">
        <v>203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>
        <v>120</v>
      </c>
      <c r="SZ302" s="4"/>
      <c r="TA302" s="4"/>
      <c r="TB302" s="4"/>
      <c r="TC302" s="4"/>
      <c r="TD302" s="4"/>
      <c r="TE302" s="4"/>
      <c r="TF302" s="4"/>
      <c r="TG302" s="4"/>
      <c r="TH302" s="4"/>
    </row>
    <row r="303">
      <c r="A303" s="2" t="s">
        <v>2998</v>
      </c>
      <c r="B303" s="2" t="s">
        <v>209</v>
      </c>
      <c r="C303" s="2" t="s">
        <v>2878</v>
      </c>
      <c r="D303" s="2" t="s">
        <v>211</v>
      </c>
      <c r="E303" s="2" t="s">
        <v>1372</v>
      </c>
      <c r="F303" s="2" t="s">
        <v>844</v>
      </c>
      <c r="G303" s="2" t="s">
        <v>220</v>
      </c>
      <c r="H303" s="2" t="s">
        <v>220</v>
      </c>
      <c r="I303" s="2" t="s">
        <v>2915</v>
      </c>
      <c r="J303" s="2" t="s">
        <v>2881</v>
      </c>
      <c r="K303" s="2" t="s">
        <v>1329</v>
      </c>
      <c r="L303" s="3">
        <v>139.5</v>
      </c>
      <c r="M303" s="3">
        <v>146.48</v>
      </c>
      <c r="N303" s="3">
        <v>309.99</v>
      </c>
      <c r="O303" s="2" t="s">
        <v>217</v>
      </c>
      <c r="P303" s="2" t="s">
        <v>2438</v>
      </c>
      <c r="Q303" s="2" t="s">
        <v>219</v>
      </c>
      <c r="R303" s="2" t="s">
        <v>220</v>
      </c>
      <c r="S303" s="2" t="s">
        <v>2999</v>
      </c>
      <c r="T303" s="2" t="s">
        <v>220</v>
      </c>
      <c r="U303" s="2" t="s">
        <v>2884</v>
      </c>
      <c r="V303" s="2" t="s">
        <v>1033</v>
      </c>
      <c r="W303" s="2" t="s">
        <v>707</v>
      </c>
      <c r="X303" s="2" t="s">
        <v>3000</v>
      </c>
      <c r="Y303" s="2" t="s">
        <v>2374</v>
      </c>
      <c r="Z303" s="4">
        <v>192</v>
      </c>
      <c r="AA303" s="4">
        <f>=ROUNDDOWN(24,0)</f>
      </c>
      <c r="AB303" s="5">
        <v>8</v>
      </c>
      <c r="AC303" s="2" t="s">
        <v>3001</v>
      </c>
      <c r="AD303" s="4">
        <v>110</v>
      </c>
      <c r="AE303" s="4">
        <v>110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>
        <v>19</v>
      </c>
      <c r="AQ303" s="8">
        <v>2671.67</v>
      </c>
      <c r="AR303" s="4">
        <v>9</v>
      </c>
      <c r="AS303" s="8">
        <v>1347.49</v>
      </c>
      <c r="AT303" s="7">
        <v>1.1111</v>
      </c>
      <c r="AU303" s="7">
        <v>0.9827</v>
      </c>
      <c r="AV303" s="4">
        <v>29</v>
      </c>
      <c r="AW303" s="8">
        <v>4483.57</v>
      </c>
      <c r="AX303" s="4">
        <v>24</v>
      </c>
      <c r="AY303" s="8">
        <v>4163.39</v>
      </c>
      <c r="AZ303" s="7">
        <v>0.2083</v>
      </c>
      <c r="BA303" s="7">
        <v>0.0769</v>
      </c>
      <c r="BB303" s="7">
        <v>0.5959</v>
      </c>
      <c r="BC303" s="4">
        <v>29</v>
      </c>
      <c r="BD303" s="8">
        <v>4483.57</v>
      </c>
      <c r="BE303" s="4">
        <v>24</v>
      </c>
      <c r="BF303" s="8">
        <v>4163.39</v>
      </c>
      <c r="BG303" s="7">
        <v>0.2083</v>
      </c>
      <c r="BH303" s="7">
        <v>0.0769</v>
      </c>
      <c r="BI303" s="7">
        <v>1</v>
      </c>
      <c r="BJ303" s="4">
        <v>19</v>
      </c>
      <c r="BK303" s="8">
        <v>2671.67</v>
      </c>
      <c r="BL303" s="2" t="s">
        <v>3002</v>
      </c>
      <c r="BM303" s="7">
        <v>1</v>
      </c>
      <c r="BN303" s="7">
        <v>1</v>
      </c>
      <c r="BO303" s="4">
        <v>2</v>
      </c>
      <c r="BP303" s="8">
        <v>309.2</v>
      </c>
      <c r="BQ303" s="4">
        <v>3</v>
      </c>
      <c r="BR303" s="8">
        <v>463.8</v>
      </c>
      <c r="BS303" s="7">
        <v>-0.3333</v>
      </c>
      <c r="BT303" s="7">
        <v>-0.3333</v>
      </c>
      <c r="BU303" s="2" t="s">
        <v>230</v>
      </c>
      <c r="BV303" s="2" t="s">
        <v>217</v>
      </c>
      <c r="BW303" s="2" t="s">
        <v>220</v>
      </c>
      <c r="BX303" s="2" t="s">
        <v>2249</v>
      </c>
      <c r="BY303" s="2" t="s">
        <v>232</v>
      </c>
      <c r="BZ303" s="2" t="s">
        <v>220</v>
      </c>
      <c r="CA303" s="4">
        <v>3</v>
      </c>
      <c r="CB303" s="8">
        <v>452.91</v>
      </c>
      <c r="CC303" s="4">
        <v>1</v>
      </c>
      <c r="CD303" s="8">
        <v>150.97</v>
      </c>
      <c r="CE303" s="7">
        <v>2</v>
      </c>
      <c r="CF303" s="7">
        <v>2</v>
      </c>
      <c r="CG303" s="2" t="s">
        <v>230</v>
      </c>
      <c r="CH303" s="2" t="s">
        <v>217</v>
      </c>
      <c r="CI303" s="2" t="s">
        <v>3003</v>
      </c>
      <c r="CJ303" s="2" t="s">
        <v>2821</v>
      </c>
      <c r="CK303" s="2" t="s">
        <v>232</v>
      </c>
      <c r="CL303" s="2" t="s">
        <v>220</v>
      </c>
      <c r="CM303" s="4">
        <v>1</v>
      </c>
      <c r="CN303" s="8">
        <v>139.5</v>
      </c>
      <c r="CO303" s="4">
        <v>2</v>
      </c>
      <c r="CP303" s="8">
        <v>279</v>
      </c>
      <c r="CQ303" s="7">
        <v>-0.5</v>
      </c>
      <c r="CR303" s="7">
        <v>-0.5</v>
      </c>
      <c r="CS303" s="2" t="s">
        <v>230</v>
      </c>
      <c r="CT303" s="2" t="s">
        <v>217</v>
      </c>
      <c r="CU303" s="2" t="s">
        <v>478</v>
      </c>
      <c r="CV303" s="2" t="s">
        <v>640</v>
      </c>
      <c r="CW303" s="2" t="s">
        <v>232</v>
      </c>
      <c r="CX303" s="2" t="s">
        <v>220</v>
      </c>
      <c r="CY303" s="4">
        <v>1</v>
      </c>
      <c r="CZ303" s="8">
        <v>142.46</v>
      </c>
      <c r="DA303" s="4"/>
      <c r="DB303" s="8"/>
      <c r="DC303" s="7"/>
      <c r="DD303" s="7"/>
      <c r="DE303" s="2" t="s">
        <v>230</v>
      </c>
      <c r="DF303" s="2" t="s">
        <v>217</v>
      </c>
      <c r="DG303" s="2" t="s">
        <v>2209</v>
      </c>
      <c r="DH303" s="2" t="s">
        <v>2229</v>
      </c>
      <c r="DI303" s="2" t="s">
        <v>232</v>
      </c>
      <c r="DJ303" s="2" t="s">
        <v>220</v>
      </c>
      <c r="DK303" s="4">
        <v>10</v>
      </c>
      <c r="DL303" s="8">
        <v>1367.08</v>
      </c>
      <c r="DM303" s="4">
        <v>2</v>
      </c>
      <c r="DN303" s="8">
        <v>299.92</v>
      </c>
      <c r="DO303" s="7">
        <v>4</v>
      </c>
      <c r="DP303" s="7">
        <v>3.5581</v>
      </c>
      <c r="DQ303" s="2" t="s">
        <v>230</v>
      </c>
      <c r="DR303" s="2" t="s">
        <v>217</v>
      </c>
      <c r="DS303" s="2" t="s">
        <v>2007</v>
      </c>
      <c r="DT303" s="2" t="s">
        <v>1387</v>
      </c>
      <c r="DU303" s="2" t="s">
        <v>232</v>
      </c>
      <c r="DV303" s="2" t="s">
        <v>220</v>
      </c>
      <c r="DW303" s="4">
        <v>1</v>
      </c>
      <c r="DX303" s="8">
        <v>113.69</v>
      </c>
      <c r="DY303" s="4"/>
      <c r="DZ303" s="8"/>
      <c r="EA303" s="7"/>
      <c r="EB303" s="7"/>
      <c r="EC303" s="2" t="s">
        <v>230</v>
      </c>
      <c r="ED303" s="2" t="s">
        <v>217</v>
      </c>
      <c r="EE303" s="2" t="s">
        <v>1564</v>
      </c>
      <c r="EF303" s="2" t="s">
        <v>1411</v>
      </c>
      <c r="EG303" s="2" t="s">
        <v>232</v>
      </c>
      <c r="EH303" s="2" t="s">
        <v>220</v>
      </c>
      <c r="EI303" s="4"/>
      <c r="EJ303" s="8"/>
      <c r="EK303" s="4"/>
      <c r="EL303" s="8"/>
      <c r="EM303" s="7"/>
      <c r="EN303" s="7"/>
      <c r="EO303" s="2" t="s">
        <v>268</v>
      </c>
      <c r="EP303" s="2" t="s">
        <v>217</v>
      </c>
      <c r="EQ303" s="2" t="s">
        <v>220</v>
      </c>
      <c r="ER303" s="2" t="s">
        <v>220</v>
      </c>
      <c r="ES303" s="2" t="s">
        <v>232</v>
      </c>
      <c r="ET303" s="2" t="s">
        <v>220</v>
      </c>
      <c r="EU303" s="4"/>
      <c r="EV303" s="8"/>
      <c r="EW303" s="4">
        <v>1</v>
      </c>
      <c r="EX303" s="8">
        <v>153.8</v>
      </c>
      <c r="EY303" s="7">
        <v>-1</v>
      </c>
      <c r="EZ303" s="7">
        <v>-1</v>
      </c>
      <c r="FA303" s="2" t="s">
        <v>230</v>
      </c>
      <c r="FB303" s="2" t="s">
        <v>217</v>
      </c>
      <c r="FC303" s="2" t="s">
        <v>1038</v>
      </c>
      <c r="FD303" s="2" t="s">
        <v>574</v>
      </c>
      <c r="FE303" s="2" t="s">
        <v>232</v>
      </c>
      <c r="FF303" s="2" t="s">
        <v>220</v>
      </c>
      <c r="FG303" s="4">
        <v>1</v>
      </c>
      <c r="FH303" s="8">
        <v>146.83</v>
      </c>
      <c r="FI303" s="4"/>
      <c r="FJ303" s="8"/>
      <c r="FK303" s="7"/>
      <c r="FL303" s="7"/>
      <c r="FM303" s="2" t="s">
        <v>230</v>
      </c>
      <c r="FN303" s="2" t="s">
        <v>217</v>
      </c>
      <c r="FO303" s="2" t="s">
        <v>2925</v>
      </c>
      <c r="FP303" s="2" t="s">
        <v>2593</v>
      </c>
      <c r="FQ303" s="2" t="s">
        <v>232</v>
      </c>
      <c r="FR303" s="2" t="s">
        <v>220</v>
      </c>
      <c r="FS303" s="4"/>
      <c r="FT303" s="8"/>
      <c r="FU303" s="4"/>
      <c r="FV303" s="8"/>
      <c r="FW303" s="7"/>
      <c r="FX303" s="7"/>
      <c r="FY303" s="2" t="s">
        <v>230</v>
      </c>
      <c r="FZ303" s="2" t="s">
        <v>217</v>
      </c>
      <c r="GA303" s="2" t="s">
        <v>983</v>
      </c>
      <c r="GB303" s="2" t="s">
        <v>1953</v>
      </c>
      <c r="GC303" s="2" t="s">
        <v>232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230</v>
      </c>
      <c r="GL303" s="2" t="s">
        <v>217</v>
      </c>
      <c r="GM303" s="2" t="s">
        <v>250</v>
      </c>
      <c r="GN303" s="2" t="s">
        <v>220</v>
      </c>
      <c r="GO303" s="2" t="s">
        <v>232</v>
      </c>
      <c r="GP303" s="2" t="s">
        <v>220</v>
      </c>
      <c r="GQ303" s="4"/>
      <c r="GR303" s="8"/>
      <c r="GS303" s="4"/>
      <c r="GT303" s="8"/>
      <c r="GU303" s="7"/>
      <c r="GV303" s="7"/>
      <c r="GW303" s="2" t="s">
        <v>230</v>
      </c>
      <c r="GX303" s="2" t="s">
        <v>217</v>
      </c>
      <c r="GY303" s="2" t="s">
        <v>2377</v>
      </c>
      <c r="GZ303" s="2" t="s">
        <v>3004</v>
      </c>
      <c r="HA303" s="2" t="s">
        <v>232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254</v>
      </c>
      <c r="HJ303" s="2" t="s">
        <v>217</v>
      </c>
      <c r="HK303" s="2" t="s">
        <v>220</v>
      </c>
      <c r="HL303" s="2" t="s">
        <v>220</v>
      </c>
      <c r="HM303" s="2" t="s">
        <v>232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230</v>
      </c>
      <c r="HV303" s="2" t="s">
        <v>217</v>
      </c>
      <c r="HW303" s="2" t="s">
        <v>1156</v>
      </c>
      <c r="HX303" s="2" t="s">
        <v>506</v>
      </c>
      <c r="HY303" s="2" t="s">
        <v>232</v>
      </c>
      <c r="HZ303" s="2" t="s">
        <v>220</v>
      </c>
      <c r="IA303" s="4"/>
      <c r="IB303" s="8"/>
      <c r="IC303" s="4"/>
      <c r="ID303" s="8"/>
      <c r="IE303" s="7"/>
      <c r="IF303" s="7"/>
      <c r="IG303" s="2" t="s">
        <v>230</v>
      </c>
      <c r="IH303" s="2" t="s">
        <v>217</v>
      </c>
      <c r="II303" s="2" t="s">
        <v>680</v>
      </c>
      <c r="IJ303" s="2" t="s">
        <v>2008</v>
      </c>
      <c r="IK303" s="2" t="s">
        <v>232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277</v>
      </c>
      <c r="IT303" s="2" t="s">
        <v>217</v>
      </c>
      <c r="IU303" s="2" t="s">
        <v>220</v>
      </c>
      <c r="IV303" s="2" t="s">
        <v>220</v>
      </c>
      <c r="IW303" s="2" t="s">
        <v>232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254</v>
      </c>
      <c r="JF303" s="2" t="s">
        <v>217</v>
      </c>
      <c r="JG303" s="2" t="s">
        <v>220</v>
      </c>
      <c r="JH303" s="2" t="s">
        <v>220</v>
      </c>
      <c r="JI303" s="2" t="s">
        <v>232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230</v>
      </c>
      <c r="JR303" s="2" t="s">
        <v>217</v>
      </c>
      <c r="JS303" s="2" t="s">
        <v>684</v>
      </c>
      <c r="JT303" s="2" t="s">
        <v>899</v>
      </c>
      <c r="JU303" s="2" t="s">
        <v>232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386</v>
      </c>
      <c r="KD303" s="2" t="s">
        <v>217</v>
      </c>
      <c r="KE303" s="2" t="s">
        <v>220</v>
      </c>
      <c r="KF303" s="2" t="s">
        <v>220</v>
      </c>
      <c r="KG303" s="2" t="s">
        <v>232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416</v>
      </c>
      <c r="KP303" s="2" t="s">
        <v>270</v>
      </c>
      <c r="KQ303" s="2" t="s">
        <v>264</v>
      </c>
      <c r="KR303" s="2" t="s">
        <v>1927</v>
      </c>
      <c r="KS303" s="2" t="s">
        <v>232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230</v>
      </c>
      <c r="LB303" s="2" t="s">
        <v>217</v>
      </c>
      <c r="LC303" s="2" t="s">
        <v>3005</v>
      </c>
      <c r="LD303" s="2" t="s">
        <v>3006</v>
      </c>
      <c r="LE303" s="2" t="s">
        <v>232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254</v>
      </c>
      <c r="LN303" s="2" t="s">
        <v>217</v>
      </c>
      <c r="LO303" s="2" t="s">
        <v>220</v>
      </c>
      <c r="LP303" s="2" t="s">
        <v>220</v>
      </c>
      <c r="LQ303" s="2" t="s">
        <v>232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230</v>
      </c>
      <c r="LZ303" s="2" t="s">
        <v>270</v>
      </c>
      <c r="MA303" s="2" t="s">
        <v>2980</v>
      </c>
      <c r="MB303" s="2" t="s">
        <v>2597</v>
      </c>
      <c r="MC303" s="2" t="s">
        <v>232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416</v>
      </c>
      <c r="ML303" s="2" t="s">
        <v>217</v>
      </c>
      <c r="MM303" s="2" t="s">
        <v>220</v>
      </c>
      <c r="MN303" s="2" t="s">
        <v>220</v>
      </c>
      <c r="MO303" s="2" t="s">
        <v>232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230</v>
      </c>
      <c r="MX303" s="2" t="s">
        <v>274</v>
      </c>
      <c r="MY303" s="2" t="s">
        <v>1728</v>
      </c>
      <c r="MZ303" s="2" t="s">
        <v>2695</v>
      </c>
      <c r="NA303" s="2" t="s">
        <v>232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220</v>
      </c>
      <c r="NK303" s="2" t="s">
        <v>220</v>
      </c>
      <c r="NL303" s="2" t="s">
        <v>220</v>
      </c>
      <c r="NM303" s="2" t="s">
        <v>220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277</v>
      </c>
      <c r="NV303" s="2" t="s">
        <v>217</v>
      </c>
      <c r="NW303" s="2" t="s">
        <v>220</v>
      </c>
      <c r="NX303" s="2" t="s">
        <v>220</v>
      </c>
      <c r="NY303" s="2" t="s">
        <v>232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220</v>
      </c>
      <c r="OH303" s="2" t="s">
        <v>220</v>
      </c>
      <c r="OI303" s="2" t="s">
        <v>220</v>
      </c>
      <c r="OJ303" s="2" t="s">
        <v>220</v>
      </c>
      <c r="OK303" s="2" t="s">
        <v>220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254</v>
      </c>
      <c r="OT303" s="2" t="s">
        <v>270</v>
      </c>
      <c r="OU303" s="2" t="s">
        <v>220</v>
      </c>
      <c r="OV303" s="2" t="s">
        <v>220</v>
      </c>
      <c r="OW303" s="2" t="s">
        <v>232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277</v>
      </c>
      <c r="PF303" s="2" t="s">
        <v>217</v>
      </c>
      <c r="PG303" s="2" t="s">
        <v>220</v>
      </c>
      <c r="PH303" s="2" t="s">
        <v>220</v>
      </c>
      <c r="PI303" s="2" t="s">
        <v>232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230</v>
      </c>
      <c r="PR303" s="2" t="s">
        <v>270</v>
      </c>
      <c r="PS303" s="2" t="s">
        <v>279</v>
      </c>
      <c r="PT303" s="2" t="s">
        <v>659</v>
      </c>
      <c r="PU303" s="2" t="s">
        <v>232</v>
      </c>
      <c r="PV303" s="2" t="s">
        <v>220</v>
      </c>
      <c r="PW303" s="4">
        <v>192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>
        <v>110</v>
      </c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</row>
    <row r="304">
      <c r="A304" s="2" t="s">
        <v>3007</v>
      </c>
      <c r="B304" s="2" t="s">
        <v>209</v>
      </c>
      <c r="C304" s="2" t="s">
        <v>2878</v>
      </c>
      <c r="D304" s="2" t="s">
        <v>211</v>
      </c>
      <c r="E304" s="2" t="s">
        <v>1372</v>
      </c>
      <c r="F304" s="2" t="s">
        <v>844</v>
      </c>
      <c r="G304" s="2" t="s">
        <v>220</v>
      </c>
      <c r="H304" s="2" t="s">
        <v>220</v>
      </c>
      <c r="I304" s="2" t="s">
        <v>2915</v>
      </c>
      <c r="J304" s="2" t="s">
        <v>1518</v>
      </c>
      <c r="K304" s="2" t="s">
        <v>1329</v>
      </c>
      <c r="L304" s="3">
        <v>180</v>
      </c>
      <c r="M304" s="3">
        <v>189</v>
      </c>
      <c r="N304" s="3">
        <v>359.99</v>
      </c>
      <c r="O304" s="2" t="s">
        <v>217</v>
      </c>
      <c r="P304" s="2" t="s">
        <v>2438</v>
      </c>
      <c r="Q304" s="2" t="s">
        <v>219</v>
      </c>
      <c r="R304" s="2" t="s">
        <v>220</v>
      </c>
      <c r="S304" s="2" t="s">
        <v>2999</v>
      </c>
      <c r="T304" s="2" t="s">
        <v>220</v>
      </c>
      <c r="U304" s="2" t="s">
        <v>2892</v>
      </c>
      <c r="V304" s="2" t="s">
        <v>1033</v>
      </c>
      <c r="W304" s="2" t="s">
        <v>707</v>
      </c>
      <c r="X304" s="2" t="s">
        <v>3000</v>
      </c>
      <c r="Y304" s="2" t="s">
        <v>2374</v>
      </c>
      <c r="Z304" s="4"/>
      <c r="AA304" s="4">
        <f>=ROUNDDOWN({0},0)</f>
      </c>
      <c r="AB304" s="5">
        <v>9</v>
      </c>
      <c r="AC304" s="2" t="s">
        <v>3008</v>
      </c>
      <c r="AD304" s="4">
        <v>30</v>
      </c>
      <c r="AE304" s="4">
        <v>240</v>
      </c>
      <c r="AF304" s="6">
        <v>67</v>
      </c>
      <c r="AG304" s="6"/>
      <c r="AH304" s="7">
        <v>0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>
        <v>10</v>
      </c>
      <c r="AQ304" s="8">
        <v>1811.9</v>
      </c>
      <c r="AR304" s="4">
        <v>15</v>
      </c>
      <c r="AS304" s="8">
        <v>2815.9</v>
      </c>
      <c r="AT304" s="7">
        <v>-0.3333</v>
      </c>
      <c r="AU304" s="7">
        <v>-0.3565</v>
      </c>
      <c r="AV304" s="4" t="s">
        <v>220</v>
      </c>
      <c r="AW304" s="8" t="s">
        <v>220</v>
      </c>
      <c r="AX304" s="4" t="s">
        <v>220</v>
      </c>
      <c r="AY304" s="8" t="s">
        <v>220</v>
      </c>
      <c r="AZ304" s="7" t="s">
        <v>220</v>
      </c>
      <c r="BA304" s="7" t="s">
        <v>220</v>
      </c>
      <c r="BB304" s="7">
        <v>0.4041</v>
      </c>
      <c r="BC304" s="4" t="s">
        <v>220</v>
      </c>
      <c r="BD304" s="8" t="s">
        <v>220</v>
      </c>
      <c r="BE304" s="4" t="s">
        <v>220</v>
      </c>
      <c r="BF304" s="8" t="s">
        <v>220</v>
      </c>
      <c r="BG304" s="7" t="s">
        <v>220</v>
      </c>
      <c r="BH304" s="7" t="s">
        <v>220</v>
      </c>
      <c r="BI304" s="7" t="s">
        <v>220</v>
      </c>
      <c r="BJ304" s="4">
        <v>10</v>
      </c>
      <c r="BK304" s="8">
        <v>1811.9</v>
      </c>
      <c r="BL304" s="2" t="s">
        <v>3009</v>
      </c>
      <c r="BM304" s="7">
        <v>1</v>
      </c>
      <c r="BN304" s="7">
        <v>1</v>
      </c>
      <c r="BO304" s="4">
        <v>2</v>
      </c>
      <c r="BP304" s="8">
        <v>375.58</v>
      </c>
      <c r="BQ304" s="4">
        <v>7</v>
      </c>
      <c r="BR304" s="8">
        <v>1314.53</v>
      </c>
      <c r="BS304" s="7">
        <v>-0.7143</v>
      </c>
      <c r="BT304" s="7">
        <v>-0.7143</v>
      </c>
      <c r="BU304" s="2" t="s">
        <v>230</v>
      </c>
      <c r="BV304" s="2" t="s">
        <v>217</v>
      </c>
      <c r="BW304" s="2" t="s">
        <v>220</v>
      </c>
      <c r="BX304" s="2" t="s">
        <v>1725</v>
      </c>
      <c r="BY304" s="2" t="s">
        <v>232</v>
      </c>
      <c r="BZ304" s="2" t="s">
        <v>220</v>
      </c>
      <c r="CA304" s="4"/>
      <c r="CB304" s="8"/>
      <c r="CC304" s="4">
        <v>1</v>
      </c>
      <c r="CD304" s="8">
        <v>180.86</v>
      </c>
      <c r="CE304" s="7">
        <v>-1</v>
      </c>
      <c r="CF304" s="7">
        <v>-1</v>
      </c>
      <c r="CG304" s="2" t="s">
        <v>230</v>
      </c>
      <c r="CH304" s="2" t="s">
        <v>217</v>
      </c>
      <c r="CI304" s="2" t="s">
        <v>3003</v>
      </c>
      <c r="CJ304" s="2" t="s">
        <v>2224</v>
      </c>
      <c r="CK304" s="2" t="s">
        <v>232</v>
      </c>
      <c r="CL304" s="2" t="s">
        <v>220</v>
      </c>
      <c r="CM304" s="4"/>
      <c r="CN304" s="8"/>
      <c r="CO304" s="4">
        <v>1</v>
      </c>
      <c r="CP304" s="8">
        <v>162</v>
      </c>
      <c r="CQ304" s="7">
        <v>-1</v>
      </c>
      <c r="CR304" s="7">
        <v>-1</v>
      </c>
      <c r="CS304" s="2" t="s">
        <v>230</v>
      </c>
      <c r="CT304" s="2" t="s">
        <v>217</v>
      </c>
      <c r="CU304" s="2" t="s">
        <v>478</v>
      </c>
      <c r="CV304" s="2" t="s">
        <v>983</v>
      </c>
      <c r="CW304" s="2" t="s">
        <v>232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230</v>
      </c>
      <c r="DF304" s="2" t="s">
        <v>217</v>
      </c>
      <c r="DG304" s="2" t="s">
        <v>2209</v>
      </c>
      <c r="DH304" s="2" t="s">
        <v>2229</v>
      </c>
      <c r="DI304" s="2" t="s">
        <v>232</v>
      </c>
      <c r="DJ304" s="2" t="s">
        <v>220</v>
      </c>
      <c r="DK304" s="4">
        <v>8</v>
      </c>
      <c r="DL304" s="8">
        <v>1436.32</v>
      </c>
      <c r="DM304" s="4">
        <v>6</v>
      </c>
      <c r="DN304" s="8">
        <v>1158.51</v>
      </c>
      <c r="DO304" s="7">
        <v>0.3333</v>
      </c>
      <c r="DP304" s="7">
        <v>0.2398</v>
      </c>
      <c r="DQ304" s="2" t="s">
        <v>230</v>
      </c>
      <c r="DR304" s="2" t="s">
        <v>217</v>
      </c>
      <c r="DS304" s="2" t="s">
        <v>2007</v>
      </c>
      <c r="DT304" s="2" t="s">
        <v>1387</v>
      </c>
      <c r="DU304" s="2" t="s">
        <v>232</v>
      </c>
      <c r="DV304" s="2" t="s">
        <v>220</v>
      </c>
      <c r="DW304" s="4"/>
      <c r="DX304" s="8"/>
      <c r="DY304" s="4"/>
      <c r="DZ304" s="8"/>
      <c r="EA304" s="7"/>
      <c r="EB304" s="7"/>
      <c r="EC304" s="2" t="s">
        <v>230</v>
      </c>
      <c r="ED304" s="2" t="s">
        <v>217</v>
      </c>
      <c r="EE304" s="2" t="s">
        <v>3010</v>
      </c>
      <c r="EF304" s="2" t="s">
        <v>234</v>
      </c>
      <c r="EG304" s="2" t="s">
        <v>232</v>
      </c>
      <c r="EH304" s="2" t="s">
        <v>220</v>
      </c>
      <c r="EI304" s="4"/>
      <c r="EJ304" s="8"/>
      <c r="EK304" s="4"/>
      <c r="EL304" s="8"/>
      <c r="EM304" s="7"/>
      <c r="EN304" s="7"/>
      <c r="EO304" s="2" t="s">
        <v>268</v>
      </c>
      <c r="EP304" s="2" t="s">
        <v>217</v>
      </c>
      <c r="EQ304" s="2" t="s">
        <v>220</v>
      </c>
      <c r="ER304" s="2" t="s">
        <v>220</v>
      </c>
      <c r="ES304" s="2" t="s">
        <v>232</v>
      </c>
      <c r="ET304" s="2" t="s">
        <v>220</v>
      </c>
      <c r="EU304" s="4"/>
      <c r="EV304" s="8"/>
      <c r="EW304" s="4"/>
      <c r="EX304" s="8"/>
      <c r="EY304" s="7"/>
      <c r="EZ304" s="7"/>
      <c r="FA304" s="2" t="s">
        <v>230</v>
      </c>
      <c r="FB304" s="2" t="s">
        <v>217</v>
      </c>
      <c r="FC304" s="2" t="s">
        <v>1038</v>
      </c>
      <c r="FD304" s="2" t="s">
        <v>329</v>
      </c>
      <c r="FE304" s="2" t="s">
        <v>232</v>
      </c>
      <c r="FF304" s="2" t="s">
        <v>220</v>
      </c>
      <c r="FG304" s="4"/>
      <c r="FH304" s="8"/>
      <c r="FI304" s="4"/>
      <c r="FJ304" s="8"/>
      <c r="FK304" s="7"/>
      <c r="FL304" s="7"/>
      <c r="FM304" s="2" t="s">
        <v>230</v>
      </c>
      <c r="FN304" s="2" t="s">
        <v>217</v>
      </c>
      <c r="FO304" s="2" t="s">
        <v>2925</v>
      </c>
      <c r="FP304" s="2" t="s">
        <v>716</v>
      </c>
      <c r="FQ304" s="2" t="s">
        <v>232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230</v>
      </c>
      <c r="FZ304" s="2" t="s">
        <v>217</v>
      </c>
      <c r="GA304" s="2" t="s">
        <v>983</v>
      </c>
      <c r="GB304" s="2" t="s">
        <v>220</v>
      </c>
      <c r="GC304" s="2" t="s">
        <v>232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230</v>
      </c>
      <c r="GL304" s="2" t="s">
        <v>217</v>
      </c>
      <c r="GM304" s="2" t="s">
        <v>250</v>
      </c>
      <c r="GN304" s="2" t="s">
        <v>2516</v>
      </c>
      <c r="GO304" s="2" t="s">
        <v>232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230</v>
      </c>
      <c r="GX304" s="2" t="s">
        <v>217</v>
      </c>
      <c r="GY304" s="2" t="s">
        <v>2377</v>
      </c>
      <c r="GZ304" s="2" t="s">
        <v>1916</v>
      </c>
      <c r="HA304" s="2" t="s">
        <v>232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254</v>
      </c>
      <c r="HJ304" s="2" t="s">
        <v>217</v>
      </c>
      <c r="HK304" s="2" t="s">
        <v>220</v>
      </c>
      <c r="HL304" s="2" t="s">
        <v>220</v>
      </c>
      <c r="HM304" s="2" t="s">
        <v>232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230</v>
      </c>
      <c r="HV304" s="2" t="s">
        <v>217</v>
      </c>
      <c r="HW304" s="2" t="s">
        <v>1156</v>
      </c>
      <c r="HX304" s="2" t="s">
        <v>220</v>
      </c>
      <c r="HY304" s="2" t="s">
        <v>232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230</v>
      </c>
      <c r="IH304" s="2" t="s">
        <v>217</v>
      </c>
      <c r="II304" s="2" t="s">
        <v>680</v>
      </c>
      <c r="IJ304" s="2" t="s">
        <v>233</v>
      </c>
      <c r="IK304" s="2" t="s">
        <v>232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277</v>
      </c>
      <c r="IT304" s="2" t="s">
        <v>217</v>
      </c>
      <c r="IU304" s="2" t="s">
        <v>220</v>
      </c>
      <c r="IV304" s="2" t="s">
        <v>220</v>
      </c>
      <c r="IW304" s="2" t="s">
        <v>232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254</v>
      </c>
      <c r="JF304" s="2" t="s">
        <v>217</v>
      </c>
      <c r="JG304" s="2" t="s">
        <v>220</v>
      </c>
      <c r="JH304" s="2" t="s">
        <v>220</v>
      </c>
      <c r="JI304" s="2" t="s">
        <v>232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277</v>
      </c>
      <c r="JR304" s="2" t="s">
        <v>217</v>
      </c>
      <c r="JS304" s="2" t="s">
        <v>220</v>
      </c>
      <c r="JT304" s="2" t="s">
        <v>220</v>
      </c>
      <c r="JU304" s="2" t="s">
        <v>232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386</v>
      </c>
      <c r="KD304" s="2" t="s">
        <v>217</v>
      </c>
      <c r="KE304" s="2" t="s">
        <v>220</v>
      </c>
      <c r="KF304" s="2" t="s">
        <v>220</v>
      </c>
      <c r="KG304" s="2" t="s">
        <v>232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230</v>
      </c>
      <c r="KP304" s="2" t="s">
        <v>217</v>
      </c>
      <c r="KQ304" s="2" t="s">
        <v>264</v>
      </c>
      <c r="KR304" s="2" t="s">
        <v>220</v>
      </c>
      <c r="KS304" s="2" t="s">
        <v>232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230</v>
      </c>
      <c r="LB304" s="2" t="s">
        <v>217</v>
      </c>
      <c r="LC304" s="2" t="s">
        <v>3005</v>
      </c>
      <c r="LD304" s="2" t="s">
        <v>220</v>
      </c>
      <c r="LE304" s="2" t="s">
        <v>232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254</v>
      </c>
      <c r="LN304" s="2" t="s">
        <v>217</v>
      </c>
      <c r="LO304" s="2" t="s">
        <v>220</v>
      </c>
      <c r="LP304" s="2" t="s">
        <v>220</v>
      </c>
      <c r="LQ304" s="2" t="s">
        <v>232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270</v>
      </c>
      <c r="MA304" s="2" t="s">
        <v>2980</v>
      </c>
      <c r="MB304" s="2" t="s">
        <v>2470</v>
      </c>
      <c r="MC304" s="2" t="s">
        <v>232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416</v>
      </c>
      <c r="ML304" s="2" t="s">
        <v>217</v>
      </c>
      <c r="MM304" s="2" t="s">
        <v>220</v>
      </c>
      <c r="MN304" s="2" t="s">
        <v>220</v>
      </c>
      <c r="MO304" s="2" t="s">
        <v>232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230</v>
      </c>
      <c r="MX304" s="2" t="s">
        <v>274</v>
      </c>
      <c r="MY304" s="2" t="s">
        <v>1728</v>
      </c>
      <c r="MZ304" s="2" t="s">
        <v>2767</v>
      </c>
      <c r="NA304" s="2" t="s">
        <v>232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220</v>
      </c>
      <c r="NK304" s="2" t="s">
        <v>220</v>
      </c>
      <c r="NL304" s="2" t="s">
        <v>220</v>
      </c>
      <c r="NM304" s="2" t="s">
        <v>220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277</v>
      </c>
      <c r="NV304" s="2" t="s">
        <v>217</v>
      </c>
      <c r="NW304" s="2" t="s">
        <v>220</v>
      </c>
      <c r="NX304" s="2" t="s">
        <v>220</v>
      </c>
      <c r="NY304" s="2" t="s">
        <v>232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220</v>
      </c>
      <c r="OH304" s="2" t="s">
        <v>220</v>
      </c>
      <c r="OI304" s="2" t="s">
        <v>220</v>
      </c>
      <c r="OJ304" s="2" t="s">
        <v>220</v>
      </c>
      <c r="OK304" s="2" t="s">
        <v>220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254</v>
      </c>
      <c r="OT304" s="2" t="s">
        <v>270</v>
      </c>
      <c r="OU304" s="2" t="s">
        <v>220</v>
      </c>
      <c r="OV304" s="2" t="s">
        <v>220</v>
      </c>
      <c r="OW304" s="2" t="s">
        <v>232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277</v>
      </c>
      <c r="PF304" s="2" t="s">
        <v>217</v>
      </c>
      <c r="PG304" s="2" t="s">
        <v>220</v>
      </c>
      <c r="PH304" s="2" t="s">
        <v>220</v>
      </c>
      <c r="PI304" s="2" t="s">
        <v>232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230</v>
      </c>
      <c r="PR304" s="2" t="s">
        <v>270</v>
      </c>
      <c r="PS304" s="2" t="s">
        <v>279</v>
      </c>
      <c r="PT304" s="2" t="s">
        <v>1934</v>
      </c>
      <c r="PU304" s="2" t="s">
        <v>232</v>
      </c>
      <c r="PV304" s="2" t="s">
        <v>220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>
        <v>30</v>
      </c>
      <c r="RM304" s="4"/>
      <c r="RN304" s="4"/>
      <c r="RO304" s="4"/>
      <c r="RP304" s="4"/>
      <c r="RQ304" s="4"/>
      <c r="RR304" s="4"/>
      <c r="RS304" s="4">
        <v>90</v>
      </c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>
        <v>120</v>
      </c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</row>
    <row r="305">
      <c r="A305" s="2" t="s">
        <v>3011</v>
      </c>
      <c r="B305" s="2" t="s">
        <v>209</v>
      </c>
      <c r="C305" s="2" t="s">
        <v>2878</v>
      </c>
      <c r="D305" s="2" t="s">
        <v>211</v>
      </c>
      <c r="E305" s="2" t="s">
        <v>1372</v>
      </c>
      <c r="F305" s="2" t="s">
        <v>3012</v>
      </c>
      <c r="G305" s="2" t="s">
        <v>220</v>
      </c>
      <c r="H305" s="2" t="s">
        <v>220</v>
      </c>
      <c r="I305" s="2" t="s">
        <v>2915</v>
      </c>
      <c r="J305" s="2" t="s">
        <v>2881</v>
      </c>
      <c r="K305" s="2" t="s">
        <v>3013</v>
      </c>
      <c r="L305" s="3">
        <v>172.2</v>
      </c>
      <c r="M305" s="3">
        <v>180.81</v>
      </c>
      <c r="N305" s="3">
        <v>409.99</v>
      </c>
      <c r="O305" s="2" t="s">
        <v>217</v>
      </c>
      <c r="P305" s="2" t="s">
        <v>218</v>
      </c>
      <c r="Q305" s="2" t="s">
        <v>219</v>
      </c>
      <c r="R305" s="2" t="s">
        <v>220</v>
      </c>
      <c r="S305" s="2" t="s">
        <v>3014</v>
      </c>
      <c r="T305" s="2" t="s">
        <v>220</v>
      </c>
      <c r="U305" s="2" t="s">
        <v>2884</v>
      </c>
      <c r="V305" s="2" t="s">
        <v>1033</v>
      </c>
      <c r="W305" s="2" t="s">
        <v>3015</v>
      </c>
      <c r="X305" s="2" t="s">
        <v>3016</v>
      </c>
      <c r="Y305" s="2" t="s">
        <v>582</v>
      </c>
      <c r="Z305" s="4">
        <v>99</v>
      </c>
      <c r="AA305" s="4">
        <f>=ROUNDDOWN(9.9,0)</f>
      </c>
      <c r="AB305" s="5">
        <v>10</v>
      </c>
      <c r="AC305" s="2" t="s">
        <v>3017</v>
      </c>
      <c r="AD305" s="4">
        <v>50</v>
      </c>
      <c r="AE305" s="4">
        <v>290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6</v>
      </c>
      <c r="AQ305" s="8">
        <v>1165.06</v>
      </c>
      <c r="AR305" s="4">
        <v>10</v>
      </c>
      <c r="AS305" s="8">
        <v>1822.54</v>
      </c>
      <c r="AT305" s="7">
        <v>-0.4</v>
      </c>
      <c r="AU305" s="7">
        <v>-0.3607</v>
      </c>
      <c r="AV305" s="4">
        <v>21</v>
      </c>
      <c r="AW305" s="8">
        <v>4225.83</v>
      </c>
      <c r="AX305" s="4">
        <v>29</v>
      </c>
      <c r="AY305" s="8">
        <v>5873.67</v>
      </c>
      <c r="AZ305" s="7">
        <v>-0.2759</v>
      </c>
      <c r="BA305" s="7">
        <v>-0.2805</v>
      </c>
      <c r="BB305" s="7">
        <v>0.2757</v>
      </c>
      <c r="BC305" s="4">
        <v>21</v>
      </c>
      <c r="BD305" s="8">
        <v>4225.83</v>
      </c>
      <c r="BE305" s="4">
        <v>29</v>
      </c>
      <c r="BF305" s="8">
        <v>5873.67</v>
      </c>
      <c r="BG305" s="7">
        <v>-0.2759</v>
      </c>
      <c r="BH305" s="7">
        <v>-0.2805</v>
      </c>
      <c r="BI305" s="7">
        <v>1</v>
      </c>
      <c r="BJ305" s="4">
        <v>6</v>
      </c>
      <c r="BK305" s="8">
        <v>1165.06</v>
      </c>
      <c r="BL305" s="2" t="s">
        <v>3018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1188</v>
      </c>
      <c r="BV305" s="2" t="s">
        <v>270</v>
      </c>
      <c r="BW305" s="2" t="s">
        <v>220</v>
      </c>
      <c r="BX305" s="2" t="s">
        <v>2227</v>
      </c>
      <c r="BY305" s="2" t="s">
        <v>232</v>
      </c>
      <c r="BZ305" s="2" t="s">
        <v>220</v>
      </c>
      <c r="CA305" s="4">
        <v>2</v>
      </c>
      <c r="CB305" s="8">
        <v>362.18</v>
      </c>
      <c r="CC305" s="4">
        <v>1</v>
      </c>
      <c r="CD305" s="8">
        <v>181.09</v>
      </c>
      <c r="CE305" s="7">
        <v>1</v>
      </c>
      <c r="CF305" s="7">
        <v>1</v>
      </c>
      <c r="CG305" s="2" t="s">
        <v>230</v>
      </c>
      <c r="CH305" s="2" t="s">
        <v>217</v>
      </c>
      <c r="CI305" s="2" t="s">
        <v>2434</v>
      </c>
      <c r="CJ305" s="2" t="s">
        <v>2944</v>
      </c>
      <c r="CK305" s="2" t="s">
        <v>232</v>
      </c>
      <c r="CL305" s="2" t="s">
        <v>220</v>
      </c>
      <c r="CM305" s="4">
        <v>2</v>
      </c>
      <c r="CN305" s="8">
        <v>371.96</v>
      </c>
      <c r="CO305" s="4">
        <v>3</v>
      </c>
      <c r="CP305" s="8">
        <v>557.94</v>
      </c>
      <c r="CQ305" s="7">
        <v>-0.3333</v>
      </c>
      <c r="CR305" s="7">
        <v>-0.3333</v>
      </c>
      <c r="CS305" s="2" t="s">
        <v>230</v>
      </c>
      <c r="CT305" s="2" t="s">
        <v>217</v>
      </c>
      <c r="CU305" s="2" t="s">
        <v>478</v>
      </c>
      <c r="CV305" s="2" t="s">
        <v>1209</v>
      </c>
      <c r="CW305" s="2" t="s">
        <v>232</v>
      </c>
      <c r="CX305" s="2" t="s">
        <v>220</v>
      </c>
      <c r="CY305" s="4"/>
      <c r="CZ305" s="8"/>
      <c r="DA305" s="4"/>
      <c r="DB305" s="8"/>
      <c r="DC305" s="7"/>
      <c r="DD305" s="7"/>
      <c r="DE305" s="2" t="s">
        <v>230</v>
      </c>
      <c r="DF305" s="2" t="s">
        <v>217</v>
      </c>
      <c r="DG305" s="2" t="s">
        <v>589</v>
      </c>
      <c r="DH305" s="2" t="s">
        <v>2341</v>
      </c>
      <c r="DI305" s="2" t="s">
        <v>232</v>
      </c>
      <c r="DJ305" s="2" t="s">
        <v>220</v>
      </c>
      <c r="DK305" s="4">
        <v>1</v>
      </c>
      <c r="DL305" s="8">
        <v>241.07</v>
      </c>
      <c r="DM305" s="4">
        <v>4</v>
      </c>
      <c r="DN305" s="8">
        <v>723.2</v>
      </c>
      <c r="DO305" s="7">
        <v>-0.75</v>
      </c>
      <c r="DP305" s="7">
        <v>-0.6667</v>
      </c>
      <c r="DQ305" s="2" t="s">
        <v>230</v>
      </c>
      <c r="DR305" s="2" t="s">
        <v>217</v>
      </c>
      <c r="DS305" s="2" t="s">
        <v>3019</v>
      </c>
      <c r="DT305" s="2" t="s">
        <v>2188</v>
      </c>
      <c r="DU305" s="2" t="s">
        <v>232</v>
      </c>
      <c r="DV305" s="2" t="s">
        <v>220</v>
      </c>
      <c r="DW305" s="4"/>
      <c r="DX305" s="8"/>
      <c r="DY305" s="4">
        <v>1</v>
      </c>
      <c r="DZ305" s="8">
        <v>170.46</v>
      </c>
      <c r="EA305" s="7">
        <v>-1</v>
      </c>
      <c r="EB305" s="7">
        <v>-1</v>
      </c>
      <c r="EC305" s="2" t="s">
        <v>230</v>
      </c>
      <c r="ED305" s="2" t="s">
        <v>217</v>
      </c>
      <c r="EE305" s="2" t="s">
        <v>1690</v>
      </c>
      <c r="EF305" s="2" t="s">
        <v>2944</v>
      </c>
      <c r="EG305" s="2" t="s">
        <v>232</v>
      </c>
      <c r="EH305" s="2" t="s">
        <v>220</v>
      </c>
      <c r="EI305" s="4"/>
      <c r="EJ305" s="8"/>
      <c r="EK305" s="4"/>
      <c r="EL305" s="8"/>
      <c r="EM305" s="7"/>
      <c r="EN305" s="7"/>
      <c r="EO305" s="2" t="s">
        <v>268</v>
      </c>
      <c r="EP305" s="2" t="s">
        <v>217</v>
      </c>
      <c r="EQ305" s="2" t="s">
        <v>220</v>
      </c>
      <c r="ER305" s="2" t="s">
        <v>220</v>
      </c>
      <c r="ES305" s="2" t="s">
        <v>232</v>
      </c>
      <c r="ET305" s="2" t="s">
        <v>220</v>
      </c>
      <c r="EU305" s="4">
        <v>1</v>
      </c>
      <c r="EV305" s="8">
        <v>189.85</v>
      </c>
      <c r="EW305" s="4">
        <v>1</v>
      </c>
      <c r="EX305" s="8">
        <v>189.85</v>
      </c>
      <c r="EY305" s="7"/>
      <c r="EZ305" s="7"/>
      <c r="FA305" s="2" t="s">
        <v>230</v>
      </c>
      <c r="FB305" s="2" t="s">
        <v>217</v>
      </c>
      <c r="FC305" s="2" t="s">
        <v>1038</v>
      </c>
      <c r="FD305" s="2" t="s">
        <v>2985</v>
      </c>
      <c r="FE305" s="2" t="s">
        <v>232</v>
      </c>
      <c r="FF305" s="2" t="s">
        <v>220</v>
      </c>
      <c r="FG305" s="4"/>
      <c r="FH305" s="8"/>
      <c r="FI305" s="4"/>
      <c r="FJ305" s="8"/>
      <c r="FK305" s="7"/>
      <c r="FL305" s="7"/>
      <c r="FM305" s="2" t="s">
        <v>230</v>
      </c>
      <c r="FN305" s="2" t="s">
        <v>217</v>
      </c>
      <c r="FO305" s="2" t="s">
        <v>2925</v>
      </c>
      <c r="FP305" s="2" t="s">
        <v>1194</v>
      </c>
      <c r="FQ305" s="2" t="s">
        <v>232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277</v>
      </c>
      <c r="FZ305" s="2" t="s">
        <v>217</v>
      </c>
      <c r="GA305" s="2" t="s">
        <v>220</v>
      </c>
      <c r="GB305" s="2" t="s">
        <v>220</v>
      </c>
      <c r="GC305" s="2" t="s">
        <v>232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277</v>
      </c>
      <c r="GL305" s="2" t="s">
        <v>217</v>
      </c>
      <c r="GM305" s="2" t="s">
        <v>220</v>
      </c>
      <c r="GN305" s="2" t="s">
        <v>220</v>
      </c>
      <c r="GO305" s="2" t="s">
        <v>232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277</v>
      </c>
      <c r="GX305" s="2" t="s">
        <v>217</v>
      </c>
      <c r="GY305" s="2" t="s">
        <v>220</v>
      </c>
      <c r="GZ305" s="2" t="s">
        <v>220</v>
      </c>
      <c r="HA305" s="2" t="s">
        <v>232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254</v>
      </c>
      <c r="HJ305" s="2" t="s">
        <v>217</v>
      </c>
      <c r="HK305" s="2" t="s">
        <v>220</v>
      </c>
      <c r="HL305" s="2" t="s">
        <v>220</v>
      </c>
      <c r="HM305" s="2" t="s">
        <v>232</v>
      </c>
      <c r="HN305" s="2" t="s">
        <v>220</v>
      </c>
      <c r="HO305" s="4"/>
      <c r="HP305" s="8"/>
      <c r="HQ305" s="4"/>
      <c r="HR305" s="8"/>
      <c r="HS305" s="7"/>
      <c r="HT305" s="7"/>
      <c r="HU305" s="2" t="s">
        <v>230</v>
      </c>
      <c r="HV305" s="2" t="s">
        <v>217</v>
      </c>
      <c r="HW305" s="2" t="s">
        <v>1156</v>
      </c>
      <c r="HX305" s="2" t="s">
        <v>220</v>
      </c>
      <c r="HY305" s="2" t="s">
        <v>232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230</v>
      </c>
      <c r="IH305" s="2" t="s">
        <v>217</v>
      </c>
      <c r="II305" s="2" t="s">
        <v>2667</v>
      </c>
      <c r="IJ305" s="2" t="s">
        <v>2931</v>
      </c>
      <c r="IK305" s="2" t="s">
        <v>232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277</v>
      </c>
      <c r="IT305" s="2" t="s">
        <v>217</v>
      </c>
      <c r="IU305" s="2" t="s">
        <v>220</v>
      </c>
      <c r="IV305" s="2" t="s">
        <v>220</v>
      </c>
      <c r="IW305" s="2" t="s">
        <v>232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416</v>
      </c>
      <c r="JF305" s="2" t="s">
        <v>217</v>
      </c>
      <c r="JG305" s="2" t="s">
        <v>220</v>
      </c>
      <c r="JH305" s="2" t="s">
        <v>220</v>
      </c>
      <c r="JI305" s="2" t="s">
        <v>232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277</v>
      </c>
      <c r="JR305" s="2" t="s">
        <v>217</v>
      </c>
      <c r="JS305" s="2" t="s">
        <v>220</v>
      </c>
      <c r="JT305" s="2" t="s">
        <v>220</v>
      </c>
      <c r="JU305" s="2" t="s">
        <v>232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230</v>
      </c>
      <c r="KD305" s="2" t="s">
        <v>217</v>
      </c>
      <c r="KE305" s="2" t="s">
        <v>663</v>
      </c>
      <c r="KF305" s="2" t="s">
        <v>1211</v>
      </c>
      <c r="KG305" s="2" t="s">
        <v>232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277</v>
      </c>
      <c r="KP305" s="2" t="s">
        <v>217</v>
      </c>
      <c r="KQ305" s="2" t="s">
        <v>220</v>
      </c>
      <c r="KR305" s="2" t="s">
        <v>220</v>
      </c>
      <c r="KS305" s="2" t="s">
        <v>232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230</v>
      </c>
      <c r="LB305" s="2" t="s">
        <v>217</v>
      </c>
      <c r="LC305" s="2" t="s">
        <v>2928</v>
      </c>
      <c r="LD305" s="2" t="s">
        <v>2405</v>
      </c>
      <c r="LE305" s="2" t="s">
        <v>232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268</v>
      </c>
      <c r="LN305" s="2" t="s">
        <v>217</v>
      </c>
      <c r="LO305" s="2" t="s">
        <v>220</v>
      </c>
      <c r="LP305" s="2" t="s">
        <v>220</v>
      </c>
      <c r="LQ305" s="2" t="s">
        <v>232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270</v>
      </c>
      <c r="MA305" s="2" t="s">
        <v>2980</v>
      </c>
      <c r="MB305" s="2" t="s">
        <v>3020</v>
      </c>
      <c r="MC305" s="2" t="s">
        <v>232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268</v>
      </c>
      <c r="ML305" s="2" t="s">
        <v>217</v>
      </c>
      <c r="MM305" s="2" t="s">
        <v>220</v>
      </c>
      <c r="MN305" s="2" t="s">
        <v>220</v>
      </c>
      <c r="MO305" s="2" t="s">
        <v>232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230</v>
      </c>
      <c r="MX305" s="2" t="s">
        <v>274</v>
      </c>
      <c r="MY305" s="2" t="s">
        <v>2366</v>
      </c>
      <c r="MZ305" s="2" t="s">
        <v>1708</v>
      </c>
      <c r="NA305" s="2" t="s">
        <v>232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220</v>
      </c>
      <c r="NK305" s="2" t="s">
        <v>220</v>
      </c>
      <c r="NL305" s="2" t="s">
        <v>220</v>
      </c>
      <c r="NM305" s="2" t="s">
        <v>220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277</v>
      </c>
      <c r="NV305" s="2" t="s">
        <v>217</v>
      </c>
      <c r="NW305" s="2" t="s">
        <v>220</v>
      </c>
      <c r="NX305" s="2" t="s">
        <v>220</v>
      </c>
      <c r="NY305" s="2" t="s">
        <v>232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220</v>
      </c>
      <c r="OH305" s="2" t="s">
        <v>220</v>
      </c>
      <c r="OI305" s="2" t="s">
        <v>220</v>
      </c>
      <c r="OJ305" s="2" t="s">
        <v>220</v>
      </c>
      <c r="OK305" s="2" t="s">
        <v>220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254</v>
      </c>
      <c r="OT305" s="2" t="s">
        <v>270</v>
      </c>
      <c r="OU305" s="2" t="s">
        <v>220</v>
      </c>
      <c r="OV305" s="2" t="s">
        <v>220</v>
      </c>
      <c r="OW305" s="2" t="s">
        <v>232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220</v>
      </c>
      <c r="PG305" s="2" t="s">
        <v>220</v>
      </c>
      <c r="PH305" s="2" t="s">
        <v>220</v>
      </c>
      <c r="PI305" s="2" t="s">
        <v>220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230</v>
      </c>
      <c r="PR305" s="2" t="s">
        <v>270</v>
      </c>
      <c r="PS305" s="2" t="s">
        <v>472</v>
      </c>
      <c r="PT305" s="2" t="s">
        <v>3021</v>
      </c>
      <c r="PU305" s="2" t="s">
        <v>232</v>
      </c>
      <c r="PV305" s="2" t="s">
        <v>220</v>
      </c>
      <c r="PW305" s="4">
        <v>99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>
        <v>50</v>
      </c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>
        <v>60</v>
      </c>
      <c r="RX305" s="4"/>
      <c r="RY305" s="4"/>
      <c r="RZ305" s="4"/>
      <c r="SA305" s="4"/>
      <c r="SB305" s="4"/>
      <c r="SC305" s="4"/>
      <c r="SD305" s="4"/>
      <c r="SE305" s="4"/>
      <c r="SF305" s="4">
        <v>100</v>
      </c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>
        <v>80</v>
      </c>
      <c r="TE305" s="4"/>
      <c r="TF305" s="4"/>
      <c r="TG305" s="4"/>
      <c r="TH305" s="4"/>
    </row>
    <row r="306">
      <c r="A306" s="2" t="s">
        <v>3022</v>
      </c>
      <c r="B306" s="2" t="s">
        <v>209</v>
      </c>
      <c r="C306" s="2" t="s">
        <v>2878</v>
      </c>
      <c r="D306" s="2" t="s">
        <v>211</v>
      </c>
      <c r="E306" s="2" t="s">
        <v>1372</v>
      </c>
      <c r="F306" s="2" t="s">
        <v>3012</v>
      </c>
      <c r="G306" s="2" t="s">
        <v>220</v>
      </c>
      <c r="H306" s="2" t="s">
        <v>220</v>
      </c>
      <c r="I306" s="2" t="s">
        <v>2915</v>
      </c>
      <c r="J306" s="2" t="s">
        <v>1518</v>
      </c>
      <c r="K306" s="2" t="s">
        <v>3013</v>
      </c>
      <c r="L306" s="3">
        <v>197.8</v>
      </c>
      <c r="M306" s="3">
        <v>207.69</v>
      </c>
      <c r="N306" s="3">
        <v>459.99</v>
      </c>
      <c r="O306" s="2" t="s">
        <v>217</v>
      </c>
      <c r="P306" s="2" t="s">
        <v>218</v>
      </c>
      <c r="Q306" s="2" t="s">
        <v>219</v>
      </c>
      <c r="R306" s="2" t="s">
        <v>220</v>
      </c>
      <c r="S306" s="2" t="s">
        <v>3014</v>
      </c>
      <c r="T306" s="2" t="s">
        <v>220</v>
      </c>
      <c r="U306" s="2" t="s">
        <v>2892</v>
      </c>
      <c r="V306" s="2" t="s">
        <v>1033</v>
      </c>
      <c r="W306" s="2" t="s">
        <v>3015</v>
      </c>
      <c r="X306" s="2" t="s">
        <v>3016</v>
      </c>
      <c r="Y306" s="2" t="s">
        <v>582</v>
      </c>
      <c r="Z306" s="4">
        <v>191</v>
      </c>
      <c r="AA306" s="4">
        <f>=ROUNDDOWN(11.9375,0)</f>
      </c>
      <c r="AB306" s="5">
        <v>16</v>
      </c>
      <c r="AC306" s="2" t="s">
        <v>3017</v>
      </c>
      <c r="AD306" s="4">
        <v>120</v>
      </c>
      <c r="AE306" s="4">
        <v>410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15</v>
      </c>
      <c r="AQ306" s="8">
        <v>3060.77</v>
      </c>
      <c r="AR306" s="4">
        <v>19</v>
      </c>
      <c r="AS306" s="8">
        <v>4051.13</v>
      </c>
      <c r="AT306" s="7">
        <v>-0.2105</v>
      </c>
      <c r="AU306" s="7">
        <v>-0.2445</v>
      </c>
      <c r="AV306" s="4" t="s">
        <v>220</v>
      </c>
      <c r="AW306" s="8" t="s">
        <v>220</v>
      </c>
      <c r="AX306" s="4" t="s">
        <v>220</v>
      </c>
      <c r="AY306" s="8" t="s">
        <v>220</v>
      </c>
      <c r="AZ306" s="7" t="s">
        <v>220</v>
      </c>
      <c r="BA306" s="7" t="s">
        <v>220</v>
      </c>
      <c r="BB306" s="7">
        <v>0.7243</v>
      </c>
      <c r="BC306" s="4" t="s">
        <v>220</v>
      </c>
      <c r="BD306" s="8" t="s">
        <v>220</v>
      </c>
      <c r="BE306" s="4" t="s">
        <v>220</v>
      </c>
      <c r="BF306" s="8" t="s">
        <v>220</v>
      </c>
      <c r="BG306" s="7" t="s">
        <v>220</v>
      </c>
      <c r="BH306" s="7" t="s">
        <v>220</v>
      </c>
      <c r="BI306" s="7" t="s">
        <v>220</v>
      </c>
      <c r="BJ306" s="4">
        <v>15</v>
      </c>
      <c r="BK306" s="8">
        <v>3060.77</v>
      </c>
      <c r="BL306" s="2" t="s">
        <v>3023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1188</v>
      </c>
      <c r="BV306" s="2" t="s">
        <v>270</v>
      </c>
      <c r="BW306" s="2" t="s">
        <v>220</v>
      </c>
      <c r="BX306" s="2" t="s">
        <v>2227</v>
      </c>
      <c r="BY306" s="2" t="s">
        <v>232</v>
      </c>
      <c r="BZ306" s="2" t="s">
        <v>220</v>
      </c>
      <c r="CA306" s="4">
        <v>8</v>
      </c>
      <c r="CB306" s="8">
        <v>1690.16</v>
      </c>
      <c r="CC306" s="4">
        <v>3</v>
      </c>
      <c r="CD306" s="8">
        <v>633.81</v>
      </c>
      <c r="CE306" s="7">
        <v>1.6667</v>
      </c>
      <c r="CF306" s="7">
        <v>1.6667</v>
      </c>
      <c r="CG306" s="2" t="s">
        <v>230</v>
      </c>
      <c r="CH306" s="2" t="s">
        <v>217</v>
      </c>
      <c r="CI306" s="2" t="s">
        <v>2434</v>
      </c>
      <c r="CJ306" s="2" t="s">
        <v>2389</v>
      </c>
      <c r="CK306" s="2" t="s">
        <v>232</v>
      </c>
      <c r="CL306" s="2" t="s">
        <v>220</v>
      </c>
      <c r="CM306" s="4">
        <v>3</v>
      </c>
      <c r="CN306" s="8">
        <v>625.98</v>
      </c>
      <c r="CO306" s="4">
        <v>2</v>
      </c>
      <c r="CP306" s="8">
        <v>417.32</v>
      </c>
      <c r="CQ306" s="7">
        <v>0.5</v>
      </c>
      <c r="CR306" s="7">
        <v>0.5</v>
      </c>
      <c r="CS306" s="2" t="s">
        <v>230</v>
      </c>
      <c r="CT306" s="2" t="s">
        <v>217</v>
      </c>
      <c r="CU306" s="2" t="s">
        <v>478</v>
      </c>
      <c r="CV306" s="2" t="s">
        <v>3024</v>
      </c>
      <c r="CW306" s="2" t="s">
        <v>232</v>
      </c>
      <c r="CX306" s="2" t="s">
        <v>220</v>
      </c>
      <c r="CY306" s="4"/>
      <c r="CZ306" s="8"/>
      <c r="DA306" s="4"/>
      <c r="DB306" s="8"/>
      <c r="DC306" s="7"/>
      <c r="DD306" s="7"/>
      <c r="DE306" s="2" t="s">
        <v>230</v>
      </c>
      <c r="DF306" s="2" t="s">
        <v>217</v>
      </c>
      <c r="DG306" s="2" t="s">
        <v>589</v>
      </c>
      <c r="DH306" s="2" t="s">
        <v>2216</v>
      </c>
      <c r="DI306" s="2" t="s">
        <v>232</v>
      </c>
      <c r="DJ306" s="2" t="s">
        <v>220</v>
      </c>
      <c r="DK306" s="4">
        <v>1</v>
      </c>
      <c r="DL306" s="8">
        <v>207.68</v>
      </c>
      <c r="DM306" s="4">
        <v>7</v>
      </c>
      <c r="DN306" s="8">
        <v>1522.99</v>
      </c>
      <c r="DO306" s="7">
        <v>-0.8571</v>
      </c>
      <c r="DP306" s="7">
        <v>-0.8636</v>
      </c>
      <c r="DQ306" s="2" t="s">
        <v>230</v>
      </c>
      <c r="DR306" s="2" t="s">
        <v>217</v>
      </c>
      <c r="DS306" s="2" t="s">
        <v>3019</v>
      </c>
      <c r="DT306" s="2" t="s">
        <v>2188</v>
      </c>
      <c r="DU306" s="2" t="s">
        <v>232</v>
      </c>
      <c r="DV306" s="2" t="s">
        <v>220</v>
      </c>
      <c r="DW306" s="4">
        <v>3</v>
      </c>
      <c r="DX306" s="8">
        <v>536.95</v>
      </c>
      <c r="DY306" s="4"/>
      <c r="DZ306" s="8"/>
      <c r="EA306" s="7"/>
      <c r="EB306" s="7"/>
      <c r="EC306" s="2" t="s">
        <v>230</v>
      </c>
      <c r="ED306" s="2" t="s">
        <v>217</v>
      </c>
      <c r="EE306" s="2" t="s">
        <v>1690</v>
      </c>
      <c r="EF306" s="2" t="s">
        <v>2944</v>
      </c>
      <c r="EG306" s="2" t="s">
        <v>232</v>
      </c>
      <c r="EH306" s="2" t="s">
        <v>220</v>
      </c>
      <c r="EI306" s="4"/>
      <c r="EJ306" s="8"/>
      <c r="EK306" s="4"/>
      <c r="EL306" s="8"/>
      <c r="EM306" s="7"/>
      <c r="EN306" s="7"/>
      <c r="EO306" s="2" t="s">
        <v>268</v>
      </c>
      <c r="EP306" s="2" t="s">
        <v>217</v>
      </c>
      <c r="EQ306" s="2" t="s">
        <v>220</v>
      </c>
      <c r="ER306" s="2" t="s">
        <v>220</v>
      </c>
      <c r="ES306" s="2" t="s">
        <v>232</v>
      </c>
      <c r="ET306" s="2" t="s">
        <v>220</v>
      </c>
      <c r="EU306" s="4"/>
      <c r="EV306" s="8"/>
      <c r="EW306" s="4">
        <v>3</v>
      </c>
      <c r="EX306" s="8">
        <v>654.21</v>
      </c>
      <c r="EY306" s="7">
        <v>-1</v>
      </c>
      <c r="EZ306" s="7">
        <v>-1</v>
      </c>
      <c r="FA306" s="2" t="s">
        <v>230</v>
      </c>
      <c r="FB306" s="2" t="s">
        <v>217</v>
      </c>
      <c r="FC306" s="2" t="s">
        <v>1038</v>
      </c>
      <c r="FD306" s="2" t="s">
        <v>853</v>
      </c>
      <c r="FE306" s="2" t="s">
        <v>232</v>
      </c>
      <c r="FF306" s="2" t="s">
        <v>220</v>
      </c>
      <c r="FG306" s="4"/>
      <c r="FH306" s="8"/>
      <c r="FI306" s="4">
        <v>4</v>
      </c>
      <c r="FJ306" s="8">
        <v>822.8</v>
      </c>
      <c r="FK306" s="7">
        <v>-1</v>
      </c>
      <c r="FL306" s="7">
        <v>-1</v>
      </c>
      <c r="FM306" s="2" t="s">
        <v>230</v>
      </c>
      <c r="FN306" s="2" t="s">
        <v>217</v>
      </c>
      <c r="FO306" s="2" t="s">
        <v>2925</v>
      </c>
      <c r="FP306" s="2" t="s">
        <v>1935</v>
      </c>
      <c r="FQ306" s="2" t="s">
        <v>232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277</v>
      </c>
      <c r="FZ306" s="2" t="s">
        <v>217</v>
      </c>
      <c r="GA306" s="2" t="s">
        <v>220</v>
      </c>
      <c r="GB306" s="2" t="s">
        <v>220</v>
      </c>
      <c r="GC306" s="2" t="s">
        <v>232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277</v>
      </c>
      <c r="GL306" s="2" t="s">
        <v>217</v>
      </c>
      <c r="GM306" s="2" t="s">
        <v>220</v>
      </c>
      <c r="GN306" s="2" t="s">
        <v>220</v>
      </c>
      <c r="GO306" s="2" t="s">
        <v>232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277</v>
      </c>
      <c r="GX306" s="2" t="s">
        <v>217</v>
      </c>
      <c r="GY306" s="2" t="s">
        <v>220</v>
      </c>
      <c r="GZ306" s="2" t="s">
        <v>220</v>
      </c>
      <c r="HA306" s="2" t="s">
        <v>232</v>
      </c>
      <c r="HB306" s="2" t="s">
        <v>220</v>
      </c>
      <c r="HC306" s="4"/>
      <c r="HD306" s="8"/>
      <c r="HE306" s="4"/>
      <c r="HF306" s="8"/>
      <c r="HG306" s="7"/>
      <c r="HH306" s="7"/>
      <c r="HI306" s="2" t="s">
        <v>254</v>
      </c>
      <c r="HJ306" s="2" t="s">
        <v>217</v>
      </c>
      <c r="HK306" s="2" t="s">
        <v>220</v>
      </c>
      <c r="HL306" s="2" t="s">
        <v>220</v>
      </c>
      <c r="HM306" s="2" t="s">
        <v>232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230</v>
      </c>
      <c r="HV306" s="2" t="s">
        <v>217</v>
      </c>
      <c r="HW306" s="2" t="s">
        <v>1156</v>
      </c>
      <c r="HX306" s="2" t="s">
        <v>220</v>
      </c>
      <c r="HY306" s="2" t="s">
        <v>232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230</v>
      </c>
      <c r="IH306" s="2" t="s">
        <v>217</v>
      </c>
      <c r="II306" s="2" t="s">
        <v>2667</v>
      </c>
      <c r="IJ306" s="2" t="s">
        <v>1638</v>
      </c>
      <c r="IK306" s="2" t="s">
        <v>232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277</v>
      </c>
      <c r="IT306" s="2" t="s">
        <v>217</v>
      </c>
      <c r="IU306" s="2" t="s">
        <v>220</v>
      </c>
      <c r="IV306" s="2" t="s">
        <v>220</v>
      </c>
      <c r="IW306" s="2" t="s">
        <v>232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416</v>
      </c>
      <c r="JF306" s="2" t="s">
        <v>217</v>
      </c>
      <c r="JG306" s="2" t="s">
        <v>220</v>
      </c>
      <c r="JH306" s="2" t="s">
        <v>220</v>
      </c>
      <c r="JI306" s="2" t="s">
        <v>232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277</v>
      </c>
      <c r="JR306" s="2" t="s">
        <v>217</v>
      </c>
      <c r="JS306" s="2" t="s">
        <v>220</v>
      </c>
      <c r="JT306" s="2" t="s">
        <v>220</v>
      </c>
      <c r="JU306" s="2" t="s">
        <v>232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230</v>
      </c>
      <c r="KD306" s="2" t="s">
        <v>217</v>
      </c>
      <c r="KE306" s="2" t="s">
        <v>663</v>
      </c>
      <c r="KF306" s="2" t="s">
        <v>1042</v>
      </c>
      <c r="KG306" s="2" t="s">
        <v>232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277</v>
      </c>
      <c r="KP306" s="2" t="s">
        <v>217</v>
      </c>
      <c r="KQ306" s="2" t="s">
        <v>220</v>
      </c>
      <c r="KR306" s="2" t="s">
        <v>220</v>
      </c>
      <c r="KS306" s="2" t="s">
        <v>232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230</v>
      </c>
      <c r="LB306" s="2" t="s">
        <v>217</v>
      </c>
      <c r="LC306" s="2" t="s">
        <v>2928</v>
      </c>
      <c r="LD306" s="2" t="s">
        <v>344</v>
      </c>
      <c r="LE306" s="2" t="s">
        <v>232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268</v>
      </c>
      <c r="LN306" s="2" t="s">
        <v>217</v>
      </c>
      <c r="LO306" s="2" t="s">
        <v>220</v>
      </c>
      <c r="LP306" s="2" t="s">
        <v>220</v>
      </c>
      <c r="LQ306" s="2" t="s">
        <v>232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270</v>
      </c>
      <c r="MA306" s="2" t="s">
        <v>2980</v>
      </c>
      <c r="MB306" s="2" t="s">
        <v>220</v>
      </c>
      <c r="MC306" s="2" t="s">
        <v>232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268</v>
      </c>
      <c r="ML306" s="2" t="s">
        <v>217</v>
      </c>
      <c r="MM306" s="2" t="s">
        <v>220</v>
      </c>
      <c r="MN306" s="2" t="s">
        <v>220</v>
      </c>
      <c r="MO306" s="2" t="s">
        <v>232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230</v>
      </c>
      <c r="MX306" s="2" t="s">
        <v>274</v>
      </c>
      <c r="MY306" s="2" t="s">
        <v>2366</v>
      </c>
      <c r="MZ306" s="2" t="s">
        <v>1557</v>
      </c>
      <c r="NA306" s="2" t="s">
        <v>232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220</v>
      </c>
      <c r="NK306" s="2" t="s">
        <v>220</v>
      </c>
      <c r="NL306" s="2" t="s">
        <v>220</v>
      </c>
      <c r="NM306" s="2" t="s">
        <v>220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277</v>
      </c>
      <c r="NV306" s="2" t="s">
        <v>217</v>
      </c>
      <c r="NW306" s="2" t="s">
        <v>220</v>
      </c>
      <c r="NX306" s="2" t="s">
        <v>220</v>
      </c>
      <c r="NY306" s="2" t="s">
        <v>232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220</v>
      </c>
      <c r="OH306" s="2" t="s">
        <v>220</v>
      </c>
      <c r="OI306" s="2" t="s">
        <v>220</v>
      </c>
      <c r="OJ306" s="2" t="s">
        <v>220</v>
      </c>
      <c r="OK306" s="2" t="s">
        <v>220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254</v>
      </c>
      <c r="OT306" s="2" t="s">
        <v>270</v>
      </c>
      <c r="OU306" s="2" t="s">
        <v>220</v>
      </c>
      <c r="OV306" s="2" t="s">
        <v>220</v>
      </c>
      <c r="OW306" s="2" t="s">
        <v>232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220</v>
      </c>
      <c r="PF306" s="2" t="s">
        <v>220</v>
      </c>
      <c r="PG306" s="2" t="s">
        <v>220</v>
      </c>
      <c r="PH306" s="2" t="s">
        <v>220</v>
      </c>
      <c r="PI306" s="2" t="s">
        <v>220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230</v>
      </c>
      <c r="PR306" s="2" t="s">
        <v>270</v>
      </c>
      <c r="PS306" s="2" t="s">
        <v>472</v>
      </c>
      <c r="PT306" s="2" t="s">
        <v>3025</v>
      </c>
      <c r="PU306" s="2" t="s">
        <v>232</v>
      </c>
      <c r="PV306" s="2" t="s">
        <v>220</v>
      </c>
      <c r="PW306" s="4">
        <v>191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>
        <v>120</v>
      </c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>
        <v>120</v>
      </c>
      <c r="RX306" s="4"/>
      <c r="RY306" s="4"/>
      <c r="RZ306" s="4"/>
      <c r="SA306" s="4"/>
      <c r="SB306" s="4"/>
      <c r="SC306" s="4"/>
      <c r="SD306" s="4"/>
      <c r="SE306" s="4"/>
      <c r="SF306" s="4">
        <v>50</v>
      </c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>
        <v>120</v>
      </c>
      <c r="TE306" s="4"/>
      <c r="TF306" s="4"/>
      <c r="TG306" s="4"/>
      <c r="TH306" s="4"/>
    </row>
    <row r="307">
      <c r="A307" s="2" t="s">
        <v>3026</v>
      </c>
      <c r="B307" s="2" t="s">
        <v>209</v>
      </c>
      <c r="C307" s="2" t="s">
        <v>2878</v>
      </c>
      <c r="D307" s="2" t="s">
        <v>211</v>
      </c>
      <c r="E307" s="2" t="s">
        <v>1372</v>
      </c>
      <c r="F307" s="2" t="s">
        <v>3027</v>
      </c>
      <c r="G307" s="2" t="s">
        <v>3027</v>
      </c>
      <c r="H307" s="2" t="s">
        <v>3027</v>
      </c>
      <c r="I307" s="2" t="s">
        <v>2915</v>
      </c>
      <c r="J307" s="2" t="s">
        <v>2881</v>
      </c>
      <c r="K307" s="2" t="s">
        <v>1074</v>
      </c>
      <c r="L307" s="3">
        <v>172.2</v>
      </c>
      <c r="M307" s="3">
        <v>180.81</v>
      </c>
      <c r="N307" s="3">
        <v>409.99</v>
      </c>
      <c r="O307" s="2" t="s">
        <v>217</v>
      </c>
      <c r="P307" s="2" t="s">
        <v>439</v>
      </c>
      <c r="Q307" s="2" t="s">
        <v>219</v>
      </c>
      <c r="R307" s="2" t="s">
        <v>220</v>
      </c>
      <c r="S307" s="2" t="s">
        <v>3028</v>
      </c>
      <c r="T307" s="2" t="s">
        <v>220</v>
      </c>
      <c r="U307" s="2" t="s">
        <v>2884</v>
      </c>
      <c r="V307" s="2" t="s">
        <v>2964</v>
      </c>
      <c r="W307" s="2" t="s">
        <v>3029</v>
      </c>
      <c r="X307" s="2" t="s">
        <v>3030</v>
      </c>
      <c r="Y307" s="2" t="s">
        <v>624</v>
      </c>
      <c r="Z307" s="4">
        <v>201</v>
      </c>
      <c r="AA307" s="4">
        <f>=ROUNDDOWN(22.3333333333333,0)</f>
      </c>
      <c r="AB307" s="5">
        <v>9</v>
      </c>
      <c r="AC307" s="2" t="s">
        <v>3031</v>
      </c>
      <c r="AD307" s="4">
        <v>50</v>
      </c>
      <c r="AE307" s="4">
        <v>150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>
        <v>8</v>
      </c>
      <c r="AQ307" s="8">
        <v>1535.37</v>
      </c>
      <c r="AR307" s="4">
        <v>8</v>
      </c>
      <c r="AS307" s="8">
        <v>1480.27</v>
      </c>
      <c r="AT307" s="7"/>
      <c r="AU307" s="7">
        <v>0.0372</v>
      </c>
      <c r="AV307" s="4">
        <v>18</v>
      </c>
      <c r="AW307" s="8">
        <v>3639.33</v>
      </c>
      <c r="AX307" s="4">
        <v>34</v>
      </c>
      <c r="AY307" s="8">
        <v>7046.73</v>
      </c>
      <c r="AZ307" s="7">
        <v>-0.4706</v>
      </c>
      <c r="BA307" s="7">
        <v>-0.4835</v>
      </c>
      <c r="BB307" s="7">
        <v>0.4219</v>
      </c>
      <c r="BC307" s="4">
        <v>18</v>
      </c>
      <c r="BD307" s="8">
        <v>3639.33</v>
      </c>
      <c r="BE307" s="4">
        <v>34</v>
      </c>
      <c r="BF307" s="8">
        <v>7046.73</v>
      </c>
      <c r="BG307" s="7">
        <v>-0.4706</v>
      </c>
      <c r="BH307" s="7">
        <v>-0.4835</v>
      </c>
      <c r="BI307" s="7">
        <v>1</v>
      </c>
      <c r="BJ307" s="4">
        <v>8</v>
      </c>
      <c r="BK307" s="8">
        <v>1535.37</v>
      </c>
      <c r="BL307" s="2" t="s">
        <v>3032</v>
      </c>
      <c r="BM307" s="7">
        <v>1</v>
      </c>
      <c r="BN307" s="7">
        <v>1</v>
      </c>
      <c r="BO307" s="4">
        <v>2</v>
      </c>
      <c r="BP307" s="8">
        <v>356.8</v>
      </c>
      <c r="BQ307" s="4">
        <v>1</v>
      </c>
      <c r="BR307" s="8">
        <v>187.79</v>
      </c>
      <c r="BS307" s="7">
        <v>1</v>
      </c>
      <c r="BT307" s="7">
        <v>0.9</v>
      </c>
      <c r="BU307" s="2" t="s">
        <v>230</v>
      </c>
      <c r="BV307" s="2" t="s">
        <v>217</v>
      </c>
      <c r="BW307" s="2" t="s">
        <v>220</v>
      </c>
      <c r="BX307" s="2" t="s">
        <v>983</v>
      </c>
      <c r="BY307" s="2" t="s">
        <v>232</v>
      </c>
      <c r="BZ307" s="2" t="s">
        <v>220</v>
      </c>
      <c r="CA307" s="4"/>
      <c r="CB307" s="8"/>
      <c r="CC307" s="4"/>
      <c r="CD307" s="8"/>
      <c r="CE307" s="7"/>
      <c r="CF307" s="7"/>
      <c r="CG307" s="2" t="s">
        <v>230</v>
      </c>
      <c r="CH307" s="2" t="s">
        <v>217</v>
      </c>
      <c r="CI307" s="2" t="s">
        <v>3033</v>
      </c>
      <c r="CJ307" s="2" t="s">
        <v>2698</v>
      </c>
      <c r="CK307" s="2" t="s">
        <v>232</v>
      </c>
      <c r="CL307" s="2" t="s">
        <v>220</v>
      </c>
      <c r="CM307" s="4"/>
      <c r="CN307" s="8"/>
      <c r="CO307" s="4"/>
      <c r="CP307" s="8"/>
      <c r="CQ307" s="7"/>
      <c r="CR307" s="7"/>
      <c r="CS307" s="2" t="s">
        <v>230</v>
      </c>
      <c r="CT307" s="2" t="s">
        <v>217</v>
      </c>
      <c r="CU307" s="2" t="s">
        <v>478</v>
      </c>
      <c r="CV307" s="2" t="s">
        <v>712</v>
      </c>
      <c r="CW307" s="2" t="s">
        <v>232</v>
      </c>
      <c r="CX307" s="2" t="s">
        <v>220</v>
      </c>
      <c r="CY307" s="4">
        <v>1</v>
      </c>
      <c r="CZ307" s="8">
        <v>170.89</v>
      </c>
      <c r="DA307" s="4">
        <v>1</v>
      </c>
      <c r="DB307" s="8">
        <v>170.89</v>
      </c>
      <c r="DC307" s="7"/>
      <c r="DD307" s="7"/>
      <c r="DE307" s="2" t="s">
        <v>230</v>
      </c>
      <c r="DF307" s="2" t="s">
        <v>217</v>
      </c>
      <c r="DG307" s="2" t="s">
        <v>2248</v>
      </c>
      <c r="DH307" s="2" t="s">
        <v>3034</v>
      </c>
      <c r="DI307" s="2" t="s">
        <v>232</v>
      </c>
      <c r="DJ307" s="2" t="s">
        <v>220</v>
      </c>
      <c r="DK307" s="4">
        <v>3</v>
      </c>
      <c r="DL307" s="8">
        <v>617.14</v>
      </c>
      <c r="DM307" s="4">
        <v>2</v>
      </c>
      <c r="DN307" s="8">
        <v>361.6</v>
      </c>
      <c r="DO307" s="7">
        <v>0.5</v>
      </c>
      <c r="DP307" s="7">
        <v>0.7067</v>
      </c>
      <c r="DQ307" s="2" t="s">
        <v>230</v>
      </c>
      <c r="DR307" s="2" t="s">
        <v>217</v>
      </c>
      <c r="DS307" s="2" t="s">
        <v>1398</v>
      </c>
      <c r="DT307" s="2" t="s">
        <v>624</v>
      </c>
      <c r="DU307" s="2" t="s">
        <v>232</v>
      </c>
      <c r="DV307" s="2" t="s">
        <v>220</v>
      </c>
      <c r="DW307" s="4"/>
      <c r="DX307" s="8"/>
      <c r="DY307" s="4">
        <v>1</v>
      </c>
      <c r="DZ307" s="8">
        <v>170.46</v>
      </c>
      <c r="EA307" s="7">
        <v>-1</v>
      </c>
      <c r="EB307" s="7">
        <v>-1</v>
      </c>
      <c r="EC307" s="2" t="s">
        <v>230</v>
      </c>
      <c r="ED307" s="2" t="s">
        <v>217</v>
      </c>
      <c r="EE307" s="2" t="s">
        <v>3010</v>
      </c>
      <c r="EF307" s="2" t="s">
        <v>285</v>
      </c>
      <c r="EG307" s="2" t="s">
        <v>232</v>
      </c>
      <c r="EH307" s="2" t="s">
        <v>220</v>
      </c>
      <c r="EI307" s="4">
        <v>2</v>
      </c>
      <c r="EJ307" s="8">
        <v>390.54</v>
      </c>
      <c r="EK307" s="4">
        <v>2</v>
      </c>
      <c r="EL307" s="8">
        <v>390.54</v>
      </c>
      <c r="EM307" s="7"/>
      <c r="EN307" s="7"/>
      <c r="EO307" s="2" t="s">
        <v>230</v>
      </c>
      <c r="EP307" s="2" t="s">
        <v>217</v>
      </c>
      <c r="EQ307" s="2" t="s">
        <v>369</v>
      </c>
      <c r="ER307" s="2" t="s">
        <v>263</v>
      </c>
      <c r="ES307" s="2" t="s">
        <v>232</v>
      </c>
      <c r="ET307" s="2" t="s">
        <v>220</v>
      </c>
      <c r="EU307" s="4"/>
      <c r="EV307" s="8"/>
      <c r="EW307" s="4"/>
      <c r="EX307" s="8"/>
      <c r="EY307" s="7"/>
      <c r="EZ307" s="7"/>
      <c r="FA307" s="2" t="s">
        <v>230</v>
      </c>
      <c r="FB307" s="2" t="s">
        <v>217</v>
      </c>
      <c r="FC307" s="2" t="s">
        <v>1038</v>
      </c>
      <c r="FD307" s="2" t="s">
        <v>3035</v>
      </c>
      <c r="FE307" s="2" t="s">
        <v>232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230</v>
      </c>
      <c r="FN307" s="2" t="s">
        <v>217</v>
      </c>
      <c r="FO307" s="2" t="s">
        <v>2925</v>
      </c>
      <c r="FP307" s="2" t="s">
        <v>1402</v>
      </c>
      <c r="FQ307" s="2" t="s">
        <v>232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416</v>
      </c>
      <c r="FZ307" s="2" t="s">
        <v>217</v>
      </c>
      <c r="GA307" s="2" t="s">
        <v>220</v>
      </c>
      <c r="GB307" s="2" t="s">
        <v>220</v>
      </c>
      <c r="GC307" s="2" t="s">
        <v>232</v>
      </c>
      <c r="GD307" s="2" t="s">
        <v>220</v>
      </c>
      <c r="GE307" s="4"/>
      <c r="GF307" s="8"/>
      <c r="GG307" s="4"/>
      <c r="GH307" s="8"/>
      <c r="GI307" s="7"/>
      <c r="GJ307" s="7"/>
      <c r="GK307" s="2" t="s">
        <v>230</v>
      </c>
      <c r="GL307" s="2" t="s">
        <v>217</v>
      </c>
      <c r="GM307" s="2" t="s">
        <v>250</v>
      </c>
      <c r="GN307" s="2" t="s">
        <v>645</v>
      </c>
      <c r="GO307" s="2" t="s">
        <v>232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230</v>
      </c>
      <c r="GX307" s="2" t="s">
        <v>270</v>
      </c>
      <c r="GY307" s="2" t="s">
        <v>2377</v>
      </c>
      <c r="GZ307" s="2" t="s">
        <v>3036</v>
      </c>
      <c r="HA307" s="2" t="s">
        <v>232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254</v>
      </c>
      <c r="HJ307" s="2" t="s">
        <v>217</v>
      </c>
      <c r="HK307" s="2" t="s">
        <v>220</v>
      </c>
      <c r="HL307" s="2" t="s">
        <v>220</v>
      </c>
      <c r="HM307" s="2" t="s">
        <v>232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230</v>
      </c>
      <c r="HV307" s="2" t="s">
        <v>217</v>
      </c>
      <c r="HW307" s="2" t="s">
        <v>1156</v>
      </c>
      <c r="HX307" s="2" t="s">
        <v>220</v>
      </c>
      <c r="HY307" s="2" t="s">
        <v>232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230</v>
      </c>
      <c r="IH307" s="2" t="s">
        <v>217</v>
      </c>
      <c r="II307" s="2" t="s">
        <v>1995</v>
      </c>
      <c r="IJ307" s="2" t="s">
        <v>2767</v>
      </c>
      <c r="IK307" s="2" t="s">
        <v>232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277</v>
      </c>
      <c r="IT307" s="2" t="s">
        <v>217</v>
      </c>
      <c r="IU307" s="2" t="s">
        <v>220</v>
      </c>
      <c r="IV307" s="2" t="s">
        <v>220</v>
      </c>
      <c r="IW307" s="2" t="s">
        <v>232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416</v>
      </c>
      <c r="JF307" s="2" t="s">
        <v>217</v>
      </c>
      <c r="JG307" s="2" t="s">
        <v>220</v>
      </c>
      <c r="JH307" s="2" t="s">
        <v>220</v>
      </c>
      <c r="JI307" s="2" t="s">
        <v>232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277</v>
      </c>
      <c r="JR307" s="2" t="s">
        <v>217</v>
      </c>
      <c r="JS307" s="2" t="s">
        <v>220</v>
      </c>
      <c r="JT307" s="2" t="s">
        <v>220</v>
      </c>
      <c r="JU307" s="2" t="s">
        <v>232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230</v>
      </c>
      <c r="KD307" s="2" t="s">
        <v>217</v>
      </c>
      <c r="KE307" s="2" t="s">
        <v>1053</v>
      </c>
      <c r="KF307" s="2" t="s">
        <v>2060</v>
      </c>
      <c r="KG307" s="2" t="s">
        <v>232</v>
      </c>
      <c r="KH307" s="2" t="s">
        <v>220</v>
      </c>
      <c r="KI307" s="4"/>
      <c r="KJ307" s="8"/>
      <c r="KK307" s="4">
        <v>1</v>
      </c>
      <c r="KL307" s="8">
        <v>198.99</v>
      </c>
      <c r="KM307" s="7">
        <v>-1</v>
      </c>
      <c r="KN307" s="7">
        <v>-1</v>
      </c>
      <c r="KO307" s="2" t="s">
        <v>230</v>
      </c>
      <c r="KP307" s="2" t="s">
        <v>217</v>
      </c>
      <c r="KQ307" s="2" t="s">
        <v>264</v>
      </c>
      <c r="KR307" s="2" t="s">
        <v>3037</v>
      </c>
      <c r="KS307" s="2" t="s">
        <v>232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230</v>
      </c>
      <c r="LB307" s="2" t="s">
        <v>217</v>
      </c>
      <c r="LC307" s="2" t="s">
        <v>2947</v>
      </c>
      <c r="LD307" s="2" t="s">
        <v>1448</v>
      </c>
      <c r="LE307" s="2" t="s">
        <v>232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268</v>
      </c>
      <c r="LN307" s="2" t="s">
        <v>217</v>
      </c>
      <c r="LO307" s="2" t="s">
        <v>220</v>
      </c>
      <c r="LP307" s="2" t="s">
        <v>220</v>
      </c>
      <c r="LQ307" s="2" t="s">
        <v>232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270</v>
      </c>
      <c r="MA307" s="2" t="s">
        <v>810</v>
      </c>
      <c r="MB307" s="2" t="s">
        <v>220</v>
      </c>
      <c r="MC307" s="2" t="s">
        <v>232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416</v>
      </c>
      <c r="ML307" s="2" t="s">
        <v>217</v>
      </c>
      <c r="MM307" s="2" t="s">
        <v>220</v>
      </c>
      <c r="MN307" s="2" t="s">
        <v>220</v>
      </c>
      <c r="MO307" s="2" t="s">
        <v>232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230</v>
      </c>
      <c r="MX307" s="2" t="s">
        <v>274</v>
      </c>
      <c r="MY307" s="2" t="s">
        <v>1728</v>
      </c>
      <c r="MZ307" s="2" t="s">
        <v>3038</v>
      </c>
      <c r="NA307" s="2" t="s">
        <v>232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220</v>
      </c>
      <c r="NK307" s="2" t="s">
        <v>220</v>
      </c>
      <c r="NL307" s="2" t="s">
        <v>220</v>
      </c>
      <c r="NM307" s="2" t="s">
        <v>220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277</v>
      </c>
      <c r="NV307" s="2" t="s">
        <v>217</v>
      </c>
      <c r="NW307" s="2" t="s">
        <v>220</v>
      </c>
      <c r="NX307" s="2" t="s">
        <v>220</v>
      </c>
      <c r="NY307" s="2" t="s">
        <v>232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220</v>
      </c>
      <c r="OI307" s="2" t="s">
        <v>220</v>
      </c>
      <c r="OJ307" s="2" t="s">
        <v>220</v>
      </c>
      <c r="OK307" s="2" t="s">
        <v>220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254</v>
      </c>
      <c r="OT307" s="2" t="s">
        <v>270</v>
      </c>
      <c r="OU307" s="2" t="s">
        <v>220</v>
      </c>
      <c r="OV307" s="2" t="s">
        <v>220</v>
      </c>
      <c r="OW307" s="2" t="s">
        <v>232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277</v>
      </c>
      <c r="PF307" s="2" t="s">
        <v>217</v>
      </c>
      <c r="PG307" s="2" t="s">
        <v>220</v>
      </c>
      <c r="PH307" s="2" t="s">
        <v>220</v>
      </c>
      <c r="PI307" s="2" t="s">
        <v>232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230</v>
      </c>
      <c r="PR307" s="2" t="s">
        <v>270</v>
      </c>
      <c r="PS307" s="2" t="s">
        <v>1421</v>
      </c>
      <c r="PT307" s="2" t="s">
        <v>3039</v>
      </c>
      <c r="PU307" s="2" t="s">
        <v>232</v>
      </c>
      <c r="PV307" s="2" t="s">
        <v>220</v>
      </c>
      <c r="PW307" s="4">
        <v>167</v>
      </c>
      <c r="PX307" s="4"/>
      <c r="PY307" s="4"/>
      <c r="PZ307" s="4"/>
      <c r="QA307" s="4">
        <v>34</v>
      </c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>
        <v>50</v>
      </c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>
        <v>100</v>
      </c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</row>
    <row r="308">
      <c r="A308" s="2" t="s">
        <v>3040</v>
      </c>
      <c r="B308" s="2" t="s">
        <v>209</v>
      </c>
      <c r="C308" s="2" t="s">
        <v>2878</v>
      </c>
      <c r="D308" s="2" t="s">
        <v>211</v>
      </c>
      <c r="E308" s="2" t="s">
        <v>1372</v>
      </c>
      <c r="F308" s="2" t="s">
        <v>3027</v>
      </c>
      <c r="G308" s="2" t="s">
        <v>3027</v>
      </c>
      <c r="H308" s="2" t="s">
        <v>3027</v>
      </c>
      <c r="I308" s="2" t="s">
        <v>2915</v>
      </c>
      <c r="J308" s="2" t="s">
        <v>1518</v>
      </c>
      <c r="K308" s="2" t="s">
        <v>1074</v>
      </c>
      <c r="L308" s="3">
        <v>197.8</v>
      </c>
      <c r="M308" s="3">
        <v>207.69</v>
      </c>
      <c r="N308" s="3">
        <v>459.99</v>
      </c>
      <c r="O308" s="2" t="s">
        <v>217</v>
      </c>
      <c r="P308" s="2" t="s">
        <v>439</v>
      </c>
      <c r="Q308" s="2" t="s">
        <v>219</v>
      </c>
      <c r="R308" s="2" t="s">
        <v>220</v>
      </c>
      <c r="S308" s="2" t="s">
        <v>3028</v>
      </c>
      <c r="T308" s="2" t="s">
        <v>220</v>
      </c>
      <c r="U308" s="2" t="s">
        <v>2892</v>
      </c>
      <c r="V308" s="2" t="s">
        <v>2964</v>
      </c>
      <c r="W308" s="2" t="s">
        <v>3029</v>
      </c>
      <c r="X308" s="2" t="s">
        <v>3030</v>
      </c>
      <c r="Y308" s="2" t="s">
        <v>624</v>
      </c>
      <c r="Z308" s="4">
        <v>95</v>
      </c>
      <c r="AA308" s="4">
        <f>=ROUNDDOWN(9.5,0)</f>
      </c>
      <c r="AB308" s="5">
        <v>10</v>
      </c>
      <c r="AC308" s="2" t="s">
        <v>3031</v>
      </c>
      <c r="AD308" s="4">
        <v>100</v>
      </c>
      <c r="AE308" s="4">
        <v>320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>
        <v>10</v>
      </c>
      <c r="AQ308" s="8">
        <v>2103.96</v>
      </c>
      <c r="AR308" s="4">
        <v>26</v>
      </c>
      <c r="AS308" s="8">
        <v>5566.46</v>
      </c>
      <c r="AT308" s="7">
        <v>-0.6154</v>
      </c>
      <c r="AU308" s="7">
        <v>-0.622</v>
      </c>
      <c r="AV308" s="4" t="s">
        <v>220</v>
      </c>
      <c r="AW308" s="8" t="s">
        <v>220</v>
      </c>
      <c r="AX308" s="4" t="s">
        <v>220</v>
      </c>
      <c r="AY308" s="8" t="s">
        <v>220</v>
      </c>
      <c r="AZ308" s="7" t="s">
        <v>220</v>
      </c>
      <c r="BA308" s="7" t="s">
        <v>220</v>
      </c>
      <c r="BB308" s="7">
        <v>0.5781</v>
      </c>
      <c r="BC308" s="4" t="s">
        <v>220</v>
      </c>
      <c r="BD308" s="8" t="s">
        <v>220</v>
      </c>
      <c r="BE308" s="4" t="s">
        <v>220</v>
      </c>
      <c r="BF308" s="8" t="s">
        <v>220</v>
      </c>
      <c r="BG308" s="7" t="s">
        <v>220</v>
      </c>
      <c r="BH308" s="7" t="s">
        <v>220</v>
      </c>
      <c r="BI308" s="7" t="s">
        <v>220</v>
      </c>
      <c r="BJ308" s="4">
        <v>10</v>
      </c>
      <c r="BK308" s="8">
        <v>2103.96</v>
      </c>
      <c r="BL308" s="2" t="s">
        <v>3041</v>
      </c>
      <c r="BM308" s="7">
        <v>1</v>
      </c>
      <c r="BN308" s="7">
        <v>1</v>
      </c>
      <c r="BO308" s="4">
        <v>1</v>
      </c>
      <c r="BP308" s="8">
        <v>219.6</v>
      </c>
      <c r="BQ308" s="4">
        <v>13</v>
      </c>
      <c r="BR308" s="8">
        <v>2854.8</v>
      </c>
      <c r="BS308" s="7">
        <v>-0.9231</v>
      </c>
      <c r="BT308" s="7">
        <v>-0.9231</v>
      </c>
      <c r="BU308" s="2" t="s">
        <v>230</v>
      </c>
      <c r="BV308" s="2" t="s">
        <v>217</v>
      </c>
      <c r="BW308" s="2" t="s">
        <v>220</v>
      </c>
      <c r="BX308" s="2" t="s">
        <v>476</v>
      </c>
      <c r="BY308" s="2" t="s">
        <v>232</v>
      </c>
      <c r="BZ308" s="2" t="s">
        <v>220</v>
      </c>
      <c r="CA308" s="4"/>
      <c r="CB308" s="8"/>
      <c r="CC308" s="4">
        <v>2</v>
      </c>
      <c r="CD308" s="8">
        <v>422.54</v>
      </c>
      <c r="CE308" s="7">
        <v>-1</v>
      </c>
      <c r="CF308" s="7">
        <v>-1</v>
      </c>
      <c r="CG308" s="2" t="s">
        <v>230</v>
      </c>
      <c r="CH308" s="2" t="s">
        <v>217</v>
      </c>
      <c r="CI308" s="2" t="s">
        <v>3033</v>
      </c>
      <c r="CJ308" s="2" t="s">
        <v>2821</v>
      </c>
      <c r="CK308" s="2" t="s">
        <v>232</v>
      </c>
      <c r="CL308" s="2" t="s">
        <v>220</v>
      </c>
      <c r="CM308" s="4"/>
      <c r="CN308" s="8"/>
      <c r="CO308" s="4">
        <v>1</v>
      </c>
      <c r="CP308" s="8">
        <v>208.66</v>
      </c>
      <c r="CQ308" s="7">
        <v>-1</v>
      </c>
      <c r="CR308" s="7">
        <v>-1</v>
      </c>
      <c r="CS308" s="2" t="s">
        <v>230</v>
      </c>
      <c r="CT308" s="2" t="s">
        <v>217</v>
      </c>
      <c r="CU308" s="2" t="s">
        <v>478</v>
      </c>
      <c r="CV308" s="2" t="s">
        <v>745</v>
      </c>
      <c r="CW308" s="2" t="s">
        <v>232</v>
      </c>
      <c r="CX308" s="2" t="s">
        <v>220</v>
      </c>
      <c r="CY308" s="4"/>
      <c r="CZ308" s="8"/>
      <c r="DA308" s="4">
        <v>1</v>
      </c>
      <c r="DB308" s="8">
        <v>199.37</v>
      </c>
      <c r="DC308" s="7">
        <v>-1</v>
      </c>
      <c r="DD308" s="7">
        <v>-1</v>
      </c>
      <c r="DE308" s="2" t="s">
        <v>230</v>
      </c>
      <c r="DF308" s="2" t="s">
        <v>217</v>
      </c>
      <c r="DG308" s="2" t="s">
        <v>3042</v>
      </c>
      <c r="DH308" s="2" t="s">
        <v>2458</v>
      </c>
      <c r="DI308" s="2" t="s">
        <v>232</v>
      </c>
      <c r="DJ308" s="2" t="s">
        <v>220</v>
      </c>
      <c r="DK308" s="4">
        <v>2</v>
      </c>
      <c r="DL308" s="8">
        <v>415.36</v>
      </c>
      <c r="DM308" s="4">
        <v>6</v>
      </c>
      <c r="DN308" s="8">
        <v>1246.08</v>
      </c>
      <c r="DO308" s="7">
        <v>-0.6667</v>
      </c>
      <c r="DP308" s="7">
        <v>-0.6667</v>
      </c>
      <c r="DQ308" s="2" t="s">
        <v>230</v>
      </c>
      <c r="DR308" s="2" t="s">
        <v>217</v>
      </c>
      <c r="DS308" s="2" t="s">
        <v>1398</v>
      </c>
      <c r="DT308" s="2" t="s">
        <v>624</v>
      </c>
      <c r="DU308" s="2" t="s">
        <v>232</v>
      </c>
      <c r="DV308" s="2" t="s">
        <v>220</v>
      </c>
      <c r="DW308" s="4">
        <v>3</v>
      </c>
      <c r="DX308" s="8">
        <v>596.61</v>
      </c>
      <c r="DY308" s="4">
        <v>1</v>
      </c>
      <c r="DZ308" s="8">
        <v>198.87</v>
      </c>
      <c r="EA308" s="7">
        <v>2</v>
      </c>
      <c r="EB308" s="7">
        <v>2</v>
      </c>
      <c r="EC308" s="2" t="s">
        <v>230</v>
      </c>
      <c r="ED308" s="2" t="s">
        <v>217</v>
      </c>
      <c r="EE308" s="2" t="s">
        <v>3010</v>
      </c>
      <c r="EF308" s="2" t="s">
        <v>3043</v>
      </c>
      <c r="EG308" s="2" t="s">
        <v>232</v>
      </c>
      <c r="EH308" s="2" t="s">
        <v>220</v>
      </c>
      <c r="EI308" s="4">
        <v>2</v>
      </c>
      <c r="EJ308" s="8">
        <v>448.62</v>
      </c>
      <c r="EK308" s="4"/>
      <c r="EL308" s="8"/>
      <c r="EM308" s="7"/>
      <c r="EN308" s="7"/>
      <c r="EO308" s="2" t="s">
        <v>230</v>
      </c>
      <c r="EP308" s="2" t="s">
        <v>217</v>
      </c>
      <c r="EQ308" s="2" t="s">
        <v>369</v>
      </c>
      <c r="ER308" s="2" t="s">
        <v>893</v>
      </c>
      <c r="ES308" s="2" t="s">
        <v>232</v>
      </c>
      <c r="ET308" s="2" t="s">
        <v>220</v>
      </c>
      <c r="EU308" s="4">
        <v>1</v>
      </c>
      <c r="EV308" s="8">
        <v>218.07</v>
      </c>
      <c r="EW308" s="4">
        <v>2</v>
      </c>
      <c r="EX308" s="8">
        <v>436.14</v>
      </c>
      <c r="EY308" s="7">
        <v>-0.5</v>
      </c>
      <c r="EZ308" s="7">
        <v>-0.5</v>
      </c>
      <c r="FA308" s="2" t="s">
        <v>230</v>
      </c>
      <c r="FB308" s="2" t="s">
        <v>217</v>
      </c>
      <c r="FC308" s="2" t="s">
        <v>1038</v>
      </c>
      <c r="FD308" s="2" t="s">
        <v>878</v>
      </c>
      <c r="FE308" s="2" t="s">
        <v>232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230</v>
      </c>
      <c r="FN308" s="2" t="s">
        <v>217</v>
      </c>
      <c r="FO308" s="2" t="s">
        <v>1915</v>
      </c>
      <c r="FP308" s="2" t="s">
        <v>2239</v>
      </c>
      <c r="FQ308" s="2" t="s">
        <v>232</v>
      </c>
      <c r="FR308" s="2" t="s">
        <v>220</v>
      </c>
      <c r="FS308" s="4"/>
      <c r="FT308" s="8"/>
      <c r="FU308" s="4"/>
      <c r="FV308" s="8"/>
      <c r="FW308" s="7"/>
      <c r="FX308" s="7"/>
      <c r="FY308" s="2" t="s">
        <v>416</v>
      </c>
      <c r="FZ308" s="2" t="s">
        <v>217</v>
      </c>
      <c r="GA308" s="2" t="s">
        <v>220</v>
      </c>
      <c r="GB308" s="2" t="s">
        <v>220</v>
      </c>
      <c r="GC308" s="2" t="s">
        <v>232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230</v>
      </c>
      <c r="GL308" s="2" t="s">
        <v>217</v>
      </c>
      <c r="GM308" s="2" t="s">
        <v>250</v>
      </c>
      <c r="GN308" s="2" t="s">
        <v>1014</v>
      </c>
      <c r="GO308" s="2" t="s">
        <v>232</v>
      </c>
      <c r="GP308" s="2" t="s">
        <v>220</v>
      </c>
      <c r="GQ308" s="4">
        <v>1</v>
      </c>
      <c r="GR308" s="8">
        <v>205.7</v>
      </c>
      <c r="GS308" s="4"/>
      <c r="GT308" s="8"/>
      <c r="GU308" s="7"/>
      <c r="GV308" s="7"/>
      <c r="GW308" s="2" t="s">
        <v>230</v>
      </c>
      <c r="GX308" s="2" t="s">
        <v>217</v>
      </c>
      <c r="GY308" s="2" t="s">
        <v>2377</v>
      </c>
      <c r="GZ308" s="2" t="s">
        <v>1551</v>
      </c>
      <c r="HA308" s="2" t="s">
        <v>232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254</v>
      </c>
      <c r="HJ308" s="2" t="s">
        <v>217</v>
      </c>
      <c r="HK308" s="2" t="s">
        <v>220</v>
      </c>
      <c r="HL308" s="2" t="s">
        <v>220</v>
      </c>
      <c r="HM308" s="2" t="s">
        <v>232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230</v>
      </c>
      <c r="HV308" s="2" t="s">
        <v>217</v>
      </c>
      <c r="HW308" s="2" t="s">
        <v>1156</v>
      </c>
      <c r="HX308" s="2" t="s">
        <v>434</v>
      </c>
      <c r="HY308" s="2" t="s">
        <v>232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230</v>
      </c>
      <c r="IH308" s="2" t="s">
        <v>217</v>
      </c>
      <c r="II308" s="2" t="s">
        <v>1995</v>
      </c>
      <c r="IJ308" s="2" t="s">
        <v>1419</v>
      </c>
      <c r="IK308" s="2" t="s">
        <v>232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277</v>
      </c>
      <c r="IT308" s="2" t="s">
        <v>217</v>
      </c>
      <c r="IU308" s="2" t="s">
        <v>220</v>
      </c>
      <c r="IV308" s="2" t="s">
        <v>220</v>
      </c>
      <c r="IW308" s="2" t="s">
        <v>232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416</v>
      </c>
      <c r="JF308" s="2" t="s">
        <v>217</v>
      </c>
      <c r="JG308" s="2" t="s">
        <v>220</v>
      </c>
      <c r="JH308" s="2" t="s">
        <v>220</v>
      </c>
      <c r="JI308" s="2" t="s">
        <v>232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277</v>
      </c>
      <c r="JR308" s="2" t="s">
        <v>217</v>
      </c>
      <c r="JS308" s="2" t="s">
        <v>220</v>
      </c>
      <c r="JT308" s="2" t="s">
        <v>220</v>
      </c>
      <c r="JU308" s="2" t="s">
        <v>232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230</v>
      </c>
      <c r="KD308" s="2" t="s">
        <v>217</v>
      </c>
      <c r="KE308" s="2" t="s">
        <v>1053</v>
      </c>
      <c r="KF308" s="2" t="s">
        <v>2060</v>
      </c>
      <c r="KG308" s="2" t="s">
        <v>232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230</v>
      </c>
      <c r="KP308" s="2" t="s">
        <v>217</v>
      </c>
      <c r="KQ308" s="2" t="s">
        <v>264</v>
      </c>
      <c r="KR308" s="2" t="s">
        <v>1321</v>
      </c>
      <c r="KS308" s="2" t="s">
        <v>232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230</v>
      </c>
      <c r="LB308" s="2" t="s">
        <v>217</v>
      </c>
      <c r="LC308" s="2" t="s">
        <v>2947</v>
      </c>
      <c r="LD308" s="2" t="s">
        <v>2108</v>
      </c>
      <c r="LE308" s="2" t="s">
        <v>232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268</v>
      </c>
      <c r="LN308" s="2" t="s">
        <v>217</v>
      </c>
      <c r="LO308" s="2" t="s">
        <v>220</v>
      </c>
      <c r="LP308" s="2" t="s">
        <v>220</v>
      </c>
      <c r="LQ308" s="2" t="s">
        <v>232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230</v>
      </c>
      <c r="LZ308" s="2" t="s">
        <v>270</v>
      </c>
      <c r="MA308" s="2" t="s">
        <v>810</v>
      </c>
      <c r="MB308" s="2" t="s">
        <v>220</v>
      </c>
      <c r="MC308" s="2" t="s">
        <v>232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416</v>
      </c>
      <c r="ML308" s="2" t="s">
        <v>217</v>
      </c>
      <c r="MM308" s="2" t="s">
        <v>220</v>
      </c>
      <c r="MN308" s="2" t="s">
        <v>220</v>
      </c>
      <c r="MO308" s="2" t="s">
        <v>232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230</v>
      </c>
      <c r="MX308" s="2" t="s">
        <v>274</v>
      </c>
      <c r="MY308" s="2" t="s">
        <v>1728</v>
      </c>
      <c r="MZ308" s="2" t="s">
        <v>3044</v>
      </c>
      <c r="NA308" s="2" t="s">
        <v>232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220</v>
      </c>
      <c r="NJ308" s="2" t="s">
        <v>220</v>
      </c>
      <c r="NK308" s="2" t="s">
        <v>220</v>
      </c>
      <c r="NL308" s="2" t="s">
        <v>220</v>
      </c>
      <c r="NM308" s="2" t="s">
        <v>220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277</v>
      </c>
      <c r="NV308" s="2" t="s">
        <v>217</v>
      </c>
      <c r="NW308" s="2" t="s">
        <v>220</v>
      </c>
      <c r="NX308" s="2" t="s">
        <v>220</v>
      </c>
      <c r="NY308" s="2" t="s">
        <v>232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220</v>
      </c>
      <c r="OI308" s="2" t="s">
        <v>220</v>
      </c>
      <c r="OJ308" s="2" t="s">
        <v>220</v>
      </c>
      <c r="OK308" s="2" t="s">
        <v>220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254</v>
      </c>
      <c r="OT308" s="2" t="s">
        <v>270</v>
      </c>
      <c r="OU308" s="2" t="s">
        <v>220</v>
      </c>
      <c r="OV308" s="2" t="s">
        <v>220</v>
      </c>
      <c r="OW308" s="2" t="s">
        <v>232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277</v>
      </c>
      <c r="PF308" s="2" t="s">
        <v>217</v>
      </c>
      <c r="PG308" s="2" t="s">
        <v>220</v>
      </c>
      <c r="PH308" s="2" t="s">
        <v>220</v>
      </c>
      <c r="PI308" s="2" t="s">
        <v>232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230</v>
      </c>
      <c r="PR308" s="2" t="s">
        <v>270</v>
      </c>
      <c r="PS308" s="2" t="s">
        <v>2952</v>
      </c>
      <c r="PT308" s="2" t="s">
        <v>2625</v>
      </c>
      <c r="PU308" s="2" t="s">
        <v>232</v>
      </c>
      <c r="PV308" s="2" t="s">
        <v>220</v>
      </c>
      <c r="PW308" s="4">
        <v>95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>
        <v>100</v>
      </c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>
        <v>100</v>
      </c>
      <c r="SU308" s="4"/>
      <c r="SV308" s="4"/>
      <c r="SW308" s="4"/>
      <c r="SX308" s="4"/>
      <c r="SY308" s="4">
        <v>120</v>
      </c>
      <c r="SZ308" s="4"/>
      <c r="TA308" s="4"/>
      <c r="TB308" s="4"/>
      <c r="TC308" s="4"/>
      <c r="TD308" s="4"/>
      <c r="TE308" s="4"/>
      <c r="TF308" s="4"/>
      <c r="TG308" s="4"/>
      <c r="TH308" s="4"/>
    </row>
    <row r="309">
      <c r="A309" s="2" t="s">
        <v>3045</v>
      </c>
      <c r="B309" s="2" t="s">
        <v>209</v>
      </c>
      <c r="C309" s="2" t="s">
        <v>2878</v>
      </c>
      <c r="D309" s="2" t="s">
        <v>211</v>
      </c>
      <c r="E309" s="2" t="s">
        <v>1372</v>
      </c>
      <c r="F309" s="2" t="s">
        <v>3046</v>
      </c>
      <c r="G309" s="2" t="s">
        <v>220</v>
      </c>
      <c r="H309" s="2" t="s">
        <v>220</v>
      </c>
      <c r="I309" s="2" t="s">
        <v>2915</v>
      </c>
      <c r="J309" s="2" t="s">
        <v>2881</v>
      </c>
      <c r="K309" s="2" t="s">
        <v>1436</v>
      </c>
      <c r="L309" s="3">
        <v>172.2</v>
      </c>
      <c r="M309" s="3">
        <v>180.81</v>
      </c>
      <c r="N309" s="3">
        <v>409.99</v>
      </c>
      <c r="O309" s="2" t="s">
        <v>217</v>
      </c>
      <c r="P309" s="2" t="s">
        <v>439</v>
      </c>
      <c r="Q309" s="2" t="s">
        <v>219</v>
      </c>
      <c r="R309" s="2" t="s">
        <v>220</v>
      </c>
      <c r="S309" s="2" t="s">
        <v>3047</v>
      </c>
      <c r="T309" s="2" t="s">
        <v>220</v>
      </c>
      <c r="U309" s="2" t="s">
        <v>2884</v>
      </c>
      <c r="V309" s="2" t="s">
        <v>1217</v>
      </c>
      <c r="W309" s="2" t="s">
        <v>2965</v>
      </c>
      <c r="X309" s="2" t="s">
        <v>3048</v>
      </c>
      <c r="Y309" s="2" t="s">
        <v>2450</v>
      </c>
      <c r="Z309" s="4">
        <v>235</v>
      </c>
      <c r="AA309" s="4">
        <f>=ROUNDDOWN(39.1666666666667,0)</f>
      </c>
      <c r="AB309" s="5">
        <v>6</v>
      </c>
      <c r="AC309" s="2" t="s">
        <v>3049</v>
      </c>
      <c r="AD309" s="4">
        <v>50</v>
      </c>
      <c r="AE309" s="4">
        <v>50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7</v>
      </c>
      <c r="AQ309" s="8">
        <v>1307.29</v>
      </c>
      <c r="AR309" s="4">
        <v>12</v>
      </c>
      <c r="AS309" s="8">
        <v>2336.07</v>
      </c>
      <c r="AT309" s="7">
        <v>-0.4167</v>
      </c>
      <c r="AU309" s="7">
        <v>-0.4404</v>
      </c>
      <c r="AV309" s="4">
        <v>17</v>
      </c>
      <c r="AW309" s="8">
        <v>3461.41</v>
      </c>
      <c r="AX309" s="4">
        <v>43</v>
      </c>
      <c r="AY309" s="8">
        <v>9132.72</v>
      </c>
      <c r="AZ309" s="7">
        <v>-0.6047</v>
      </c>
      <c r="BA309" s="7">
        <v>-0.621</v>
      </c>
      <c r="BB309" s="7">
        <v>0.3777</v>
      </c>
      <c r="BC309" s="4">
        <v>17</v>
      </c>
      <c r="BD309" s="8">
        <v>3461.41</v>
      </c>
      <c r="BE309" s="4">
        <v>43</v>
      </c>
      <c r="BF309" s="8">
        <v>9132.72</v>
      </c>
      <c r="BG309" s="7">
        <v>-0.6047</v>
      </c>
      <c r="BH309" s="7">
        <v>-0.621</v>
      </c>
      <c r="BI309" s="7">
        <v>1</v>
      </c>
      <c r="BJ309" s="4">
        <v>7</v>
      </c>
      <c r="BK309" s="8">
        <v>1307.29</v>
      </c>
      <c r="BL309" s="2" t="s">
        <v>3050</v>
      </c>
      <c r="BM309" s="7">
        <v>1</v>
      </c>
      <c r="BN309" s="7">
        <v>1</v>
      </c>
      <c r="BO309" s="4">
        <v>1</v>
      </c>
      <c r="BP309" s="8">
        <v>187.79</v>
      </c>
      <c r="BQ309" s="4">
        <v>4</v>
      </c>
      <c r="BR309" s="8">
        <v>751.16</v>
      </c>
      <c r="BS309" s="7">
        <v>-0.75</v>
      </c>
      <c r="BT309" s="7">
        <v>-0.75</v>
      </c>
      <c r="BU309" s="2" t="s">
        <v>230</v>
      </c>
      <c r="BV309" s="2" t="s">
        <v>217</v>
      </c>
      <c r="BW309" s="2" t="s">
        <v>220</v>
      </c>
      <c r="BX309" s="2" t="s">
        <v>2249</v>
      </c>
      <c r="BY309" s="2" t="s">
        <v>232</v>
      </c>
      <c r="BZ309" s="2" t="s">
        <v>220</v>
      </c>
      <c r="CA309" s="4">
        <v>2</v>
      </c>
      <c r="CB309" s="8">
        <v>362.18</v>
      </c>
      <c r="CC309" s="4">
        <v>1</v>
      </c>
      <c r="CD309" s="8">
        <v>181.09</v>
      </c>
      <c r="CE309" s="7">
        <v>1</v>
      </c>
      <c r="CF309" s="7">
        <v>1</v>
      </c>
      <c r="CG309" s="2" t="s">
        <v>230</v>
      </c>
      <c r="CH309" s="2" t="s">
        <v>217</v>
      </c>
      <c r="CI309" s="2" t="s">
        <v>3003</v>
      </c>
      <c r="CJ309" s="2" t="s">
        <v>2668</v>
      </c>
      <c r="CK309" s="2" t="s">
        <v>232</v>
      </c>
      <c r="CL309" s="2" t="s">
        <v>220</v>
      </c>
      <c r="CM309" s="4">
        <v>1</v>
      </c>
      <c r="CN309" s="8">
        <v>185.98</v>
      </c>
      <c r="CO309" s="4">
        <v>2</v>
      </c>
      <c r="CP309" s="8">
        <v>371.96</v>
      </c>
      <c r="CQ309" s="7">
        <v>-0.5</v>
      </c>
      <c r="CR309" s="7">
        <v>-0.5</v>
      </c>
      <c r="CS309" s="2" t="s">
        <v>230</v>
      </c>
      <c r="CT309" s="2" t="s">
        <v>217</v>
      </c>
      <c r="CU309" s="2" t="s">
        <v>478</v>
      </c>
      <c r="CV309" s="2" t="s">
        <v>3051</v>
      </c>
      <c r="CW309" s="2" t="s">
        <v>232</v>
      </c>
      <c r="CX309" s="2" t="s">
        <v>220</v>
      </c>
      <c r="CY309" s="4"/>
      <c r="CZ309" s="8"/>
      <c r="DA309" s="4"/>
      <c r="DB309" s="8"/>
      <c r="DC309" s="7"/>
      <c r="DD309" s="7"/>
      <c r="DE309" s="2" t="s">
        <v>230</v>
      </c>
      <c r="DF309" s="2" t="s">
        <v>217</v>
      </c>
      <c r="DG309" s="2" t="s">
        <v>2209</v>
      </c>
      <c r="DH309" s="2" t="s">
        <v>2229</v>
      </c>
      <c r="DI309" s="2" t="s">
        <v>232</v>
      </c>
      <c r="DJ309" s="2" t="s">
        <v>220</v>
      </c>
      <c r="DK309" s="4">
        <v>2</v>
      </c>
      <c r="DL309" s="8">
        <v>376.07</v>
      </c>
      <c r="DM309" s="4">
        <v>4</v>
      </c>
      <c r="DN309" s="8">
        <v>904.01</v>
      </c>
      <c r="DO309" s="7">
        <v>-0.5</v>
      </c>
      <c r="DP309" s="7">
        <v>-0.584</v>
      </c>
      <c r="DQ309" s="2" t="s">
        <v>230</v>
      </c>
      <c r="DR309" s="2" t="s">
        <v>217</v>
      </c>
      <c r="DS309" s="2" t="s">
        <v>2007</v>
      </c>
      <c r="DT309" s="2" t="s">
        <v>1387</v>
      </c>
      <c r="DU309" s="2" t="s">
        <v>232</v>
      </c>
      <c r="DV309" s="2" t="s">
        <v>220</v>
      </c>
      <c r="DW309" s="4"/>
      <c r="DX309" s="8"/>
      <c r="DY309" s="4">
        <v>1</v>
      </c>
      <c r="DZ309" s="8">
        <v>127.85</v>
      </c>
      <c r="EA309" s="7">
        <v>-1</v>
      </c>
      <c r="EB309" s="7">
        <v>-1</v>
      </c>
      <c r="EC309" s="2" t="s">
        <v>230</v>
      </c>
      <c r="ED309" s="2" t="s">
        <v>217</v>
      </c>
      <c r="EE309" s="2" t="s">
        <v>3010</v>
      </c>
      <c r="EF309" s="2" t="s">
        <v>3052</v>
      </c>
      <c r="EG309" s="2" t="s">
        <v>232</v>
      </c>
      <c r="EH309" s="2" t="s">
        <v>220</v>
      </c>
      <c r="EI309" s="4"/>
      <c r="EJ309" s="8"/>
      <c r="EK309" s="4"/>
      <c r="EL309" s="8"/>
      <c r="EM309" s="7"/>
      <c r="EN309" s="7"/>
      <c r="EO309" s="2" t="s">
        <v>268</v>
      </c>
      <c r="EP309" s="2" t="s">
        <v>217</v>
      </c>
      <c r="EQ309" s="2" t="s">
        <v>220</v>
      </c>
      <c r="ER309" s="2" t="s">
        <v>220</v>
      </c>
      <c r="ES309" s="2" t="s">
        <v>232</v>
      </c>
      <c r="ET309" s="2" t="s">
        <v>220</v>
      </c>
      <c r="EU309" s="4"/>
      <c r="EV309" s="8"/>
      <c r="EW309" s="4"/>
      <c r="EX309" s="8"/>
      <c r="EY309" s="7"/>
      <c r="EZ309" s="7"/>
      <c r="FA309" s="2" t="s">
        <v>230</v>
      </c>
      <c r="FB309" s="2" t="s">
        <v>217</v>
      </c>
      <c r="FC309" s="2" t="s">
        <v>1038</v>
      </c>
      <c r="FD309" s="2" t="s">
        <v>1866</v>
      </c>
      <c r="FE309" s="2" t="s">
        <v>232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230</v>
      </c>
      <c r="FN309" s="2" t="s">
        <v>217</v>
      </c>
      <c r="FO309" s="2" t="s">
        <v>2925</v>
      </c>
      <c r="FP309" s="2" t="s">
        <v>1953</v>
      </c>
      <c r="FQ309" s="2" t="s">
        <v>232</v>
      </c>
      <c r="FR309" s="2" t="s">
        <v>220</v>
      </c>
      <c r="FS309" s="4"/>
      <c r="FT309" s="8"/>
      <c r="FU309" s="4"/>
      <c r="FV309" s="8"/>
      <c r="FW309" s="7"/>
      <c r="FX309" s="7"/>
      <c r="FY309" s="2" t="s">
        <v>277</v>
      </c>
      <c r="FZ309" s="2" t="s">
        <v>217</v>
      </c>
      <c r="GA309" s="2" t="s">
        <v>220</v>
      </c>
      <c r="GB309" s="2" t="s">
        <v>220</v>
      </c>
      <c r="GC309" s="2" t="s">
        <v>232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230</v>
      </c>
      <c r="GL309" s="2" t="s">
        <v>217</v>
      </c>
      <c r="GM309" s="2" t="s">
        <v>250</v>
      </c>
      <c r="GN309" s="2" t="s">
        <v>660</v>
      </c>
      <c r="GO309" s="2" t="s">
        <v>232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230</v>
      </c>
      <c r="GX309" s="2" t="s">
        <v>270</v>
      </c>
      <c r="GY309" s="2" t="s">
        <v>2377</v>
      </c>
      <c r="GZ309" s="2" t="s">
        <v>1189</v>
      </c>
      <c r="HA309" s="2" t="s">
        <v>232</v>
      </c>
      <c r="HB309" s="2" t="s">
        <v>220</v>
      </c>
      <c r="HC309" s="4"/>
      <c r="HD309" s="8"/>
      <c r="HE309" s="4"/>
      <c r="HF309" s="8"/>
      <c r="HG309" s="7"/>
      <c r="HH309" s="7"/>
      <c r="HI309" s="2" t="s">
        <v>277</v>
      </c>
      <c r="HJ309" s="2" t="s">
        <v>217</v>
      </c>
      <c r="HK309" s="2" t="s">
        <v>220</v>
      </c>
      <c r="HL309" s="2" t="s">
        <v>220</v>
      </c>
      <c r="HM309" s="2" t="s">
        <v>232</v>
      </c>
      <c r="HN309" s="2" t="s">
        <v>220</v>
      </c>
      <c r="HO309" s="4">
        <v>1</v>
      </c>
      <c r="HP309" s="8">
        <v>195.27</v>
      </c>
      <c r="HQ309" s="4"/>
      <c r="HR309" s="8"/>
      <c r="HS309" s="7"/>
      <c r="HT309" s="7"/>
      <c r="HU309" s="2" t="s">
        <v>230</v>
      </c>
      <c r="HV309" s="2" t="s">
        <v>217</v>
      </c>
      <c r="HW309" s="2" t="s">
        <v>1156</v>
      </c>
      <c r="HX309" s="2" t="s">
        <v>968</v>
      </c>
      <c r="HY309" s="2" t="s">
        <v>232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230</v>
      </c>
      <c r="IH309" s="2" t="s">
        <v>217</v>
      </c>
      <c r="II309" s="2" t="s">
        <v>680</v>
      </c>
      <c r="IJ309" s="2" t="s">
        <v>454</v>
      </c>
      <c r="IK309" s="2" t="s">
        <v>232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277</v>
      </c>
      <c r="IT309" s="2" t="s">
        <v>217</v>
      </c>
      <c r="IU309" s="2" t="s">
        <v>220</v>
      </c>
      <c r="IV309" s="2" t="s">
        <v>220</v>
      </c>
      <c r="IW309" s="2" t="s">
        <v>232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254</v>
      </c>
      <c r="JF309" s="2" t="s">
        <v>217</v>
      </c>
      <c r="JG309" s="2" t="s">
        <v>220</v>
      </c>
      <c r="JH309" s="2" t="s">
        <v>220</v>
      </c>
      <c r="JI309" s="2" t="s">
        <v>232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230</v>
      </c>
      <c r="JR309" s="2" t="s">
        <v>217</v>
      </c>
      <c r="JS309" s="2" t="s">
        <v>967</v>
      </c>
      <c r="JT309" s="2" t="s">
        <v>1194</v>
      </c>
      <c r="JU309" s="2" t="s">
        <v>232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230</v>
      </c>
      <c r="KD309" s="2" t="s">
        <v>217</v>
      </c>
      <c r="KE309" s="2" t="s">
        <v>369</v>
      </c>
      <c r="KF309" s="2" t="s">
        <v>220</v>
      </c>
      <c r="KG309" s="2" t="s">
        <v>232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230</v>
      </c>
      <c r="KP309" s="2" t="s">
        <v>217</v>
      </c>
      <c r="KQ309" s="2" t="s">
        <v>387</v>
      </c>
      <c r="KR309" s="2" t="s">
        <v>220</v>
      </c>
      <c r="KS309" s="2" t="s">
        <v>232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230</v>
      </c>
      <c r="LB309" s="2" t="s">
        <v>217</v>
      </c>
      <c r="LC309" s="2" t="s">
        <v>3005</v>
      </c>
      <c r="LD309" s="2" t="s">
        <v>357</v>
      </c>
      <c r="LE309" s="2" t="s">
        <v>232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268</v>
      </c>
      <c r="LN309" s="2" t="s">
        <v>217</v>
      </c>
      <c r="LO309" s="2" t="s">
        <v>220</v>
      </c>
      <c r="LP309" s="2" t="s">
        <v>220</v>
      </c>
      <c r="LQ309" s="2" t="s">
        <v>232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268</v>
      </c>
      <c r="LZ309" s="2" t="s">
        <v>217</v>
      </c>
      <c r="MA309" s="2" t="s">
        <v>220</v>
      </c>
      <c r="MB309" s="2" t="s">
        <v>220</v>
      </c>
      <c r="MC309" s="2" t="s">
        <v>232</v>
      </c>
      <c r="MD309" s="2" t="s">
        <v>220</v>
      </c>
      <c r="ME309" s="4"/>
      <c r="MF309" s="8"/>
      <c r="MG309" s="4"/>
      <c r="MH309" s="8"/>
      <c r="MI309" s="7"/>
      <c r="MJ309" s="7"/>
      <c r="MK309" s="2" t="s">
        <v>268</v>
      </c>
      <c r="ML309" s="2" t="s">
        <v>217</v>
      </c>
      <c r="MM309" s="2" t="s">
        <v>220</v>
      </c>
      <c r="MN309" s="2" t="s">
        <v>220</v>
      </c>
      <c r="MO309" s="2" t="s">
        <v>232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230</v>
      </c>
      <c r="MX309" s="2" t="s">
        <v>274</v>
      </c>
      <c r="MY309" s="2" t="s">
        <v>1728</v>
      </c>
      <c r="MZ309" s="2" t="s">
        <v>2619</v>
      </c>
      <c r="NA309" s="2" t="s">
        <v>232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220</v>
      </c>
      <c r="NJ309" s="2" t="s">
        <v>220</v>
      </c>
      <c r="NK309" s="2" t="s">
        <v>220</v>
      </c>
      <c r="NL309" s="2" t="s">
        <v>220</v>
      </c>
      <c r="NM309" s="2" t="s">
        <v>220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277</v>
      </c>
      <c r="NV309" s="2" t="s">
        <v>217</v>
      </c>
      <c r="NW309" s="2" t="s">
        <v>220</v>
      </c>
      <c r="NX309" s="2" t="s">
        <v>220</v>
      </c>
      <c r="NY309" s="2" t="s">
        <v>232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220</v>
      </c>
      <c r="OI309" s="2" t="s">
        <v>220</v>
      </c>
      <c r="OJ309" s="2" t="s">
        <v>220</v>
      </c>
      <c r="OK309" s="2" t="s">
        <v>220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254</v>
      </c>
      <c r="OT309" s="2" t="s">
        <v>270</v>
      </c>
      <c r="OU309" s="2" t="s">
        <v>220</v>
      </c>
      <c r="OV309" s="2" t="s">
        <v>220</v>
      </c>
      <c r="OW309" s="2" t="s">
        <v>232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277</v>
      </c>
      <c r="PF309" s="2" t="s">
        <v>217</v>
      </c>
      <c r="PG309" s="2" t="s">
        <v>220</v>
      </c>
      <c r="PH309" s="2" t="s">
        <v>220</v>
      </c>
      <c r="PI309" s="2" t="s">
        <v>232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230</v>
      </c>
      <c r="PR309" s="2" t="s">
        <v>270</v>
      </c>
      <c r="PS309" s="2" t="s">
        <v>472</v>
      </c>
      <c r="PT309" s="2" t="s">
        <v>1915</v>
      </c>
      <c r="PU309" s="2" t="s">
        <v>232</v>
      </c>
      <c r="PV309" s="2" t="s">
        <v>220</v>
      </c>
      <c r="PW309" s="4">
        <v>235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>
        <v>50</v>
      </c>
      <c r="TG309" s="4"/>
      <c r="TH309" s="4"/>
    </row>
    <row r="310">
      <c r="A310" s="2" t="s">
        <v>3053</v>
      </c>
      <c r="B310" s="2" t="s">
        <v>209</v>
      </c>
      <c r="C310" s="2" t="s">
        <v>2878</v>
      </c>
      <c r="D310" s="2" t="s">
        <v>211</v>
      </c>
      <c r="E310" s="2" t="s">
        <v>1372</v>
      </c>
      <c r="F310" s="2" t="s">
        <v>3046</v>
      </c>
      <c r="G310" s="2" t="s">
        <v>220</v>
      </c>
      <c r="H310" s="2" t="s">
        <v>220</v>
      </c>
      <c r="I310" s="2" t="s">
        <v>2915</v>
      </c>
      <c r="J310" s="2" t="s">
        <v>1518</v>
      </c>
      <c r="K310" s="2" t="s">
        <v>1436</v>
      </c>
      <c r="L310" s="3">
        <v>202.4</v>
      </c>
      <c r="M310" s="3">
        <v>212.52</v>
      </c>
      <c r="N310" s="3">
        <v>459.99</v>
      </c>
      <c r="O310" s="2" t="s">
        <v>217</v>
      </c>
      <c r="P310" s="2" t="s">
        <v>439</v>
      </c>
      <c r="Q310" s="2" t="s">
        <v>219</v>
      </c>
      <c r="R310" s="2" t="s">
        <v>220</v>
      </c>
      <c r="S310" s="2" t="s">
        <v>3047</v>
      </c>
      <c r="T310" s="2" t="s">
        <v>220</v>
      </c>
      <c r="U310" s="2" t="s">
        <v>2892</v>
      </c>
      <c r="V310" s="2" t="s">
        <v>1217</v>
      </c>
      <c r="W310" s="2" t="s">
        <v>2965</v>
      </c>
      <c r="X310" s="2" t="s">
        <v>3048</v>
      </c>
      <c r="Y310" s="2" t="s">
        <v>2450</v>
      </c>
      <c r="Z310" s="4">
        <v>227</v>
      </c>
      <c r="AA310" s="4">
        <f>=ROUNDDOWN(30.6756756756757,0)</f>
      </c>
      <c r="AB310" s="5">
        <v>7.4</v>
      </c>
      <c r="AC310" s="2" t="s">
        <v>793</v>
      </c>
      <c r="AD310" s="4">
        <v>150</v>
      </c>
      <c r="AE310" s="4">
        <v>300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10</v>
      </c>
      <c r="AQ310" s="8">
        <v>2154.12</v>
      </c>
      <c r="AR310" s="4">
        <v>31</v>
      </c>
      <c r="AS310" s="8">
        <v>6796.65</v>
      </c>
      <c r="AT310" s="7">
        <v>-0.6774</v>
      </c>
      <c r="AU310" s="7">
        <v>-0.6831</v>
      </c>
      <c r="AV310" s="4" t="s">
        <v>220</v>
      </c>
      <c r="AW310" s="8" t="s">
        <v>220</v>
      </c>
      <c r="AX310" s="4" t="s">
        <v>220</v>
      </c>
      <c r="AY310" s="8" t="s">
        <v>220</v>
      </c>
      <c r="AZ310" s="7" t="s">
        <v>220</v>
      </c>
      <c r="BA310" s="7" t="s">
        <v>220</v>
      </c>
      <c r="BB310" s="7">
        <v>0.6223</v>
      </c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 t="s">
        <v>220</v>
      </c>
      <c r="BJ310" s="4">
        <v>10</v>
      </c>
      <c r="BK310" s="8">
        <v>2154.12</v>
      </c>
      <c r="BL310" s="2" t="s">
        <v>3054</v>
      </c>
      <c r="BM310" s="7">
        <v>1</v>
      </c>
      <c r="BN310" s="7">
        <v>1</v>
      </c>
      <c r="BO310" s="4">
        <v>1</v>
      </c>
      <c r="BP310" s="8">
        <v>219.6</v>
      </c>
      <c r="BQ310" s="4">
        <v>14</v>
      </c>
      <c r="BR310" s="8">
        <v>3074.4</v>
      </c>
      <c r="BS310" s="7">
        <v>-0.9286</v>
      </c>
      <c r="BT310" s="7">
        <v>-0.9286</v>
      </c>
      <c r="BU310" s="2" t="s">
        <v>230</v>
      </c>
      <c r="BV310" s="2" t="s">
        <v>217</v>
      </c>
      <c r="BW310" s="2" t="s">
        <v>220</v>
      </c>
      <c r="BX310" s="2" t="s">
        <v>1725</v>
      </c>
      <c r="BY310" s="2" t="s">
        <v>232</v>
      </c>
      <c r="BZ310" s="2" t="s">
        <v>220</v>
      </c>
      <c r="CA310" s="4">
        <v>4</v>
      </c>
      <c r="CB310" s="8">
        <v>845.08</v>
      </c>
      <c r="CC310" s="4">
        <v>4</v>
      </c>
      <c r="CD310" s="8">
        <v>845.08</v>
      </c>
      <c r="CE310" s="7"/>
      <c r="CF310" s="7"/>
      <c r="CG310" s="2" t="s">
        <v>230</v>
      </c>
      <c r="CH310" s="2" t="s">
        <v>217</v>
      </c>
      <c r="CI310" s="2" t="s">
        <v>3003</v>
      </c>
      <c r="CJ310" s="2" t="s">
        <v>1561</v>
      </c>
      <c r="CK310" s="2" t="s">
        <v>232</v>
      </c>
      <c r="CL310" s="2" t="s">
        <v>220</v>
      </c>
      <c r="CM310" s="4">
        <v>2</v>
      </c>
      <c r="CN310" s="8">
        <v>437.18</v>
      </c>
      <c r="CO310" s="4">
        <v>6</v>
      </c>
      <c r="CP310" s="8">
        <v>1311.54</v>
      </c>
      <c r="CQ310" s="7">
        <v>-0.6667</v>
      </c>
      <c r="CR310" s="7">
        <v>-0.6667</v>
      </c>
      <c r="CS310" s="2" t="s">
        <v>230</v>
      </c>
      <c r="CT310" s="2" t="s">
        <v>217</v>
      </c>
      <c r="CU310" s="2" t="s">
        <v>478</v>
      </c>
      <c r="CV310" s="2" t="s">
        <v>2408</v>
      </c>
      <c r="CW310" s="2" t="s">
        <v>232</v>
      </c>
      <c r="CX310" s="2" t="s">
        <v>220</v>
      </c>
      <c r="CY310" s="4">
        <v>1</v>
      </c>
      <c r="CZ310" s="8">
        <v>199.59</v>
      </c>
      <c r="DA310" s="4"/>
      <c r="DB310" s="8"/>
      <c r="DC310" s="7"/>
      <c r="DD310" s="7"/>
      <c r="DE310" s="2" t="s">
        <v>230</v>
      </c>
      <c r="DF310" s="2" t="s">
        <v>217</v>
      </c>
      <c r="DG310" s="2" t="s">
        <v>2209</v>
      </c>
      <c r="DH310" s="2" t="s">
        <v>2262</v>
      </c>
      <c r="DI310" s="2" t="s">
        <v>232</v>
      </c>
      <c r="DJ310" s="2" t="s">
        <v>220</v>
      </c>
      <c r="DK310" s="4"/>
      <c r="DL310" s="8"/>
      <c r="DM310" s="4">
        <v>2</v>
      </c>
      <c r="DN310" s="8">
        <v>495.86</v>
      </c>
      <c r="DO310" s="7">
        <v>-1</v>
      </c>
      <c r="DP310" s="7">
        <v>-1</v>
      </c>
      <c r="DQ310" s="2" t="s">
        <v>230</v>
      </c>
      <c r="DR310" s="2" t="s">
        <v>217</v>
      </c>
      <c r="DS310" s="2" t="s">
        <v>2007</v>
      </c>
      <c r="DT310" s="2" t="s">
        <v>1387</v>
      </c>
      <c r="DU310" s="2" t="s">
        <v>232</v>
      </c>
      <c r="DV310" s="2" t="s">
        <v>220</v>
      </c>
      <c r="DW310" s="4"/>
      <c r="DX310" s="8"/>
      <c r="DY310" s="4"/>
      <c r="DZ310" s="8"/>
      <c r="EA310" s="7"/>
      <c r="EB310" s="7"/>
      <c r="EC310" s="2" t="s">
        <v>230</v>
      </c>
      <c r="ED310" s="2" t="s">
        <v>217</v>
      </c>
      <c r="EE310" s="2" t="s">
        <v>3010</v>
      </c>
      <c r="EF310" s="2" t="s">
        <v>3055</v>
      </c>
      <c r="EG310" s="2" t="s">
        <v>232</v>
      </c>
      <c r="EH310" s="2" t="s">
        <v>220</v>
      </c>
      <c r="EI310" s="4"/>
      <c r="EJ310" s="8"/>
      <c r="EK310" s="4"/>
      <c r="EL310" s="8"/>
      <c r="EM310" s="7"/>
      <c r="EN310" s="7"/>
      <c r="EO310" s="2" t="s">
        <v>268</v>
      </c>
      <c r="EP310" s="2" t="s">
        <v>217</v>
      </c>
      <c r="EQ310" s="2" t="s">
        <v>220</v>
      </c>
      <c r="ER310" s="2" t="s">
        <v>220</v>
      </c>
      <c r="ES310" s="2" t="s">
        <v>232</v>
      </c>
      <c r="ET310" s="2" t="s">
        <v>220</v>
      </c>
      <c r="EU310" s="4">
        <v>1</v>
      </c>
      <c r="EV310" s="8">
        <v>223.15</v>
      </c>
      <c r="EW310" s="4">
        <v>1</v>
      </c>
      <c r="EX310" s="8">
        <v>223.15</v>
      </c>
      <c r="EY310" s="7"/>
      <c r="EZ310" s="7"/>
      <c r="FA310" s="2" t="s">
        <v>230</v>
      </c>
      <c r="FB310" s="2" t="s">
        <v>217</v>
      </c>
      <c r="FC310" s="2" t="s">
        <v>1038</v>
      </c>
      <c r="FD310" s="2" t="s">
        <v>3056</v>
      </c>
      <c r="FE310" s="2" t="s">
        <v>232</v>
      </c>
      <c r="FF310" s="2" t="s">
        <v>220</v>
      </c>
      <c r="FG310" s="4"/>
      <c r="FH310" s="8"/>
      <c r="FI310" s="4">
        <v>3</v>
      </c>
      <c r="FJ310" s="8">
        <v>617.1</v>
      </c>
      <c r="FK310" s="7">
        <v>-1</v>
      </c>
      <c r="FL310" s="7">
        <v>-1</v>
      </c>
      <c r="FM310" s="2" t="s">
        <v>230</v>
      </c>
      <c r="FN310" s="2" t="s">
        <v>217</v>
      </c>
      <c r="FO310" s="2" t="s">
        <v>2925</v>
      </c>
      <c r="FP310" s="2" t="s">
        <v>722</v>
      </c>
      <c r="FQ310" s="2" t="s">
        <v>232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230</v>
      </c>
      <c r="FZ310" s="2" t="s">
        <v>217</v>
      </c>
      <c r="GA310" s="2" t="s">
        <v>983</v>
      </c>
      <c r="GB310" s="2" t="s">
        <v>3057</v>
      </c>
      <c r="GC310" s="2" t="s">
        <v>232</v>
      </c>
      <c r="GD310" s="2" t="s">
        <v>220</v>
      </c>
      <c r="GE310" s="4"/>
      <c r="GF310" s="8"/>
      <c r="GG310" s="4"/>
      <c r="GH310" s="8"/>
      <c r="GI310" s="7"/>
      <c r="GJ310" s="7"/>
      <c r="GK310" s="2" t="s">
        <v>230</v>
      </c>
      <c r="GL310" s="2" t="s">
        <v>217</v>
      </c>
      <c r="GM310" s="2" t="s">
        <v>250</v>
      </c>
      <c r="GN310" s="2" t="s">
        <v>289</v>
      </c>
      <c r="GO310" s="2" t="s">
        <v>232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230</v>
      </c>
      <c r="GX310" s="2" t="s">
        <v>270</v>
      </c>
      <c r="GY310" s="2" t="s">
        <v>2377</v>
      </c>
      <c r="GZ310" s="2" t="s">
        <v>2190</v>
      </c>
      <c r="HA310" s="2" t="s">
        <v>232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277</v>
      </c>
      <c r="HJ310" s="2" t="s">
        <v>217</v>
      </c>
      <c r="HK310" s="2" t="s">
        <v>220</v>
      </c>
      <c r="HL310" s="2" t="s">
        <v>220</v>
      </c>
      <c r="HM310" s="2" t="s">
        <v>232</v>
      </c>
      <c r="HN310" s="2" t="s">
        <v>220</v>
      </c>
      <c r="HO310" s="4">
        <v>1</v>
      </c>
      <c r="HP310" s="8">
        <v>229.52</v>
      </c>
      <c r="HQ310" s="4">
        <v>1</v>
      </c>
      <c r="HR310" s="8">
        <v>229.52</v>
      </c>
      <c r="HS310" s="7"/>
      <c r="HT310" s="7"/>
      <c r="HU310" s="2" t="s">
        <v>230</v>
      </c>
      <c r="HV310" s="2" t="s">
        <v>217</v>
      </c>
      <c r="HW310" s="2" t="s">
        <v>1156</v>
      </c>
      <c r="HX310" s="2" t="s">
        <v>1759</v>
      </c>
      <c r="HY310" s="2" t="s">
        <v>232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230</v>
      </c>
      <c r="IH310" s="2" t="s">
        <v>217</v>
      </c>
      <c r="II310" s="2" t="s">
        <v>680</v>
      </c>
      <c r="IJ310" s="2" t="s">
        <v>3058</v>
      </c>
      <c r="IK310" s="2" t="s">
        <v>232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277</v>
      </c>
      <c r="IT310" s="2" t="s">
        <v>217</v>
      </c>
      <c r="IU310" s="2" t="s">
        <v>220</v>
      </c>
      <c r="IV310" s="2" t="s">
        <v>220</v>
      </c>
      <c r="IW310" s="2" t="s">
        <v>232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254</v>
      </c>
      <c r="JF310" s="2" t="s">
        <v>217</v>
      </c>
      <c r="JG310" s="2" t="s">
        <v>220</v>
      </c>
      <c r="JH310" s="2" t="s">
        <v>220</v>
      </c>
      <c r="JI310" s="2" t="s">
        <v>232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230</v>
      </c>
      <c r="JR310" s="2" t="s">
        <v>217</v>
      </c>
      <c r="JS310" s="2" t="s">
        <v>967</v>
      </c>
      <c r="JT310" s="2" t="s">
        <v>852</v>
      </c>
      <c r="JU310" s="2" t="s">
        <v>232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230</v>
      </c>
      <c r="KD310" s="2" t="s">
        <v>217</v>
      </c>
      <c r="KE310" s="2" t="s">
        <v>798</v>
      </c>
      <c r="KF310" s="2" t="s">
        <v>1909</v>
      </c>
      <c r="KG310" s="2" t="s">
        <v>232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230</v>
      </c>
      <c r="KP310" s="2" t="s">
        <v>217</v>
      </c>
      <c r="KQ310" s="2" t="s">
        <v>387</v>
      </c>
      <c r="KR310" s="2" t="s">
        <v>3059</v>
      </c>
      <c r="KS310" s="2" t="s">
        <v>232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217</v>
      </c>
      <c r="LC310" s="2" t="s">
        <v>3005</v>
      </c>
      <c r="LD310" s="2" t="s">
        <v>301</v>
      </c>
      <c r="LE310" s="2" t="s">
        <v>232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268</v>
      </c>
      <c r="LN310" s="2" t="s">
        <v>217</v>
      </c>
      <c r="LO310" s="2" t="s">
        <v>220</v>
      </c>
      <c r="LP310" s="2" t="s">
        <v>220</v>
      </c>
      <c r="LQ310" s="2" t="s">
        <v>232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268</v>
      </c>
      <c r="LZ310" s="2" t="s">
        <v>217</v>
      </c>
      <c r="MA310" s="2" t="s">
        <v>220</v>
      </c>
      <c r="MB310" s="2" t="s">
        <v>220</v>
      </c>
      <c r="MC310" s="2" t="s">
        <v>232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268</v>
      </c>
      <c r="ML310" s="2" t="s">
        <v>217</v>
      </c>
      <c r="MM310" s="2" t="s">
        <v>220</v>
      </c>
      <c r="MN310" s="2" t="s">
        <v>220</v>
      </c>
      <c r="MO310" s="2" t="s">
        <v>232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230</v>
      </c>
      <c r="MX310" s="2" t="s">
        <v>274</v>
      </c>
      <c r="MY310" s="2" t="s">
        <v>1728</v>
      </c>
      <c r="MZ310" s="2" t="s">
        <v>3060</v>
      </c>
      <c r="NA310" s="2" t="s">
        <v>232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220</v>
      </c>
      <c r="NJ310" s="2" t="s">
        <v>220</v>
      </c>
      <c r="NK310" s="2" t="s">
        <v>220</v>
      </c>
      <c r="NL310" s="2" t="s">
        <v>220</v>
      </c>
      <c r="NM310" s="2" t="s">
        <v>220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277</v>
      </c>
      <c r="NV310" s="2" t="s">
        <v>217</v>
      </c>
      <c r="NW310" s="2" t="s">
        <v>220</v>
      </c>
      <c r="NX310" s="2" t="s">
        <v>220</v>
      </c>
      <c r="NY310" s="2" t="s">
        <v>232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220</v>
      </c>
      <c r="OH310" s="2" t="s">
        <v>220</v>
      </c>
      <c r="OI310" s="2" t="s">
        <v>220</v>
      </c>
      <c r="OJ310" s="2" t="s">
        <v>220</v>
      </c>
      <c r="OK310" s="2" t="s">
        <v>220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254</v>
      </c>
      <c r="OT310" s="2" t="s">
        <v>270</v>
      </c>
      <c r="OU310" s="2" t="s">
        <v>220</v>
      </c>
      <c r="OV310" s="2" t="s">
        <v>220</v>
      </c>
      <c r="OW310" s="2" t="s">
        <v>232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277</v>
      </c>
      <c r="PF310" s="2" t="s">
        <v>217</v>
      </c>
      <c r="PG310" s="2" t="s">
        <v>220</v>
      </c>
      <c r="PH310" s="2" t="s">
        <v>220</v>
      </c>
      <c r="PI310" s="2" t="s">
        <v>232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230</v>
      </c>
      <c r="PR310" s="2" t="s">
        <v>270</v>
      </c>
      <c r="PS310" s="2" t="s">
        <v>472</v>
      </c>
      <c r="PT310" s="2" t="s">
        <v>497</v>
      </c>
      <c r="PU310" s="2" t="s">
        <v>232</v>
      </c>
      <c r="PV310" s="2" t="s">
        <v>220</v>
      </c>
      <c r="PW310" s="4">
        <v>227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>
        <v>150</v>
      </c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>
        <v>150</v>
      </c>
      <c r="TG310" s="4"/>
      <c r="TH310" s="4"/>
    </row>
    <row r="311">
      <c r="A311" s="2" t="s">
        <v>3061</v>
      </c>
      <c r="B311" s="2" t="s">
        <v>209</v>
      </c>
      <c r="C311" s="2" t="s">
        <v>2878</v>
      </c>
      <c r="D311" s="2" t="s">
        <v>211</v>
      </c>
      <c r="E311" s="2" t="s">
        <v>1372</v>
      </c>
      <c r="F311" s="2" t="s">
        <v>3062</v>
      </c>
      <c r="G311" s="2" t="s">
        <v>3062</v>
      </c>
      <c r="H311" s="2" t="s">
        <v>3062</v>
      </c>
      <c r="I311" s="2" t="s">
        <v>3063</v>
      </c>
      <c r="J311" s="2" t="s">
        <v>2881</v>
      </c>
      <c r="K311" s="2" t="s">
        <v>1329</v>
      </c>
      <c r="L311" s="3">
        <v>150</v>
      </c>
      <c r="M311" s="3">
        <v>157.5</v>
      </c>
      <c r="N311" s="3">
        <v>299.99</v>
      </c>
      <c r="O311" s="2" t="s">
        <v>537</v>
      </c>
      <c r="P311" s="2" t="s">
        <v>538</v>
      </c>
      <c r="Q311" s="2" t="s">
        <v>219</v>
      </c>
      <c r="R311" s="2" t="s">
        <v>220</v>
      </c>
      <c r="S311" s="2" t="s">
        <v>3064</v>
      </c>
      <c r="T311" s="2" t="s">
        <v>222</v>
      </c>
      <c r="U311" s="2" t="s">
        <v>2884</v>
      </c>
      <c r="V311" s="2" t="s">
        <v>1033</v>
      </c>
      <c r="W311" s="2" t="s">
        <v>844</v>
      </c>
      <c r="X311" s="2" t="s">
        <v>845</v>
      </c>
      <c r="Y311" s="2" t="s">
        <v>2905</v>
      </c>
      <c r="Z311" s="4">
        <v>61</v>
      </c>
      <c r="AA311" s="4">
        <f>=ROUNDDOWN(25.4166666666667,0)</f>
      </c>
      <c r="AB311" s="5">
        <v>2.4</v>
      </c>
      <c r="AC311" s="2" t="s">
        <v>220</v>
      </c>
      <c r="AD311" s="4"/>
      <c r="AE311" s="4"/>
      <c r="AF311" s="6">
        <v>70</v>
      </c>
      <c r="AG311" s="6"/>
      <c r="AH311" s="7">
        <v>1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>
        <v>5</v>
      </c>
      <c r="AQ311" s="8">
        <v>655.24</v>
      </c>
      <c r="AR311" s="4">
        <v>1</v>
      </c>
      <c r="AS311" s="8">
        <v>165.38</v>
      </c>
      <c r="AT311" s="7">
        <v>4</v>
      </c>
      <c r="AU311" s="7">
        <v>2.962</v>
      </c>
      <c r="AV311" s="4">
        <v>13</v>
      </c>
      <c r="AW311" s="8">
        <v>1859.75</v>
      </c>
      <c r="AX311" s="4">
        <v>4</v>
      </c>
      <c r="AY311" s="8">
        <v>743.76</v>
      </c>
      <c r="AZ311" s="7">
        <v>2.25</v>
      </c>
      <c r="BA311" s="7">
        <v>1.5005</v>
      </c>
      <c r="BB311" s="7">
        <v>0.3523</v>
      </c>
      <c r="BC311" s="4">
        <v>13</v>
      </c>
      <c r="BD311" s="8">
        <v>1859.75</v>
      </c>
      <c r="BE311" s="4">
        <v>4</v>
      </c>
      <c r="BF311" s="8">
        <v>743.76</v>
      </c>
      <c r="BG311" s="7">
        <v>2.25</v>
      </c>
      <c r="BH311" s="7">
        <v>1.5005</v>
      </c>
      <c r="BI311" s="7">
        <v>1</v>
      </c>
      <c r="BJ311" s="4">
        <v>5</v>
      </c>
      <c r="BK311" s="8">
        <v>655.24</v>
      </c>
      <c r="BL311" s="2" t="s">
        <v>3065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416</v>
      </c>
      <c r="BV311" s="2" t="s">
        <v>217</v>
      </c>
      <c r="BW311" s="2" t="s">
        <v>220</v>
      </c>
      <c r="BX311" s="2" t="s">
        <v>220</v>
      </c>
      <c r="BY311" s="2" t="s">
        <v>232</v>
      </c>
      <c r="BZ311" s="2" t="s">
        <v>220</v>
      </c>
      <c r="CA311" s="4">
        <v>3</v>
      </c>
      <c r="CB311" s="8">
        <v>382.74</v>
      </c>
      <c r="CC311" s="4"/>
      <c r="CD311" s="8"/>
      <c r="CE311" s="7"/>
      <c r="CF311" s="7"/>
      <c r="CG311" s="2" t="s">
        <v>230</v>
      </c>
      <c r="CH311" s="2" t="s">
        <v>217</v>
      </c>
      <c r="CI311" s="2" t="s">
        <v>2904</v>
      </c>
      <c r="CJ311" s="2" t="s">
        <v>660</v>
      </c>
      <c r="CK311" s="2" t="s">
        <v>232</v>
      </c>
      <c r="CL311" s="2" t="s">
        <v>220</v>
      </c>
      <c r="CM311" s="4"/>
      <c r="CN311" s="8"/>
      <c r="CO311" s="4"/>
      <c r="CP311" s="8"/>
      <c r="CQ311" s="7"/>
      <c r="CR311" s="7"/>
      <c r="CS311" s="2" t="s">
        <v>1589</v>
      </c>
      <c r="CT311" s="2" t="s">
        <v>270</v>
      </c>
      <c r="CU311" s="2" t="s">
        <v>991</v>
      </c>
      <c r="CV311" s="2" t="s">
        <v>389</v>
      </c>
      <c r="CW311" s="2" t="s">
        <v>232</v>
      </c>
      <c r="CX311" s="2" t="s">
        <v>220</v>
      </c>
      <c r="CY311" s="4">
        <v>1</v>
      </c>
      <c r="CZ311" s="8">
        <v>165</v>
      </c>
      <c r="DA311" s="4"/>
      <c r="DB311" s="8"/>
      <c r="DC311" s="7"/>
      <c r="DD311" s="7"/>
      <c r="DE311" s="2" t="s">
        <v>230</v>
      </c>
      <c r="DF311" s="2" t="s">
        <v>217</v>
      </c>
      <c r="DG311" s="2" t="s">
        <v>869</v>
      </c>
      <c r="DH311" s="2" t="s">
        <v>1039</v>
      </c>
      <c r="DI311" s="2" t="s">
        <v>232</v>
      </c>
      <c r="DJ311" s="2" t="s">
        <v>220</v>
      </c>
      <c r="DK311" s="4"/>
      <c r="DL311" s="8"/>
      <c r="DM311" s="4"/>
      <c r="DN311" s="8"/>
      <c r="DO311" s="7"/>
      <c r="DP311" s="7"/>
      <c r="DQ311" s="2" t="s">
        <v>230</v>
      </c>
      <c r="DR311" s="2" t="s">
        <v>217</v>
      </c>
      <c r="DS311" s="2" t="s">
        <v>2905</v>
      </c>
      <c r="DT311" s="2" t="s">
        <v>973</v>
      </c>
      <c r="DU311" s="2" t="s">
        <v>232</v>
      </c>
      <c r="DV311" s="2" t="s">
        <v>220</v>
      </c>
      <c r="DW311" s="4"/>
      <c r="DX311" s="8"/>
      <c r="DY311" s="4"/>
      <c r="DZ311" s="8"/>
      <c r="EA311" s="7"/>
      <c r="EB311" s="7"/>
      <c r="EC311" s="2" t="s">
        <v>230</v>
      </c>
      <c r="ED311" s="2" t="s">
        <v>217</v>
      </c>
      <c r="EE311" s="2" t="s">
        <v>1026</v>
      </c>
      <c r="EF311" s="2" t="s">
        <v>2071</v>
      </c>
      <c r="EG311" s="2" t="s">
        <v>269</v>
      </c>
      <c r="EH311" s="2" t="s">
        <v>220</v>
      </c>
      <c r="EI311" s="4"/>
      <c r="EJ311" s="8"/>
      <c r="EK311" s="4"/>
      <c r="EL311" s="8"/>
      <c r="EM311" s="7"/>
      <c r="EN311" s="7"/>
      <c r="EO311" s="2" t="s">
        <v>268</v>
      </c>
      <c r="EP311" s="2" t="s">
        <v>217</v>
      </c>
      <c r="EQ311" s="2" t="s">
        <v>220</v>
      </c>
      <c r="ER311" s="2" t="s">
        <v>220</v>
      </c>
      <c r="ES311" s="2" t="s">
        <v>232</v>
      </c>
      <c r="ET311" s="2" t="s">
        <v>220</v>
      </c>
      <c r="EU311" s="4">
        <v>1</v>
      </c>
      <c r="EV311" s="8">
        <v>107.5</v>
      </c>
      <c r="EW311" s="4">
        <v>1</v>
      </c>
      <c r="EX311" s="8">
        <v>165.38</v>
      </c>
      <c r="EY311" s="7"/>
      <c r="EZ311" s="7">
        <v>-0.35</v>
      </c>
      <c r="FA311" s="2" t="s">
        <v>230</v>
      </c>
      <c r="FB311" s="2" t="s">
        <v>217</v>
      </c>
      <c r="FC311" s="2" t="s">
        <v>547</v>
      </c>
      <c r="FD311" s="2" t="s">
        <v>2128</v>
      </c>
      <c r="FE311" s="2" t="s">
        <v>232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230</v>
      </c>
      <c r="FN311" s="2" t="s">
        <v>217</v>
      </c>
      <c r="FO311" s="2" t="s">
        <v>1802</v>
      </c>
      <c r="FP311" s="2" t="s">
        <v>2291</v>
      </c>
      <c r="FQ311" s="2" t="s">
        <v>232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230</v>
      </c>
      <c r="FZ311" s="2" t="s">
        <v>217</v>
      </c>
      <c r="GA311" s="2" t="s">
        <v>1014</v>
      </c>
      <c r="GB311" s="2" t="s">
        <v>1027</v>
      </c>
      <c r="GC311" s="2" t="s">
        <v>232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277</v>
      </c>
      <c r="GL311" s="2" t="s">
        <v>217</v>
      </c>
      <c r="GM311" s="2" t="s">
        <v>220</v>
      </c>
      <c r="GN311" s="2" t="s">
        <v>220</v>
      </c>
      <c r="GO311" s="2" t="s">
        <v>232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277</v>
      </c>
      <c r="GX311" s="2" t="s">
        <v>217</v>
      </c>
      <c r="GY311" s="2" t="s">
        <v>220</v>
      </c>
      <c r="GZ311" s="2" t="s">
        <v>220</v>
      </c>
      <c r="HA311" s="2" t="s">
        <v>232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254</v>
      </c>
      <c r="HJ311" s="2" t="s">
        <v>217</v>
      </c>
      <c r="HK311" s="2" t="s">
        <v>220</v>
      </c>
      <c r="HL311" s="2" t="s">
        <v>220</v>
      </c>
      <c r="HM311" s="2" t="s">
        <v>232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230</v>
      </c>
      <c r="HV311" s="2" t="s">
        <v>217</v>
      </c>
      <c r="HW311" s="2" t="s">
        <v>2641</v>
      </c>
      <c r="HX311" s="2" t="s">
        <v>220</v>
      </c>
      <c r="HY311" s="2" t="s">
        <v>232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230</v>
      </c>
      <c r="IH311" s="2" t="s">
        <v>217</v>
      </c>
      <c r="II311" s="2" t="s">
        <v>529</v>
      </c>
      <c r="IJ311" s="2" t="s">
        <v>3066</v>
      </c>
      <c r="IK311" s="2" t="s">
        <v>232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277</v>
      </c>
      <c r="IT311" s="2" t="s">
        <v>217</v>
      </c>
      <c r="IU311" s="2" t="s">
        <v>220</v>
      </c>
      <c r="IV311" s="2" t="s">
        <v>220</v>
      </c>
      <c r="IW311" s="2" t="s">
        <v>232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254</v>
      </c>
      <c r="JF311" s="2" t="s">
        <v>217</v>
      </c>
      <c r="JG311" s="2" t="s">
        <v>220</v>
      </c>
      <c r="JH311" s="2" t="s">
        <v>220</v>
      </c>
      <c r="JI311" s="2" t="s">
        <v>232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277</v>
      </c>
      <c r="JR311" s="2" t="s">
        <v>217</v>
      </c>
      <c r="JS311" s="2" t="s">
        <v>220</v>
      </c>
      <c r="JT311" s="2" t="s">
        <v>220</v>
      </c>
      <c r="JU311" s="2" t="s">
        <v>232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277</v>
      </c>
      <c r="KD311" s="2" t="s">
        <v>217</v>
      </c>
      <c r="KE311" s="2" t="s">
        <v>220</v>
      </c>
      <c r="KF311" s="2" t="s">
        <v>220</v>
      </c>
      <c r="KG311" s="2" t="s">
        <v>232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277</v>
      </c>
      <c r="KP311" s="2" t="s">
        <v>217</v>
      </c>
      <c r="KQ311" s="2" t="s">
        <v>220</v>
      </c>
      <c r="KR311" s="2" t="s">
        <v>220</v>
      </c>
      <c r="KS311" s="2" t="s">
        <v>232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277</v>
      </c>
      <c r="LB311" s="2" t="s">
        <v>217</v>
      </c>
      <c r="LC311" s="2" t="s">
        <v>220</v>
      </c>
      <c r="LD311" s="2" t="s">
        <v>220</v>
      </c>
      <c r="LE311" s="2" t="s">
        <v>232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268</v>
      </c>
      <c r="LN311" s="2" t="s">
        <v>217</v>
      </c>
      <c r="LO311" s="2" t="s">
        <v>220</v>
      </c>
      <c r="LP311" s="2" t="s">
        <v>220</v>
      </c>
      <c r="LQ311" s="2" t="s">
        <v>232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254</v>
      </c>
      <c r="LZ311" s="2" t="s">
        <v>217</v>
      </c>
      <c r="MA311" s="2" t="s">
        <v>220</v>
      </c>
      <c r="MB311" s="2" t="s">
        <v>220</v>
      </c>
      <c r="MC311" s="2" t="s">
        <v>232</v>
      </c>
      <c r="MD311" s="2" t="s">
        <v>220</v>
      </c>
      <c r="ME311" s="4"/>
      <c r="MF311" s="8"/>
      <c r="MG311" s="4"/>
      <c r="MH311" s="8"/>
      <c r="MI311" s="7"/>
      <c r="MJ311" s="7"/>
      <c r="MK311" s="2" t="s">
        <v>277</v>
      </c>
      <c r="ML311" s="2" t="s">
        <v>217</v>
      </c>
      <c r="MM311" s="2" t="s">
        <v>220</v>
      </c>
      <c r="MN311" s="2" t="s">
        <v>220</v>
      </c>
      <c r="MO311" s="2" t="s">
        <v>232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230</v>
      </c>
      <c r="MX311" s="2" t="s">
        <v>274</v>
      </c>
      <c r="MY311" s="2" t="s">
        <v>515</v>
      </c>
      <c r="MZ311" s="2" t="s">
        <v>911</v>
      </c>
      <c r="NA311" s="2" t="s">
        <v>232</v>
      </c>
      <c r="NB311" s="2" t="s">
        <v>220</v>
      </c>
      <c r="NC311" s="4"/>
      <c r="ND311" s="8"/>
      <c r="NE311" s="4"/>
      <c r="NF311" s="8"/>
      <c r="NG311" s="7"/>
      <c r="NH311" s="7"/>
      <c r="NI311" s="2" t="s">
        <v>277</v>
      </c>
      <c r="NJ311" s="2" t="s">
        <v>217</v>
      </c>
      <c r="NK311" s="2" t="s">
        <v>220</v>
      </c>
      <c r="NL311" s="2" t="s">
        <v>220</v>
      </c>
      <c r="NM311" s="2" t="s">
        <v>232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277</v>
      </c>
      <c r="NV311" s="2" t="s">
        <v>217</v>
      </c>
      <c r="NW311" s="2" t="s">
        <v>220</v>
      </c>
      <c r="NX311" s="2" t="s">
        <v>220</v>
      </c>
      <c r="NY311" s="2" t="s">
        <v>232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217</v>
      </c>
      <c r="OI311" s="2" t="s">
        <v>220</v>
      </c>
      <c r="OJ311" s="2" t="s">
        <v>220</v>
      </c>
      <c r="OK311" s="2" t="s">
        <v>232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277</v>
      </c>
      <c r="OT311" s="2" t="s">
        <v>270</v>
      </c>
      <c r="OU311" s="2" t="s">
        <v>220</v>
      </c>
      <c r="OV311" s="2" t="s">
        <v>220</v>
      </c>
      <c r="OW311" s="2" t="s">
        <v>232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220</v>
      </c>
      <c r="PG311" s="2" t="s">
        <v>220</v>
      </c>
      <c r="PH311" s="2" t="s">
        <v>220</v>
      </c>
      <c r="PI311" s="2" t="s">
        <v>220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277</v>
      </c>
      <c r="PR311" s="2" t="s">
        <v>270</v>
      </c>
      <c r="PS311" s="2" t="s">
        <v>220</v>
      </c>
      <c r="PT311" s="2" t="s">
        <v>220</v>
      </c>
      <c r="PU311" s="2" t="s">
        <v>232</v>
      </c>
      <c r="PV311" s="2" t="s">
        <v>220</v>
      </c>
      <c r="PW311" s="4">
        <v>61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</row>
    <row r="312">
      <c r="A312" s="2" t="s">
        <v>3067</v>
      </c>
      <c r="B312" s="2" t="s">
        <v>209</v>
      </c>
      <c r="C312" s="2" t="s">
        <v>2878</v>
      </c>
      <c r="D312" s="2" t="s">
        <v>211</v>
      </c>
      <c r="E312" s="2" t="s">
        <v>1372</v>
      </c>
      <c r="F312" s="2" t="s">
        <v>3062</v>
      </c>
      <c r="G312" s="2" t="s">
        <v>3062</v>
      </c>
      <c r="H312" s="2" t="s">
        <v>3062</v>
      </c>
      <c r="I312" s="2" t="s">
        <v>3068</v>
      </c>
      <c r="J312" s="2" t="s">
        <v>1518</v>
      </c>
      <c r="K312" s="2" t="s">
        <v>1329</v>
      </c>
      <c r="L312" s="3">
        <v>175</v>
      </c>
      <c r="M312" s="3">
        <v>183.75</v>
      </c>
      <c r="N312" s="3">
        <v>349.99</v>
      </c>
      <c r="O312" s="2" t="s">
        <v>537</v>
      </c>
      <c r="P312" s="2" t="s">
        <v>538</v>
      </c>
      <c r="Q312" s="2" t="s">
        <v>219</v>
      </c>
      <c r="R312" s="2" t="s">
        <v>220</v>
      </c>
      <c r="S312" s="2" t="s">
        <v>3064</v>
      </c>
      <c r="T312" s="2" t="s">
        <v>222</v>
      </c>
      <c r="U312" s="2" t="s">
        <v>2892</v>
      </c>
      <c r="V312" s="2" t="s">
        <v>1033</v>
      </c>
      <c r="W312" s="2" t="s">
        <v>844</v>
      </c>
      <c r="X312" s="2" t="s">
        <v>845</v>
      </c>
      <c r="Y312" s="2" t="s">
        <v>2905</v>
      </c>
      <c r="Z312" s="4">
        <v>118</v>
      </c>
      <c r="AA312" s="4">
        <f>=ROUNDDOWN(42.1428571428571,0)</f>
      </c>
      <c r="AB312" s="5">
        <v>2.8</v>
      </c>
      <c r="AC312" s="2" t="s">
        <v>220</v>
      </c>
      <c r="AD312" s="4"/>
      <c r="AE312" s="4"/>
      <c r="AF312" s="6">
        <v>70</v>
      </c>
      <c r="AG312" s="6"/>
      <c r="AH312" s="7">
        <v>1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>
        <v>8</v>
      </c>
      <c r="AQ312" s="8">
        <v>1204.51</v>
      </c>
      <c r="AR312" s="4">
        <v>3</v>
      </c>
      <c r="AS312" s="8">
        <v>578.38</v>
      </c>
      <c r="AT312" s="7">
        <v>1.6667</v>
      </c>
      <c r="AU312" s="7">
        <v>1.0826</v>
      </c>
      <c r="AV312" s="4" t="s">
        <v>220</v>
      </c>
      <c r="AW312" s="8" t="s">
        <v>220</v>
      </c>
      <c r="AX312" s="4" t="s">
        <v>220</v>
      </c>
      <c r="AY312" s="8" t="s">
        <v>220</v>
      </c>
      <c r="AZ312" s="7" t="s">
        <v>220</v>
      </c>
      <c r="BA312" s="7" t="s">
        <v>220</v>
      </c>
      <c r="BB312" s="7">
        <v>0.6477</v>
      </c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 t="s">
        <v>220</v>
      </c>
      <c r="BJ312" s="4">
        <v>8</v>
      </c>
      <c r="BK312" s="8">
        <v>1204.51</v>
      </c>
      <c r="BL312" s="2" t="s">
        <v>3069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416</v>
      </c>
      <c r="BV312" s="2" t="s">
        <v>217</v>
      </c>
      <c r="BW312" s="2" t="s">
        <v>220</v>
      </c>
      <c r="BX312" s="2" t="s">
        <v>220</v>
      </c>
      <c r="BY312" s="2" t="s">
        <v>232</v>
      </c>
      <c r="BZ312" s="2" t="s">
        <v>220</v>
      </c>
      <c r="CA312" s="4">
        <v>1</v>
      </c>
      <c r="CB312" s="8">
        <v>148.84</v>
      </c>
      <c r="CC312" s="4"/>
      <c r="CD312" s="8"/>
      <c r="CE312" s="7"/>
      <c r="CF312" s="7"/>
      <c r="CG312" s="2" t="s">
        <v>230</v>
      </c>
      <c r="CH312" s="2" t="s">
        <v>217</v>
      </c>
      <c r="CI312" s="2" t="s">
        <v>2904</v>
      </c>
      <c r="CJ312" s="2" t="s">
        <v>3070</v>
      </c>
      <c r="CK312" s="2" t="s">
        <v>232</v>
      </c>
      <c r="CL312" s="2" t="s">
        <v>220</v>
      </c>
      <c r="CM312" s="4"/>
      <c r="CN312" s="8"/>
      <c r="CO312" s="4"/>
      <c r="CP312" s="8"/>
      <c r="CQ312" s="7"/>
      <c r="CR312" s="7"/>
      <c r="CS312" s="2" t="s">
        <v>1589</v>
      </c>
      <c r="CT312" s="2" t="s">
        <v>270</v>
      </c>
      <c r="CU312" s="2" t="s">
        <v>991</v>
      </c>
      <c r="CV312" s="2" t="s">
        <v>220</v>
      </c>
      <c r="CW312" s="2" t="s">
        <v>232</v>
      </c>
      <c r="CX312" s="2" t="s">
        <v>220</v>
      </c>
      <c r="CY312" s="4">
        <v>1</v>
      </c>
      <c r="CZ312" s="8">
        <v>192.5</v>
      </c>
      <c r="DA312" s="4">
        <v>1</v>
      </c>
      <c r="DB312" s="8">
        <v>192.5</v>
      </c>
      <c r="DC312" s="7"/>
      <c r="DD312" s="7"/>
      <c r="DE312" s="2" t="s">
        <v>230</v>
      </c>
      <c r="DF312" s="2" t="s">
        <v>217</v>
      </c>
      <c r="DG312" s="2" t="s">
        <v>869</v>
      </c>
      <c r="DH312" s="2" t="s">
        <v>2909</v>
      </c>
      <c r="DI312" s="2" t="s">
        <v>232</v>
      </c>
      <c r="DJ312" s="2" t="s">
        <v>220</v>
      </c>
      <c r="DK312" s="4">
        <v>2</v>
      </c>
      <c r="DL312" s="8">
        <v>367.5</v>
      </c>
      <c r="DM312" s="4"/>
      <c r="DN312" s="8"/>
      <c r="DO312" s="7"/>
      <c r="DP312" s="7"/>
      <c r="DQ312" s="2" t="s">
        <v>230</v>
      </c>
      <c r="DR312" s="2" t="s">
        <v>217</v>
      </c>
      <c r="DS312" s="2" t="s">
        <v>2905</v>
      </c>
      <c r="DT312" s="2" t="s">
        <v>2909</v>
      </c>
      <c r="DU312" s="2" t="s">
        <v>232</v>
      </c>
      <c r="DV312" s="2" t="s">
        <v>220</v>
      </c>
      <c r="DW312" s="4">
        <v>1</v>
      </c>
      <c r="DX312" s="8">
        <v>119.44</v>
      </c>
      <c r="DY312" s="4"/>
      <c r="DZ312" s="8"/>
      <c r="EA312" s="7"/>
      <c r="EB312" s="7"/>
      <c r="EC312" s="2" t="s">
        <v>230</v>
      </c>
      <c r="ED312" s="2" t="s">
        <v>217</v>
      </c>
      <c r="EE312" s="2" t="s">
        <v>1026</v>
      </c>
      <c r="EF312" s="2" t="s">
        <v>728</v>
      </c>
      <c r="EG312" s="2" t="s">
        <v>269</v>
      </c>
      <c r="EH312" s="2" t="s">
        <v>220</v>
      </c>
      <c r="EI312" s="4"/>
      <c r="EJ312" s="8"/>
      <c r="EK312" s="4"/>
      <c r="EL312" s="8"/>
      <c r="EM312" s="7"/>
      <c r="EN312" s="7"/>
      <c r="EO312" s="2" t="s">
        <v>268</v>
      </c>
      <c r="EP312" s="2" t="s">
        <v>217</v>
      </c>
      <c r="EQ312" s="2" t="s">
        <v>220</v>
      </c>
      <c r="ER312" s="2" t="s">
        <v>220</v>
      </c>
      <c r="ES312" s="2" t="s">
        <v>232</v>
      </c>
      <c r="ET312" s="2" t="s">
        <v>220</v>
      </c>
      <c r="EU312" s="4">
        <v>3</v>
      </c>
      <c r="EV312" s="8">
        <v>376.23</v>
      </c>
      <c r="EW312" s="4"/>
      <c r="EX312" s="8"/>
      <c r="EY312" s="7"/>
      <c r="EZ312" s="7"/>
      <c r="FA312" s="2" t="s">
        <v>230</v>
      </c>
      <c r="FB312" s="2" t="s">
        <v>217</v>
      </c>
      <c r="FC312" s="2" t="s">
        <v>547</v>
      </c>
      <c r="FD312" s="2" t="s">
        <v>2484</v>
      </c>
      <c r="FE312" s="2" t="s">
        <v>232</v>
      </c>
      <c r="FF312" s="2" t="s">
        <v>220</v>
      </c>
      <c r="FG312" s="4"/>
      <c r="FH312" s="8"/>
      <c r="FI312" s="4">
        <v>2</v>
      </c>
      <c r="FJ312" s="8">
        <v>385.88</v>
      </c>
      <c r="FK312" s="7">
        <v>-1</v>
      </c>
      <c r="FL312" s="7">
        <v>-1</v>
      </c>
      <c r="FM312" s="2" t="s">
        <v>230</v>
      </c>
      <c r="FN312" s="2" t="s">
        <v>217</v>
      </c>
      <c r="FO312" s="2" t="s">
        <v>1802</v>
      </c>
      <c r="FP312" s="2" t="s">
        <v>1356</v>
      </c>
      <c r="FQ312" s="2" t="s">
        <v>232</v>
      </c>
      <c r="FR312" s="2" t="s">
        <v>220</v>
      </c>
      <c r="FS312" s="4"/>
      <c r="FT312" s="8"/>
      <c r="FU312" s="4"/>
      <c r="FV312" s="8"/>
      <c r="FW312" s="7"/>
      <c r="FX312" s="7"/>
      <c r="FY312" s="2" t="s">
        <v>230</v>
      </c>
      <c r="FZ312" s="2" t="s">
        <v>217</v>
      </c>
      <c r="GA312" s="2" t="s">
        <v>1014</v>
      </c>
      <c r="GB312" s="2" t="s">
        <v>801</v>
      </c>
      <c r="GC312" s="2" t="s">
        <v>232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277</v>
      </c>
      <c r="GL312" s="2" t="s">
        <v>217</v>
      </c>
      <c r="GM312" s="2" t="s">
        <v>220</v>
      </c>
      <c r="GN312" s="2" t="s">
        <v>220</v>
      </c>
      <c r="GO312" s="2" t="s">
        <v>232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277</v>
      </c>
      <c r="GX312" s="2" t="s">
        <v>217</v>
      </c>
      <c r="GY312" s="2" t="s">
        <v>220</v>
      </c>
      <c r="GZ312" s="2" t="s">
        <v>220</v>
      </c>
      <c r="HA312" s="2" t="s">
        <v>232</v>
      </c>
      <c r="HB312" s="2" t="s">
        <v>220</v>
      </c>
      <c r="HC312" s="4"/>
      <c r="HD312" s="8"/>
      <c r="HE312" s="4"/>
      <c r="HF312" s="8"/>
      <c r="HG312" s="7"/>
      <c r="HH312" s="7"/>
      <c r="HI312" s="2" t="s">
        <v>254</v>
      </c>
      <c r="HJ312" s="2" t="s">
        <v>217</v>
      </c>
      <c r="HK312" s="2" t="s">
        <v>220</v>
      </c>
      <c r="HL312" s="2" t="s">
        <v>220</v>
      </c>
      <c r="HM312" s="2" t="s">
        <v>232</v>
      </c>
      <c r="HN312" s="2" t="s">
        <v>220</v>
      </c>
      <c r="HO312" s="4"/>
      <c r="HP312" s="8"/>
      <c r="HQ312" s="4"/>
      <c r="HR312" s="8"/>
      <c r="HS312" s="7"/>
      <c r="HT312" s="7"/>
      <c r="HU312" s="2" t="s">
        <v>230</v>
      </c>
      <c r="HV312" s="2" t="s">
        <v>217</v>
      </c>
      <c r="HW312" s="2" t="s">
        <v>2641</v>
      </c>
      <c r="HX312" s="2" t="s">
        <v>220</v>
      </c>
      <c r="HY312" s="2" t="s">
        <v>232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230</v>
      </c>
      <c r="IH312" s="2" t="s">
        <v>217</v>
      </c>
      <c r="II312" s="2" t="s">
        <v>2095</v>
      </c>
      <c r="IJ312" s="2" t="s">
        <v>2708</v>
      </c>
      <c r="IK312" s="2" t="s">
        <v>232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277</v>
      </c>
      <c r="IT312" s="2" t="s">
        <v>217</v>
      </c>
      <c r="IU312" s="2" t="s">
        <v>220</v>
      </c>
      <c r="IV312" s="2" t="s">
        <v>220</v>
      </c>
      <c r="IW312" s="2" t="s">
        <v>232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254</v>
      </c>
      <c r="JF312" s="2" t="s">
        <v>217</v>
      </c>
      <c r="JG312" s="2" t="s">
        <v>220</v>
      </c>
      <c r="JH312" s="2" t="s">
        <v>220</v>
      </c>
      <c r="JI312" s="2" t="s">
        <v>232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277</v>
      </c>
      <c r="JR312" s="2" t="s">
        <v>217</v>
      </c>
      <c r="JS312" s="2" t="s">
        <v>220</v>
      </c>
      <c r="JT312" s="2" t="s">
        <v>220</v>
      </c>
      <c r="JU312" s="2" t="s">
        <v>232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277</v>
      </c>
      <c r="KD312" s="2" t="s">
        <v>217</v>
      </c>
      <c r="KE312" s="2" t="s">
        <v>220</v>
      </c>
      <c r="KF312" s="2" t="s">
        <v>220</v>
      </c>
      <c r="KG312" s="2" t="s">
        <v>232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277</v>
      </c>
      <c r="KP312" s="2" t="s">
        <v>217</v>
      </c>
      <c r="KQ312" s="2" t="s">
        <v>220</v>
      </c>
      <c r="KR312" s="2" t="s">
        <v>220</v>
      </c>
      <c r="KS312" s="2" t="s">
        <v>232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277</v>
      </c>
      <c r="LB312" s="2" t="s">
        <v>217</v>
      </c>
      <c r="LC312" s="2" t="s">
        <v>220</v>
      </c>
      <c r="LD312" s="2" t="s">
        <v>220</v>
      </c>
      <c r="LE312" s="2" t="s">
        <v>232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268</v>
      </c>
      <c r="LN312" s="2" t="s">
        <v>217</v>
      </c>
      <c r="LO312" s="2" t="s">
        <v>220</v>
      </c>
      <c r="LP312" s="2" t="s">
        <v>220</v>
      </c>
      <c r="LQ312" s="2" t="s">
        <v>232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254</v>
      </c>
      <c r="LZ312" s="2" t="s">
        <v>217</v>
      </c>
      <c r="MA312" s="2" t="s">
        <v>220</v>
      </c>
      <c r="MB312" s="2" t="s">
        <v>220</v>
      </c>
      <c r="MC312" s="2" t="s">
        <v>232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277</v>
      </c>
      <c r="ML312" s="2" t="s">
        <v>217</v>
      </c>
      <c r="MM312" s="2" t="s">
        <v>220</v>
      </c>
      <c r="MN312" s="2" t="s">
        <v>220</v>
      </c>
      <c r="MO312" s="2" t="s">
        <v>232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230</v>
      </c>
      <c r="MX312" s="2" t="s">
        <v>274</v>
      </c>
      <c r="MY312" s="2" t="s">
        <v>515</v>
      </c>
      <c r="MZ312" s="2" t="s">
        <v>2706</v>
      </c>
      <c r="NA312" s="2" t="s">
        <v>232</v>
      </c>
      <c r="NB312" s="2" t="s">
        <v>220</v>
      </c>
      <c r="NC312" s="4"/>
      <c r="ND312" s="8"/>
      <c r="NE312" s="4"/>
      <c r="NF312" s="8"/>
      <c r="NG312" s="7"/>
      <c r="NH312" s="7"/>
      <c r="NI312" s="2" t="s">
        <v>277</v>
      </c>
      <c r="NJ312" s="2" t="s">
        <v>217</v>
      </c>
      <c r="NK312" s="2" t="s">
        <v>220</v>
      </c>
      <c r="NL312" s="2" t="s">
        <v>220</v>
      </c>
      <c r="NM312" s="2" t="s">
        <v>232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277</v>
      </c>
      <c r="NV312" s="2" t="s">
        <v>217</v>
      </c>
      <c r="NW312" s="2" t="s">
        <v>220</v>
      </c>
      <c r="NX312" s="2" t="s">
        <v>220</v>
      </c>
      <c r="NY312" s="2" t="s">
        <v>232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268</v>
      </c>
      <c r="OH312" s="2" t="s">
        <v>217</v>
      </c>
      <c r="OI312" s="2" t="s">
        <v>220</v>
      </c>
      <c r="OJ312" s="2" t="s">
        <v>220</v>
      </c>
      <c r="OK312" s="2" t="s">
        <v>232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277</v>
      </c>
      <c r="OT312" s="2" t="s">
        <v>270</v>
      </c>
      <c r="OU312" s="2" t="s">
        <v>220</v>
      </c>
      <c r="OV312" s="2" t="s">
        <v>220</v>
      </c>
      <c r="OW312" s="2" t="s">
        <v>232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220</v>
      </c>
      <c r="PG312" s="2" t="s">
        <v>220</v>
      </c>
      <c r="PH312" s="2" t="s">
        <v>220</v>
      </c>
      <c r="PI312" s="2" t="s">
        <v>220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277</v>
      </c>
      <c r="PR312" s="2" t="s">
        <v>270</v>
      </c>
      <c r="PS312" s="2" t="s">
        <v>220</v>
      </c>
      <c r="PT312" s="2" t="s">
        <v>220</v>
      </c>
      <c r="PU312" s="2" t="s">
        <v>232</v>
      </c>
      <c r="PV312" s="2" t="s">
        <v>220</v>
      </c>
      <c r="PW312" s="4">
        <v>118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</row>
    <row r="313">
      <c r="A313" s="2" t="s">
        <v>3071</v>
      </c>
      <c r="B313" s="2" t="s">
        <v>209</v>
      </c>
      <c r="C313" s="2" t="s">
        <v>2878</v>
      </c>
      <c r="D313" s="2" t="s">
        <v>211</v>
      </c>
      <c r="E313" s="2" t="s">
        <v>1372</v>
      </c>
      <c r="F313" s="2" t="s">
        <v>3072</v>
      </c>
      <c r="G313" s="2" t="s">
        <v>3072</v>
      </c>
      <c r="H313" s="2" t="s">
        <v>3072</v>
      </c>
      <c r="I313" s="2" t="s">
        <v>3073</v>
      </c>
      <c r="J313" s="2" t="s">
        <v>2881</v>
      </c>
      <c r="K313" s="2" t="s">
        <v>2811</v>
      </c>
      <c r="L313" s="3">
        <v>172.2</v>
      </c>
      <c r="M313" s="3">
        <v>180.81</v>
      </c>
      <c r="N313" s="3">
        <v>409.99</v>
      </c>
      <c r="O313" s="2" t="s">
        <v>1099</v>
      </c>
      <c r="P313" s="2" t="s">
        <v>538</v>
      </c>
      <c r="Q313" s="2" t="s">
        <v>219</v>
      </c>
      <c r="R313" s="2" t="s">
        <v>220</v>
      </c>
      <c r="S313" s="2" t="s">
        <v>3074</v>
      </c>
      <c r="T313" s="2" t="s">
        <v>220</v>
      </c>
      <c r="U313" s="2" t="s">
        <v>2884</v>
      </c>
      <c r="V313" s="2" t="s">
        <v>1281</v>
      </c>
      <c r="W313" s="2" t="s">
        <v>1234</v>
      </c>
      <c r="X313" s="2" t="s">
        <v>3075</v>
      </c>
      <c r="Y313" s="2" t="s">
        <v>3076</v>
      </c>
      <c r="Z313" s="4">
        <v>11</v>
      </c>
      <c r="AA313" s="4">
        <f>=ROUNDDOWN(2.82051282051282,0)</f>
      </c>
      <c r="AB313" s="5">
        <v>3.9</v>
      </c>
      <c r="AC313" s="2" t="s">
        <v>220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>
        <v>8</v>
      </c>
      <c r="AQ313" s="8">
        <v>1108.4</v>
      </c>
      <c r="AR313" s="4">
        <v>4</v>
      </c>
      <c r="AS313" s="8">
        <v>716.75</v>
      </c>
      <c r="AT313" s="7">
        <v>1</v>
      </c>
      <c r="AU313" s="7">
        <v>0.5464</v>
      </c>
      <c r="AV313" s="4">
        <v>8</v>
      </c>
      <c r="AW313" s="8">
        <v>1108.4</v>
      </c>
      <c r="AX313" s="4">
        <v>8</v>
      </c>
      <c r="AY313" s="8">
        <v>1557.86</v>
      </c>
      <c r="AZ313" s="7" t="s">
        <v>220</v>
      </c>
      <c r="BA313" s="7">
        <v>-0.2885</v>
      </c>
      <c r="BB313" s="7">
        <v>1</v>
      </c>
      <c r="BC313" s="4">
        <v>8</v>
      </c>
      <c r="BD313" s="8">
        <v>1108.4</v>
      </c>
      <c r="BE313" s="4">
        <v>8</v>
      </c>
      <c r="BF313" s="8">
        <v>1557.86</v>
      </c>
      <c r="BG313" s="7" t="s">
        <v>220</v>
      </c>
      <c r="BH313" s="7">
        <v>-0.2885</v>
      </c>
      <c r="BI313" s="7">
        <v>1</v>
      </c>
      <c r="BJ313" s="4">
        <v>8</v>
      </c>
      <c r="BK313" s="8">
        <v>1108.4</v>
      </c>
      <c r="BL313" s="2" t="s">
        <v>3077</v>
      </c>
      <c r="BM313" s="7">
        <v>1</v>
      </c>
      <c r="BN313" s="7">
        <v>1</v>
      </c>
      <c r="BO313" s="4">
        <v>5</v>
      </c>
      <c r="BP313" s="8">
        <v>726.91</v>
      </c>
      <c r="BQ313" s="4">
        <v>2</v>
      </c>
      <c r="BR313" s="8">
        <v>363.46</v>
      </c>
      <c r="BS313" s="7">
        <v>1.5</v>
      </c>
      <c r="BT313" s="7">
        <v>1</v>
      </c>
      <c r="BU313" s="2" t="s">
        <v>230</v>
      </c>
      <c r="BV313" s="2" t="s">
        <v>217</v>
      </c>
      <c r="BW313" s="2" t="s">
        <v>220</v>
      </c>
      <c r="BX313" s="2" t="s">
        <v>1910</v>
      </c>
      <c r="BY313" s="2" t="s">
        <v>232</v>
      </c>
      <c r="BZ313" s="2" t="s">
        <v>220</v>
      </c>
      <c r="CA313" s="4"/>
      <c r="CB313" s="8"/>
      <c r="CC313" s="4">
        <v>1</v>
      </c>
      <c r="CD313" s="8">
        <v>181.09</v>
      </c>
      <c r="CE313" s="7">
        <v>-1</v>
      </c>
      <c r="CF313" s="7">
        <v>-1</v>
      </c>
      <c r="CG313" s="2" t="s">
        <v>230</v>
      </c>
      <c r="CH313" s="2" t="s">
        <v>217</v>
      </c>
      <c r="CI313" s="2" t="s">
        <v>1611</v>
      </c>
      <c r="CJ313" s="2" t="s">
        <v>284</v>
      </c>
      <c r="CK313" s="2" t="s">
        <v>232</v>
      </c>
      <c r="CL313" s="2" t="s">
        <v>220</v>
      </c>
      <c r="CM313" s="4"/>
      <c r="CN313" s="8"/>
      <c r="CO313" s="4">
        <v>1</v>
      </c>
      <c r="CP313" s="8">
        <v>172.2</v>
      </c>
      <c r="CQ313" s="7">
        <v>-1</v>
      </c>
      <c r="CR313" s="7">
        <v>-1</v>
      </c>
      <c r="CS313" s="2" t="s">
        <v>1589</v>
      </c>
      <c r="CT313" s="2" t="s">
        <v>270</v>
      </c>
      <c r="CU313" s="2" t="s">
        <v>3078</v>
      </c>
      <c r="CV313" s="2" t="s">
        <v>2226</v>
      </c>
      <c r="CW313" s="2" t="s">
        <v>232</v>
      </c>
      <c r="CX313" s="2" t="s">
        <v>220</v>
      </c>
      <c r="CY313" s="4"/>
      <c r="CZ313" s="8"/>
      <c r="DA313" s="4"/>
      <c r="DB313" s="8"/>
      <c r="DC313" s="7"/>
      <c r="DD313" s="7"/>
      <c r="DE313" s="2" t="s">
        <v>230</v>
      </c>
      <c r="DF313" s="2" t="s">
        <v>217</v>
      </c>
      <c r="DG313" s="2" t="s">
        <v>472</v>
      </c>
      <c r="DH313" s="2" t="s">
        <v>3079</v>
      </c>
      <c r="DI313" s="2" t="s">
        <v>232</v>
      </c>
      <c r="DJ313" s="2" t="s">
        <v>220</v>
      </c>
      <c r="DK313" s="4">
        <v>1</v>
      </c>
      <c r="DL313" s="8">
        <v>198.89</v>
      </c>
      <c r="DM313" s="4"/>
      <c r="DN313" s="8"/>
      <c r="DO313" s="7"/>
      <c r="DP313" s="7"/>
      <c r="DQ313" s="2" t="s">
        <v>230</v>
      </c>
      <c r="DR313" s="2" t="s">
        <v>217</v>
      </c>
      <c r="DS313" s="2" t="s">
        <v>3076</v>
      </c>
      <c r="DT313" s="2" t="s">
        <v>3076</v>
      </c>
      <c r="DU313" s="2" t="s">
        <v>232</v>
      </c>
      <c r="DV313" s="2" t="s">
        <v>220</v>
      </c>
      <c r="DW313" s="4">
        <v>1</v>
      </c>
      <c r="DX313" s="8">
        <v>87.67</v>
      </c>
      <c r="DY313" s="4"/>
      <c r="DZ313" s="8"/>
      <c r="EA313" s="7"/>
      <c r="EB313" s="7"/>
      <c r="EC313" s="2" t="s">
        <v>230</v>
      </c>
      <c r="ED313" s="2" t="s">
        <v>217</v>
      </c>
      <c r="EE313" s="2" t="s">
        <v>963</v>
      </c>
      <c r="EF313" s="2" t="s">
        <v>2591</v>
      </c>
      <c r="EG313" s="2" t="s">
        <v>269</v>
      </c>
      <c r="EH313" s="2" t="s">
        <v>220</v>
      </c>
      <c r="EI313" s="4"/>
      <c r="EJ313" s="8"/>
      <c r="EK313" s="4"/>
      <c r="EL313" s="8"/>
      <c r="EM313" s="7"/>
      <c r="EN313" s="7"/>
      <c r="EO313" s="2" t="s">
        <v>268</v>
      </c>
      <c r="EP313" s="2" t="s">
        <v>217</v>
      </c>
      <c r="EQ313" s="2" t="s">
        <v>220</v>
      </c>
      <c r="ER313" s="2" t="s">
        <v>220</v>
      </c>
      <c r="ES313" s="2" t="s">
        <v>232</v>
      </c>
      <c r="ET313" s="2" t="s">
        <v>220</v>
      </c>
      <c r="EU313" s="4">
        <v>1</v>
      </c>
      <c r="EV313" s="8">
        <v>94.93</v>
      </c>
      <c r="EW313" s="4"/>
      <c r="EX313" s="8"/>
      <c r="EY313" s="7"/>
      <c r="EZ313" s="7"/>
      <c r="FA313" s="2" t="s">
        <v>230</v>
      </c>
      <c r="FB313" s="2" t="s">
        <v>217</v>
      </c>
      <c r="FC313" s="2" t="s">
        <v>1038</v>
      </c>
      <c r="FD313" s="2" t="s">
        <v>375</v>
      </c>
      <c r="FE313" s="2" t="s">
        <v>232</v>
      </c>
      <c r="FF313" s="2" t="s">
        <v>220</v>
      </c>
      <c r="FG313" s="4"/>
      <c r="FH313" s="8"/>
      <c r="FI313" s="4"/>
      <c r="FJ313" s="8"/>
      <c r="FK313" s="7"/>
      <c r="FL313" s="7"/>
      <c r="FM313" s="2" t="s">
        <v>230</v>
      </c>
      <c r="FN313" s="2" t="s">
        <v>217</v>
      </c>
      <c r="FO313" s="2" t="s">
        <v>2925</v>
      </c>
      <c r="FP313" s="2" t="s">
        <v>276</v>
      </c>
      <c r="FQ313" s="2" t="s">
        <v>232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277</v>
      </c>
      <c r="FZ313" s="2" t="s">
        <v>217</v>
      </c>
      <c r="GA313" s="2" t="s">
        <v>220</v>
      </c>
      <c r="GB313" s="2" t="s">
        <v>220</v>
      </c>
      <c r="GC313" s="2" t="s">
        <v>232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277</v>
      </c>
      <c r="GL313" s="2" t="s">
        <v>217</v>
      </c>
      <c r="GM313" s="2" t="s">
        <v>220</v>
      </c>
      <c r="GN313" s="2" t="s">
        <v>220</v>
      </c>
      <c r="GO313" s="2" t="s">
        <v>232</v>
      </c>
      <c r="GP313" s="2" t="s">
        <v>220</v>
      </c>
      <c r="GQ313" s="4"/>
      <c r="GR313" s="8"/>
      <c r="GS313" s="4"/>
      <c r="GT313" s="8"/>
      <c r="GU313" s="7"/>
      <c r="GV313" s="7"/>
      <c r="GW313" s="2" t="s">
        <v>230</v>
      </c>
      <c r="GX313" s="2" t="s">
        <v>270</v>
      </c>
      <c r="GY313" s="2" t="s">
        <v>325</v>
      </c>
      <c r="GZ313" s="2" t="s">
        <v>1037</v>
      </c>
      <c r="HA313" s="2" t="s">
        <v>232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254</v>
      </c>
      <c r="HJ313" s="2" t="s">
        <v>217</v>
      </c>
      <c r="HK313" s="2" t="s">
        <v>220</v>
      </c>
      <c r="HL313" s="2" t="s">
        <v>220</v>
      </c>
      <c r="HM313" s="2" t="s">
        <v>232</v>
      </c>
      <c r="HN313" s="2" t="s">
        <v>220</v>
      </c>
      <c r="HO313" s="4"/>
      <c r="HP313" s="8"/>
      <c r="HQ313" s="4"/>
      <c r="HR313" s="8"/>
      <c r="HS313" s="7"/>
      <c r="HT313" s="7"/>
      <c r="HU313" s="2" t="s">
        <v>230</v>
      </c>
      <c r="HV313" s="2" t="s">
        <v>217</v>
      </c>
      <c r="HW313" s="2" t="s">
        <v>1156</v>
      </c>
      <c r="HX313" s="2" t="s">
        <v>3080</v>
      </c>
      <c r="HY313" s="2" t="s">
        <v>232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230</v>
      </c>
      <c r="IH313" s="2" t="s">
        <v>217</v>
      </c>
      <c r="II313" s="2" t="s">
        <v>271</v>
      </c>
      <c r="IJ313" s="2" t="s">
        <v>965</v>
      </c>
      <c r="IK313" s="2" t="s">
        <v>232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277</v>
      </c>
      <c r="IT313" s="2" t="s">
        <v>217</v>
      </c>
      <c r="IU313" s="2" t="s">
        <v>220</v>
      </c>
      <c r="IV313" s="2" t="s">
        <v>220</v>
      </c>
      <c r="IW313" s="2" t="s">
        <v>232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254</v>
      </c>
      <c r="JF313" s="2" t="s">
        <v>217</v>
      </c>
      <c r="JG313" s="2" t="s">
        <v>220</v>
      </c>
      <c r="JH313" s="2" t="s">
        <v>220</v>
      </c>
      <c r="JI313" s="2" t="s">
        <v>232</v>
      </c>
      <c r="JJ313" s="2" t="s">
        <v>220</v>
      </c>
      <c r="JK313" s="4"/>
      <c r="JL313" s="8"/>
      <c r="JM313" s="4"/>
      <c r="JN313" s="8"/>
      <c r="JO313" s="7"/>
      <c r="JP313" s="7"/>
      <c r="JQ313" s="2" t="s">
        <v>230</v>
      </c>
      <c r="JR313" s="2" t="s">
        <v>217</v>
      </c>
      <c r="JS313" s="2" t="s">
        <v>967</v>
      </c>
      <c r="JT313" s="2" t="s">
        <v>1210</v>
      </c>
      <c r="JU313" s="2" t="s">
        <v>232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230</v>
      </c>
      <c r="KD313" s="2" t="s">
        <v>217</v>
      </c>
      <c r="KE313" s="2" t="s">
        <v>663</v>
      </c>
      <c r="KF313" s="2" t="s">
        <v>919</v>
      </c>
      <c r="KG313" s="2" t="s">
        <v>232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277</v>
      </c>
      <c r="KP313" s="2" t="s">
        <v>217</v>
      </c>
      <c r="KQ313" s="2" t="s">
        <v>220</v>
      </c>
      <c r="KR313" s="2" t="s">
        <v>220</v>
      </c>
      <c r="KS313" s="2" t="s">
        <v>232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277</v>
      </c>
      <c r="LB313" s="2" t="s">
        <v>217</v>
      </c>
      <c r="LC313" s="2" t="s">
        <v>220</v>
      </c>
      <c r="LD313" s="2" t="s">
        <v>220</v>
      </c>
      <c r="LE313" s="2" t="s">
        <v>232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268</v>
      </c>
      <c r="LN313" s="2" t="s">
        <v>217</v>
      </c>
      <c r="LO313" s="2" t="s">
        <v>220</v>
      </c>
      <c r="LP313" s="2" t="s">
        <v>220</v>
      </c>
      <c r="LQ313" s="2" t="s">
        <v>232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254</v>
      </c>
      <c r="LZ313" s="2" t="s">
        <v>217</v>
      </c>
      <c r="MA313" s="2" t="s">
        <v>220</v>
      </c>
      <c r="MB313" s="2" t="s">
        <v>220</v>
      </c>
      <c r="MC313" s="2" t="s">
        <v>232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416</v>
      </c>
      <c r="ML313" s="2" t="s">
        <v>217</v>
      </c>
      <c r="MM313" s="2" t="s">
        <v>220</v>
      </c>
      <c r="MN313" s="2" t="s">
        <v>220</v>
      </c>
      <c r="MO313" s="2" t="s">
        <v>232</v>
      </c>
      <c r="MP313" s="2" t="s">
        <v>220</v>
      </c>
      <c r="MQ313" s="4"/>
      <c r="MR313" s="8"/>
      <c r="MS313" s="4"/>
      <c r="MT313" s="8"/>
      <c r="MU313" s="7"/>
      <c r="MV313" s="7"/>
      <c r="MW313" s="2" t="s">
        <v>230</v>
      </c>
      <c r="MX313" s="2" t="s">
        <v>274</v>
      </c>
      <c r="MY313" s="2" t="s">
        <v>1425</v>
      </c>
      <c r="MZ313" s="2" t="s">
        <v>752</v>
      </c>
      <c r="NA313" s="2" t="s">
        <v>232</v>
      </c>
      <c r="NB313" s="2" t="s">
        <v>220</v>
      </c>
      <c r="NC313" s="4"/>
      <c r="ND313" s="8"/>
      <c r="NE313" s="4"/>
      <c r="NF313" s="8"/>
      <c r="NG313" s="7"/>
      <c r="NH313" s="7"/>
      <c r="NI313" s="2" t="s">
        <v>220</v>
      </c>
      <c r="NJ313" s="2" t="s">
        <v>220</v>
      </c>
      <c r="NK313" s="2" t="s">
        <v>220</v>
      </c>
      <c r="NL313" s="2" t="s">
        <v>220</v>
      </c>
      <c r="NM313" s="2" t="s">
        <v>220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277</v>
      </c>
      <c r="NV313" s="2" t="s">
        <v>217</v>
      </c>
      <c r="NW313" s="2" t="s">
        <v>220</v>
      </c>
      <c r="NX313" s="2" t="s">
        <v>220</v>
      </c>
      <c r="NY313" s="2" t="s">
        <v>232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220</v>
      </c>
      <c r="OH313" s="2" t="s">
        <v>220</v>
      </c>
      <c r="OI313" s="2" t="s">
        <v>220</v>
      </c>
      <c r="OJ313" s="2" t="s">
        <v>220</v>
      </c>
      <c r="OK313" s="2" t="s">
        <v>220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254</v>
      </c>
      <c r="OT313" s="2" t="s">
        <v>270</v>
      </c>
      <c r="OU313" s="2" t="s">
        <v>220</v>
      </c>
      <c r="OV313" s="2" t="s">
        <v>220</v>
      </c>
      <c r="OW313" s="2" t="s">
        <v>232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220</v>
      </c>
      <c r="PF313" s="2" t="s">
        <v>220</v>
      </c>
      <c r="PG313" s="2" t="s">
        <v>220</v>
      </c>
      <c r="PH313" s="2" t="s">
        <v>220</v>
      </c>
      <c r="PI313" s="2" t="s">
        <v>220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230</v>
      </c>
      <c r="PR313" s="2" t="s">
        <v>270</v>
      </c>
      <c r="PS313" s="2" t="s">
        <v>472</v>
      </c>
      <c r="PT313" s="2" t="s">
        <v>1443</v>
      </c>
      <c r="PU313" s="2" t="s">
        <v>232</v>
      </c>
      <c r="PV313" s="2" t="s">
        <v>220</v>
      </c>
      <c r="PW313" s="4">
        <v>11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</row>
    <row r="314">
      <c r="A314" s="2" t="s">
        <v>3081</v>
      </c>
      <c r="B314" s="2" t="s">
        <v>209</v>
      </c>
      <c r="C314" s="2" t="s">
        <v>2878</v>
      </c>
      <c r="D314" s="2" t="s">
        <v>211</v>
      </c>
      <c r="E314" s="2" t="s">
        <v>1372</v>
      </c>
      <c r="F314" s="2" t="s">
        <v>3072</v>
      </c>
      <c r="G314" s="2" t="s">
        <v>3072</v>
      </c>
      <c r="H314" s="2" t="s">
        <v>3072</v>
      </c>
      <c r="I314" s="2" t="s">
        <v>3082</v>
      </c>
      <c r="J314" s="2" t="s">
        <v>1518</v>
      </c>
      <c r="K314" s="2" t="s">
        <v>2811</v>
      </c>
      <c r="L314" s="3">
        <v>202.4</v>
      </c>
      <c r="M314" s="3">
        <v>212.52</v>
      </c>
      <c r="N314" s="3">
        <v>459.99</v>
      </c>
      <c r="O314" s="2" t="s">
        <v>537</v>
      </c>
      <c r="P314" s="2" t="s">
        <v>538</v>
      </c>
      <c r="Q314" s="2" t="s">
        <v>219</v>
      </c>
      <c r="R314" s="2" t="s">
        <v>220</v>
      </c>
      <c r="S314" s="2" t="s">
        <v>3074</v>
      </c>
      <c r="T314" s="2" t="s">
        <v>220</v>
      </c>
      <c r="U314" s="2" t="s">
        <v>2892</v>
      </c>
      <c r="V314" s="2" t="s">
        <v>1281</v>
      </c>
      <c r="W314" s="2" t="s">
        <v>1234</v>
      </c>
      <c r="X314" s="2" t="s">
        <v>3083</v>
      </c>
      <c r="Y314" s="2" t="s">
        <v>3076</v>
      </c>
      <c r="Z314" s="4"/>
      <c r="AA314" s="4">
        <f>=ROUNDDOWN({0},0)</f>
      </c>
      <c r="AB314" s="5">
        <v>1.5</v>
      </c>
      <c r="AC314" s="2" t="s">
        <v>220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/>
      <c r="AQ314" s="8"/>
      <c r="AR314" s="4">
        <v>4</v>
      </c>
      <c r="AS314" s="8">
        <v>841.11</v>
      </c>
      <c r="AT314" s="7">
        <v>-1</v>
      </c>
      <c r="AU314" s="7">
        <v>-1</v>
      </c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/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/>
      <c r="BK314" s="8"/>
      <c r="BL314" s="2" t="s">
        <v>3084</v>
      </c>
      <c r="BM314" s="7"/>
      <c r="BN314" s="7"/>
      <c r="BO314" s="4"/>
      <c r="BP314" s="8"/>
      <c r="BQ314" s="4">
        <v>2</v>
      </c>
      <c r="BR314" s="8">
        <v>424.04</v>
      </c>
      <c r="BS314" s="7">
        <v>-1</v>
      </c>
      <c r="BT314" s="7">
        <v>-1</v>
      </c>
      <c r="BU314" s="2" t="s">
        <v>230</v>
      </c>
      <c r="BV314" s="2" t="s">
        <v>270</v>
      </c>
      <c r="BW314" s="2" t="s">
        <v>220</v>
      </c>
      <c r="BX314" s="2" t="s">
        <v>967</v>
      </c>
      <c r="BY314" s="2" t="s">
        <v>232</v>
      </c>
      <c r="BZ314" s="2" t="s">
        <v>220</v>
      </c>
      <c r="CA314" s="4"/>
      <c r="CB314" s="8"/>
      <c r="CC314" s="4"/>
      <c r="CD314" s="8"/>
      <c r="CE314" s="7"/>
      <c r="CF314" s="7"/>
      <c r="CG314" s="2" t="s">
        <v>230</v>
      </c>
      <c r="CH314" s="2" t="s">
        <v>270</v>
      </c>
      <c r="CI314" s="2" t="s">
        <v>1611</v>
      </c>
      <c r="CJ314" s="2" t="s">
        <v>1178</v>
      </c>
      <c r="CK314" s="2" t="s">
        <v>232</v>
      </c>
      <c r="CL314" s="2" t="s">
        <v>220</v>
      </c>
      <c r="CM314" s="4"/>
      <c r="CN314" s="8"/>
      <c r="CO314" s="4"/>
      <c r="CP314" s="8"/>
      <c r="CQ314" s="7"/>
      <c r="CR314" s="7"/>
      <c r="CS314" s="2" t="s">
        <v>1589</v>
      </c>
      <c r="CT314" s="2" t="s">
        <v>270</v>
      </c>
      <c r="CU314" s="2" t="s">
        <v>3078</v>
      </c>
      <c r="CV314" s="2" t="s">
        <v>1434</v>
      </c>
      <c r="CW314" s="2" t="s">
        <v>232</v>
      </c>
      <c r="CX314" s="2" t="s">
        <v>220</v>
      </c>
      <c r="CY314" s="4"/>
      <c r="CZ314" s="8"/>
      <c r="DA314" s="4"/>
      <c r="DB314" s="8"/>
      <c r="DC314" s="7"/>
      <c r="DD314" s="7"/>
      <c r="DE314" s="2" t="s">
        <v>230</v>
      </c>
      <c r="DF314" s="2" t="s">
        <v>270</v>
      </c>
      <c r="DG314" s="2" t="s">
        <v>472</v>
      </c>
      <c r="DH314" s="2" t="s">
        <v>471</v>
      </c>
      <c r="DI314" s="2" t="s">
        <v>232</v>
      </c>
      <c r="DJ314" s="2" t="s">
        <v>220</v>
      </c>
      <c r="DK314" s="4"/>
      <c r="DL314" s="8"/>
      <c r="DM314" s="4">
        <v>1</v>
      </c>
      <c r="DN314" s="8">
        <v>212.51</v>
      </c>
      <c r="DO314" s="7">
        <v>-1</v>
      </c>
      <c r="DP314" s="7">
        <v>-1</v>
      </c>
      <c r="DQ314" s="2" t="s">
        <v>230</v>
      </c>
      <c r="DR314" s="2" t="s">
        <v>270</v>
      </c>
      <c r="DS314" s="2" t="s">
        <v>3076</v>
      </c>
      <c r="DT314" s="2" t="s">
        <v>3076</v>
      </c>
      <c r="DU314" s="2" t="s">
        <v>232</v>
      </c>
      <c r="DV314" s="2" t="s">
        <v>220</v>
      </c>
      <c r="DW314" s="4"/>
      <c r="DX314" s="8"/>
      <c r="DY314" s="4">
        <v>1</v>
      </c>
      <c r="DZ314" s="8">
        <v>204.56</v>
      </c>
      <c r="EA314" s="7">
        <v>-1</v>
      </c>
      <c r="EB314" s="7">
        <v>-1</v>
      </c>
      <c r="EC314" s="2" t="s">
        <v>230</v>
      </c>
      <c r="ED314" s="2" t="s">
        <v>270</v>
      </c>
      <c r="EE314" s="2" t="s">
        <v>963</v>
      </c>
      <c r="EF314" s="2" t="s">
        <v>958</v>
      </c>
      <c r="EG314" s="2" t="s">
        <v>269</v>
      </c>
      <c r="EH314" s="2" t="s">
        <v>220</v>
      </c>
      <c r="EI314" s="4"/>
      <c r="EJ314" s="8"/>
      <c r="EK314" s="4"/>
      <c r="EL314" s="8"/>
      <c r="EM314" s="7"/>
      <c r="EN314" s="7"/>
      <c r="EO314" s="2" t="s">
        <v>268</v>
      </c>
      <c r="EP314" s="2" t="s">
        <v>270</v>
      </c>
      <c r="EQ314" s="2" t="s">
        <v>220</v>
      </c>
      <c r="ER314" s="2" t="s">
        <v>220</v>
      </c>
      <c r="ES314" s="2" t="s">
        <v>232</v>
      </c>
      <c r="ET314" s="2" t="s">
        <v>220</v>
      </c>
      <c r="EU314" s="4"/>
      <c r="EV314" s="8"/>
      <c r="EW314" s="4"/>
      <c r="EX314" s="8"/>
      <c r="EY314" s="7"/>
      <c r="EZ314" s="7"/>
      <c r="FA314" s="2" t="s">
        <v>230</v>
      </c>
      <c r="FB314" s="2" t="s">
        <v>270</v>
      </c>
      <c r="FC314" s="2" t="s">
        <v>1038</v>
      </c>
      <c r="FD314" s="2" t="s">
        <v>3085</v>
      </c>
      <c r="FE314" s="2" t="s">
        <v>232</v>
      </c>
      <c r="FF314" s="2" t="s">
        <v>220</v>
      </c>
      <c r="FG314" s="4"/>
      <c r="FH314" s="8"/>
      <c r="FI314" s="4"/>
      <c r="FJ314" s="8"/>
      <c r="FK314" s="7"/>
      <c r="FL314" s="7"/>
      <c r="FM314" s="2" t="s">
        <v>230</v>
      </c>
      <c r="FN314" s="2" t="s">
        <v>270</v>
      </c>
      <c r="FO314" s="2" t="s">
        <v>3006</v>
      </c>
      <c r="FP314" s="2" t="s">
        <v>1167</v>
      </c>
      <c r="FQ314" s="2" t="s">
        <v>232</v>
      </c>
      <c r="FR314" s="2" t="s">
        <v>220</v>
      </c>
      <c r="FS314" s="4"/>
      <c r="FT314" s="8"/>
      <c r="FU314" s="4"/>
      <c r="FV314" s="8"/>
      <c r="FW314" s="7"/>
      <c r="FX314" s="7"/>
      <c r="FY314" s="2" t="s">
        <v>277</v>
      </c>
      <c r="FZ314" s="2" t="s">
        <v>270</v>
      </c>
      <c r="GA314" s="2" t="s">
        <v>220</v>
      </c>
      <c r="GB314" s="2" t="s">
        <v>220</v>
      </c>
      <c r="GC314" s="2" t="s">
        <v>232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277</v>
      </c>
      <c r="GL314" s="2" t="s">
        <v>270</v>
      </c>
      <c r="GM314" s="2" t="s">
        <v>220</v>
      </c>
      <c r="GN314" s="2" t="s">
        <v>220</v>
      </c>
      <c r="GO314" s="2" t="s">
        <v>232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230</v>
      </c>
      <c r="GX314" s="2" t="s">
        <v>270</v>
      </c>
      <c r="GY314" s="2" t="s">
        <v>325</v>
      </c>
      <c r="GZ314" s="2" t="s">
        <v>220</v>
      </c>
      <c r="HA314" s="2" t="s">
        <v>232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254</v>
      </c>
      <c r="HJ314" s="2" t="s">
        <v>270</v>
      </c>
      <c r="HK314" s="2" t="s">
        <v>220</v>
      </c>
      <c r="HL314" s="2" t="s">
        <v>220</v>
      </c>
      <c r="HM314" s="2" t="s">
        <v>232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230</v>
      </c>
      <c r="HV314" s="2" t="s">
        <v>270</v>
      </c>
      <c r="HW314" s="2" t="s">
        <v>1156</v>
      </c>
      <c r="HX314" s="2" t="s">
        <v>723</v>
      </c>
      <c r="HY314" s="2" t="s">
        <v>232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230</v>
      </c>
      <c r="IH314" s="2" t="s">
        <v>270</v>
      </c>
      <c r="II314" s="2" t="s">
        <v>271</v>
      </c>
      <c r="IJ314" s="2" t="s">
        <v>1178</v>
      </c>
      <c r="IK314" s="2" t="s">
        <v>232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277</v>
      </c>
      <c r="IT314" s="2" t="s">
        <v>270</v>
      </c>
      <c r="IU314" s="2" t="s">
        <v>220</v>
      </c>
      <c r="IV314" s="2" t="s">
        <v>220</v>
      </c>
      <c r="IW314" s="2" t="s">
        <v>232</v>
      </c>
      <c r="IX314" s="2" t="s">
        <v>220</v>
      </c>
      <c r="IY314" s="4"/>
      <c r="IZ314" s="8"/>
      <c r="JA314" s="4"/>
      <c r="JB314" s="8"/>
      <c r="JC314" s="7"/>
      <c r="JD314" s="7"/>
      <c r="JE314" s="2" t="s">
        <v>254</v>
      </c>
      <c r="JF314" s="2" t="s">
        <v>270</v>
      </c>
      <c r="JG314" s="2" t="s">
        <v>220</v>
      </c>
      <c r="JH314" s="2" t="s">
        <v>220</v>
      </c>
      <c r="JI314" s="2" t="s">
        <v>232</v>
      </c>
      <c r="JJ314" s="2" t="s">
        <v>220</v>
      </c>
      <c r="JK314" s="4"/>
      <c r="JL314" s="8"/>
      <c r="JM314" s="4"/>
      <c r="JN314" s="8"/>
      <c r="JO314" s="7"/>
      <c r="JP314" s="7"/>
      <c r="JQ314" s="2" t="s">
        <v>230</v>
      </c>
      <c r="JR314" s="2" t="s">
        <v>270</v>
      </c>
      <c r="JS314" s="2" t="s">
        <v>967</v>
      </c>
      <c r="JT314" s="2" t="s">
        <v>903</v>
      </c>
      <c r="JU314" s="2" t="s">
        <v>232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230</v>
      </c>
      <c r="KD314" s="2" t="s">
        <v>270</v>
      </c>
      <c r="KE314" s="2" t="s">
        <v>663</v>
      </c>
      <c r="KF314" s="2" t="s">
        <v>1197</v>
      </c>
      <c r="KG314" s="2" t="s">
        <v>232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277</v>
      </c>
      <c r="KP314" s="2" t="s">
        <v>270</v>
      </c>
      <c r="KQ314" s="2" t="s">
        <v>220</v>
      </c>
      <c r="KR314" s="2" t="s">
        <v>220</v>
      </c>
      <c r="KS314" s="2" t="s">
        <v>232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277</v>
      </c>
      <c r="LB314" s="2" t="s">
        <v>270</v>
      </c>
      <c r="LC314" s="2" t="s">
        <v>220</v>
      </c>
      <c r="LD314" s="2" t="s">
        <v>220</v>
      </c>
      <c r="LE314" s="2" t="s">
        <v>232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268</v>
      </c>
      <c r="LN314" s="2" t="s">
        <v>270</v>
      </c>
      <c r="LO314" s="2" t="s">
        <v>220</v>
      </c>
      <c r="LP314" s="2" t="s">
        <v>220</v>
      </c>
      <c r="LQ314" s="2" t="s">
        <v>232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254</v>
      </c>
      <c r="LZ314" s="2" t="s">
        <v>270</v>
      </c>
      <c r="MA314" s="2" t="s">
        <v>220</v>
      </c>
      <c r="MB314" s="2" t="s">
        <v>220</v>
      </c>
      <c r="MC314" s="2" t="s">
        <v>232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416</v>
      </c>
      <c r="ML314" s="2" t="s">
        <v>270</v>
      </c>
      <c r="MM314" s="2" t="s">
        <v>220</v>
      </c>
      <c r="MN314" s="2" t="s">
        <v>220</v>
      </c>
      <c r="MO314" s="2" t="s">
        <v>232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230</v>
      </c>
      <c r="MX314" s="2" t="s">
        <v>270</v>
      </c>
      <c r="MY314" s="2" t="s">
        <v>3006</v>
      </c>
      <c r="MZ314" s="2" t="s">
        <v>484</v>
      </c>
      <c r="NA314" s="2" t="s">
        <v>232</v>
      </c>
      <c r="NB314" s="2" t="s">
        <v>220</v>
      </c>
      <c r="NC314" s="4"/>
      <c r="ND314" s="8"/>
      <c r="NE314" s="4"/>
      <c r="NF314" s="8"/>
      <c r="NG314" s="7"/>
      <c r="NH314" s="7"/>
      <c r="NI314" s="2" t="s">
        <v>220</v>
      </c>
      <c r="NJ314" s="2" t="s">
        <v>220</v>
      </c>
      <c r="NK314" s="2" t="s">
        <v>220</v>
      </c>
      <c r="NL314" s="2" t="s">
        <v>220</v>
      </c>
      <c r="NM314" s="2" t="s">
        <v>220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277</v>
      </c>
      <c r="NV314" s="2" t="s">
        <v>270</v>
      </c>
      <c r="NW314" s="2" t="s">
        <v>220</v>
      </c>
      <c r="NX314" s="2" t="s">
        <v>220</v>
      </c>
      <c r="NY314" s="2" t="s">
        <v>232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220</v>
      </c>
      <c r="OH314" s="2" t="s">
        <v>220</v>
      </c>
      <c r="OI314" s="2" t="s">
        <v>220</v>
      </c>
      <c r="OJ314" s="2" t="s">
        <v>220</v>
      </c>
      <c r="OK314" s="2" t="s">
        <v>220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254</v>
      </c>
      <c r="OT314" s="2" t="s">
        <v>270</v>
      </c>
      <c r="OU314" s="2" t="s">
        <v>220</v>
      </c>
      <c r="OV314" s="2" t="s">
        <v>220</v>
      </c>
      <c r="OW314" s="2" t="s">
        <v>232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220</v>
      </c>
      <c r="PG314" s="2" t="s">
        <v>220</v>
      </c>
      <c r="PH314" s="2" t="s">
        <v>220</v>
      </c>
      <c r="PI314" s="2" t="s">
        <v>220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230</v>
      </c>
      <c r="PR314" s="2" t="s">
        <v>270</v>
      </c>
      <c r="PS314" s="2" t="s">
        <v>472</v>
      </c>
      <c r="PT314" s="2" t="s">
        <v>2756</v>
      </c>
      <c r="PU314" s="2" t="s">
        <v>232</v>
      </c>
      <c r="PV314" s="2" t="s">
        <v>220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</row>
    <row r="315">
      <c r="A315" s="2" t="s">
        <v>3086</v>
      </c>
      <c r="B315" s="2" t="s">
        <v>209</v>
      </c>
      <c r="C315" s="2" t="s">
        <v>2878</v>
      </c>
      <c r="D315" s="2" t="s">
        <v>211</v>
      </c>
      <c r="E315" s="2" t="s">
        <v>1372</v>
      </c>
      <c r="F315" s="2" t="s">
        <v>3087</v>
      </c>
      <c r="G315" s="2" t="s">
        <v>3087</v>
      </c>
      <c r="H315" s="2" t="s">
        <v>3087</v>
      </c>
      <c r="I315" s="2" t="s">
        <v>3088</v>
      </c>
      <c r="J315" s="2" t="s">
        <v>2881</v>
      </c>
      <c r="K315" s="2" t="s">
        <v>216</v>
      </c>
      <c r="L315" s="3">
        <v>193.5</v>
      </c>
      <c r="M315" s="3">
        <v>203.18</v>
      </c>
      <c r="N315" s="3">
        <v>429.99</v>
      </c>
      <c r="O315" s="2" t="s">
        <v>537</v>
      </c>
      <c r="P315" s="2" t="s">
        <v>538</v>
      </c>
      <c r="Q315" s="2" t="s">
        <v>219</v>
      </c>
      <c r="R315" s="2" t="s">
        <v>220</v>
      </c>
      <c r="S315" s="2" t="s">
        <v>3089</v>
      </c>
      <c r="T315" s="2" t="s">
        <v>220</v>
      </c>
      <c r="U315" s="2" t="s">
        <v>2884</v>
      </c>
      <c r="V315" s="2" t="s">
        <v>3090</v>
      </c>
      <c r="W315" s="2" t="s">
        <v>3029</v>
      </c>
      <c r="X315" s="2" t="s">
        <v>3091</v>
      </c>
      <c r="Y315" s="2" t="s">
        <v>3092</v>
      </c>
      <c r="Z315" s="4">
        <v>50</v>
      </c>
      <c r="AA315" s="4">
        <f>=ROUNDDOWN(50,0)</f>
      </c>
      <c r="AB315" s="5">
        <v>1</v>
      </c>
      <c r="AC315" s="2" t="s">
        <v>220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5</v>
      </c>
      <c r="AQ315" s="8">
        <v>533.35</v>
      </c>
      <c r="AR315" s="4">
        <v>3</v>
      </c>
      <c r="AS315" s="8">
        <v>635.94</v>
      </c>
      <c r="AT315" s="7">
        <v>0.6667</v>
      </c>
      <c r="AU315" s="7">
        <v>-0.1613</v>
      </c>
      <c r="AV315" s="4">
        <v>8</v>
      </c>
      <c r="AW315" s="8">
        <v>890.56</v>
      </c>
      <c r="AX315" s="4">
        <v>5</v>
      </c>
      <c r="AY315" s="8">
        <v>1089.54</v>
      </c>
      <c r="AZ315" s="7">
        <v>0.6</v>
      </c>
      <c r="BA315" s="7">
        <v>-0.1826</v>
      </c>
      <c r="BB315" s="7">
        <v>0.5989</v>
      </c>
      <c r="BC315" s="4">
        <v>8</v>
      </c>
      <c r="BD315" s="8">
        <v>890.56</v>
      </c>
      <c r="BE315" s="4">
        <v>5</v>
      </c>
      <c r="BF315" s="8">
        <v>1089.54</v>
      </c>
      <c r="BG315" s="7">
        <v>0.6</v>
      </c>
      <c r="BH315" s="7">
        <v>-0.1826</v>
      </c>
      <c r="BI315" s="7">
        <v>1</v>
      </c>
      <c r="BJ315" s="4">
        <v>5</v>
      </c>
      <c r="BK315" s="8">
        <v>533.35</v>
      </c>
      <c r="BL315" s="2" t="s">
        <v>3093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416</v>
      </c>
      <c r="BV315" s="2" t="s">
        <v>217</v>
      </c>
      <c r="BW315" s="2" t="s">
        <v>220</v>
      </c>
      <c r="BX315" s="2" t="s">
        <v>220</v>
      </c>
      <c r="BY315" s="2" t="s">
        <v>232</v>
      </c>
      <c r="BZ315" s="2" t="s">
        <v>220</v>
      </c>
      <c r="CA315" s="4"/>
      <c r="CB315" s="8"/>
      <c r="CC315" s="4">
        <v>1</v>
      </c>
      <c r="CD315" s="8">
        <v>219.43</v>
      </c>
      <c r="CE315" s="7">
        <v>-1</v>
      </c>
      <c r="CF315" s="7">
        <v>-1</v>
      </c>
      <c r="CG315" s="2" t="s">
        <v>230</v>
      </c>
      <c r="CH315" s="2" t="s">
        <v>217</v>
      </c>
      <c r="CI315" s="2" t="s">
        <v>2985</v>
      </c>
      <c r="CJ315" s="2" t="s">
        <v>798</v>
      </c>
      <c r="CK315" s="2" t="s">
        <v>232</v>
      </c>
      <c r="CL315" s="2" t="s">
        <v>220</v>
      </c>
      <c r="CM315" s="4"/>
      <c r="CN315" s="8"/>
      <c r="CO315" s="4"/>
      <c r="CP315" s="8"/>
      <c r="CQ315" s="7"/>
      <c r="CR315" s="7"/>
      <c r="CS315" s="2" t="s">
        <v>230</v>
      </c>
      <c r="CT315" s="2" t="s">
        <v>217</v>
      </c>
      <c r="CU315" s="2" t="s">
        <v>934</v>
      </c>
      <c r="CV315" s="2" t="s">
        <v>1220</v>
      </c>
      <c r="CW315" s="2" t="s">
        <v>232</v>
      </c>
      <c r="CX315" s="2" t="s">
        <v>220</v>
      </c>
      <c r="CY315" s="4"/>
      <c r="CZ315" s="8"/>
      <c r="DA315" s="4"/>
      <c r="DB315" s="8"/>
      <c r="DC315" s="7"/>
      <c r="DD315" s="7"/>
      <c r="DE315" s="2" t="s">
        <v>230</v>
      </c>
      <c r="DF315" s="2" t="s">
        <v>217</v>
      </c>
      <c r="DG315" s="2" t="s">
        <v>3092</v>
      </c>
      <c r="DH315" s="2" t="s">
        <v>3085</v>
      </c>
      <c r="DI315" s="2" t="s">
        <v>232</v>
      </c>
      <c r="DJ315" s="2" t="s">
        <v>220</v>
      </c>
      <c r="DK315" s="4"/>
      <c r="DL315" s="8"/>
      <c r="DM315" s="4">
        <v>1</v>
      </c>
      <c r="DN315" s="8">
        <v>203.18</v>
      </c>
      <c r="DO315" s="7">
        <v>-1</v>
      </c>
      <c r="DP315" s="7">
        <v>-1</v>
      </c>
      <c r="DQ315" s="2" t="s">
        <v>230</v>
      </c>
      <c r="DR315" s="2" t="s">
        <v>217</v>
      </c>
      <c r="DS315" s="2" t="s">
        <v>3092</v>
      </c>
      <c r="DT315" s="2" t="s">
        <v>1866</v>
      </c>
      <c r="DU315" s="2" t="s">
        <v>232</v>
      </c>
      <c r="DV315" s="2" t="s">
        <v>220</v>
      </c>
      <c r="DW315" s="4"/>
      <c r="DX315" s="8"/>
      <c r="DY315" s="4"/>
      <c r="DZ315" s="8"/>
      <c r="EA315" s="7"/>
      <c r="EB315" s="7"/>
      <c r="EC315" s="2" t="s">
        <v>230</v>
      </c>
      <c r="ED315" s="2" t="s">
        <v>217</v>
      </c>
      <c r="EE315" s="2" t="s">
        <v>329</v>
      </c>
      <c r="EF315" s="2" t="s">
        <v>1753</v>
      </c>
      <c r="EG315" s="2" t="s">
        <v>269</v>
      </c>
      <c r="EH315" s="2" t="s">
        <v>220</v>
      </c>
      <c r="EI315" s="4"/>
      <c r="EJ315" s="8"/>
      <c r="EK315" s="4"/>
      <c r="EL315" s="8"/>
      <c r="EM315" s="7"/>
      <c r="EN315" s="7"/>
      <c r="EO315" s="2" t="s">
        <v>268</v>
      </c>
      <c r="EP315" s="2" t="s">
        <v>217</v>
      </c>
      <c r="EQ315" s="2" t="s">
        <v>220</v>
      </c>
      <c r="ER315" s="2" t="s">
        <v>220</v>
      </c>
      <c r="ES315" s="2" t="s">
        <v>232</v>
      </c>
      <c r="ET315" s="2" t="s">
        <v>220</v>
      </c>
      <c r="EU315" s="4">
        <v>5</v>
      </c>
      <c r="EV315" s="8">
        <v>533.35</v>
      </c>
      <c r="EW315" s="4">
        <v>1</v>
      </c>
      <c r="EX315" s="8">
        <v>213.33</v>
      </c>
      <c r="EY315" s="7">
        <v>4</v>
      </c>
      <c r="EZ315" s="7">
        <v>1.5001</v>
      </c>
      <c r="FA315" s="2" t="s">
        <v>230</v>
      </c>
      <c r="FB315" s="2" t="s">
        <v>217</v>
      </c>
      <c r="FC315" s="2" t="s">
        <v>1358</v>
      </c>
      <c r="FD315" s="2" t="s">
        <v>3094</v>
      </c>
      <c r="FE315" s="2" t="s">
        <v>232</v>
      </c>
      <c r="FF315" s="2" t="s">
        <v>220</v>
      </c>
      <c r="FG315" s="4"/>
      <c r="FH315" s="8"/>
      <c r="FI315" s="4"/>
      <c r="FJ315" s="8"/>
      <c r="FK315" s="7"/>
      <c r="FL315" s="7"/>
      <c r="FM315" s="2" t="s">
        <v>277</v>
      </c>
      <c r="FN315" s="2" t="s">
        <v>217</v>
      </c>
      <c r="FO315" s="2" t="s">
        <v>220</v>
      </c>
      <c r="FP315" s="2" t="s">
        <v>220</v>
      </c>
      <c r="FQ315" s="2" t="s">
        <v>232</v>
      </c>
      <c r="FR315" s="2" t="s">
        <v>220</v>
      </c>
      <c r="FS315" s="4"/>
      <c r="FT315" s="8"/>
      <c r="FU315" s="4"/>
      <c r="FV315" s="8"/>
      <c r="FW315" s="7"/>
      <c r="FX315" s="7"/>
      <c r="FY315" s="2" t="s">
        <v>277</v>
      </c>
      <c r="FZ315" s="2" t="s">
        <v>217</v>
      </c>
      <c r="GA315" s="2" t="s">
        <v>220</v>
      </c>
      <c r="GB315" s="2" t="s">
        <v>220</v>
      </c>
      <c r="GC315" s="2" t="s">
        <v>232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277</v>
      </c>
      <c r="GL315" s="2" t="s">
        <v>217</v>
      </c>
      <c r="GM315" s="2" t="s">
        <v>220</v>
      </c>
      <c r="GN315" s="2" t="s">
        <v>220</v>
      </c>
      <c r="GO315" s="2" t="s">
        <v>232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277</v>
      </c>
      <c r="GX315" s="2" t="s">
        <v>217</v>
      </c>
      <c r="GY315" s="2" t="s">
        <v>220</v>
      </c>
      <c r="GZ315" s="2" t="s">
        <v>220</v>
      </c>
      <c r="HA315" s="2" t="s">
        <v>232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277</v>
      </c>
      <c r="HJ315" s="2" t="s">
        <v>217</v>
      </c>
      <c r="HK315" s="2" t="s">
        <v>220</v>
      </c>
      <c r="HL315" s="2" t="s">
        <v>220</v>
      </c>
      <c r="HM315" s="2" t="s">
        <v>232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230</v>
      </c>
      <c r="HV315" s="2" t="s">
        <v>217</v>
      </c>
      <c r="HW315" s="2" t="s">
        <v>1331</v>
      </c>
      <c r="HX315" s="2" t="s">
        <v>3095</v>
      </c>
      <c r="HY315" s="2" t="s">
        <v>232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230</v>
      </c>
      <c r="IH315" s="2" t="s">
        <v>217</v>
      </c>
      <c r="II315" s="2" t="s">
        <v>3092</v>
      </c>
      <c r="IJ315" s="2" t="s">
        <v>1159</v>
      </c>
      <c r="IK315" s="2" t="s">
        <v>232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277</v>
      </c>
      <c r="IT315" s="2" t="s">
        <v>217</v>
      </c>
      <c r="IU315" s="2" t="s">
        <v>220</v>
      </c>
      <c r="IV315" s="2" t="s">
        <v>220</v>
      </c>
      <c r="IW315" s="2" t="s">
        <v>232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254</v>
      </c>
      <c r="JF315" s="2" t="s">
        <v>217</v>
      </c>
      <c r="JG315" s="2" t="s">
        <v>220</v>
      </c>
      <c r="JH315" s="2" t="s">
        <v>220</v>
      </c>
      <c r="JI315" s="2" t="s">
        <v>232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277</v>
      </c>
      <c r="JR315" s="2" t="s">
        <v>217</v>
      </c>
      <c r="JS315" s="2" t="s">
        <v>220</v>
      </c>
      <c r="JT315" s="2" t="s">
        <v>220</v>
      </c>
      <c r="JU315" s="2" t="s">
        <v>232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277</v>
      </c>
      <c r="KD315" s="2" t="s">
        <v>217</v>
      </c>
      <c r="KE315" s="2" t="s">
        <v>220</v>
      </c>
      <c r="KF315" s="2" t="s">
        <v>220</v>
      </c>
      <c r="KG315" s="2" t="s">
        <v>232</v>
      </c>
      <c r="KH315" s="2" t="s">
        <v>220</v>
      </c>
      <c r="KI315" s="4"/>
      <c r="KJ315" s="8"/>
      <c r="KK315" s="4"/>
      <c r="KL315" s="8"/>
      <c r="KM315" s="7"/>
      <c r="KN315" s="7"/>
      <c r="KO315" s="2" t="s">
        <v>277</v>
      </c>
      <c r="KP315" s="2" t="s">
        <v>217</v>
      </c>
      <c r="KQ315" s="2" t="s">
        <v>220</v>
      </c>
      <c r="KR315" s="2" t="s">
        <v>220</v>
      </c>
      <c r="KS315" s="2" t="s">
        <v>232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277</v>
      </c>
      <c r="LB315" s="2" t="s">
        <v>217</v>
      </c>
      <c r="LC315" s="2" t="s">
        <v>220</v>
      </c>
      <c r="LD315" s="2" t="s">
        <v>220</v>
      </c>
      <c r="LE315" s="2" t="s">
        <v>232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268</v>
      </c>
      <c r="LN315" s="2" t="s">
        <v>217</v>
      </c>
      <c r="LO315" s="2" t="s">
        <v>220</v>
      </c>
      <c r="LP315" s="2" t="s">
        <v>220</v>
      </c>
      <c r="LQ315" s="2" t="s">
        <v>232</v>
      </c>
      <c r="LR315" s="2" t="s">
        <v>269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270</v>
      </c>
      <c r="MA315" s="2" t="s">
        <v>3096</v>
      </c>
      <c r="MB315" s="2" t="s">
        <v>220</v>
      </c>
      <c r="MC315" s="2" t="s">
        <v>232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277</v>
      </c>
      <c r="ML315" s="2" t="s">
        <v>217</v>
      </c>
      <c r="MM315" s="2" t="s">
        <v>220</v>
      </c>
      <c r="MN315" s="2" t="s">
        <v>220</v>
      </c>
      <c r="MO315" s="2" t="s">
        <v>232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230</v>
      </c>
      <c r="MX315" s="2" t="s">
        <v>274</v>
      </c>
      <c r="MY315" s="2" t="s">
        <v>3092</v>
      </c>
      <c r="MZ315" s="2" t="s">
        <v>885</v>
      </c>
      <c r="NA315" s="2" t="s">
        <v>232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277</v>
      </c>
      <c r="NJ315" s="2" t="s">
        <v>217</v>
      </c>
      <c r="NK315" s="2" t="s">
        <v>220</v>
      </c>
      <c r="NL315" s="2" t="s">
        <v>220</v>
      </c>
      <c r="NM315" s="2" t="s">
        <v>232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277</v>
      </c>
      <c r="NV315" s="2" t="s">
        <v>217</v>
      </c>
      <c r="NW315" s="2" t="s">
        <v>220</v>
      </c>
      <c r="NX315" s="2" t="s">
        <v>220</v>
      </c>
      <c r="NY315" s="2" t="s">
        <v>232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217</v>
      </c>
      <c r="OI315" s="2" t="s">
        <v>220</v>
      </c>
      <c r="OJ315" s="2" t="s">
        <v>220</v>
      </c>
      <c r="OK315" s="2" t="s">
        <v>232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220</v>
      </c>
      <c r="OT315" s="2" t="s">
        <v>220</v>
      </c>
      <c r="OU315" s="2" t="s">
        <v>220</v>
      </c>
      <c r="OV315" s="2" t="s">
        <v>220</v>
      </c>
      <c r="OW315" s="2" t="s">
        <v>220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277</v>
      </c>
      <c r="PF315" s="2" t="s">
        <v>217</v>
      </c>
      <c r="PG315" s="2" t="s">
        <v>220</v>
      </c>
      <c r="PH315" s="2" t="s">
        <v>220</v>
      </c>
      <c r="PI315" s="2" t="s">
        <v>232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220</v>
      </c>
      <c r="PR315" s="2" t="s">
        <v>220</v>
      </c>
      <c r="PS315" s="2" t="s">
        <v>220</v>
      </c>
      <c r="PT315" s="2" t="s">
        <v>220</v>
      </c>
      <c r="PU315" s="2" t="s">
        <v>220</v>
      </c>
      <c r="PV315" s="2" t="s">
        <v>220</v>
      </c>
      <c r="PW315" s="4">
        <v>50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</row>
    <row r="316">
      <c r="A316" s="2" t="s">
        <v>3097</v>
      </c>
      <c r="B316" s="2" t="s">
        <v>209</v>
      </c>
      <c r="C316" s="2" t="s">
        <v>2878</v>
      </c>
      <c r="D316" s="2" t="s">
        <v>211</v>
      </c>
      <c r="E316" s="2" t="s">
        <v>1372</v>
      </c>
      <c r="F316" s="2" t="s">
        <v>3087</v>
      </c>
      <c r="G316" s="2" t="s">
        <v>3087</v>
      </c>
      <c r="H316" s="2" t="s">
        <v>3087</v>
      </c>
      <c r="I316" s="2" t="s">
        <v>3098</v>
      </c>
      <c r="J316" s="2" t="s">
        <v>1518</v>
      </c>
      <c r="K316" s="2" t="s">
        <v>216</v>
      </c>
      <c r="L316" s="3">
        <v>216</v>
      </c>
      <c r="M316" s="3">
        <v>226.8</v>
      </c>
      <c r="N316" s="3">
        <v>479.99</v>
      </c>
      <c r="O316" s="2" t="s">
        <v>537</v>
      </c>
      <c r="P316" s="2" t="s">
        <v>538</v>
      </c>
      <c r="Q316" s="2" t="s">
        <v>219</v>
      </c>
      <c r="R316" s="2" t="s">
        <v>220</v>
      </c>
      <c r="S316" s="2" t="s">
        <v>3089</v>
      </c>
      <c r="T316" s="2" t="s">
        <v>220</v>
      </c>
      <c r="U316" s="2" t="s">
        <v>2892</v>
      </c>
      <c r="V316" s="2" t="s">
        <v>3090</v>
      </c>
      <c r="W316" s="2" t="s">
        <v>3029</v>
      </c>
      <c r="X316" s="2" t="s">
        <v>3091</v>
      </c>
      <c r="Y316" s="2" t="s">
        <v>3092</v>
      </c>
      <c r="Z316" s="4">
        <v>193</v>
      </c>
      <c r="AA316" s="4">
        <f>=ROUNDDOWN(193,0)</f>
      </c>
      <c r="AB316" s="5">
        <v>1</v>
      </c>
      <c r="AC316" s="2" t="s">
        <v>220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3</v>
      </c>
      <c r="AQ316" s="8">
        <v>357.21</v>
      </c>
      <c r="AR316" s="4">
        <v>2</v>
      </c>
      <c r="AS316" s="8">
        <v>453.6</v>
      </c>
      <c r="AT316" s="7">
        <v>0.5</v>
      </c>
      <c r="AU316" s="7">
        <v>-0.2125</v>
      </c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0.4011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>
        <v>3</v>
      </c>
      <c r="BK316" s="8">
        <v>357.21</v>
      </c>
      <c r="BL316" s="2" t="s">
        <v>3099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416</v>
      </c>
      <c r="BV316" s="2" t="s">
        <v>217</v>
      </c>
      <c r="BW316" s="2" t="s">
        <v>220</v>
      </c>
      <c r="BX316" s="2" t="s">
        <v>220</v>
      </c>
      <c r="BY316" s="2" t="s">
        <v>232</v>
      </c>
      <c r="BZ316" s="2" t="s">
        <v>220</v>
      </c>
      <c r="CA316" s="4"/>
      <c r="CB316" s="8"/>
      <c r="CC316" s="4"/>
      <c r="CD316" s="8"/>
      <c r="CE316" s="7"/>
      <c r="CF316" s="7"/>
      <c r="CG316" s="2" t="s">
        <v>230</v>
      </c>
      <c r="CH316" s="2" t="s">
        <v>217</v>
      </c>
      <c r="CI316" s="2" t="s">
        <v>2985</v>
      </c>
      <c r="CJ316" s="2" t="s">
        <v>1811</v>
      </c>
      <c r="CK316" s="2" t="s">
        <v>232</v>
      </c>
      <c r="CL316" s="2" t="s">
        <v>220</v>
      </c>
      <c r="CM316" s="4"/>
      <c r="CN316" s="8"/>
      <c r="CO316" s="4"/>
      <c r="CP316" s="8"/>
      <c r="CQ316" s="7"/>
      <c r="CR316" s="7"/>
      <c r="CS316" s="2" t="s">
        <v>230</v>
      </c>
      <c r="CT316" s="2" t="s">
        <v>217</v>
      </c>
      <c r="CU316" s="2" t="s">
        <v>934</v>
      </c>
      <c r="CV316" s="2" t="s">
        <v>3100</v>
      </c>
      <c r="CW316" s="2" t="s">
        <v>232</v>
      </c>
      <c r="CX316" s="2" t="s">
        <v>220</v>
      </c>
      <c r="CY316" s="4"/>
      <c r="CZ316" s="8"/>
      <c r="DA316" s="4"/>
      <c r="DB316" s="8"/>
      <c r="DC316" s="7"/>
      <c r="DD316" s="7"/>
      <c r="DE316" s="2" t="s">
        <v>230</v>
      </c>
      <c r="DF316" s="2" t="s">
        <v>217</v>
      </c>
      <c r="DG316" s="2" t="s">
        <v>3092</v>
      </c>
      <c r="DH316" s="2" t="s">
        <v>3101</v>
      </c>
      <c r="DI316" s="2" t="s">
        <v>232</v>
      </c>
      <c r="DJ316" s="2" t="s">
        <v>220</v>
      </c>
      <c r="DK316" s="4"/>
      <c r="DL316" s="8"/>
      <c r="DM316" s="4">
        <v>2</v>
      </c>
      <c r="DN316" s="8">
        <v>453.6</v>
      </c>
      <c r="DO316" s="7">
        <v>-1</v>
      </c>
      <c r="DP316" s="7">
        <v>-1</v>
      </c>
      <c r="DQ316" s="2" t="s">
        <v>230</v>
      </c>
      <c r="DR316" s="2" t="s">
        <v>217</v>
      </c>
      <c r="DS316" s="2" t="s">
        <v>3092</v>
      </c>
      <c r="DT316" s="2" t="s">
        <v>2151</v>
      </c>
      <c r="DU316" s="2" t="s">
        <v>232</v>
      </c>
      <c r="DV316" s="2" t="s">
        <v>220</v>
      </c>
      <c r="DW316" s="4"/>
      <c r="DX316" s="8"/>
      <c r="DY316" s="4"/>
      <c r="DZ316" s="8"/>
      <c r="EA316" s="7"/>
      <c r="EB316" s="7"/>
      <c r="EC316" s="2" t="s">
        <v>230</v>
      </c>
      <c r="ED316" s="2" t="s">
        <v>217</v>
      </c>
      <c r="EE316" s="2" t="s">
        <v>329</v>
      </c>
      <c r="EF316" s="2" t="s">
        <v>489</v>
      </c>
      <c r="EG316" s="2" t="s">
        <v>269</v>
      </c>
      <c r="EH316" s="2" t="s">
        <v>220</v>
      </c>
      <c r="EI316" s="4"/>
      <c r="EJ316" s="8"/>
      <c r="EK316" s="4"/>
      <c r="EL316" s="8"/>
      <c r="EM316" s="7"/>
      <c r="EN316" s="7"/>
      <c r="EO316" s="2" t="s">
        <v>268</v>
      </c>
      <c r="EP316" s="2" t="s">
        <v>217</v>
      </c>
      <c r="EQ316" s="2" t="s">
        <v>220</v>
      </c>
      <c r="ER316" s="2" t="s">
        <v>220</v>
      </c>
      <c r="ES316" s="2" t="s">
        <v>232</v>
      </c>
      <c r="ET316" s="2" t="s">
        <v>220</v>
      </c>
      <c r="EU316" s="4">
        <v>3</v>
      </c>
      <c r="EV316" s="8">
        <v>357.21</v>
      </c>
      <c r="EW316" s="4"/>
      <c r="EX316" s="8"/>
      <c r="EY316" s="7"/>
      <c r="EZ316" s="7"/>
      <c r="FA316" s="2" t="s">
        <v>230</v>
      </c>
      <c r="FB316" s="2" t="s">
        <v>217</v>
      </c>
      <c r="FC316" s="2" t="s">
        <v>1358</v>
      </c>
      <c r="FD316" s="2" t="s">
        <v>883</v>
      </c>
      <c r="FE316" s="2" t="s">
        <v>232</v>
      </c>
      <c r="FF316" s="2" t="s">
        <v>220</v>
      </c>
      <c r="FG316" s="4"/>
      <c r="FH316" s="8"/>
      <c r="FI316" s="4"/>
      <c r="FJ316" s="8"/>
      <c r="FK316" s="7"/>
      <c r="FL316" s="7"/>
      <c r="FM316" s="2" t="s">
        <v>277</v>
      </c>
      <c r="FN316" s="2" t="s">
        <v>217</v>
      </c>
      <c r="FO316" s="2" t="s">
        <v>220</v>
      </c>
      <c r="FP316" s="2" t="s">
        <v>220</v>
      </c>
      <c r="FQ316" s="2" t="s">
        <v>232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277</v>
      </c>
      <c r="FZ316" s="2" t="s">
        <v>217</v>
      </c>
      <c r="GA316" s="2" t="s">
        <v>220</v>
      </c>
      <c r="GB316" s="2" t="s">
        <v>220</v>
      </c>
      <c r="GC316" s="2" t="s">
        <v>232</v>
      </c>
      <c r="GD316" s="2" t="s">
        <v>220</v>
      </c>
      <c r="GE316" s="4"/>
      <c r="GF316" s="8"/>
      <c r="GG316" s="4"/>
      <c r="GH316" s="8"/>
      <c r="GI316" s="7"/>
      <c r="GJ316" s="7"/>
      <c r="GK316" s="2" t="s">
        <v>277</v>
      </c>
      <c r="GL316" s="2" t="s">
        <v>217</v>
      </c>
      <c r="GM316" s="2" t="s">
        <v>220</v>
      </c>
      <c r="GN316" s="2" t="s">
        <v>220</v>
      </c>
      <c r="GO316" s="2" t="s">
        <v>232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277</v>
      </c>
      <c r="GX316" s="2" t="s">
        <v>217</v>
      </c>
      <c r="GY316" s="2" t="s">
        <v>220</v>
      </c>
      <c r="GZ316" s="2" t="s">
        <v>220</v>
      </c>
      <c r="HA316" s="2" t="s">
        <v>232</v>
      </c>
      <c r="HB316" s="2" t="s">
        <v>220</v>
      </c>
      <c r="HC316" s="4"/>
      <c r="HD316" s="8"/>
      <c r="HE316" s="4"/>
      <c r="HF316" s="8"/>
      <c r="HG316" s="7"/>
      <c r="HH316" s="7"/>
      <c r="HI316" s="2" t="s">
        <v>277</v>
      </c>
      <c r="HJ316" s="2" t="s">
        <v>217</v>
      </c>
      <c r="HK316" s="2" t="s">
        <v>220</v>
      </c>
      <c r="HL316" s="2" t="s">
        <v>220</v>
      </c>
      <c r="HM316" s="2" t="s">
        <v>232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230</v>
      </c>
      <c r="HV316" s="2" t="s">
        <v>217</v>
      </c>
      <c r="HW316" s="2" t="s">
        <v>1331</v>
      </c>
      <c r="HX316" s="2" t="s">
        <v>220</v>
      </c>
      <c r="HY316" s="2" t="s">
        <v>232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230</v>
      </c>
      <c r="IH316" s="2" t="s">
        <v>217</v>
      </c>
      <c r="II316" s="2" t="s">
        <v>3092</v>
      </c>
      <c r="IJ316" s="2" t="s">
        <v>220</v>
      </c>
      <c r="IK316" s="2" t="s">
        <v>232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277</v>
      </c>
      <c r="IT316" s="2" t="s">
        <v>217</v>
      </c>
      <c r="IU316" s="2" t="s">
        <v>220</v>
      </c>
      <c r="IV316" s="2" t="s">
        <v>220</v>
      </c>
      <c r="IW316" s="2" t="s">
        <v>232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254</v>
      </c>
      <c r="JF316" s="2" t="s">
        <v>217</v>
      </c>
      <c r="JG316" s="2" t="s">
        <v>220</v>
      </c>
      <c r="JH316" s="2" t="s">
        <v>220</v>
      </c>
      <c r="JI316" s="2" t="s">
        <v>232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277</v>
      </c>
      <c r="JR316" s="2" t="s">
        <v>217</v>
      </c>
      <c r="JS316" s="2" t="s">
        <v>220</v>
      </c>
      <c r="JT316" s="2" t="s">
        <v>220</v>
      </c>
      <c r="JU316" s="2" t="s">
        <v>232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277</v>
      </c>
      <c r="KD316" s="2" t="s">
        <v>217</v>
      </c>
      <c r="KE316" s="2" t="s">
        <v>220</v>
      </c>
      <c r="KF316" s="2" t="s">
        <v>220</v>
      </c>
      <c r="KG316" s="2" t="s">
        <v>232</v>
      </c>
      <c r="KH316" s="2" t="s">
        <v>220</v>
      </c>
      <c r="KI316" s="4"/>
      <c r="KJ316" s="8"/>
      <c r="KK316" s="4"/>
      <c r="KL316" s="8"/>
      <c r="KM316" s="7"/>
      <c r="KN316" s="7"/>
      <c r="KO316" s="2" t="s">
        <v>277</v>
      </c>
      <c r="KP316" s="2" t="s">
        <v>217</v>
      </c>
      <c r="KQ316" s="2" t="s">
        <v>220</v>
      </c>
      <c r="KR316" s="2" t="s">
        <v>220</v>
      </c>
      <c r="KS316" s="2" t="s">
        <v>232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277</v>
      </c>
      <c r="LB316" s="2" t="s">
        <v>217</v>
      </c>
      <c r="LC316" s="2" t="s">
        <v>220</v>
      </c>
      <c r="LD316" s="2" t="s">
        <v>220</v>
      </c>
      <c r="LE316" s="2" t="s">
        <v>232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268</v>
      </c>
      <c r="LN316" s="2" t="s">
        <v>217</v>
      </c>
      <c r="LO316" s="2" t="s">
        <v>220</v>
      </c>
      <c r="LP316" s="2" t="s">
        <v>220</v>
      </c>
      <c r="LQ316" s="2" t="s">
        <v>232</v>
      </c>
      <c r="LR316" s="2" t="s">
        <v>269</v>
      </c>
      <c r="LS316" s="4"/>
      <c r="LT316" s="8"/>
      <c r="LU316" s="4"/>
      <c r="LV316" s="8"/>
      <c r="LW316" s="7"/>
      <c r="LX316" s="7"/>
      <c r="LY316" s="2" t="s">
        <v>230</v>
      </c>
      <c r="LZ316" s="2" t="s">
        <v>270</v>
      </c>
      <c r="MA316" s="2" t="s">
        <v>3096</v>
      </c>
      <c r="MB316" s="2" t="s">
        <v>220</v>
      </c>
      <c r="MC316" s="2" t="s">
        <v>232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277</v>
      </c>
      <c r="ML316" s="2" t="s">
        <v>217</v>
      </c>
      <c r="MM316" s="2" t="s">
        <v>220</v>
      </c>
      <c r="MN316" s="2" t="s">
        <v>220</v>
      </c>
      <c r="MO316" s="2" t="s">
        <v>232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230</v>
      </c>
      <c r="MX316" s="2" t="s">
        <v>274</v>
      </c>
      <c r="MY316" s="2" t="s">
        <v>3092</v>
      </c>
      <c r="MZ316" s="2" t="s">
        <v>931</v>
      </c>
      <c r="NA316" s="2" t="s">
        <v>232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277</v>
      </c>
      <c r="NJ316" s="2" t="s">
        <v>217</v>
      </c>
      <c r="NK316" s="2" t="s">
        <v>220</v>
      </c>
      <c r="NL316" s="2" t="s">
        <v>220</v>
      </c>
      <c r="NM316" s="2" t="s">
        <v>232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277</v>
      </c>
      <c r="NV316" s="2" t="s">
        <v>217</v>
      </c>
      <c r="NW316" s="2" t="s">
        <v>220</v>
      </c>
      <c r="NX316" s="2" t="s">
        <v>220</v>
      </c>
      <c r="NY316" s="2" t="s">
        <v>232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268</v>
      </c>
      <c r="OH316" s="2" t="s">
        <v>217</v>
      </c>
      <c r="OI316" s="2" t="s">
        <v>220</v>
      </c>
      <c r="OJ316" s="2" t="s">
        <v>220</v>
      </c>
      <c r="OK316" s="2" t="s">
        <v>232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220</v>
      </c>
      <c r="OT316" s="2" t="s">
        <v>220</v>
      </c>
      <c r="OU316" s="2" t="s">
        <v>220</v>
      </c>
      <c r="OV316" s="2" t="s">
        <v>220</v>
      </c>
      <c r="OW316" s="2" t="s">
        <v>220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277</v>
      </c>
      <c r="PF316" s="2" t="s">
        <v>217</v>
      </c>
      <c r="PG316" s="2" t="s">
        <v>220</v>
      </c>
      <c r="PH316" s="2" t="s">
        <v>220</v>
      </c>
      <c r="PI316" s="2" t="s">
        <v>232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220</v>
      </c>
      <c r="PR316" s="2" t="s">
        <v>220</v>
      </c>
      <c r="PS316" s="2" t="s">
        <v>220</v>
      </c>
      <c r="PT316" s="2" t="s">
        <v>220</v>
      </c>
      <c r="PU316" s="2" t="s">
        <v>220</v>
      </c>
      <c r="PV316" s="2" t="s">
        <v>220</v>
      </c>
      <c r="PW316" s="4">
        <v>193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</row>
    <row r="317">
      <c r="A317" s="2" t="s">
        <v>3102</v>
      </c>
      <c r="B317" s="2" t="s">
        <v>209</v>
      </c>
      <c r="C317" s="2" t="s">
        <v>2878</v>
      </c>
      <c r="D317" s="2" t="s">
        <v>211</v>
      </c>
      <c r="E317" s="2" t="s">
        <v>1372</v>
      </c>
      <c r="F317" s="2" t="s">
        <v>3103</v>
      </c>
      <c r="G317" s="2" t="s">
        <v>3103</v>
      </c>
      <c r="H317" s="2" t="s">
        <v>3103</v>
      </c>
      <c r="I317" s="2" t="s">
        <v>3104</v>
      </c>
      <c r="J317" s="2" t="s">
        <v>2881</v>
      </c>
      <c r="K317" s="2" t="s">
        <v>1583</v>
      </c>
      <c r="L317" s="3">
        <v>172.2</v>
      </c>
      <c r="M317" s="3">
        <v>180.81</v>
      </c>
      <c r="N317" s="3">
        <v>409.99</v>
      </c>
      <c r="O317" s="2" t="s">
        <v>1099</v>
      </c>
      <c r="P317" s="2" t="s">
        <v>538</v>
      </c>
      <c r="Q317" s="2" t="s">
        <v>219</v>
      </c>
      <c r="R317" s="2" t="s">
        <v>220</v>
      </c>
      <c r="S317" s="2" t="s">
        <v>3105</v>
      </c>
      <c r="T317" s="2" t="s">
        <v>220</v>
      </c>
      <c r="U317" s="2" t="s">
        <v>2884</v>
      </c>
      <c r="V317" s="2" t="s">
        <v>1585</v>
      </c>
      <c r="W317" s="2" t="s">
        <v>707</v>
      </c>
      <c r="X317" s="2" t="s">
        <v>3106</v>
      </c>
      <c r="Y317" s="2" t="s">
        <v>3107</v>
      </c>
      <c r="Z317" s="4"/>
      <c r="AA317" s="4">
        <f>=ROUNDDOWN({0},0)</f>
      </c>
      <c r="AB317" s="5"/>
      <c r="AC317" s="2" t="s">
        <v>220</v>
      </c>
      <c r="AD317" s="4"/>
      <c r="AE317" s="4"/>
      <c r="AF317" s="6">
        <v>69</v>
      </c>
      <c r="AG317" s="6"/>
      <c r="AH317" s="7">
        <v>0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/>
      <c r="AQ317" s="8"/>
      <c r="AR317" s="4">
        <v>2</v>
      </c>
      <c r="AS317" s="8">
        <v>233.24</v>
      </c>
      <c r="AT317" s="7">
        <v>-1</v>
      </c>
      <c r="AU317" s="7">
        <v>-1</v>
      </c>
      <c r="AV317" s="4">
        <v>4</v>
      </c>
      <c r="AW317" s="8">
        <v>290.53</v>
      </c>
      <c r="AX317" s="4">
        <v>8</v>
      </c>
      <c r="AY317" s="8">
        <v>1213.3</v>
      </c>
      <c r="AZ317" s="7">
        <v>-0.5</v>
      </c>
      <c r="BA317" s="7">
        <v>-0.7605</v>
      </c>
      <c r="BB317" s="7"/>
      <c r="BC317" s="4">
        <v>4</v>
      </c>
      <c r="BD317" s="8">
        <v>290.53</v>
      </c>
      <c r="BE317" s="4">
        <v>8</v>
      </c>
      <c r="BF317" s="8">
        <v>1213.3</v>
      </c>
      <c r="BG317" s="7">
        <v>-0.5</v>
      </c>
      <c r="BH317" s="7">
        <v>-0.7605</v>
      </c>
      <c r="BI317" s="7">
        <v>1</v>
      </c>
      <c r="BJ317" s="4"/>
      <c r="BK317" s="8"/>
      <c r="BL317" s="2" t="s">
        <v>3108</v>
      </c>
      <c r="BM317" s="7"/>
      <c r="BN317" s="7"/>
      <c r="BO317" s="4"/>
      <c r="BP317" s="8"/>
      <c r="BQ317" s="4"/>
      <c r="BR317" s="8"/>
      <c r="BS317" s="7"/>
      <c r="BT317" s="7"/>
      <c r="BU317" s="2" t="s">
        <v>230</v>
      </c>
      <c r="BV317" s="2" t="s">
        <v>270</v>
      </c>
      <c r="BW317" s="2" t="s">
        <v>220</v>
      </c>
      <c r="BX317" s="2" t="s">
        <v>1425</v>
      </c>
      <c r="BY317" s="2" t="s">
        <v>232</v>
      </c>
      <c r="BZ317" s="2" t="s">
        <v>220</v>
      </c>
      <c r="CA317" s="4"/>
      <c r="CB317" s="8"/>
      <c r="CC317" s="4">
        <v>1</v>
      </c>
      <c r="CD317" s="8">
        <v>97.64</v>
      </c>
      <c r="CE317" s="7">
        <v>-1</v>
      </c>
      <c r="CF317" s="7">
        <v>-1</v>
      </c>
      <c r="CG317" s="2" t="s">
        <v>230</v>
      </c>
      <c r="CH317" s="2" t="s">
        <v>270</v>
      </c>
      <c r="CI317" s="2" t="s">
        <v>2008</v>
      </c>
      <c r="CJ317" s="2" t="s">
        <v>2612</v>
      </c>
      <c r="CK317" s="2" t="s">
        <v>232</v>
      </c>
      <c r="CL317" s="2" t="s">
        <v>220</v>
      </c>
      <c r="CM317" s="4"/>
      <c r="CN317" s="8"/>
      <c r="CO317" s="4"/>
      <c r="CP317" s="8"/>
      <c r="CQ317" s="7"/>
      <c r="CR317" s="7"/>
      <c r="CS317" s="2" t="s">
        <v>230</v>
      </c>
      <c r="CT317" s="2" t="s">
        <v>270</v>
      </c>
      <c r="CU317" s="2" t="s">
        <v>971</v>
      </c>
      <c r="CV317" s="2" t="s">
        <v>445</v>
      </c>
      <c r="CW317" s="2" t="s">
        <v>269</v>
      </c>
      <c r="CX317" s="2" t="s">
        <v>220</v>
      </c>
      <c r="CY317" s="4"/>
      <c r="CZ317" s="8"/>
      <c r="DA317" s="4"/>
      <c r="DB317" s="8"/>
      <c r="DC317" s="7"/>
      <c r="DD317" s="7"/>
      <c r="DE317" s="2" t="s">
        <v>230</v>
      </c>
      <c r="DF317" s="2" t="s">
        <v>270</v>
      </c>
      <c r="DG317" s="2" t="s">
        <v>1156</v>
      </c>
      <c r="DH317" s="2" t="s">
        <v>3109</v>
      </c>
      <c r="DI317" s="2" t="s">
        <v>232</v>
      </c>
      <c r="DJ317" s="2" t="s">
        <v>220</v>
      </c>
      <c r="DK317" s="4"/>
      <c r="DL317" s="8"/>
      <c r="DM317" s="4">
        <v>1</v>
      </c>
      <c r="DN317" s="8">
        <v>135.6</v>
      </c>
      <c r="DO317" s="7">
        <v>-1</v>
      </c>
      <c r="DP317" s="7">
        <v>-1</v>
      </c>
      <c r="DQ317" s="2" t="s">
        <v>230</v>
      </c>
      <c r="DR317" s="2" t="s">
        <v>270</v>
      </c>
      <c r="DS317" s="2" t="s">
        <v>3110</v>
      </c>
      <c r="DT317" s="2" t="s">
        <v>3111</v>
      </c>
      <c r="DU317" s="2" t="s">
        <v>232</v>
      </c>
      <c r="DV317" s="2" t="s">
        <v>220</v>
      </c>
      <c r="DW317" s="4"/>
      <c r="DX317" s="8"/>
      <c r="DY317" s="4"/>
      <c r="DZ317" s="8"/>
      <c r="EA317" s="7"/>
      <c r="EB317" s="7"/>
      <c r="EC317" s="2" t="s">
        <v>230</v>
      </c>
      <c r="ED317" s="2" t="s">
        <v>270</v>
      </c>
      <c r="EE317" s="2" t="s">
        <v>3112</v>
      </c>
      <c r="EF317" s="2" t="s">
        <v>279</v>
      </c>
      <c r="EG317" s="2" t="s">
        <v>269</v>
      </c>
      <c r="EH317" s="2" t="s">
        <v>220</v>
      </c>
      <c r="EI317" s="4"/>
      <c r="EJ317" s="8"/>
      <c r="EK317" s="4"/>
      <c r="EL317" s="8"/>
      <c r="EM317" s="7"/>
      <c r="EN317" s="7"/>
      <c r="EO317" s="2" t="s">
        <v>268</v>
      </c>
      <c r="EP317" s="2" t="s">
        <v>270</v>
      </c>
      <c r="EQ317" s="2" t="s">
        <v>220</v>
      </c>
      <c r="ER317" s="2" t="s">
        <v>220</v>
      </c>
      <c r="ES317" s="2" t="s">
        <v>232</v>
      </c>
      <c r="ET317" s="2" t="s">
        <v>220</v>
      </c>
      <c r="EU317" s="4"/>
      <c r="EV317" s="8"/>
      <c r="EW317" s="4"/>
      <c r="EX317" s="8"/>
      <c r="EY317" s="7"/>
      <c r="EZ317" s="7"/>
      <c r="FA317" s="2" t="s">
        <v>230</v>
      </c>
      <c r="FB317" s="2" t="s">
        <v>270</v>
      </c>
      <c r="FC317" s="2" t="s">
        <v>965</v>
      </c>
      <c r="FD317" s="2" t="s">
        <v>966</v>
      </c>
      <c r="FE317" s="2" t="s">
        <v>232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230</v>
      </c>
      <c r="FN317" s="2" t="s">
        <v>270</v>
      </c>
      <c r="FO317" s="2" t="s">
        <v>2925</v>
      </c>
      <c r="FP317" s="2" t="s">
        <v>1192</v>
      </c>
      <c r="FQ317" s="2" t="s">
        <v>232</v>
      </c>
      <c r="FR317" s="2" t="s">
        <v>220</v>
      </c>
      <c r="FS317" s="4"/>
      <c r="FT317" s="8"/>
      <c r="FU317" s="4"/>
      <c r="FV317" s="8"/>
      <c r="FW317" s="7"/>
      <c r="FX317" s="7"/>
      <c r="FY317" s="2" t="s">
        <v>277</v>
      </c>
      <c r="FZ317" s="2" t="s">
        <v>270</v>
      </c>
      <c r="GA317" s="2" t="s">
        <v>220</v>
      </c>
      <c r="GB317" s="2" t="s">
        <v>220</v>
      </c>
      <c r="GC317" s="2" t="s">
        <v>232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277</v>
      </c>
      <c r="GL317" s="2" t="s">
        <v>270</v>
      </c>
      <c r="GM317" s="2" t="s">
        <v>220</v>
      </c>
      <c r="GN317" s="2" t="s">
        <v>220</v>
      </c>
      <c r="GO317" s="2" t="s">
        <v>232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230</v>
      </c>
      <c r="GX317" s="2" t="s">
        <v>270</v>
      </c>
      <c r="GY317" s="2" t="s">
        <v>2377</v>
      </c>
      <c r="GZ317" s="2" t="s">
        <v>494</v>
      </c>
      <c r="HA317" s="2" t="s">
        <v>232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277</v>
      </c>
      <c r="HJ317" s="2" t="s">
        <v>270</v>
      </c>
      <c r="HK317" s="2" t="s">
        <v>220</v>
      </c>
      <c r="HL317" s="2" t="s">
        <v>220</v>
      </c>
      <c r="HM317" s="2" t="s">
        <v>232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230</v>
      </c>
      <c r="HV317" s="2" t="s">
        <v>270</v>
      </c>
      <c r="HW317" s="2" t="s">
        <v>1156</v>
      </c>
      <c r="HX317" s="2" t="s">
        <v>491</v>
      </c>
      <c r="HY317" s="2" t="s">
        <v>232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230</v>
      </c>
      <c r="IH317" s="2" t="s">
        <v>270</v>
      </c>
      <c r="II317" s="2" t="s">
        <v>3110</v>
      </c>
      <c r="IJ317" s="2" t="s">
        <v>1131</v>
      </c>
      <c r="IK317" s="2" t="s">
        <v>232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277</v>
      </c>
      <c r="IT317" s="2" t="s">
        <v>270</v>
      </c>
      <c r="IU317" s="2" t="s">
        <v>220</v>
      </c>
      <c r="IV317" s="2" t="s">
        <v>220</v>
      </c>
      <c r="IW317" s="2" t="s">
        <v>232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254</v>
      </c>
      <c r="JF317" s="2" t="s">
        <v>270</v>
      </c>
      <c r="JG317" s="2" t="s">
        <v>220</v>
      </c>
      <c r="JH317" s="2" t="s">
        <v>220</v>
      </c>
      <c r="JI317" s="2" t="s">
        <v>232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230</v>
      </c>
      <c r="JR317" s="2" t="s">
        <v>270</v>
      </c>
      <c r="JS317" s="2" t="s">
        <v>967</v>
      </c>
      <c r="JT317" s="2" t="s">
        <v>1861</v>
      </c>
      <c r="JU317" s="2" t="s">
        <v>232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230</v>
      </c>
      <c r="KD317" s="2" t="s">
        <v>270</v>
      </c>
      <c r="KE317" s="2" t="s">
        <v>663</v>
      </c>
      <c r="KF317" s="2" t="s">
        <v>2701</v>
      </c>
      <c r="KG317" s="2" t="s">
        <v>232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277</v>
      </c>
      <c r="KP317" s="2" t="s">
        <v>270</v>
      </c>
      <c r="KQ317" s="2" t="s">
        <v>220</v>
      </c>
      <c r="KR317" s="2" t="s">
        <v>220</v>
      </c>
      <c r="KS317" s="2" t="s">
        <v>232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230</v>
      </c>
      <c r="LB317" s="2" t="s">
        <v>270</v>
      </c>
      <c r="LC317" s="2" t="s">
        <v>2947</v>
      </c>
      <c r="LD317" s="2" t="s">
        <v>220</v>
      </c>
      <c r="LE317" s="2" t="s">
        <v>232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268</v>
      </c>
      <c r="LN317" s="2" t="s">
        <v>270</v>
      </c>
      <c r="LO317" s="2" t="s">
        <v>220</v>
      </c>
      <c r="LP317" s="2" t="s">
        <v>220</v>
      </c>
      <c r="LQ317" s="2" t="s">
        <v>232</v>
      </c>
      <c r="LR317" s="2" t="s">
        <v>220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270</v>
      </c>
      <c r="MA317" s="2" t="s">
        <v>3113</v>
      </c>
      <c r="MB317" s="2" t="s">
        <v>220</v>
      </c>
      <c r="MC317" s="2" t="s">
        <v>232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268</v>
      </c>
      <c r="ML317" s="2" t="s">
        <v>270</v>
      </c>
      <c r="MM317" s="2" t="s">
        <v>220</v>
      </c>
      <c r="MN317" s="2" t="s">
        <v>220</v>
      </c>
      <c r="MO317" s="2" t="s">
        <v>232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230</v>
      </c>
      <c r="MX317" s="2" t="s">
        <v>274</v>
      </c>
      <c r="MY317" s="2" t="s">
        <v>2603</v>
      </c>
      <c r="MZ317" s="2" t="s">
        <v>2342</v>
      </c>
      <c r="NA317" s="2" t="s">
        <v>269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220</v>
      </c>
      <c r="NK317" s="2" t="s">
        <v>220</v>
      </c>
      <c r="NL317" s="2" t="s">
        <v>220</v>
      </c>
      <c r="NM317" s="2" t="s">
        <v>220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277</v>
      </c>
      <c r="NV317" s="2" t="s">
        <v>270</v>
      </c>
      <c r="NW317" s="2" t="s">
        <v>220</v>
      </c>
      <c r="NX317" s="2" t="s">
        <v>220</v>
      </c>
      <c r="NY317" s="2" t="s">
        <v>232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220</v>
      </c>
      <c r="OH317" s="2" t="s">
        <v>220</v>
      </c>
      <c r="OI317" s="2" t="s">
        <v>220</v>
      </c>
      <c r="OJ317" s="2" t="s">
        <v>220</v>
      </c>
      <c r="OK317" s="2" t="s">
        <v>220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254</v>
      </c>
      <c r="OT317" s="2" t="s">
        <v>270</v>
      </c>
      <c r="OU317" s="2" t="s">
        <v>220</v>
      </c>
      <c r="OV317" s="2" t="s">
        <v>220</v>
      </c>
      <c r="OW317" s="2" t="s">
        <v>232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220</v>
      </c>
      <c r="PF317" s="2" t="s">
        <v>220</v>
      </c>
      <c r="PG317" s="2" t="s">
        <v>220</v>
      </c>
      <c r="PH317" s="2" t="s">
        <v>220</v>
      </c>
      <c r="PI317" s="2" t="s">
        <v>220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230</v>
      </c>
      <c r="PR317" s="2" t="s">
        <v>270</v>
      </c>
      <c r="PS317" s="2" t="s">
        <v>472</v>
      </c>
      <c r="PT317" s="2" t="s">
        <v>220</v>
      </c>
      <c r="PU317" s="2" t="s">
        <v>232</v>
      </c>
      <c r="PV317" s="2" t="s">
        <v>220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</row>
    <row r="318">
      <c r="A318" s="2" t="s">
        <v>3114</v>
      </c>
      <c r="B318" s="2" t="s">
        <v>209</v>
      </c>
      <c r="C318" s="2" t="s">
        <v>2878</v>
      </c>
      <c r="D318" s="2" t="s">
        <v>211</v>
      </c>
      <c r="E318" s="2" t="s">
        <v>1372</v>
      </c>
      <c r="F318" s="2" t="s">
        <v>3103</v>
      </c>
      <c r="G318" s="2" t="s">
        <v>3103</v>
      </c>
      <c r="H318" s="2" t="s">
        <v>3103</v>
      </c>
      <c r="I318" s="2" t="s">
        <v>3104</v>
      </c>
      <c r="J318" s="2" t="s">
        <v>1518</v>
      </c>
      <c r="K318" s="2" t="s">
        <v>1583</v>
      </c>
      <c r="L318" s="3">
        <v>193.2</v>
      </c>
      <c r="M318" s="3">
        <v>202.86</v>
      </c>
      <c r="N318" s="3">
        <v>459.99</v>
      </c>
      <c r="O318" s="2" t="s">
        <v>1099</v>
      </c>
      <c r="P318" s="2" t="s">
        <v>538</v>
      </c>
      <c r="Q318" s="2" t="s">
        <v>219</v>
      </c>
      <c r="R318" s="2" t="s">
        <v>220</v>
      </c>
      <c r="S318" s="2" t="s">
        <v>3105</v>
      </c>
      <c r="T318" s="2" t="s">
        <v>220</v>
      </c>
      <c r="U318" s="2" t="s">
        <v>2892</v>
      </c>
      <c r="V318" s="2" t="s">
        <v>1585</v>
      </c>
      <c r="W318" s="2" t="s">
        <v>707</v>
      </c>
      <c r="X318" s="2" t="s">
        <v>3106</v>
      </c>
      <c r="Y318" s="2" t="s">
        <v>3115</v>
      </c>
      <c r="Z318" s="4">
        <v>14</v>
      </c>
      <c r="AA318" s="4">
        <f>=ROUNDDOWN(10,0)</f>
      </c>
      <c r="AB318" s="5">
        <v>1.4</v>
      </c>
      <c r="AC318" s="2" t="s">
        <v>220</v>
      </c>
      <c r="AD318" s="4"/>
      <c r="AE318" s="4"/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>
        <v>4</v>
      </c>
      <c r="AQ318" s="8">
        <v>290.53</v>
      </c>
      <c r="AR318" s="4">
        <v>6</v>
      </c>
      <c r="AS318" s="8">
        <v>980.06</v>
      </c>
      <c r="AT318" s="7">
        <v>-0.3333</v>
      </c>
      <c r="AU318" s="7">
        <v>-0.7036</v>
      </c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>
        <v>1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>
        <v>4</v>
      </c>
      <c r="BK318" s="8">
        <v>290.53</v>
      </c>
      <c r="BL318" s="2" t="s">
        <v>3116</v>
      </c>
      <c r="BM318" s="7">
        <v>1</v>
      </c>
      <c r="BN318" s="7">
        <v>1</v>
      </c>
      <c r="BO318" s="4">
        <v>1</v>
      </c>
      <c r="BP318" s="8">
        <v>93.23</v>
      </c>
      <c r="BQ318" s="4">
        <v>1</v>
      </c>
      <c r="BR318" s="8">
        <v>219.36</v>
      </c>
      <c r="BS318" s="7"/>
      <c r="BT318" s="7">
        <v>-0.575</v>
      </c>
      <c r="BU318" s="2" t="s">
        <v>230</v>
      </c>
      <c r="BV318" s="2" t="s">
        <v>217</v>
      </c>
      <c r="BW318" s="2" t="s">
        <v>220</v>
      </c>
      <c r="BX318" s="2" t="s">
        <v>2925</v>
      </c>
      <c r="BY318" s="2" t="s">
        <v>232</v>
      </c>
      <c r="BZ318" s="2" t="s">
        <v>220</v>
      </c>
      <c r="CA318" s="4"/>
      <c r="CB318" s="8"/>
      <c r="CC318" s="4"/>
      <c r="CD318" s="8"/>
      <c r="CE318" s="7"/>
      <c r="CF318" s="7"/>
      <c r="CG318" s="2" t="s">
        <v>230</v>
      </c>
      <c r="CH318" s="2" t="s">
        <v>217</v>
      </c>
      <c r="CI318" s="2" t="s">
        <v>2008</v>
      </c>
      <c r="CJ318" s="2" t="s">
        <v>2414</v>
      </c>
      <c r="CK318" s="2" t="s">
        <v>232</v>
      </c>
      <c r="CL318" s="2" t="s">
        <v>220</v>
      </c>
      <c r="CM318" s="4"/>
      <c r="CN318" s="8"/>
      <c r="CO318" s="4"/>
      <c r="CP318" s="8"/>
      <c r="CQ318" s="7"/>
      <c r="CR318" s="7"/>
      <c r="CS318" s="2" t="s">
        <v>230</v>
      </c>
      <c r="CT318" s="2" t="s">
        <v>217</v>
      </c>
      <c r="CU318" s="2" t="s">
        <v>971</v>
      </c>
      <c r="CV318" s="2" t="s">
        <v>3078</v>
      </c>
      <c r="CW318" s="2" t="s">
        <v>269</v>
      </c>
      <c r="CX318" s="2" t="s">
        <v>220</v>
      </c>
      <c r="CY318" s="4"/>
      <c r="CZ318" s="8"/>
      <c r="DA318" s="4"/>
      <c r="DB318" s="8"/>
      <c r="DC318" s="7"/>
      <c r="DD318" s="7"/>
      <c r="DE318" s="2" t="s">
        <v>230</v>
      </c>
      <c r="DF318" s="2" t="s">
        <v>217</v>
      </c>
      <c r="DG318" s="2" t="s">
        <v>1156</v>
      </c>
      <c r="DH318" s="2" t="s">
        <v>1837</v>
      </c>
      <c r="DI318" s="2" t="s">
        <v>232</v>
      </c>
      <c r="DJ318" s="2" t="s">
        <v>220</v>
      </c>
      <c r="DK318" s="4"/>
      <c r="DL318" s="8"/>
      <c r="DM318" s="4">
        <v>5</v>
      </c>
      <c r="DN318" s="8">
        <v>760.7</v>
      </c>
      <c r="DO318" s="7">
        <v>-1</v>
      </c>
      <c r="DP318" s="7">
        <v>-1</v>
      </c>
      <c r="DQ318" s="2" t="s">
        <v>230</v>
      </c>
      <c r="DR318" s="2" t="s">
        <v>217</v>
      </c>
      <c r="DS318" s="2" t="s">
        <v>3110</v>
      </c>
      <c r="DT318" s="2" t="s">
        <v>3117</v>
      </c>
      <c r="DU318" s="2" t="s">
        <v>232</v>
      </c>
      <c r="DV318" s="2" t="s">
        <v>220</v>
      </c>
      <c r="DW318" s="4">
        <v>1</v>
      </c>
      <c r="DX318" s="8">
        <v>99.44</v>
      </c>
      <c r="DY318" s="4"/>
      <c r="DZ318" s="8"/>
      <c r="EA318" s="7"/>
      <c r="EB318" s="7"/>
      <c r="EC318" s="2" t="s">
        <v>230</v>
      </c>
      <c r="ED318" s="2" t="s">
        <v>217</v>
      </c>
      <c r="EE318" s="2" t="s">
        <v>3112</v>
      </c>
      <c r="EF318" s="2" t="s">
        <v>299</v>
      </c>
      <c r="EG318" s="2" t="s">
        <v>269</v>
      </c>
      <c r="EH318" s="2" t="s">
        <v>220</v>
      </c>
      <c r="EI318" s="4"/>
      <c r="EJ318" s="8"/>
      <c r="EK318" s="4"/>
      <c r="EL318" s="8"/>
      <c r="EM318" s="7"/>
      <c r="EN318" s="7"/>
      <c r="EO318" s="2" t="s">
        <v>268</v>
      </c>
      <c r="EP318" s="2" t="s">
        <v>217</v>
      </c>
      <c r="EQ318" s="2" t="s">
        <v>220</v>
      </c>
      <c r="ER318" s="2" t="s">
        <v>220</v>
      </c>
      <c r="ES318" s="2" t="s">
        <v>232</v>
      </c>
      <c r="ET318" s="2" t="s">
        <v>220</v>
      </c>
      <c r="EU318" s="4">
        <v>2</v>
      </c>
      <c r="EV318" s="8">
        <v>97.86</v>
      </c>
      <c r="EW318" s="4"/>
      <c r="EX318" s="8"/>
      <c r="EY318" s="7"/>
      <c r="EZ318" s="7"/>
      <c r="FA318" s="2" t="s">
        <v>230</v>
      </c>
      <c r="FB318" s="2" t="s">
        <v>217</v>
      </c>
      <c r="FC318" s="2" t="s">
        <v>965</v>
      </c>
      <c r="FD318" s="2" t="s">
        <v>1914</v>
      </c>
      <c r="FE318" s="2" t="s">
        <v>232</v>
      </c>
      <c r="FF318" s="2" t="s">
        <v>220</v>
      </c>
      <c r="FG318" s="4"/>
      <c r="FH318" s="8"/>
      <c r="FI318" s="4"/>
      <c r="FJ318" s="8"/>
      <c r="FK318" s="7"/>
      <c r="FL318" s="7"/>
      <c r="FM318" s="2" t="s">
        <v>230</v>
      </c>
      <c r="FN318" s="2" t="s">
        <v>217</v>
      </c>
      <c r="FO318" s="2" t="s">
        <v>2925</v>
      </c>
      <c r="FP318" s="2" t="s">
        <v>460</v>
      </c>
      <c r="FQ318" s="2" t="s">
        <v>232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277</v>
      </c>
      <c r="FZ318" s="2" t="s">
        <v>217</v>
      </c>
      <c r="GA318" s="2" t="s">
        <v>220</v>
      </c>
      <c r="GB318" s="2" t="s">
        <v>220</v>
      </c>
      <c r="GC318" s="2" t="s">
        <v>232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277</v>
      </c>
      <c r="GL318" s="2" t="s">
        <v>217</v>
      </c>
      <c r="GM318" s="2" t="s">
        <v>220</v>
      </c>
      <c r="GN318" s="2" t="s">
        <v>220</v>
      </c>
      <c r="GO318" s="2" t="s">
        <v>232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230</v>
      </c>
      <c r="GX318" s="2" t="s">
        <v>270</v>
      </c>
      <c r="GY318" s="2" t="s">
        <v>2377</v>
      </c>
      <c r="GZ318" s="2" t="s">
        <v>3118</v>
      </c>
      <c r="HA318" s="2" t="s">
        <v>232</v>
      </c>
      <c r="HB318" s="2" t="s">
        <v>220</v>
      </c>
      <c r="HC318" s="4"/>
      <c r="HD318" s="8"/>
      <c r="HE318" s="4"/>
      <c r="HF318" s="8"/>
      <c r="HG318" s="7"/>
      <c r="HH318" s="7"/>
      <c r="HI318" s="2" t="s">
        <v>277</v>
      </c>
      <c r="HJ318" s="2" t="s">
        <v>217</v>
      </c>
      <c r="HK318" s="2" t="s">
        <v>220</v>
      </c>
      <c r="HL318" s="2" t="s">
        <v>220</v>
      </c>
      <c r="HM318" s="2" t="s">
        <v>232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230</v>
      </c>
      <c r="HV318" s="2" t="s">
        <v>217</v>
      </c>
      <c r="HW318" s="2" t="s">
        <v>1156</v>
      </c>
      <c r="HX318" s="2" t="s">
        <v>220</v>
      </c>
      <c r="HY318" s="2" t="s">
        <v>232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230</v>
      </c>
      <c r="IH318" s="2" t="s">
        <v>217</v>
      </c>
      <c r="II318" s="2" t="s">
        <v>3110</v>
      </c>
      <c r="IJ318" s="2" t="s">
        <v>461</v>
      </c>
      <c r="IK318" s="2" t="s">
        <v>232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277</v>
      </c>
      <c r="IT318" s="2" t="s">
        <v>217</v>
      </c>
      <c r="IU318" s="2" t="s">
        <v>220</v>
      </c>
      <c r="IV318" s="2" t="s">
        <v>220</v>
      </c>
      <c r="IW318" s="2" t="s">
        <v>232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254</v>
      </c>
      <c r="JF318" s="2" t="s">
        <v>217</v>
      </c>
      <c r="JG318" s="2" t="s">
        <v>220</v>
      </c>
      <c r="JH318" s="2" t="s">
        <v>220</v>
      </c>
      <c r="JI318" s="2" t="s">
        <v>232</v>
      </c>
      <c r="JJ318" s="2" t="s">
        <v>220</v>
      </c>
      <c r="JK318" s="4"/>
      <c r="JL318" s="8"/>
      <c r="JM318" s="4"/>
      <c r="JN318" s="8"/>
      <c r="JO318" s="7"/>
      <c r="JP318" s="7"/>
      <c r="JQ318" s="2" t="s">
        <v>230</v>
      </c>
      <c r="JR318" s="2" t="s">
        <v>217</v>
      </c>
      <c r="JS318" s="2" t="s">
        <v>967</v>
      </c>
      <c r="JT318" s="2" t="s">
        <v>1142</v>
      </c>
      <c r="JU318" s="2" t="s">
        <v>232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230</v>
      </c>
      <c r="KD318" s="2" t="s">
        <v>217</v>
      </c>
      <c r="KE318" s="2" t="s">
        <v>663</v>
      </c>
      <c r="KF318" s="2" t="s">
        <v>1131</v>
      </c>
      <c r="KG318" s="2" t="s">
        <v>232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277</v>
      </c>
      <c r="KP318" s="2" t="s">
        <v>217</v>
      </c>
      <c r="KQ318" s="2" t="s">
        <v>220</v>
      </c>
      <c r="KR318" s="2" t="s">
        <v>220</v>
      </c>
      <c r="KS318" s="2" t="s">
        <v>232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230</v>
      </c>
      <c r="LB318" s="2" t="s">
        <v>217</v>
      </c>
      <c r="LC318" s="2" t="s">
        <v>2947</v>
      </c>
      <c r="LD318" s="2" t="s">
        <v>220</v>
      </c>
      <c r="LE318" s="2" t="s">
        <v>232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268</v>
      </c>
      <c r="LN318" s="2" t="s">
        <v>217</v>
      </c>
      <c r="LO318" s="2" t="s">
        <v>220</v>
      </c>
      <c r="LP318" s="2" t="s">
        <v>220</v>
      </c>
      <c r="LQ318" s="2" t="s">
        <v>232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270</v>
      </c>
      <c r="MA318" s="2" t="s">
        <v>3113</v>
      </c>
      <c r="MB318" s="2" t="s">
        <v>220</v>
      </c>
      <c r="MC318" s="2" t="s">
        <v>232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268</v>
      </c>
      <c r="ML318" s="2" t="s">
        <v>217</v>
      </c>
      <c r="MM318" s="2" t="s">
        <v>220</v>
      </c>
      <c r="MN318" s="2" t="s">
        <v>220</v>
      </c>
      <c r="MO318" s="2" t="s">
        <v>232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230</v>
      </c>
      <c r="MX318" s="2" t="s">
        <v>274</v>
      </c>
      <c r="MY318" s="2" t="s">
        <v>3076</v>
      </c>
      <c r="MZ318" s="2" t="s">
        <v>668</v>
      </c>
      <c r="NA318" s="2" t="s">
        <v>269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220</v>
      </c>
      <c r="NK318" s="2" t="s">
        <v>220</v>
      </c>
      <c r="NL318" s="2" t="s">
        <v>220</v>
      </c>
      <c r="NM318" s="2" t="s">
        <v>220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277</v>
      </c>
      <c r="NV318" s="2" t="s">
        <v>217</v>
      </c>
      <c r="NW318" s="2" t="s">
        <v>220</v>
      </c>
      <c r="NX318" s="2" t="s">
        <v>220</v>
      </c>
      <c r="NY318" s="2" t="s">
        <v>232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220</v>
      </c>
      <c r="OH318" s="2" t="s">
        <v>220</v>
      </c>
      <c r="OI318" s="2" t="s">
        <v>220</v>
      </c>
      <c r="OJ318" s="2" t="s">
        <v>220</v>
      </c>
      <c r="OK318" s="2" t="s">
        <v>220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254</v>
      </c>
      <c r="OT318" s="2" t="s">
        <v>270</v>
      </c>
      <c r="OU318" s="2" t="s">
        <v>220</v>
      </c>
      <c r="OV318" s="2" t="s">
        <v>220</v>
      </c>
      <c r="OW318" s="2" t="s">
        <v>232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220</v>
      </c>
      <c r="PF318" s="2" t="s">
        <v>220</v>
      </c>
      <c r="PG318" s="2" t="s">
        <v>220</v>
      </c>
      <c r="PH318" s="2" t="s">
        <v>220</v>
      </c>
      <c r="PI318" s="2" t="s">
        <v>220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230</v>
      </c>
      <c r="PR318" s="2" t="s">
        <v>270</v>
      </c>
      <c r="PS318" s="2" t="s">
        <v>472</v>
      </c>
      <c r="PT318" s="2" t="s">
        <v>220</v>
      </c>
      <c r="PU318" s="2" t="s">
        <v>232</v>
      </c>
      <c r="PV318" s="2" t="s">
        <v>220</v>
      </c>
      <c r="PW318" s="4">
        <v>14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</row>
    <row r="319">
      <c r="A319" s="2" t="s">
        <v>3119</v>
      </c>
      <c r="B319" s="2" t="s">
        <v>209</v>
      </c>
      <c r="C319" s="2" t="s">
        <v>2878</v>
      </c>
      <c r="D319" s="2" t="s">
        <v>211</v>
      </c>
      <c r="E319" s="2" t="s">
        <v>1372</v>
      </c>
      <c r="F319" s="2" t="s">
        <v>3120</v>
      </c>
      <c r="G319" s="2" t="s">
        <v>3120</v>
      </c>
      <c r="H319" s="2" t="s">
        <v>3120</v>
      </c>
      <c r="I319" s="2" t="s">
        <v>3121</v>
      </c>
      <c r="J319" s="2" t="s">
        <v>215</v>
      </c>
      <c r="K319" s="2" t="s">
        <v>1294</v>
      </c>
      <c r="L319" s="3">
        <v>150</v>
      </c>
      <c r="M319" s="3">
        <v>157.5</v>
      </c>
      <c r="N319" s="3">
        <v>299.99</v>
      </c>
      <c r="O319" s="2" t="s">
        <v>217</v>
      </c>
      <c r="P319" s="2" t="s">
        <v>1308</v>
      </c>
      <c r="Q319" s="2" t="s">
        <v>219</v>
      </c>
      <c r="R319" s="2" t="s">
        <v>220</v>
      </c>
      <c r="S319" s="2" t="s">
        <v>3122</v>
      </c>
      <c r="T319" s="2" t="s">
        <v>220</v>
      </c>
      <c r="U319" s="2" t="s">
        <v>2884</v>
      </c>
      <c r="V319" s="2" t="s">
        <v>1033</v>
      </c>
      <c r="W319" s="2" t="s">
        <v>845</v>
      </c>
      <c r="X319" s="2" t="s">
        <v>1234</v>
      </c>
      <c r="Y319" s="2" t="s">
        <v>3020</v>
      </c>
      <c r="Z319" s="4">
        <v>138</v>
      </c>
      <c r="AA319" s="4">
        <f>=ROUNDDOWN(69,0)</f>
      </c>
      <c r="AB319" s="5">
        <v>2</v>
      </c>
      <c r="AC319" s="2" t="s">
        <v>220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>
        <v>1</v>
      </c>
      <c r="AW319" s="8">
        <v>183.75</v>
      </c>
      <c r="AX319" s="4" t="s">
        <v>220</v>
      </c>
      <c r="AY319" s="8" t="s">
        <v>220</v>
      </c>
      <c r="AZ319" s="7" t="s">
        <v>220</v>
      </c>
      <c r="BA319" s="7" t="s">
        <v>220</v>
      </c>
      <c r="BB319" s="7"/>
      <c r="BC319" s="4">
        <v>1</v>
      </c>
      <c r="BD319" s="8">
        <v>183.75</v>
      </c>
      <c r="BE319" s="4" t="s">
        <v>220</v>
      </c>
      <c r="BF319" s="8" t="s">
        <v>220</v>
      </c>
      <c r="BG319" s="7" t="s">
        <v>220</v>
      </c>
      <c r="BH319" s="7" t="s">
        <v>220</v>
      </c>
      <c r="BI319" s="7">
        <v>1</v>
      </c>
      <c r="BJ319" s="4"/>
      <c r="BK319" s="8"/>
      <c r="BL319" s="2" t="s">
        <v>220</v>
      </c>
      <c r="BM319" s="7"/>
      <c r="BN319" s="7"/>
      <c r="BO319" s="4"/>
      <c r="BP319" s="8"/>
      <c r="BQ319" s="4"/>
      <c r="BR319" s="8"/>
      <c r="BS319" s="7"/>
      <c r="BT319" s="7"/>
      <c r="BU319" s="2" t="s">
        <v>254</v>
      </c>
      <c r="BV319" s="2" t="s">
        <v>217</v>
      </c>
      <c r="BW319" s="2" t="s">
        <v>220</v>
      </c>
      <c r="BX319" s="2" t="s">
        <v>220</v>
      </c>
      <c r="BY319" s="2" t="s">
        <v>232</v>
      </c>
      <c r="BZ319" s="2" t="s">
        <v>220</v>
      </c>
      <c r="CA319" s="4"/>
      <c r="CB319" s="8"/>
      <c r="CC319" s="4"/>
      <c r="CD319" s="8"/>
      <c r="CE319" s="7"/>
      <c r="CF319" s="7"/>
      <c r="CG319" s="2" t="s">
        <v>230</v>
      </c>
      <c r="CH319" s="2" t="s">
        <v>217</v>
      </c>
      <c r="CI319" s="2" t="s">
        <v>3123</v>
      </c>
      <c r="CJ319" s="2" t="s">
        <v>220</v>
      </c>
      <c r="CK319" s="2" t="s">
        <v>232</v>
      </c>
      <c r="CL319" s="2" t="s">
        <v>220</v>
      </c>
      <c r="CM319" s="4"/>
      <c r="CN319" s="8"/>
      <c r="CO319" s="4"/>
      <c r="CP319" s="8"/>
      <c r="CQ319" s="7"/>
      <c r="CR319" s="7"/>
      <c r="CS319" s="2" t="s">
        <v>254</v>
      </c>
      <c r="CT319" s="2" t="s">
        <v>217</v>
      </c>
      <c r="CU319" s="2" t="s">
        <v>220</v>
      </c>
      <c r="CV319" s="2" t="s">
        <v>220</v>
      </c>
      <c r="CW319" s="2" t="s">
        <v>232</v>
      </c>
      <c r="CX319" s="2" t="s">
        <v>220</v>
      </c>
      <c r="CY319" s="4"/>
      <c r="CZ319" s="8"/>
      <c r="DA319" s="4"/>
      <c r="DB319" s="8"/>
      <c r="DC319" s="7"/>
      <c r="DD319" s="7"/>
      <c r="DE319" s="2" t="s">
        <v>277</v>
      </c>
      <c r="DF319" s="2" t="s">
        <v>217</v>
      </c>
      <c r="DG319" s="2" t="s">
        <v>220</v>
      </c>
      <c r="DH319" s="2" t="s">
        <v>220</v>
      </c>
      <c r="DI319" s="2" t="s">
        <v>232</v>
      </c>
      <c r="DJ319" s="2" t="s">
        <v>220</v>
      </c>
      <c r="DK319" s="4"/>
      <c r="DL319" s="8"/>
      <c r="DM319" s="4"/>
      <c r="DN319" s="8"/>
      <c r="DO319" s="7"/>
      <c r="DP319" s="7"/>
      <c r="DQ319" s="2" t="s">
        <v>230</v>
      </c>
      <c r="DR319" s="2" t="s">
        <v>217</v>
      </c>
      <c r="DS319" s="2" t="s">
        <v>3124</v>
      </c>
      <c r="DT319" s="2" t="s">
        <v>3125</v>
      </c>
      <c r="DU319" s="2" t="s">
        <v>232</v>
      </c>
      <c r="DV319" s="2" t="s">
        <v>220</v>
      </c>
      <c r="DW319" s="4"/>
      <c r="DX319" s="8"/>
      <c r="DY319" s="4"/>
      <c r="DZ319" s="8"/>
      <c r="EA319" s="7"/>
      <c r="EB319" s="7"/>
      <c r="EC319" s="2" t="s">
        <v>230</v>
      </c>
      <c r="ED319" s="2" t="s">
        <v>217</v>
      </c>
      <c r="EE319" s="2" t="s">
        <v>292</v>
      </c>
      <c r="EF319" s="2" t="s">
        <v>220</v>
      </c>
      <c r="EG319" s="2" t="s">
        <v>232</v>
      </c>
      <c r="EH319" s="2" t="s">
        <v>220</v>
      </c>
      <c r="EI319" s="4"/>
      <c r="EJ319" s="8"/>
      <c r="EK319" s="4"/>
      <c r="EL319" s="8"/>
      <c r="EM319" s="7"/>
      <c r="EN319" s="7"/>
      <c r="EO319" s="2" t="s">
        <v>268</v>
      </c>
      <c r="EP319" s="2" t="s">
        <v>217</v>
      </c>
      <c r="EQ319" s="2" t="s">
        <v>220</v>
      </c>
      <c r="ER319" s="2" t="s">
        <v>220</v>
      </c>
      <c r="ES319" s="2" t="s">
        <v>232</v>
      </c>
      <c r="ET319" s="2" t="s">
        <v>220</v>
      </c>
      <c r="EU319" s="4"/>
      <c r="EV319" s="8"/>
      <c r="EW319" s="4"/>
      <c r="EX319" s="8"/>
      <c r="EY319" s="7"/>
      <c r="EZ319" s="7"/>
      <c r="FA319" s="2" t="s">
        <v>254</v>
      </c>
      <c r="FB319" s="2" t="s">
        <v>217</v>
      </c>
      <c r="FC319" s="2" t="s">
        <v>220</v>
      </c>
      <c r="FD319" s="2" t="s">
        <v>220</v>
      </c>
      <c r="FE319" s="2" t="s">
        <v>232</v>
      </c>
      <c r="FF319" s="2" t="s">
        <v>220</v>
      </c>
      <c r="FG319" s="4"/>
      <c r="FH319" s="8"/>
      <c r="FI319" s="4"/>
      <c r="FJ319" s="8"/>
      <c r="FK319" s="7"/>
      <c r="FL319" s="7"/>
      <c r="FM319" s="2" t="s">
        <v>254</v>
      </c>
      <c r="FN319" s="2" t="s">
        <v>217</v>
      </c>
      <c r="FO319" s="2" t="s">
        <v>220</v>
      </c>
      <c r="FP319" s="2" t="s">
        <v>220</v>
      </c>
      <c r="FQ319" s="2" t="s">
        <v>232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277</v>
      </c>
      <c r="FZ319" s="2" t="s">
        <v>217</v>
      </c>
      <c r="GA319" s="2" t="s">
        <v>220</v>
      </c>
      <c r="GB319" s="2" t="s">
        <v>220</v>
      </c>
      <c r="GC319" s="2" t="s">
        <v>232</v>
      </c>
      <c r="GD319" s="2" t="s">
        <v>220</v>
      </c>
      <c r="GE319" s="4"/>
      <c r="GF319" s="8"/>
      <c r="GG319" s="4"/>
      <c r="GH319" s="8"/>
      <c r="GI319" s="7"/>
      <c r="GJ319" s="7"/>
      <c r="GK319" s="2" t="s">
        <v>277</v>
      </c>
      <c r="GL319" s="2" t="s">
        <v>217</v>
      </c>
      <c r="GM319" s="2" t="s">
        <v>220</v>
      </c>
      <c r="GN319" s="2" t="s">
        <v>220</v>
      </c>
      <c r="GO319" s="2" t="s">
        <v>232</v>
      </c>
      <c r="GP319" s="2" t="s">
        <v>220</v>
      </c>
      <c r="GQ319" s="4"/>
      <c r="GR319" s="8"/>
      <c r="GS319" s="4"/>
      <c r="GT319" s="8"/>
      <c r="GU319" s="7"/>
      <c r="GV319" s="7"/>
      <c r="GW319" s="2" t="s">
        <v>277</v>
      </c>
      <c r="GX319" s="2" t="s">
        <v>217</v>
      </c>
      <c r="GY319" s="2" t="s">
        <v>220</v>
      </c>
      <c r="GZ319" s="2" t="s">
        <v>220</v>
      </c>
      <c r="HA319" s="2" t="s">
        <v>232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254</v>
      </c>
      <c r="HJ319" s="2" t="s">
        <v>217</v>
      </c>
      <c r="HK319" s="2" t="s">
        <v>220</v>
      </c>
      <c r="HL319" s="2" t="s">
        <v>220</v>
      </c>
      <c r="HM319" s="2" t="s">
        <v>232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254</v>
      </c>
      <c r="HV319" s="2" t="s">
        <v>217</v>
      </c>
      <c r="HW319" s="2" t="s">
        <v>220</v>
      </c>
      <c r="HX319" s="2" t="s">
        <v>220</v>
      </c>
      <c r="HY319" s="2" t="s">
        <v>232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230</v>
      </c>
      <c r="IH319" s="2" t="s">
        <v>217</v>
      </c>
      <c r="II319" s="2" t="s">
        <v>3124</v>
      </c>
      <c r="IJ319" s="2" t="s">
        <v>220</v>
      </c>
      <c r="IK319" s="2" t="s">
        <v>232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277</v>
      </c>
      <c r="IT319" s="2" t="s">
        <v>217</v>
      </c>
      <c r="IU319" s="2" t="s">
        <v>220</v>
      </c>
      <c r="IV319" s="2" t="s">
        <v>220</v>
      </c>
      <c r="IW319" s="2" t="s">
        <v>232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254</v>
      </c>
      <c r="JF319" s="2" t="s">
        <v>217</v>
      </c>
      <c r="JG319" s="2" t="s">
        <v>220</v>
      </c>
      <c r="JH319" s="2" t="s">
        <v>220</v>
      </c>
      <c r="JI319" s="2" t="s">
        <v>232</v>
      </c>
      <c r="JJ319" s="2" t="s">
        <v>220</v>
      </c>
      <c r="JK319" s="4"/>
      <c r="JL319" s="8"/>
      <c r="JM319" s="4"/>
      <c r="JN319" s="8"/>
      <c r="JO319" s="7"/>
      <c r="JP319" s="7"/>
      <c r="JQ319" s="2" t="s">
        <v>277</v>
      </c>
      <c r="JR319" s="2" t="s">
        <v>217</v>
      </c>
      <c r="JS319" s="2" t="s">
        <v>220</v>
      </c>
      <c r="JT319" s="2" t="s">
        <v>220</v>
      </c>
      <c r="JU319" s="2" t="s">
        <v>232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277</v>
      </c>
      <c r="KD319" s="2" t="s">
        <v>217</v>
      </c>
      <c r="KE319" s="2" t="s">
        <v>220</v>
      </c>
      <c r="KF319" s="2" t="s">
        <v>220</v>
      </c>
      <c r="KG319" s="2" t="s">
        <v>232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277</v>
      </c>
      <c r="KP319" s="2" t="s">
        <v>217</v>
      </c>
      <c r="KQ319" s="2" t="s">
        <v>220</v>
      </c>
      <c r="KR319" s="2" t="s">
        <v>220</v>
      </c>
      <c r="KS319" s="2" t="s">
        <v>232</v>
      </c>
      <c r="KT319" s="2" t="s">
        <v>220</v>
      </c>
      <c r="KU319" s="4"/>
      <c r="KV319" s="8"/>
      <c r="KW319" s="4"/>
      <c r="KX319" s="8"/>
      <c r="KY319" s="7"/>
      <c r="KZ319" s="7"/>
      <c r="LA319" s="2" t="s">
        <v>277</v>
      </c>
      <c r="LB319" s="2" t="s">
        <v>217</v>
      </c>
      <c r="LC319" s="2" t="s">
        <v>220</v>
      </c>
      <c r="LD319" s="2" t="s">
        <v>220</v>
      </c>
      <c r="LE319" s="2" t="s">
        <v>232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268</v>
      </c>
      <c r="LN319" s="2" t="s">
        <v>217</v>
      </c>
      <c r="LO319" s="2" t="s">
        <v>220</v>
      </c>
      <c r="LP319" s="2" t="s">
        <v>220</v>
      </c>
      <c r="LQ319" s="2" t="s">
        <v>232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268</v>
      </c>
      <c r="LZ319" s="2" t="s">
        <v>217</v>
      </c>
      <c r="MA319" s="2" t="s">
        <v>220</v>
      </c>
      <c r="MB319" s="2" t="s">
        <v>220</v>
      </c>
      <c r="MC319" s="2" t="s">
        <v>232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277</v>
      </c>
      <c r="ML319" s="2" t="s">
        <v>217</v>
      </c>
      <c r="MM319" s="2" t="s">
        <v>220</v>
      </c>
      <c r="MN319" s="2" t="s">
        <v>220</v>
      </c>
      <c r="MO319" s="2" t="s">
        <v>232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220</v>
      </c>
      <c r="MY319" s="2" t="s">
        <v>220</v>
      </c>
      <c r="MZ319" s="2" t="s">
        <v>220</v>
      </c>
      <c r="NA319" s="2" t="s">
        <v>220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277</v>
      </c>
      <c r="NJ319" s="2" t="s">
        <v>217</v>
      </c>
      <c r="NK319" s="2" t="s">
        <v>220</v>
      </c>
      <c r="NL319" s="2" t="s">
        <v>220</v>
      </c>
      <c r="NM319" s="2" t="s">
        <v>232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277</v>
      </c>
      <c r="NV319" s="2" t="s">
        <v>217</v>
      </c>
      <c r="NW319" s="2" t="s">
        <v>220</v>
      </c>
      <c r="NX319" s="2" t="s">
        <v>220</v>
      </c>
      <c r="NY319" s="2" t="s">
        <v>232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220</v>
      </c>
      <c r="OH319" s="2" t="s">
        <v>220</v>
      </c>
      <c r="OI319" s="2" t="s">
        <v>220</v>
      </c>
      <c r="OJ319" s="2" t="s">
        <v>220</v>
      </c>
      <c r="OK319" s="2" t="s">
        <v>220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220</v>
      </c>
      <c r="OT319" s="2" t="s">
        <v>220</v>
      </c>
      <c r="OU319" s="2" t="s">
        <v>220</v>
      </c>
      <c r="OV319" s="2" t="s">
        <v>220</v>
      </c>
      <c r="OW319" s="2" t="s">
        <v>220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277</v>
      </c>
      <c r="PF319" s="2" t="s">
        <v>217</v>
      </c>
      <c r="PG319" s="2" t="s">
        <v>220</v>
      </c>
      <c r="PH319" s="2" t="s">
        <v>220</v>
      </c>
      <c r="PI319" s="2" t="s">
        <v>232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220</v>
      </c>
      <c r="PR319" s="2" t="s">
        <v>220</v>
      </c>
      <c r="PS319" s="2" t="s">
        <v>220</v>
      </c>
      <c r="PT319" s="2" t="s">
        <v>220</v>
      </c>
      <c r="PU319" s="2" t="s">
        <v>220</v>
      </c>
      <c r="PV319" s="2" t="s">
        <v>220</v>
      </c>
      <c r="PW319" s="4">
        <v>138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</row>
    <row r="320">
      <c r="A320" s="2" t="s">
        <v>3126</v>
      </c>
      <c r="B320" s="2" t="s">
        <v>209</v>
      </c>
      <c r="C320" s="2" t="s">
        <v>2878</v>
      </c>
      <c r="D320" s="2" t="s">
        <v>211</v>
      </c>
      <c r="E320" s="2" t="s">
        <v>1372</v>
      </c>
      <c r="F320" s="2" t="s">
        <v>3120</v>
      </c>
      <c r="G320" s="2" t="s">
        <v>3120</v>
      </c>
      <c r="H320" s="2" t="s">
        <v>3120</v>
      </c>
      <c r="I320" s="2" t="s">
        <v>3121</v>
      </c>
      <c r="J320" s="2" t="s">
        <v>282</v>
      </c>
      <c r="K320" s="2" t="s">
        <v>1294</v>
      </c>
      <c r="L320" s="3">
        <v>175</v>
      </c>
      <c r="M320" s="3">
        <v>183.75</v>
      </c>
      <c r="N320" s="3">
        <v>349.99</v>
      </c>
      <c r="O320" s="2" t="s">
        <v>217</v>
      </c>
      <c r="P320" s="2" t="s">
        <v>1308</v>
      </c>
      <c r="Q320" s="2" t="s">
        <v>219</v>
      </c>
      <c r="R320" s="2" t="s">
        <v>220</v>
      </c>
      <c r="S320" s="2" t="s">
        <v>3122</v>
      </c>
      <c r="T320" s="2" t="s">
        <v>220</v>
      </c>
      <c r="U320" s="2" t="s">
        <v>2892</v>
      </c>
      <c r="V320" s="2" t="s">
        <v>1033</v>
      </c>
      <c r="W320" s="2" t="s">
        <v>845</v>
      </c>
      <c r="X320" s="2" t="s">
        <v>1234</v>
      </c>
      <c r="Y320" s="2" t="s">
        <v>3127</v>
      </c>
      <c r="Z320" s="4">
        <v>144</v>
      </c>
      <c r="AA320" s="4">
        <f>=ROUNDDOWN(36,0)</f>
      </c>
      <c r="AB320" s="5">
        <v>4</v>
      </c>
      <c r="AC320" s="2" t="s">
        <v>220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1</v>
      </c>
      <c r="AQ320" s="8">
        <v>183.75</v>
      </c>
      <c r="AR320" s="4"/>
      <c r="AS320" s="8"/>
      <c r="AT320" s="7"/>
      <c r="AU320" s="7"/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>
        <v>1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 t="s">
        <v>220</v>
      </c>
      <c r="BJ320" s="4">
        <v>1</v>
      </c>
      <c r="BK320" s="8">
        <v>183.75</v>
      </c>
      <c r="BL320" s="2" t="s">
        <v>20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254</v>
      </c>
      <c r="BV320" s="2" t="s">
        <v>217</v>
      </c>
      <c r="BW320" s="2" t="s">
        <v>220</v>
      </c>
      <c r="BX320" s="2" t="s">
        <v>220</v>
      </c>
      <c r="BY320" s="2" t="s">
        <v>232</v>
      </c>
      <c r="BZ320" s="2" t="s">
        <v>220</v>
      </c>
      <c r="CA320" s="4"/>
      <c r="CB320" s="8"/>
      <c r="CC320" s="4"/>
      <c r="CD320" s="8"/>
      <c r="CE320" s="7"/>
      <c r="CF320" s="7"/>
      <c r="CG320" s="2" t="s">
        <v>230</v>
      </c>
      <c r="CH320" s="2" t="s">
        <v>217</v>
      </c>
      <c r="CI320" s="2" t="s">
        <v>3123</v>
      </c>
      <c r="CJ320" s="2" t="s">
        <v>220</v>
      </c>
      <c r="CK320" s="2" t="s">
        <v>232</v>
      </c>
      <c r="CL320" s="2" t="s">
        <v>220</v>
      </c>
      <c r="CM320" s="4"/>
      <c r="CN320" s="8"/>
      <c r="CO320" s="4"/>
      <c r="CP320" s="8"/>
      <c r="CQ320" s="7"/>
      <c r="CR320" s="7"/>
      <c r="CS320" s="2" t="s">
        <v>254</v>
      </c>
      <c r="CT320" s="2" t="s">
        <v>217</v>
      </c>
      <c r="CU320" s="2" t="s">
        <v>220</v>
      </c>
      <c r="CV320" s="2" t="s">
        <v>220</v>
      </c>
      <c r="CW320" s="2" t="s">
        <v>232</v>
      </c>
      <c r="CX320" s="2" t="s">
        <v>220</v>
      </c>
      <c r="CY320" s="4"/>
      <c r="CZ320" s="8"/>
      <c r="DA320" s="4"/>
      <c r="DB320" s="8"/>
      <c r="DC320" s="7"/>
      <c r="DD320" s="7"/>
      <c r="DE320" s="2" t="s">
        <v>277</v>
      </c>
      <c r="DF320" s="2" t="s">
        <v>217</v>
      </c>
      <c r="DG320" s="2" t="s">
        <v>220</v>
      </c>
      <c r="DH320" s="2" t="s">
        <v>220</v>
      </c>
      <c r="DI320" s="2" t="s">
        <v>232</v>
      </c>
      <c r="DJ320" s="2" t="s">
        <v>220</v>
      </c>
      <c r="DK320" s="4">
        <v>1</v>
      </c>
      <c r="DL320" s="8">
        <v>183.75</v>
      </c>
      <c r="DM320" s="4"/>
      <c r="DN320" s="8"/>
      <c r="DO320" s="7"/>
      <c r="DP320" s="7"/>
      <c r="DQ320" s="2" t="s">
        <v>230</v>
      </c>
      <c r="DR320" s="2" t="s">
        <v>217</v>
      </c>
      <c r="DS320" s="2" t="s">
        <v>3128</v>
      </c>
      <c r="DT320" s="2" t="s">
        <v>3129</v>
      </c>
      <c r="DU320" s="2" t="s">
        <v>232</v>
      </c>
      <c r="DV320" s="2" t="s">
        <v>220</v>
      </c>
      <c r="DW320" s="4"/>
      <c r="DX320" s="8"/>
      <c r="DY320" s="4"/>
      <c r="DZ320" s="8"/>
      <c r="EA320" s="7"/>
      <c r="EB320" s="7"/>
      <c r="EC320" s="2" t="s">
        <v>230</v>
      </c>
      <c r="ED320" s="2" t="s">
        <v>217</v>
      </c>
      <c r="EE320" s="2" t="s">
        <v>3130</v>
      </c>
      <c r="EF320" s="2" t="s">
        <v>220</v>
      </c>
      <c r="EG320" s="2" t="s">
        <v>232</v>
      </c>
      <c r="EH320" s="2" t="s">
        <v>220</v>
      </c>
      <c r="EI320" s="4"/>
      <c r="EJ320" s="8"/>
      <c r="EK320" s="4"/>
      <c r="EL320" s="8"/>
      <c r="EM320" s="7"/>
      <c r="EN320" s="7"/>
      <c r="EO320" s="2" t="s">
        <v>268</v>
      </c>
      <c r="EP320" s="2" t="s">
        <v>217</v>
      </c>
      <c r="EQ320" s="2" t="s">
        <v>220</v>
      </c>
      <c r="ER320" s="2" t="s">
        <v>220</v>
      </c>
      <c r="ES320" s="2" t="s">
        <v>232</v>
      </c>
      <c r="ET320" s="2" t="s">
        <v>220</v>
      </c>
      <c r="EU320" s="4"/>
      <c r="EV320" s="8"/>
      <c r="EW320" s="4"/>
      <c r="EX320" s="8"/>
      <c r="EY320" s="7"/>
      <c r="EZ320" s="7"/>
      <c r="FA320" s="2" t="s">
        <v>254</v>
      </c>
      <c r="FB320" s="2" t="s">
        <v>217</v>
      </c>
      <c r="FC320" s="2" t="s">
        <v>220</v>
      </c>
      <c r="FD320" s="2" t="s">
        <v>220</v>
      </c>
      <c r="FE320" s="2" t="s">
        <v>232</v>
      </c>
      <c r="FF320" s="2" t="s">
        <v>220</v>
      </c>
      <c r="FG320" s="4"/>
      <c r="FH320" s="8"/>
      <c r="FI320" s="4"/>
      <c r="FJ320" s="8"/>
      <c r="FK320" s="7"/>
      <c r="FL320" s="7"/>
      <c r="FM320" s="2" t="s">
        <v>254</v>
      </c>
      <c r="FN320" s="2" t="s">
        <v>217</v>
      </c>
      <c r="FO320" s="2" t="s">
        <v>220</v>
      </c>
      <c r="FP320" s="2" t="s">
        <v>220</v>
      </c>
      <c r="FQ320" s="2" t="s">
        <v>232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277</v>
      </c>
      <c r="FZ320" s="2" t="s">
        <v>217</v>
      </c>
      <c r="GA320" s="2" t="s">
        <v>220</v>
      </c>
      <c r="GB320" s="2" t="s">
        <v>220</v>
      </c>
      <c r="GC320" s="2" t="s">
        <v>232</v>
      </c>
      <c r="GD320" s="2" t="s">
        <v>220</v>
      </c>
      <c r="GE320" s="4"/>
      <c r="GF320" s="8"/>
      <c r="GG320" s="4"/>
      <c r="GH320" s="8"/>
      <c r="GI320" s="7"/>
      <c r="GJ320" s="7"/>
      <c r="GK320" s="2" t="s">
        <v>277</v>
      </c>
      <c r="GL320" s="2" t="s">
        <v>217</v>
      </c>
      <c r="GM320" s="2" t="s">
        <v>220</v>
      </c>
      <c r="GN320" s="2" t="s">
        <v>220</v>
      </c>
      <c r="GO320" s="2" t="s">
        <v>232</v>
      </c>
      <c r="GP320" s="2" t="s">
        <v>220</v>
      </c>
      <c r="GQ320" s="4"/>
      <c r="GR320" s="8"/>
      <c r="GS320" s="4"/>
      <c r="GT320" s="8"/>
      <c r="GU320" s="7"/>
      <c r="GV320" s="7"/>
      <c r="GW320" s="2" t="s">
        <v>277</v>
      </c>
      <c r="GX320" s="2" t="s">
        <v>217</v>
      </c>
      <c r="GY320" s="2" t="s">
        <v>220</v>
      </c>
      <c r="GZ320" s="2" t="s">
        <v>220</v>
      </c>
      <c r="HA320" s="2" t="s">
        <v>232</v>
      </c>
      <c r="HB320" s="2" t="s">
        <v>220</v>
      </c>
      <c r="HC320" s="4"/>
      <c r="HD320" s="8"/>
      <c r="HE320" s="4"/>
      <c r="HF320" s="8"/>
      <c r="HG320" s="7"/>
      <c r="HH320" s="7"/>
      <c r="HI320" s="2" t="s">
        <v>254</v>
      </c>
      <c r="HJ320" s="2" t="s">
        <v>217</v>
      </c>
      <c r="HK320" s="2" t="s">
        <v>220</v>
      </c>
      <c r="HL320" s="2" t="s">
        <v>220</v>
      </c>
      <c r="HM320" s="2" t="s">
        <v>232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254</v>
      </c>
      <c r="HV320" s="2" t="s">
        <v>217</v>
      </c>
      <c r="HW320" s="2" t="s">
        <v>220</v>
      </c>
      <c r="HX320" s="2" t="s">
        <v>220</v>
      </c>
      <c r="HY320" s="2" t="s">
        <v>232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230</v>
      </c>
      <c r="IH320" s="2" t="s">
        <v>217</v>
      </c>
      <c r="II320" s="2" t="s">
        <v>3125</v>
      </c>
      <c r="IJ320" s="2" t="s">
        <v>220</v>
      </c>
      <c r="IK320" s="2" t="s">
        <v>232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277</v>
      </c>
      <c r="IT320" s="2" t="s">
        <v>217</v>
      </c>
      <c r="IU320" s="2" t="s">
        <v>220</v>
      </c>
      <c r="IV320" s="2" t="s">
        <v>220</v>
      </c>
      <c r="IW320" s="2" t="s">
        <v>232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254</v>
      </c>
      <c r="JF320" s="2" t="s">
        <v>217</v>
      </c>
      <c r="JG320" s="2" t="s">
        <v>220</v>
      </c>
      <c r="JH320" s="2" t="s">
        <v>220</v>
      </c>
      <c r="JI320" s="2" t="s">
        <v>232</v>
      </c>
      <c r="JJ320" s="2" t="s">
        <v>220</v>
      </c>
      <c r="JK320" s="4"/>
      <c r="JL320" s="8"/>
      <c r="JM320" s="4"/>
      <c r="JN320" s="8"/>
      <c r="JO320" s="7"/>
      <c r="JP320" s="7"/>
      <c r="JQ320" s="2" t="s">
        <v>277</v>
      </c>
      <c r="JR320" s="2" t="s">
        <v>217</v>
      </c>
      <c r="JS320" s="2" t="s">
        <v>220</v>
      </c>
      <c r="JT320" s="2" t="s">
        <v>220</v>
      </c>
      <c r="JU320" s="2" t="s">
        <v>232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277</v>
      </c>
      <c r="KD320" s="2" t="s">
        <v>217</v>
      </c>
      <c r="KE320" s="2" t="s">
        <v>220</v>
      </c>
      <c r="KF320" s="2" t="s">
        <v>220</v>
      </c>
      <c r="KG320" s="2" t="s">
        <v>232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277</v>
      </c>
      <c r="KP320" s="2" t="s">
        <v>217</v>
      </c>
      <c r="KQ320" s="2" t="s">
        <v>220</v>
      </c>
      <c r="KR320" s="2" t="s">
        <v>220</v>
      </c>
      <c r="KS320" s="2" t="s">
        <v>232</v>
      </c>
      <c r="KT320" s="2" t="s">
        <v>220</v>
      </c>
      <c r="KU320" s="4"/>
      <c r="KV320" s="8"/>
      <c r="KW320" s="4"/>
      <c r="KX320" s="8"/>
      <c r="KY320" s="7"/>
      <c r="KZ320" s="7"/>
      <c r="LA320" s="2" t="s">
        <v>277</v>
      </c>
      <c r="LB320" s="2" t="s">
        <v>217</v>
      </c>
      <c r="LC320" s="2" t="s">
        <v>220</v>
      </c>
      <c r="LD320" s="2" t="s">
        <v>220</v>
      </c>
      <c r="LE320" s="2" t="s">
        <v>232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268</v>
      </c>
      <c r="LN320" s="2" t="s">
        <v>217</v>
      </c>
      <c r="LO320" s="2" t="s">
        <v>220</v>
      </c>
      <c r="LP320" s="2" t="s">
        <v>220</v>
      </c>
      <c r="LQ320" s="2" t="s">
        <v>232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268</v>
      </c>
      <c r="LZ320" s="2" t="s">
        <v>217</v>
      </c>
      <c r="MA320" s="2" t="s">
        <v>220</v>
      </c>
      <c r="MB320" s="2" t="s">
        <v>220</v>
      </c>
      <c r="MC320" s="2" t="s">
        <v>232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277</v>
      </c>
      <c r="ML320" s="2" t="s">
        <v>217</v>
      </c>
      <c r="MM320" s="2" t="s">
        <v>220</v>
      </c>
      <c r="MN320" s="2" t="s">
        <v>220</v>
      </c>
      <c r="MO320" s="2" t="s">
        <v>232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220</v>
      </c>
      <c r="MY320" s="2" t="s">
        <v>220</v>
      </c>
      <c r="MZ320" s="2" t="s">
        <v>220</v>
      </c>
      <c r="NA320" s="2" t="s">
        <v>220</v>
      </c>
      <c r="NB320" s="2" t="s">
        <v>220</v>
      </c>
      <c r="NC320" s="4"/>
      <c r="ND320" s="8"/>
      <c r="NE320" s="4"/>
      <c r="NF320" s="8"/>
      <c r="NG320" s="7"/>
      <c r="NH320" s="7"/>
      <c r="NI320" s="2" t="s">
        <v>277</v>
      </c>
      <c r="NJ320" s="2" t="s">
        <v>217</v>
      </c>
      <c r="NK320" s="2" t="s">
        <v>220</v>
      </c>
      <c r="NL320" s="2" t="s">
        <v>220</v>
      </c>
      <c r="NM320" s="2" t="s">
        <v>232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277</v>
      </c>
      <c r="NV320" s="2" t="s">
        <v>217</v>
      </c>
      <c r="NW320" s="2" t="s">
        <v>220</v>
      </c>
      <c r="NX320" s="2" t="s">
        <v>220</v>
      </c>
      <c r="NY320" s="2" t="s">
        <v>232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220</v>
      </c>
      <c r="OH320" s="2" t="s">
        <v>220</v>
      </c>
      <c r="OI320" s="2" t="s">
        <v>220</v>
      </c>
      <c r="OJ320" s="2" t="s">
        <v>220</v>
      </c>
      <c r="OK320" s="2" t="s">
        <v>220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220</v>
      </c>
      <c r="OT320" s="2" t="s">
        <v>220</v>
      </c>
      <c r="OU320" s="2" t="s">
        <v>220</v>
      </c>
      <c r="OV320" s="2" t="s">
        <v>220</v>
      </c>
      <c r="OW320" s="2" t="s">
        <v>220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277</v>
      </c>
      <c r="PF320" s="2" t="s">
        <v>217</v>
      </c>
      <c r="PG320" s="2" t="s">
        <v>220</v>
      </c>
      <c r="PH320" s="2" t="s">
        <v>220</v>
      </c>
      <c r="PI320" s="2" t="s">
        <v>232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220</v>
      </c>
      <c r="PS320" s="2" t="s">
        <v>220</v>
      </c>
      <c r="PT320" s="2" t="s">
        <v>220</v>
      </c>
      <c r="PU320" s="2" t="s">
        <v>220</v>
      </c>
      <c r="PV320" s="2" t="s">
        <v>220</v>
      </c>
      <c r="PW320" s="4">
        <v>144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</row>
    <row r="321">
      <c r="A321" s="2" t="s">
        <v>3131</v>
      </c>
      <c r="B321" s="2" t="s">
        <v>209</v>
      </c>
      <c r="C321" s="2" t="s">
        <v>2878</v>
      </c>
      <c r="D321" s="2" t="s">
        <v>211</v>
      </c>
      <c r="E321" s="2" t="s">
        <v>1372</v>
      </c>
      <c r="F321" s="2" t="s">
        <v>3132</v>
      </c>
      <c r="G321" s="2" t="s">
        <v>3132</v>
      </c>
      <c r="H321" s="2" t="s">
        <v>3132</v>
      </c>
      <c r="I321" s="2" t="s">
        <v>3133</v>
      </c>
      <c r="J321" s="2" t="s">
        <v>2881</v>
      </c>
      <c r="K321" s="2" t="s">
        <v>404</v>
      </c>
      <c r="L321" s="3">
        <v>171.59</v>
      </c>
      <c r="M321" s="3">
        <v>180.17</v>
      </c>
      <c r="N321" s="3">
        <v>329.99</v>
      </c>
      <c r="O321" s="2" t="s">
        <v>537</v>
      </c>
      <c r="P321" s="2" t="s">
        <v>538</v>
      </c>
      <c r="Q321" s="2" t="s">
        <v>219</v>
      </c>
      <c r="R321" s="2" t="s">
        <v>220</v>
      </c>
      <c r="S321" s="2" t="s">
        <v>3134</v>
      </c>
      <c r="T321" s="2" t="s">
        <v>220</v>
      </c>
      <c r="U321" s="2" t="s">
        <v>2884</v>
      </c>
      <c r="V321" s="2" t="s">
        <v>2964</v>
      </c>
      <c r="W321" s="2" t="s">
        <v>954</v>
      </c>
      <c r="X321" s="2" t="s">
        <v>220</v>
      </c>
      <c r="Y321" s="2" t="s">
        <v>297</v>
      </c>
      <c r="Z321" s="4"/>
      <c r="AA321" s="4">
        <f>=ROUNDDOWN({0},0)</f>
      </c>
      <c r="AB321" s="5"/>
      <c r="AC321" s="2" t="s">
        <v>220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/>
      <c r="AQ321" s="8"/>
      <c r="AR321" s="4">
        <v>4</v>
      </c>
      <c r="AS321" s="8">
        <v>460.88</v>
      </c>
      <c r="AT321" s="7">
        <v>-1</v>
      </c>
      <c r="AU321" s="7">
        <v>-1</v>
      </c>
      <c r="AV321" s="4">
        <v>1</v>
      </c>
      <c r="AW321" s="8">
        <v>92.35</v>
      </c>
      <c r="AX321" s="4">
        <v>6</v>
      </c>
      <c r="AY321" s="8">
        <v>678.18</v>
      </c>
      <c r="AZ321" s="7">
        <v>-0.8333</v>
      </c>
      <c r="BA321" s="7">
        <v>-0.8638</v>
      </c>
      <c r="BB321" s="7"/>
      <c r="BC321" s="4">
        <v>1</v>
      </c>
      <c r="BD321" s="8">
        <v>92.35</v>
      </c>
      <c r="BE321" s="4">
        <v>6</v>
      </c>
      <c r="BF321" s="8">
        <v>678.18</v>
      </c>
      <c r="BG321" s="7">
        <v>-0.8333</v>
      </c>
      <c r="BH321" s="7">
        <v>-0.8638</v>
      </c>
      <c r="BI321" s="7">
        <v>1</v>
      </c>
      <c r="BJ321" s="4"/>
      <c r="BK321" s="8"/>
      <c r="BL321" s="2" t="s">
        <v>2223</v>
      </c>
      <c r="BM321" s="7"/>
      <c r="BN321" s="7"/>
      <c r="BO321" s="4"/>
      <c r="BP321" s="8"/>
      <c r="BQ321" s="4"/>
      <c r="BR321" s="8"/>
      <c r="BS321" s="7"/>
      <c r="BT321" s="7"/>
      <c r="BU321" s="2" t="s">
        <v>277</v>
      </c>
      <c r="BV321" s="2" t="s">
        <v>270</v>
      </c>
      <c r="BW321" s="2" t="s">
        <v>220</v>
      </c>
      <c r="BX321" s="2" t="s">
        <v>220</v>
      </c>
      <c r="BY321" s="2" t="s">
        <v>232</v>
      </c>
      <c r="BZ321" s="2" t="s">
        <v>220</v>
      </c>
      <c r="CA321" s="4"/>
      <c r="CB321" s="8"/>
      <c r="CC321" s="4">
        <v>3</v>
      </c>
      <c r="CD321" s="8">
        <v>279.39</v>
      </c>
      <c r="CE321" s="7">
        <v>-1</v>
      </c>
      <c r="CF321" s="7">
        <v>-1</v>
      </c>
      <c r="CG321" s="2" t="s">
        <v>230</v>
      </c>
      <c r="CH321" s="2" t="s">
        <v>270</v>
      </c>
      <c r="CI321" s="2" t="s">
        <v>297</v>
      </c>
      <c r="CJ321" s="2" t="s">
        <v>1089</v>
      </c>
      <c r="CK321" s="2" t="s">
        <v>232</v>
      </c>
      <c r="CL321" s="2" t="s">
        <v>220</v>
      </c>
      <c r="CM321" s="4"/>
      <c r="CN321" s="8"/>
      <c r="CO321" s="4">
        <v>1</v>
      </c>
      <c r="CP321" s="8">
        <v>181.49</v>
      </c>
      <c r="CQ321" s="7">
        <v>-1</v>
      </c>
      <c r="CR321" s="7">
        <v>-1</v>
      </c>
      <c r="CS321" s="2" t="s">
        <v>230</v>
      </c>
      <c r="CT321" s="2" t="s">
        <v>270</v>
      </c>
      <c r="CU321" s="2" t="s">
        <v>861</v>
      </c>
      <c r="CV321" s="2" t="s">
        <v>264</v>
      </c>
      <c r="CW321" s="2" t="s">
        <v>232</v>
      </c>
      <c r="CX321" s="2" t="s">
        <v>220</v>
      </c>
      <c r="CY321" s="4"/>
      <c r="CZ321" s="8"/>
      <c r="DA321" s="4"/>
      <c r="DB321" s="8"/>
      <c r="DC321" s="7"/>
      <c r="DD321" s="7"/>
      <c r="DE321" s="2" t="s">
        <v>230</v>
      </c>
      <c r="DF321" s="2" t="s">
        <v>270</v>
      </c>
      <c r="DG321" s="2" t="s">
        <v>1764</v>
      </c>
      <c r="DH321" s="2" t="s">
        <v>298</v>
      </c>
      <c r="DI321" s="2" t="s">
        <v>232</v>
      </c>
      <c r="DJ321" s="2" t="s">
        <v>220</v>
      </c>
      <c r="DK321" s="4"/>
      <c r="DL321" s="8"/>
      <c r="DM321" s="4"/>
      <c r="DN321" s="8"/>
      <c r="DO321" s="7"/>
      <c r="DP321" s="7"/>
      <c r="DQ321" s="2" t="s">
        <v>230</v>
      </c>
      <c r="DR321" s="2" t="s">
        <v>270</v>
      </c>
      <c r="DS321" s="2" t="s">
        <v>787</v>
      </c>
      <c r="DT321" s="2" t="s">
        <v>2937</v>
      </c>
      <c r="DU321" s="2" t="s">
        <v>232</v>
      </c>
      <c r="DV321" s="2" t="s">
        <v>220</v>
      </c>
      <c r="DW321" s="4"/>
      <c r="DX321" s="8"/>
      <c r="DY321" s="4"/>
      <c r="DZ321" s="8"/>
      <c r="EA321" s="7"/>
      <c r="EB321" s="7"/>
      <c r="EC321" s="2" t="s">
        <v>230</v>
      </c>
      <c r="ED321" s="2" t="s">
        <v>270</v>
      </c>
      <c r="EE321" s="2" t="s">
        <v>297</v>
      </c>
      <c r="EF321" s="2" t="s">
        <v>420</v>
      </c>
      <c r="EG321" s="2" t="s">
        <v>269</v>
      </c>
      <c r="EH321" s="2" t="s">
        <v>220</v>
      </c>
      <c r="EI321" s="4"/>
      <c r="EJ321" s="8"/>
      <c r="EK321" s="4"/>
      <c r="EL321" s="8"/>
      <c r="EM321" s="7"/>
      <c r="EN321" s="7"/>
      <c r="EO321" s="2" t="s">
        <v>268</v>
      </c>
      <c r="EP321" s="2" t="s">
        <v>270</v>
      </c>
      <c r="EQ321" s="2" t="s">
        <v>220</v>
      </c>
      <c r="ER321" s="2" t="s">
        <v>220</v>
      </c>
      <c r="ES321" s="2" t="s">
        <v>232</v>
      </c>
      <c r="ET321" s="2" t="s">
        <v>220</v>
      </c>
      <c r="EU321" s="4"/>
      <c r="EV321" s="8"/>
      <c r="EW321" s="4"/>
      <c r="EX321" s="8"/>
      <c r="EY321" s="7"/>
      <c r="EZ321" s="7"/>
      <c r="FA321" s="2" t="s">
        <v>254</v>
      </c>
      <c r="FB321" s="2" t="s">
        <v>270</v>
      </c>
      <c r="FC321" s="2" t="s">
        <v>220</v>
      </c>
      <c r="FD321" s="2" t="s">
        <v>220</v>
      </c>
      <c r="FE321" s="2" t="s">
        <v>232</v>
      </c>
      <c r="FF321" s="2" t="s">
        <v>220</v>
      </c>
      <c r="FG321" s="4"/>
      <c r="FH321" s="8"/>
      <c r="FI321" s="4"/>
      <c r="FJ321" s="8"/>
      <c r="FK321" s="7"/>
      <c r="FL321" s="7"/>
      <c r="FM321" s="2" t="s">
        <v>277</v>
      </c>
      <c r="FN321" s="2" t="s">
        <v>270</v>
      </c>
      <c r="FO321" s="2" t="s">
        <v>220</v>
      </c>
      <c r="FP321" s="2" t="s">
        <v>220</v>
      </c>
      <c r="FQ321" s="2" t="s">
        <v>232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277</v>
      </c>
      <c r="FZ321" s="2" t="s">
        <v>270</v>
      </c>
      <c r="GA321" s="2" t="s">
        <v>220</v>
      </c>
      <c r="GB321" s="2" t="s">
        <v>220</v>
      </c>
      <c r="GC321" s="2" t="s">
        <v>232</v>
      </c>
      <c r="GD321" s="2" t="s">
        <v>220</v>
      </c>
      <c r="GE321" s="4"/>
      <c r="GF321" s="8"/>
      <c r="GG321" s="4"/>
      <c r="GH321" s="8"/>
      <c r="GI321" s="7"/>
      <c r="GJ321" s="7"/>
      <c r="GK321" s="2" t="s">
        <v>277</v>
      </c>
      <c r="GL321" s="2" t="s">
        <v>270</v>
      </c>
      <c r="GM321" s="2" t="s">
        <v>220</v>
      </c>
      <c r="GN321" s="2" t="s">
        <v>220</v>
      </c>
      <c r="GO321" s="2" t="s">
        <v>232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277</v>
      </c>
      <c r="GX321" s="2" t="s">
        <v>270</v>
      </c>
      <c r="GY321" s="2" t="s">
        <v>220</v>
      </c>
      <c r="GZ321" s="2" t="s">
        <v>220</v>
      </c>
      <c r="HA321" s="2" t="s">
        <v>232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277</v>
      </c>
      <c r="HJ321" s="2" t="s">
        <v>270</v>
      </c>
      <c r="HK321" s="2" t="s">
        <v>220</v>
      </c>
      <c r="HL321" s="2" t="s">
        <v>220</v>
      </c>
      <c r="HM321" s="2" t="s">
        <v>232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277</v>
      </c>
      <c r="HV321" s="2" t="s">
        <v>270</v>
      </c>
      <c r="HW321" s="2" t="s">
        <v>220</v>
      </c>
      <c r="HX321" s="2" t="s">
        <v>220</v>
      </c>
      <c r="HY321" s="2" t="s">
        <v>232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230</v>
      </c>
      <c r="IH321" s="2" t="s">
        <v>270</v>
      </c>
      <c r="II321" s="2" t="s">
        <v>297</v>
      </c>
      <c r="IJ321" s="2" t="s">
        <v>220</v>
      </c>
      <c r="IK321" s="2" t="s">
        <v>232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277</v>
      </c>
      <c r="IT321" s="2" t="s">
        <v>270</v>
      </c>
      <c r="IU321" s="2" t="s">
        <v>220</v>
      </c>
      <c r="IV321" s="2" t="s">
        <v>220</v>
      </c>
      <c r="IW321" s="2" t="s">
        <v>232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254</v>
      </c>
      <c r="JF321" s="2" t="s">
        <v>270</v>
      </c>
      <c r="JG321" s="2" t="s">
        <v>220</v>
      </c>
      <c r="JH321" s="2" t="s">
        <v>220</v>
      </c>
      <c r="JI321" s="2" t="s">
        <v>232</v>
      </c>
      <c r="JJ321" s="2" t="s">
        <v>220</v>
      </c>
      <c r="JK321" s="4"/>
      <c r="JL321" s="8"/>
      <c r="JM321" s="4"/>
      <c r="JN321" s="8"/>
      <c r="JO321" s="7"/>
      <c r="JP321" s="7"/>
      <c r="JQ321" s="2" t="s">
        <v>277</v>
      </c>
      <c r="JR321" s="2" t="s">
        <v>270</v>
      </c>
      <c r="JS321" s="2" t="s">
        <v>220</v>
      </c>
      <c r="JT321" s="2" t="s">
        <v>220</v>
      </c>
      <c r="JU321" s="2" t="s">
        <v>232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277</v>
      </c>
      <c r="KD321" s="2" t="s">
        <v>270</v>
      </c>
      <c r="KE321" s="2" t="s">
        <v>220</v>
      </c>
      <c r="KF321" s="2" t="s">
        <v>220</v>
      </c>
      <c r="KG321" s="2" t="s">
        <v>232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277</v>
      </c>
      <c r="KP321" s="2" t="s">
        <v>270</v>
      </c>
      <c r="KQ321" s="2" t="s">
        <v>220</v>
      </c>
      <c r="KR321" s="2" t="s">
        <v>220</v>
      </c>
      <c r="KS321" s="2" t="s">
        <v>232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277</v>
      </c>
      <c r="LB321" s="2" t="s">
        <v>270</v>
      </c>
      <c r="LC321" s="2" t="s">
        <v>220</v>
      </c>
      <c r="LD321" s="2" t="s">
        <v>220</v>
      </c>
      <c r="LE321" s="2" t="s">
        <v>232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268</v>
      </c>
      <c r="LN321" s="2" t="s">
        <v>270</v>
      </c>
      <c r="LO321" s="2" t="s">
        <v>220</v>
      </c>
      <c r="LP321" s="2" t="s">
        <v>220</v>
      </c>
      <c r="LQ321" s="2" t="s">
        <v>232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270</v>
      </c>
      <c r="MA321" s="2" t="s">
        <v>547</v>
      </c>
      <c r="MB321" s="2" t="s">
        <v>1351</v>
      </c>
      <c r="MC321" s="2" t="s">
        <v>232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277</v>
      </c>
      <c r="ML321" s="2" t="s">
        <v>270</v>
      </c>
      <c r="MM321" s="2" t="s">
        <v>220</v>
      </c>
      <c r="MN321" s="2" t="s">
        <v>220</v>
      </c>
      <c r="MO321" s="2" t="s">
        <v>232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270</v>
      </c>
      <c r="MY321" s="2" t="s">
        <v>768</v>
      </c>
      <c r="MZ321" s="2" t="s">
        <v>3135</v>
      </c>
      <c r="NA321" s="2" t="s">
        <v>269</v>
      </c>
      <c r="NB321" s="2" t="s">
        <v>220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220</v>
      </c>
      <c r="NK321" s="2" t="s">
        <v>220</v>
      </c>
      <c r="NL321" s="2" t="s">
        <v>220</v>
      </c>
      <c r="NM321" s="2" t="s">
        <v>220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277</v>
      </c>
      <c r="NV321" s="2" t="s">
        <v>270</v>
      </c>
      <c r="NW321" s="2" t="s">
        <v>220</v>
      </c>
      <c r="NX321" s="2" t="s">
        <v>220</v>
      </c>
      <c r="NY321" s="2" t="s">
        <v>232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268</v>
      </c>
      <c r="OH321" s="2" t="s">
        <v>270</v>
      </c>
      <c r="OI321" s="2" t="s">
        <v>220</v>
      </c>
      <c r="OJ321" s="2" t="s">
        <v>220</v>
      </c>
      <c r="OK321" s="2" t="s">
        <v>232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277</v>
      </c>
      <c r="OT321" s="2" t="s">
        <v>270</v>
      </c>
      <c r="OU321" s="2" t="s">
        <v>220</v>
      </c>
      <c r="OV321" s="2" t="s">
        <v>220</v>
      </c>
      <c r="OW321" s="2" t="s">
        <v>232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220</v>
      </c>
      <c r="PF321" s="2" t="s">
        <v>220</v>
      </c>
      <c r="PG321" s="2" t="s">
        <v>220</v>
      </c>
      <c r="PH321" s="2" t="s">
        <v>220</v>
      </c>
      <c r="PI321" s="2" t="s">
        <v>220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277</v>
      </c>
      <c r="PR321" s="2" t="s">
        <v>270</v>
      </c>
      <c r="PS321" s="2" t="s">
        <v>220</v>
      </c>
      <c r="PT321" s="2" t="s">
        <v>220</v>
      </c>
      <c r="PU321" s="2" t="s">
        <v>232</v>
      </c>
      <c r="PV321" s="2" t="s">
        <v>220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</row>
    <row r="322">
      <c r="A322" s="2" t="s">
        <v>3136</v>
      </c>
      <c r="B322" s="2" t="s">
        <v>209</v>
      </c>
      <c r="C322" s="2" t="s">
        <v>2878</v>
      </c>
      <c r="D322" s="2" t="s">
        <v>211</v>
      </c>
      <c r="E322" s="2" t="s">
        <v>1372</v>
      </c>
      <c r="F322" s="2" t="s">
        <v>3132</v>
      </c>
      <c r="G322" s="2" t="s">
        <v>3132</v>
      </c>
      <c r="H322" s="2" t="s">
        <v>3132</v>
      </c>
      <c r="I322" s="2" t="s">
        <v>3137</v>
      </c>
      <c r="J322" s="2" t="s">
        <v>1518</v>
      </c>
      <c r="K322" s="2" t="s">
        <v>404</v>
      </c>
      <c r="L322" s="3">
        <v>197.59</v>
      </c>
      <c r="M322" s="3">
        <v>207.47</v>
      </c>
      <c r="N322" s="3">
        <v>379.99</v>
      </c>
      <c r="O322" s="2" t="s">
        <v>537</v>
      </c>
      <c r="P322" s="2" t="s">
        <v>538</v>
      </c>
      <c r="Q322" s="2" t="s">
        <v>219</v>
      </c>
      <c r="R322" s="2" t="s">
        <v>220</v>
      </c>
      <c r="S322" s="2" t="s">
        <v>3134</v>
      </c>
      <c r="T322" s="2" t="s">
        <v>220</v>
      </c>
      <c r="U322" s="2" t="s">
        <v>2892</v>
      </c>
      <c r="V322" s="2" t="s">
        <v>2964</v>
      </c>
      <c r="W322" s="2" t="s">
        <v>954</v>
      </c>
      <c r="X322" s="2" t="s">
        <v>220</v>
      </c>
      <c r="Y322" s="2" t="s">
        <v>297</v>
      </c>
      <c r="Z322" s="4">
        <v>65</v>
      </c>
      <c r="AA322" s="4">
        <f>=ROUNDDOWN(54.1666666666667,0)</f>
      </c>
      <c r="AB322" s="5">
        <v>1.2</v>
      </c>
      <c r="AC322" s="2" t="s">
        <v>220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>
        <v>1</v>
      </c>
      <c r="AQ322" s="8">
        <v>92.35</v>
      </c>
      <c r="AR322" s="4">
        <v>2</v>
      </c>
      <c r="AS322" s="8">
        <v>217.3</v>
      </c>
      <c r="AT322" s="7">
        <v>-0.5</v>
      </c>
      <c r="AU322" s="7">
        <v>-0.575</v>
      </c>
      <c r="AV322" s="4" t="s">
        <v>220</v>
      </c>
      <c r="AW322" s="8" t="s">
        <v>220</v>
      </c>
      <c r="AX322" s="4" t="s">
        <v>220</v>
      </c>
      <c r="AY322" s="8" t="s">
        <v>220</v>
      </c>
      <c r="AZ322" s="7" t="s">
        <v>220</v>
      </c>
      <c r="BA322" s="7" t="s">
        <v>220</v>
      </c>
      <c r="BB322" s="7">
        <v>1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 t="s">
        <v>220</v>
      </c>
      <c r="BJ322" s="4">
        <v>1</v>
      </c>
      <c r="BK322" s="8">
        <v>92.35</v>
      </c>
      <c r="BL322" s="2" t="s">
        <v>17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254</v>
      </c>
      <c r="BV322" s="2" t="s">
        <v>217</v>
      </c>
      <c r="BW322" s="2" t="s">
        <v>220</v>
      </c>
      <c r="BX322" s="2" t="s">
        <v>220</v>
      </c>
      <c r="BY322" s="2" t="s">
        <v>232</v>
      </c>
      <c r="BZ322" s="2" t="s">
        <v>220</v>
      </c>
      <c r="CA322" s="4">
        <v>1</v>
      </c>
      <c r="CB322" s="8">
        <v>92.35</v>
      </c>
      <c r="CC322" s="4">
        <v>2</v>
      </c>
      <c r="CD322" s="8">
        <v>217.3</v>
      </c>
      <c r="CE322" s="7">
        <v>-0.5</v>
      </c>
      <c r="CF322" s="7">
        <v>-0.575</v>
      </c>
      <c r="CG322" s="2" t="s">
        <v>230</v>
      </c>
      <c r="CH322" s="2" t="s">
        <v>217</v>
      </c>
      <c r="CI322" s="2" t="s">
        <v>297</v>
      </c>
      <c r="CJ322" s="2" t="s">
        <v>1145</v>
      </c>
      <c r="CK322" s="2" t="s">
        <v>232</v>
      </c>
      <c r="CL322" s="2" t="s">
        <v>220</v>
      </c>
      <c r="CM322" s="4"/>
      <c r="CN322" s="8"/>
      <c r="CO322" s="4"/>
      <c r="CP322" s="8"/>
      <c r="CQ322" s="7"/>
      <c r="CR322" s="7"/>
      <c r="CS322" s="2" t="s">
        <v>230</v>
      </c>
      <c r="CT322" s="2" t="s">
        <v>217</v>
      </c>
      <c r="CU322" s="2" t="s">
        <v>861</v>
      </c>
      <c r="CV322" s="2" t="s">
        <v>2875</v>
      </c>
      <c r="CW322" s="2" t="s">
        <v>232</v>
      </c>
      <c r="CX322" s="2" t="s">
        <v>220</v>
      </c>
      <c r="CY322" s="4"/>
      <c r="CZ322" s="8"/>
      <c r="DA322" s="4"/>
      <c r="DB322" s="8"/>
      <c r="DC322" s="7"/>
      <c r="DD322" s="7"/>
      <c r="DE322" s="2" t="s">
        <v>230</v>
      </c>
      <c r="DF322" s="2" t="s">
        <v>217</v>
      </c>
      <c r="DG322" s="2" t="s">
        <v>1764</v>
      </c>
      <c r="DH322" s="2" t="s">
        <v>860</v>
      </c>
      <c r="DI322" s="2" t="s">
        <v>232</v>
      </c>
      <c r="DJ322" s="2" t="s">
        <v>220</v>
      </c>
      <c r="DK322" s="4"/>
      <c r="DL322" s="8"/>
      <c r="DM322" s="4"/>
      <c r="DN322" s="8"/>
      <c r="DO322" s="7"/>
      <c r="DP322" s="7"/>
      <c r="DQ322" s="2" t="s">
        <v>230</v>
      </c>
      <c r="DR322" s="2" t="s">
        <v>217</v>
      </c>
      <c r="DS322" s="2" t="s">
        <v>787</v>
      </c>
      <c r="DT322" s="2" t="s">
        <v>1140</v>
      </c>
      <c r="DU322" s="2" t="s">
        <v>232</v>
      </c>
      <c r="DV322" s="2" t="s">
        <v>220</v>
      </c>
      <c r="DW322" s="4"/>
      <c r="DX322" s="8"/>
      <c r="DY322" s="4"/>
      <c r="DZ322" s="8"/>
      <c r="EA322" s="7"/>
      <c r="EB322" s="7"/>
      <c r="EC322" s="2" t="s">
        <v>230</v>
      </c>
      <c r="ED322" s="2" t="s">
        <v>217</v>
      </c>
      <c r="EE322" s="2" t="s">
        <v>297</v>
      </c>
      <c r="EF322" s="2" t="s">
        <v>3138</v>
      </c>
      <c r="EG322" s="2" t="s">
        <v>269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268</v>
      </c>
      <c r="EP322" s="2" t="s">
        <v>217</v>
      </c>
      <c r="EQ322" s="2" t="s">
        <v>220</v>
      </c>
      <c r="ER322" s="2" t="s">
        <v>220</v>
      </c>
      <c r="ES322" s="2" t="s">
        <v>232</v>
      </c>
      <c r="ET322" s="2" t="s">
        <v>220</v>
      </c>
      <c r="EU322" s="4"/>
      <c r="EV322" s="8"/>
      <c r="EW322" s="4"/>
      <c r="EX322" s="8"/>
      <c r="EY322" s="7"/>
      <c r="EZ322" s="7"/>
      <c r="FA322" s="2" t="s">
        <v>254</v>
      </c>
      <c r="FB322" s="2" t="s">
        <v>217</v>
      </c>
      <c r="FC322" s="2" t="s">
        <v>220</v>
      </c>
      <c r="FD322" s="2" t="s">
        <v>220</v>
      </c>
      <c r="FE322" s="2" t="s">
        <v>232</v>
      </c>
      <c r="FF322" s="2" t="s">
        <v>220</v>
      </c>
      <c r="FG322" s="4"/>
      <c r="FH322" s="8"/>
      <c r="FI322" s="4"/>
      <c r="FJ322" s="8"/>
      <c r="FK322" s="7"/>
      <c r="FL322" s="7"/>
      <c r="FM322" s="2" t="s">
        <v>277</v>
      </c>
      <c r="FN322" s="2" t="s">
        <v>217</v>
      </c>
      <c r="FO322" s="2" t="s">
        <v>220</v>
      </c>
      <c r="FP322" s="2" t="s">
        <v>220</v>
      </c>
      <c r="FQ322" s="2" t="s">
        <v>232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277</v>
      </c>
      <c r="FZ322" s="2" t="s">
        <v>217</v>
      </c>
      <c r="GA322" s="2" t="s">
        <v>220</v>
      </c>
      <c r="GB322" s="2" t="s">
        <v>220</v>
      </c>
      <c r="GC322" s="2" t="s">
        <v>232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277</v>
      </c>
      <c r="GL322" s="2" t="s">
        <v>217</v>
      </c>
      <c r="GM322" s="2" t="s">
        <v>220</v>
      </c>
      <c r="GN322" s="2" t="s">
        <v>220</v>
      </c>
      <c r="GO322" s="2" t="s">
        <v>232</v>
      </c>
      <c r="GP322" s="2" t="s">
        <v>220</v>
      </c>
      <c r="GQ322" s="4"/>
      <c r="GR322" s="8"/>
      <c r="GS322" s="4"/>
      <c r="GT322" s="8"/>
      <c r="GU322" s="7"/>
      <c r="GV322" s="7"/>
      <c r="GW322" s="2" t="s">
        <v>277</v>
      </c>
      <c r="GX322" s="2" t="s">
        <v>217</v>
      </c>
      <c r="GY322" s="2" t="s">
        <v>220</v>
      </c>
      <c r="GZ322" s="2" t="s">
        <v>220</v>
      </c>
      <c r="HA322" s="2" t="s">
        <v>232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277</v>
      </c>
      <c r="HJ322" s="2" t="s">
        <v>217</v>
      </c>
      <c r="HK322" s="2" t="s">
        <v>220</v>
      </c>
      <c r="HL322" s="2" t="s">
        <v>220</v>
      </c>
      <c r="HM322" s="2" t="s">
        <v>232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277</v>
      </c>
      <c r="HV322" s="2" t="s">
        <v>217</v>
      </c>
      <c r="HW322" s="2" t="s">
        <v>220</v>
      </c>
      <c r="HX322" s="2" t="s">
        <v>220</v>
      </c>
      <c r="HY322" s="2" t="s">
        <v>232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230</v>
      </c>
      <c r="IH322" s="2" t="s">
        <v>217</v>
      </c>
      <c r="II322" s="2" t="s">
        <v>297</v>
      </c>
      <c r="IJ322" s="2" t="s">
        <v>2595</v>
      </c>
      <c r="IK322" s="2" t="s">
        <v>232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277</v>
      </c>
      <c r="IT322" s="2" t="s">
        <v>217</v>
      </c>
      <c r="IU322" s="2" t="s">
        <v>220</v>
      </c>
      <c r="IV322" s="2" t="s">
        <v>220</v>
      </c>
      <c r="IW322" s="2" t="s">
        <v>232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254</v>
      </c>
      <c r="JF322" s="2" t="s">
        <v>217</v>
      </c>
      <c r="JG322" s="2" t="s">
        <v>220</v>
      </c>
      <c r="JH322" s="2" t="s">
        <v>220</v>
      </c>
      <c r="JI322" s="2" t="s">
        <v>232</v>
      </c>
      <c r="JJ322" s="2" t="s">
        <v>220</v>
      </c>
      <c r="JK322" s="4"/>
      <c r="JL322" s="8"/>
      <c r="JM322" s="4"/>
      <c r="JN322" s="8"/>
      <c r="JO322" s="7"/>
      <c r="JP322" s="7"/>
      <c r="JQ322" s="2" t="s">
        <v>277</v>
      </c>
      <c r="JR322" s="2" t="s">
        <v>217</v>
      </c>
      <c r="JS322" s="2" t="s">
        <v>220</v>
      </c>
      <c r="JT322" s="2" t="s">
        <v>220</v>
      </c>
      <c r="JU322" s="2" t="s">
        <v>232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277</v>
      </c>
      <c r="KD322" s="2" t="s">
        <v>217</v>
      </c>
      <c r="KE322" s="2" t="s">
        <v>220</v>
      </c>
      <c r="KF322" s="2" t="s">
        <v>220</v>
      </c>
      <c r="KG322" s="2" t="s">
        <v>232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277</v>
      </c>
      <c r="KP322" s="2" t="s">
        <v>217</v>
      </c>
      <c r="KQ322" s="2" t="s">
        <v>220</v>
      </c>
      <c r="KR322" s="2" t="s">
        <v>220</v>
      </c>
      <c r="KS322" s="2" t="s">
        <v>232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277</v>
      </c>
      <c r="LB322" s="2" t="s">
        <v>217</v>
      </c>
      <c r="LC322" s="2" t="s">
        <v>220</v>
      </c>
      <c r="LD322" s="2" t="s">
        <v>220</v>
      </c>
      <c r="LE322" s="2" t="s">
        <v>232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268</v>
      </c>
      <c r="LN322" s="2" t="s">
        <v>217</v>
      </c>
      <c r="LO322" s="2" t="s">
        <v>220</v>
      </c>
      <c r="LP322" s="2" t="s">
        <v>220</v>
      </c>
      <c r="LQ322" s="2" t="s">
        <v>232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270</v>
      </c>
      <c r="MA322" s="2" t="s">
        <v>547</v>
      </c>
      <c r="MB322" s="2" t="s">
        <v>220</v>
      </c>
      <c r="MC322" s="2" t="s">
        <v>232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277</v>
      </c>
      <c r="ML322" s="2" t="s">
        <v>217</v>
      </c>
      <c r="MM322" s="2" t="s">
        <v>220</v>
      </c>
      <c r="MN322" s="2" t="s">
        <v>220</v>
      </c>
      <c r="MO322" s="2" t="s">
        <v>232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230</v>
      </c>
      <c r="MX322" s="2" t="s">
        <v>274</v>
      </c>
      <c r="MY322" s="2" t="s">
        <v>768</v>
      </c>
      <c r="MZ322" s="2" t="s">
        <v>1011</v>
      </c>
      <c r="NA322" s="2" t="s">
        <v>269</v>
      </c>
      <c r="NB322" s="2" t="s">
        <v>220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220</v>
      </c>
      <c r="NK322" s="2" t="s">
        <v>220</v>
      </c>
      <c r="NL322" s="2" t="s">
        <v>220</v>
      </c>
      <c r="NM322" s="2" t="s">
        <v>220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277</v>
      </c>
      <c r="NV322" s="2" t="s">
        <v>217</v>
      </c>
      <c r="NW322" s="2" t="s">
        <v>220</v>
      </c>
      <c r="NX322" s="2" t="s">
        <v>220</v>
      </c>
      <c r="NY322" s="2" t="s">
        <v>232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268</v>
      </c>
      <c r="OH322" s="2" t="s">
        <v>217</v>
      </c>
      <c r="OI322" s="2" t="s">
        <v>220</v>
      </c>
      <c r="OJ322" s="2" t="s">
        <v>220</v>
      </c>
      <c r="OK322" s="2" t="s">
        <v>232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277</v>
      </c>
      <c r="OT322" s="2" t="s">
        <v>270</v>
      </c>
      <c r="OU322" s="2" t="s">
        <v>220</v>
      </c>
      <c r="OV322" s="2" t="s">
        <v>220</v>
      </c>
      <c r="OW322" s="2" t="s">
        <v>232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220</v>
      </c>
      <c r="PF322" s="2" t="s">
        <v>220</v>
      </c>
      <c r="PG322" s="2" t="s">
        <v>220</v>
      </c>
      <c r="PH322" s="2" t="s">
        <v>220</v>
      </c>
      <c r="PI322" s="2" t="s">
        <v>220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277</v>
      </c>
      <c r="PR322" s="2" t="s">
        <v>270</v>
      </c>
      <c r="PS322" s="2" t="s">
        <v>220</v>
      </c>
      <c r="PT322" s="2" t="s">
        <v>220</v>
      </c>
      <c r="PU322" s="2" t="s">
        <v>232</v>
      </c>
      <c r="PV322" s="2" t="s">
        <v>220</v>
      </c>
      <c r="PW322" s="4">
        <v>65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</row>
    <row r="323">
      <c r="A323" s="2" t="s">
        <v>3139</v>
      </c>
      <c r="B323" s="2" t="s">
        <v>209</v>
      </c>
      <c r="C323" s="2" t="s">
        <v>2878</v>
      </c>
      <c r="D323" s="2" t="s">
        <v>211</v>
      </c>
      <c r="E323" s="2" t="s">
        <v>1372</v>
      </c>
      <c r="F323" s="2" t="s">
        <v>3140</v>
      </c>
      <c r="G323" s="2" t="s">
        <v>3140</v>
      </c>
      <c r="H323" s="2" t="s">
        <v>3140</v>
      </c>
      <c r="I323" s="2" t="s">
        <v>3141</v>
      </c>
      <c r="J323" s="2" t="s">
        <v>2881</v>
      </c>
      <c r="K323" s="2" t="s">
        <v>3142</v>
      </c>
      <c r="L323" s="3">
        <v>180</v>
      </c>
      <c r="M323" s="3">
        <v>189</v>
      </c>
      <c r="N323" s="3">
        <v>399.99</v>
      </c>
      <c r="O323" s="2" t="s">
        <v>537</v>
      </c>
      <c r="P323" s="2" t="s">
        <v>538</v>
      </c>
      <c r="Q323" s="2" t="s">
        <v>219</v>
      </c>
      <c r="R323" s="2" t="s">
        <v>220</v>
      </c>
      <c r="S323" s="2" t="s">
        <v>3143</v>
      </c>
      <c r="T323" s="2" t="s">
        <v>220</v>
      </c>
      <c r="U323" s="2" t="s">
        <v>2884</v>
      </c>
      <c r="V323" s="2" t="s">
        <v>2964</v>
      </c>
      <c r="W323" s="2" t="s">
        <v>3144</v>
      </c>
      <c r="X323" s="2" t="s">
        <v>2965</v>
      </c>
      <c r="Y323" s="2" t="s">
        <v>2908</v>
      </c>
      <c r="Z323" s="4"/>
      <c r="AA323" s="4">
        <f>=ROUNDDOWN({0},0)</f>
      </c>
      <c r="AB323" s="5"/>
      <c r="AC323" s="2" t="s">
        <v>220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/>
      <c r="AQ323" s="8"/>
      <c r="AR323" s="4">
        <v>2</v>
      </c>
      <c r="AS323" s="8">
        <v>393.12</v>
      </c>
      <c r="AT323" s="7">
        <v>-1</v>
      </c>
      <c r="AU323" s="7">
        <v>-1</v>
      </c>
      <c r="AV323" s="4" t="s">
        <v>220</v>
      </c>
      <c r="AW323" s="8" t="s">
        <v>220</v>
      </c>
      <c r="AX323" s="4">
        <v>3</v>
      </c>
      <c r="AY323" s="8">
        <v>622.76</v>
      </c>
      <c r="AZ323" s="7" t="s">
        <v>220</v>
      </c>
      <c r="BA323" s="7" t="s">
        <v>220</v>
      </c>
      <c r="BB323" s="7"/>
      <c r="BC323" s="4" t="s">
        <v>220</v>
      </c>
      <c r="BD323" s="8" t="s">
        <v>220</v>
      </c>
      <c r="BE323" s="4">
        <v>3</v>
      </c>
      <c r="BF323" s="8">
        <v>622.76</v>
      </c>
      <c r="BG323" s="7" t="s">
        <v>220</v>
      </c>
      <c r="BH323" s="7" t="s">
        <v>220</v>
      </c>
      <c r="BI323" s="7"/>
      <c r="BJ323" s="4"/>
      <c r="BK323" s="8"/>
      <c r="BL323" s="2" t="s">
        <v>20</v>
      </c>
      <c r="BM323" s="7"/>
      <c r="BN323" s="7"/>
      <c r="BO323" s="4"/>
      <c r="BP323" s="8"/>
      <c r="BQ323" s="4"/>
      <c r="BR323" s="8"/>
      <c r="BS323" s="7"/>
      <c r="BT323" s="7"/>
      <c r="BU323" s="2" t="s">
        <v>416</v>
      </c>
      <c r="BV323" s="2" t="s">
        <v>270</v>
      </c>
      <c r="BW323" s="2" t="s">
        <v>220</v>
      </c>
      <c r="BX323" s="2" t="s">
        <v>220</v>
      </c>
      <c r="BY323" s="2" t="s">
        <v>232</v>
      </c>
      <c r="BZ323" s="2" t="s">
        <v>220</v>
      </c>
      <c r="CA323" s="4"/>
      <c r="CB323" s="8"/>
      <c r="CC323" s="4"/>
      <c r="CD323" s="8"/>
      <c r="CE323" s="7"/>
      <c r="CF323" s="7"/>
      <c r="CG323" s="2" t="s">
        <v>230</v>
      </c>
      <c r="CH323" s="2" t="s">
        <v>270</v>
      </c>
      <c r="CI323" s="2" t="s">
        <v>431</v>
      </c>
      <c r="CJ323" s="2" t="s">
        <v>1149</v>
      </c>
      <c r="CK323" s="2" t="s">
        <v>232</v>
      </c>
      <c r="CL323" s="2" t="s">
        <v>220</v>
      </c>
      <c r="CM323" s="4"/>
      <c r="CN323" s="8"/>
      <c r="CO323" s="4"/>
      <c r="CP323" s="8"/>
      <c r="CQ323" s="7"/>
      <c r="CR323" s="7"/>
      <c r="CS323" s="2" t="s">
        <v>230</v>
      </c>
      <c r="CT323" s="2" t="s">
        <v>270</v>
      </c>
      <c r="CU323" s="2" t="s">
        <v>991</v>
      </c>
      <c r="CV323" s="2" t="s">
        <v>370</v>
      </c>
      <c r="CW323" s="2" t="s">
        <v>232</v>
      </c>
      <c r="CX323" s="2" t="s">
        <v>220</v>
      </c>
      <c r="CY323" s="4"/>
      <c r="CZ323" s="8"/>
      <c r="DA323" s="4"/>
      <c r="DB323" s="8"/>
      <c r="DC323" s="7"/>
      <c r="DD323" s="7"/>
      <c r="DE323" s="2" t="s">
        <v>230</v>
      </c>
      <c r="DF323" s="2" t="s">
        <v>270</v>
      </c>
      <c r="DG323" s="2" t="s">
        <v>3113</v>
      </c>
      <c r="DH323" s="2" t="s">
        <v>934</v>
      </c>
      <c r="DI323" s="2" t="s">
        <v>232</v>
      </c>
      <c r="DJ323" s="2" t="s">
        <v>220</v>
      </c>
      <c r="DK323" s="4"/>
      <c r="DL323" s="8"/>
      <c r="DM323" s="4">
        <v>2</v>
      </c>
      <c r="DN323" s="8">
        <v>393.12</v>
      </c>
      <c r="DO323" s="7">
        <v>-1</v>
      </c>
      <c r="DP323" s="7">
        <v>-1</v>
      </c>
      <c r="DQ323" s="2" t="s">
        <v>230</v>
      </c>
      <c r="DR323" s="2" t="s">
        <v>270</v>
      </c>
      <c r="DS323" s="2" t="s">
        <v>2908</v>
      </c>
      <c r="DT323" s="2" t="s">
        <v>1810</v>
      </c>
      <c r="DU323" s="2" t="s">
        <v>232</v>
      </c>
      <c r="DV323" s="2" t="s">
        <v>220</v>
      </c>
      <c r="DW323" s="4"/>
      <c r="DX323" s="8"/>
      <c r="DY323" s="4"/>
      <c r="DZ323" s="8"/>
      <c r="EA323" s="7"/>
      <c r="EB323" s="7"/>
      <c r="EC323" s="2" t="s">
        <v>230</v>
      </c>
      <c r="ED323" s="2" t="s">
        <v>270</v>
      </c>
      <c r="EE323" s="2" t="s">
        <v>3145</v>
      </c>
      <c r="EF323" s="2" t="s">
        <v>3146</v>
      </c>
      <c r="EG323" s="2" t="s">
        <v>269</v>
      </c>
      <c r="EH323" s="2" t="s">
        <v>220</v>
      </c>
      <c r="EI323" s="4"/>
      <c r="EJ323" s="8"/>
      <c r="EK323" s="4"/>
      <c r="EL323" s="8"/>
      <c r="EM323" s="7"/>
      <c r="EN323" s="7"/>
      <c r="EO323" s="2" t="s">
        <v>268</v>
      </c>
      <c r="EP323" s="2" t="s">
        <v>270</v>
      </c>
      <c r="EQ323" s="2" t="s">
        <v>220</v>
      </c>
      <c r="ER323" s="2" t="s">
        <v>220</v>
      </c>
      <c r="ES323" s="2" t="s">
        <v>232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230</v>
      </c>
      <c r="FB323" s="2" t="s">
        <v>270</v>
      </c>
      <c r="FC323" s="2" t="s">
        <v>1358</v>
      </c>
      <c r="FD323" s="2" t="s">
        <v>1880</v>
      </c>
      <c r="FE323" s="2" t="s">
        <v>232</v>
      </c>
      <c r="FF323" s="2" t="s">
        <v>220</v>
      </c>
      <c r="FG323" s="4"/>
      <c r="FH323" s="8"/>
      <c r="FI323" s="4"/>
      <c r="FJ323" s="8"/>
      <c r="FK323" s="7"/>
      <c r="FL323" s="7"/>
      <c r="FM323" s="2" t="s">
        <v>230</v>
      </c>
      <c r="FN323" s="2" t="s">
        <v>270</v>
      </c>
      <c r="FO323" s="2" t="s">
        <v>1892</v>
      </c>
      <c r="FP323" s="2" t="s">
        <v>220</v>
      </c>
      <c r="FQ323" s="2" t="s">
        <v>232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277</v>
      </c>
      <c r="FZ323" s="2" t="s">
        <v>270</v>
      </c>
      <c r="GA323" s="2" t="s">
        <v>220</v>
      </c>
      <c r="GB323" s="2" t="s">
        <v>220</v>
      </c>
      <c r="GC323" s="2" t="s">
        <v>232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277</v>
      </c>
      <c r="GL323" s="2" t="s">
        <v>270</v>
      </c>
      <c r="GM323" s="2" t="s">
        <v>220</v>
      </c>
      <c r="GN323" s="2" t="s">
        <v>220</v>
      </c>
      <c r="GO323" s="2" t="s">
        <v>232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277</v>
      </c>
      <c r="GX323" s="2" t="s">
        <v>270</v>
      </c>
      <c r="GY323" s="2" t="s">
        <v>220</v>
      </c>
      <c r="GZ323" s="2" t="s">
        <v>220</v>
      </c>
      <c r="HA323" s="2" t="s">
        <v>232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254</v>
      </c>
      <c r="HJ323" s="2" t="s">
        <v>270</v>
      </c>
      <c r="HK323" s="2" t="s">
        <v>220</v>
      </c>
      <c r="HL323" s="2" t="s">
        <v>220</v>
      </c>
      <c r="HM323" s="2" t="s">
        <v>232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230</v>
      </c>
      <c r="HV323" s="2" t="s">
        <v>270</v>
      </c>
      <c r="HW323" s="2" t="s">
        <v>1331</v>
      </c>
      <c r="HX323" s="2" t="s">
        <v>220</v>
      </c>
      <c r="HY323" s="2" t="s">
        <v>232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230</v>
      </c>
      <c r="IH323" s="2" t="s">
        <v>270</v>
      </c>
      <c r="II323" s="2" t="s">
        <v>431</v>
      </c>
      <c r="IJ323" s="2" t="s">
        <v>1740</v>
      </c>
      <c r="IK323" s="2" t="s">
        <v>232</v>
      </c>
      <c r="IL323" s="2" t="s">
        <v>220</v>
      </c>
      <c r="IM323" s="4"/>
      <c r="IN323" s="8"/>
      <c r="IO323" s="4"/>
      <c r="IP323" s="8"/>
      <c r="IQ323" s="7"/>
      <c r="IR323" s="7"/>
      <c r="IS323" s="2" t="s">
        <v>277</v>
      </c>
      <c r="IT323" s="2" t="s">
        <v>270</v>
      </c>
      <c r="IU323" s="2" t="s">
        <v>220</v>
      </c>
      <c r="IV323" s="2" t="s">
        <v>220</v>
      </c>
      <c r="IW323" s="2" t="s">
        <v>232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254</v>
      </c>
      <c r="JF323" s="2" t="s">
        <v>270</v>
      </c>
      <c r="JG323" s="2" t="s">
        <v>220</v>
      </c>
      <c r="JH323" s="2" t="s">
        <v>220</v>
      </c>
      <c r="JI323" s="2" t="s">
        <v>232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277</v>
      </c>
      <c r="JR323" s="2" t="s">
        <v>270</v>
      </c>
      <c r="JS323" s="2" t="s">
        <v>220</v>
      </c>
      <c r="JT323" s="2" t="s">
        <v>220</v>
      </c>
      <c r="JU323" s="2" t="s">
        <v>232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277</v>
      </c>
      <c r="KD323" s="2" t="s">
        <v>270</v>
      </c>
      <c r="KE323" s="2" t="s">
        <v>220</v>
      </c>
      <c r="KF323" s="2" t="s">
        <v>220</v>
      </c>
      <c r="KG323" s="2" t="s">
        <v>232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277</v>
      </c>
      <c r="KP323" s="2" t="s">
        <v>270</v>
      </c>
      <c r="KQ323" s="2" t="s">
        <v>220</v>
      </c>
      <c r="KR323" s="2" t="s">
        <v>220</v>
      </c>
      <c r="KS323" s="2" t="s">
        <v>232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277</v>
      </c>
      <c r="LB323" s="2" t="s">
        <v>270</v>
      </c>
      <c r="LC323" s="2" t="s">
        <v>220</v>
      </c>
      <c r="LD323" s="2" t="s">
        <v>220</v>
      </c>
      <c r="LE323" s="2" t="s">
        <v>232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268</v>
      </c>
      <c r="LN323" s="2" t="s">
        <v>270</v>
      </c>
      <c r="LO323" s="2" t="s">
        <v>220</v>
      </c>
      <c r="LP323" s="2" t="s">
        <v>220</v>
      </c>
      <c r="LQ323" s="2" t="s">
        <v>232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254</v>
      </c>
      <c r="LZ323" s="2" t="s">
        <v>270</v>
      </c>
      <c r="MA323" s="2" t="s">
        <v>220</v>
      </c>
      <c r="MB323" s="2" t="s">
        <v>220</v>
      </c>
      <c r="MC323" s="2" t="s">
        <v>232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230</v>
      </c>
      <c r="ML323" s="2" t="s">
        <v>270</v>
      </c>
      <c r="MM323" s="2" t="s">
        <v>421</v>
      </c>
      <c r="MN323" s="2" t="s">
        <v>220</v>
      </c>
      <c r="MO323" s="2" t="s">
        <v>232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230</v>
      </c>
      <c r="MX323" s="2" t="s">
        <v>270</v>
      </c>
      <c r="MY323" s="2" t="s">
        <v>431</v>
      </c>
      <c r="MZ323" s="2" t="s">
        <v>1064</v>
      </c>
      <c r="NA323" s="2" t="s">
        <v>232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277</v>
      </c>
      <c r="NJ323" s="2" t="s">
        <v>270</v>
      </c>
      <c r="NK323" s="2" t="s">
        <v>220</v>
      </c>
      <c r="NL323" s="2" t="s">
        <v>220</v>
      </c>
      <c r="NM323" s="2" t="s">
        <v>232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277</v>
      </c>
      <c r="NV323" s="2" t="s">
        <v>270</v>
      </c>
      <c r="NW323" s="2" t="s">
        <v>220</v>
      </c>
      <c r="NX323" s="2" t="s">
        <v>220</v>
      </c>
      <c r="NY323" s="2" t="s">
        <v>232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268</v>
      </c>
      <c r="OH323" s="2" t="s">
        <v>270</v>
      </c>
      <c r="OI323" s="2" t="s">
        <v>220</v>
      </c>
      <c r="OJ323" s="2" t="s">
        <v>220</v>
      </c>
      <c r="OK323" s="2" t="s">
        <v>232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220</v>
      </c>
      <c r="OT323" s="2" t="s">
        <v>220</v>
      </c>
      <c r="OU323" s="2" t="s">
        <v>220</v>
      </c>
      <c r="OV323" s="2" t="s">
        <v>220</v>
      </c>
      <c r="OW323" s="2" t="s">
        <v>220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277</v>
      </c>
      <c r="PF323" s="2" t="s">
        <v>270</v>
      </c>
      <c r="PG323" s="2" t="s">
        <v>220</v>
      </c>
      <c r="PH323" s="2" t="s">
        <v>220</v>
      </c>
      <c r="PI323" s="2" t="s">
        <v>232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220</v>
      </c>
      <c r="PR323" s="2" t="s">
        <v>220</v>
      </c>
      <c r="PS323" s="2" t="s">
        <v>220</v>
      </c>
      <c r="PT323" s="2" t="s">
        <v>220</v>
      </c>
      <c r="PU323" s="2" t="s">
        <v>220</v>
      </c>
      <c r="PV323" s="2" t="s">
        <v>220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</row>
    <row r="324">
      <c r="A324" s="2" t="s">
        <v>3147</v>
      </c>
      <c r="B324" s="2" t="s">
        <v>209</v>
      </c>
      <c r="C324" s="2" t="s">
        <v>2878</v>
      </c>
      <c r="D324" s="2" t="s">
        <v>211</v>
      </c>
      <c r="E324" s="2" t="s">
        <v>1372</v>
      </c>
      <c r="F324" s="2" t="s">
        <v>3140</v>
      </c>
      <c r="G324" s="2" t="s">
        <v>3140</v>
      </c>
      <c r="H324" s="2" t="s">
        <v>3140</v>
      </c>
      <c r="I324" s="2" t="s">
        <v>3148</v>
      </c>
      <c r="J324" s="2" t="s">
        <v>1518</v>
      </c>
      <c r="K324" s="2" t="s">
        <v>3142</v>
      </c>
      <c r="L324" s="3">
        <v>202.5</v>
      </c>
      <c r="M324" s="3">
        <v>212.63</v>
      </c>
      <c r="N324" s="3">
        <v>449.99</v>
      </c>
      <c r="O324" s="2" t="s">
        <v>537</v>
      </c>
      <c r="P324" s="2" t="s">
        <v>538</v>
      </c>
      <c r="Q324" s="2" t="s">
        <v>219</v>
      </c>
      <c r="R324" s="2" t="s">
        <v>220</v>
      </c>
      <c r="S324" s="2" t="s">
        <v>3143</v>
      </c>
      <c r="T324" s="2" t="s">
        <v>220</v>
      </c>
      <c r="U324" s="2" t="s">
        <v>2892</v>
      </c>
      <c r="V324" s="2" t="s">
        <v>2964</v>
      </c>
      <c r="W324" s="2" t="s">
        <v>3144</v>
      </c>
      <c r="X324" s="2" t="s">
        <v>2965</v>
      </c>
      <c r="Y324" s="2" t="s">
        <v>2908</v>
      </c>
      <c r="Z324" s="4"/>
      <c r="AA324" s="4">
        <f>=ROUNDDOWN({0},0)</f>
      </c>
      <c r="AB324" s="5"/>
      <c r="AC324" s="2" t="s">
        <v>220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/>
      <c r="AQ324" s="8"/>
      <c r="AR324" s="4">
        <v>1</v>
      </c>
      <c r="AS324" s="8">
        <v>229.64</v>
      </c>
      <c r="AT324" s="7">
        <v>-1</v>
      </c>
      <c r="AU324" s="7">
        <v>-1</v>
      </c>
      <c r="AV324" s="4" t="s">
        <v>220</v>
      </c>
      <c r="AW324" s="8" t="s">
        <v>220</v>
      </c>
      <c r="AX324" s="4" t="s">
        <v>220</v>
      </c>
      <c r="AY324" s="8" t="s">
        <v>220</v>
      </c>
      <c r="AZ324" s="7" t="s">
        <v>220</v>
      </c>
      <c r="BA324" s="7" t="s">
        <v>220</v>
      </c>
      <c r="BB324" s="7"/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/>
      <c r="BJ324" s="4"/>
      <c r="BK324" s="8"/>
      <c r="BL324" s="2" t="s">
        <v>3149</v>
      </c>
      <c r="BM324" s="7"/>
      <c r="BN324" s="7"/>
      <c r="BO324" s="4"/>
      <c r="BP324" s="8"/>
      <c r="BQ324" s="4"/>
      <c r="BR324" s="8"/>
      <c r="BS324" s="7"/>
      <c r="BT324" s="7"/>
      <c r="BU324" s="2" t="s">
        <v>416</v>
      </c>
      <c r="BV324" s="2" t="s">
        <v>270</v>
      </c>
      <c r="BW324" s="2" t="s">
        <v>220</v>
      </c>
      <c r="BX324" s="2" t="s">
        <v>220</v>
      </c>
      <c r="BY324" s="2" t="s">
        <v>232</v>
      </c>
      <c r="BZ324" s="2" t="s">
        <v>220</v>
      </c>
      <c r="CA324" s="4"/>
      <c r="CB324" s="8"/>
      <c r="CC324" s="4">
        <v>1</v>
      </c>
      <c r="CD324" s="8">
        <v>229.64</v>
      </c>
      <c r="CE324" s="7">
        <v>-1</v>
      </c>
      <c r="CF324" s="7">
        <v>-1</v>
      </c>
      <c r="CG324" s="2" t="s">
        <v>230</v>
      </c>
      <c r="CH324" s="2" t="s">
        <v>270</v>
      </c>
      <c r="CI324" s="2" t="s">
        <v>431</v>
      </c>
      <c r="CJ324" s="2" t="s">
        <v>2997</v>
      </c>
      <c r="CK324" s="2" t="s">
        <v>232</v>
      </c>
      <c r="CL324" s="2" t="s">
        <v>220</v>
      </c>
      <c r="CM324" s="4"/>
      <c r="CN324" s="8"/>
      <c r="CO324" s="4"/>
      <c r="CP324" s="8"/>
      <c r="CQ324" s="7"/>
      <c r="CR324" s="7"/>
      <c r="CS324" s="2" t="s">
        <v>230</v>
      </c>
      <c r="CT324" s="2" t="s">
        <v>270</v>
      </c>
      <c r="CU324" s="2" t="s">
        <v>991</v>
      </c>
      <c r="CV324" s="2" t="s">
        <v>733</v>
      </c>
      <c r="CW324" s="2" t="s">
        <v>232</v>
      </c>
      <c r="CX324" s="2" t="s">
        <v>220</v>
      </c>
      <c r="CY324" s="4"/>
      <c r="CZ324" s="8"/>
      <c r="DA324" s="4"/>
      <c r="DB324" s="8"/>
      <c r="DC324" s="7"/>
      <c r="DD324" s="7"/>
      <c r="DE324" s="2" t="s">
        <v>230</v>
      </c>
      <c r="DF324" s="2" t="s">
        <v>270</v>
      </c>
      <c r="DG324" s="2" t="s">
        <v>3113</v>
      </c>
      <c r="DH324" s="2" t="s">
        <v>934</v>
      </c>
      <c r="DI324" s="2" t="s">
        <v>232</v>
      </c>
      <c r="DJ324" s="2" t="s">
        <v>220</v>
      </c>
      <c r="DK324" s="4"/>
      <c r="DL324" s="8"/>
      <c r="DM324" s="4"/>
      <c r="DN324" s="8"/>
      <c r="DO324" s="7"/>
      <c r="DP324" s="7"/>
      <c r="DQ324" s="2" t="s">
        <v>230</v>
      </c>
      <c r="DR324" s="2" t="s">
        <v>270</v>
      </c>
      <c r="DS324" s="2" t="s">
        <v>2908</v>
      </c>
      <c r="DT324" s="2" t="s">
        <v>1810</v>
      </c>
      <c r="DU324" s="2" t="s">
        <v>232</v>
      </c>
      <c r="DV324" s="2" t="s">
        <v>220</v>
      </c>
      <c r="DW324" s="4"/>
      <c r="DX324" s="8"/>
      <c r="DY324" s="4"/>
      <c r="DZ324" s="8"/>
      <c r="EA324" s="7"/>
      <c r="EB324" s="7"/>
      <c r="EC324" s="2" t="s">
        <v>230</v>
      </c>
      <c r="ED324" s="2" t="s">
        <v>270</v>
      </c>
      <c r="EE324" s="2" t="s">
        <v>3145</v>
      </c>
      <c r="EF324" s="2" t="s">
        <v>1361</v>
      </c>
      <c r="EG324" s="2" t="s">
        <v>269</v>
      </c>
      <c r="EH324" s="2" t="s">
        <v>220</v>
      </c>
      <c r="EI324" s="4"/>
      <c r="EJ324" s="8"/>
      <c r="EK324" s="4"/>
      <c r="EL324" s="8"/>
      <c r="EM324" s="7"/>
      <c r="EN324" s="7"/>
      <c r="EO324" s="2" t="s">
        <v>268</v>
      </c>
      <c r="EP324" s="2" t="s">
        <v>270</v>
      </c>
      <c r="EQ324" s="2" t="s">
        <v>220</v>
      </c>
      <c r="ER324" s="2" t="s">
        <v>220</v>
      </c>
      <c r="ES324" s="2" t="s">
        <v>232</v>
      </c>
      <c r="ET324" s="2" t="s">
        <v>220</v>
      </c>
      <c r="EU324" s="4"/>
      <c r="EV324" s="8"/>
      <c r="EW324" s="4"/>
      <c r="EX324" s="8"/>
      <c r="EY324" s="7"/>
      <c r="EZ324" s="7"/>
      <c r="FA324" s="2" t="s">
        <v>230</v>
      </c>
      <c r="FB324" s="2" t="s">
        <v>270</v>
      </c>
      <c r="FC324" s="2" t="s">
        <v>1358</v>
      </c>
      <c r="FD324" s="2" t="s">
        <v>352</v>
      </c>
      <c r="FE324" s="2" t="s">
        <v>232</v>
      </c>
      <c r="FF324" s="2" t="s">
        <v>220</v>
      </c>
      <c r="FG324" s="4"/>
      <c r="FH324" s="8"/>
      <c r="FI324" s="4"/>
      <c r="FJ324" s="8"/>
      <c r="FK324" s="7"/>
      <c r="FL324" s="7"/>
      <c r="FM324" s="2" t="s">
        <v>230</v>
      </c>
      <c r="FN324" s="2" t="s">
        <v>270</v>
      </c>
      <c r="FO324" s="2" t="s">
        <v>1892</v>
      </c>
      <c r="FP324" s="2" t="s">
        <v>220</v>
      </c>
      <c r="FQ324" s="2" t="s">
        <v>232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277</v>
      </c>
      <c r="FZ324" s="2" t="s">
        <v>270</v>
      </c>
      <c r="GA324" s="2" t="s">
        <v>220</v>
      </c>
      <c r="GB324" s="2" t="s">
        <v>220</v>
      </c>
      <c r="GC324" s="2" t="s">
        <v>232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277</v>
      </c>
      <c r="GL324" s="2" t="s">
        <v>270</v>
      </c>
      <c r="GM324" s="2" t="s">
        <v>220</v>
      </c>
      <c r="GN324" s="2" t="s">
        <v>220</v>
      </c>
      <c r="GO324" s="2" t="s">
        <v>232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277</v>
      </c>
      <c r="GX324" s="2" t="s">
        <v>270</v>
      </c>
      <c r="GY324" s="2" t="s">
        <v>220</v>
      </c>
      <c r="GZ324" s="2" t="s">
        <v>220</v>
      </c>
      <c r="HA324" s="2" t="s">
        <v>232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254</v>
      </c>
      <c r="HJ324" s="2" t="s">
        <v>270</v>
      </c>
      <c r="HK324" s="2" t="s">
        <v>220</v>
      </c>
      <c r="HL324" s="2" t="s">
        <v>220</v>
      </c>
      <c r="HM324" s="2" t="s">
        <v>232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230</v>
      </c>
      <c r="HV324" s="2" t="s">
        <v>270</v>
      </c>
      <c r="HW324" s="2" t="s">
        <v>1331</v>
      </c>
      <c r="HX324" s="2" t="s">
        <v>220</v>
      </c>
      <c r="HY324" s="2" t="s">
        <v>232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230</v>
      </c>
      <c r="IH324" s="2" t="s">
        <v>270</v>
      </c>
      <c r="II324" s="2" t="s">
        <v>431</v>
      </c>
      <c r="IJ324" s="2" t="s">
        <v>220</v>
      </c>
      <c r="IK324" s="2" t="s">
        <v>232</v>
      </c>
      <c r="IL324" s="2" t="s">
        <v>220</v>
      </c>
      <c r="IM324" s="4"/>
      <c r="IN324" s="8"/>
      <c r="IO324" s="4"/>
      <c r="IP324" s="8"/>
      <c r="IQ324" s="7"/>
      <c r="IR324" s="7"/>
      <c r="IS324" s="2" t="s">
        <v>277</v>
      </c>
      <c r="IT324" s="2" t="s">
        <v>270</v>
      </c>
      <c r="IU324" s="2" t="s">
        <v>220</v>
      </c>
      <c r="IV324" s="2" t="s">
        <v>220</v>
      </c>
      <c r="IW324" s="2" t="s">
        <v>232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254</v>
      </c>
      <c r="JF324" s="2" t="s">
        <v>270</v>
      </c>
      <c r="JG324" s="2" t="s">
        <v>220</v>
      </c>
      <c r="JH324" s="2" t="s">
        <v>220</v>
      </c>
      <c r="JI324" s="2" t="s">
        <v>232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277</v>
      </c>
      <c r="JR324" s="2" t="s">
        <v>270</v>
      </c>
      <c r="JS324" s="2" t="s">
        <v>220</v>
      </c>
      <c r="JT324" s="2" t="s">
        <v>220</v>
      </c>
      <c r="JU324" s="2" t="s">
        <v>232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277</v>
      </c>
      <c r="KD324" s="2" t="s">
        <v>270</v>
      </c>
      <c r="KE324" s="2" t="s">
        <v>220</v>
      </c>
      <c r="KF324" s="2" t="s">
        <v>220</v>
      </c>
      <c r="KG324" s="2" t="s">
        <v>232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277</v>
      </c>
      <c r="KP324" s="2" t="s">
        <v>270</v>
      </c>
      <c r="KQ324" s="2" t="s">
        <v>220</v>
      </c>
      <c r="KR324" s="2" t="s">
        <v>220</v>
      </c>
      <c r="KS324" s="2" t="s">
        <v>232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277</v>
      </c>
      <c r="LB324" s="2" t="s">
        <v>270</v>
      </c>
      <c r="LC324" s="2" t="s">
        <v>220</v>
      </c>
      <c r="LD324" s="2" t="s">
        <v>220</v>
      </c>
      <c r="LE324" s="2" t="s">
        <v>232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268</v>
      </c>
      <c r="LN324" s="2" t="s">
        <v>270</v>
      </c>
      <c r="LO324" s="2" t="s">
        <v>220</v>
      </c>
      <c r="LP324" s="2" t="s">
        <v>220</v>
      </c>
      <c r="LQ324" s="2" t="s">
        <v>232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254</v>
      </c>
      <c r="LZ324" s="2" t="s">
        <v>270</v>
      </c>
      <c r="MA324" s="2" t="s">
        <v>220</v>
      </c>
      <c r="MB324" s="2" t="s">
        <v>220</v>
      </c>
      <c r="MC324" s="2" t="s">
        <v>232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230</v>
      </c>
      <c r="ML324" s="2" t="s">
        <v>270</v>
      </c>
      <c r="MM324" s="2" t="s">
        <v>421</v>
      </c>
      <c r="MN324" s="2" t="s">
        <v>220</v>
      </c>
      <c r="MO324" s="2" t="s">
        <v>232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230</v>
      </c>
      <c r="MX324" s="2" t="s">
        <v>270</v>
      </c>
      <c r="MY324" s="2" t="s">
        <v>431</v>
      </c>
      <c r="MZ324" s="2" t="s">
        <v>562</v>
      </c>
      <c r="NA324" s="2" t="s">
        <v>232</v>
      </c>
      <c r="NB324" s="2" t="s">
        <v>220</v>
      </c>
      <c r="NC324" s="4"/>
      <c r="ND324" s="8"/>
      <c r="NE324" s="4"/>
      <c r="NF324" s="8"/>
      <c r="NG324" s="7"/>
      <c r="NH324" s="7"/>
      <c r="NI324" s="2" t="s">
        <v>277</v>
      </c>
      <c r="NJ324" s="2" t="s">
        <v>270</v>
      </c>
      <c r="NK324" s="2" t="s">
        <v>220</v>
      </c>
      <c r="NL324" s="2" t="s">
        <v>220</v>
      </c>
      <c r="NM324" s="2" t="s">
        <v>232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277</v>
      </c>
      <c r="NV324" s="2" t="s">
        <v>270</v>
      </c>
      <c r="NW324" s="2" t="s">
        <v>220</v>
      </c>
      <c r="NX324" s="2" t="s">
        <v>220</v>
      </c>
      <c r="NY324" s="2" t="s">
        <v>232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268</v>
      </c>
      <c r="OH324" s="2" t="s">
        <v>270</v>
      </c>
      <c r="OI324" s="2" t="s">
        <v>220</v>
      </c>
      <c r="OJ324" s="2" t="s">
        <v>220</v>
      </c>
      <c r="OK324" s="2" t="s">
        <v>232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220</v>
      </c>
      <c r="OT324" s="2" t="s">
        <v>220</v>
      </c>
      <c r="OU324" s="2" t="s">
        <v>220</v>
      </c>
      <c r="OV324" s="2" t="s">
        <v>220</v>
      </c>
      <c r="OW324" s="2" t="s">
        <v>220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277</v>
      </c>
      <c r="PF324" s="2" t="s">
        <v>270</v>
      </c>
      <c r="PG324" s="2" t="s">
        <v>220</v>
      </c>
      <c r="PH324" s="2" t="s">
        <v>220</v>
      </c>
      <c r="PI324" s="2" t="s">
        <v>232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220</v>
      </c>
      <c r="PR324" s="2" t="s">
        <v>220</v>
      </c>
      <c r="PS324" s="2" t="s">
        <v>220</v>
      </c>
      <c r="PT324" s="2" t="s">
        <v>220</v>
      </c>
      <c r="PU324" s="2" t="s">
        <v>220</v>
      </c>
      <c r="PV324" s="2" t="s">
        <v>220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</row>
    <row r="325">
      <c r="A325" s="2" t="s">
        <v>3150</v>
      </c>
      <c r="B325" s="2" t="s">
        <v>209</v>
      </c>
      <c r="C325" s="2" t="s">
        <v>2878</v>
      </c>
      <c r="D325" s="2" t="s">
        <v>211</v>
      </c>
      <c r="E325" s="2" t="s">
        <v>1372</v>
      </c>
      <c r="F325" s="2" t="s">
        <v>3151</v>
      </c>
      <c r="G325" s="2" t="s">
        <v>3151</v>
      </c>
      <c r="H325" s="2" t="s">
        <v>3151</v>
      </c>
      <c r="I325" s="2" t="s">
        <v>3152</v>
      </c>
      <c r="J325" s="2" t="s">
        <v>215</v>
      </c>
      <c r="K325" s="2" t="s">
        <v>3153</v>
      </c>
      <c r="L325" s="3">
        <v>126</v>
      </c>
      <c r="M325" s="3">
        <v>132.3</v>
      </c>
      <c r="N325" s="3">
        <v>299.99</v>
      </c>
      <c r="O325" s="2" t="s">
        <v>217</v>
      </c>
      <c r="P325" s="2" t="s">
        <v>405</v>
      </c>
      <c r="Q325" s="2" t="s">
        <v>219</v>
      </c>
      <c r="R325" s="2" t="s">
        <v>220</v>
      </c>
      <c r="S325" s="2" t="s">
        <v>3154</v>
      </c>
      <c r="T325" s="2" t="s">
        <v>3013</v>
      </c>
      <c r="U325" s="2" t="s">
        <v>2884</v>
      </c>
      <c r="V325" s="2" t="s">
        <v>1033</v>
      </c>
      <c r="W325" s="2" t="s">
        <v>845</v>
      </c>
      <c r="X325" s="2" t="s">
        <v>1234</v>
      </c>
      <c r="Y325" s="2" t="s">
        <v>3155</v>
      </c>
      <c r="Z325" s="4"/>
      <c r="AA325" s="4">
        <f>=ROUNDDOWN({0},0)</f>
      </c>
      <c r="AB325" s="5">
        <v>4</v>
      </c>
      <c r="AC325" s="2" t="s">
        <v>1157</v>
      </c>
      <c r="AD325" s="4">
        <v>80</v>
      </c>
      <c r="AE325" s="4">
        <v>160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220</v>
      </c>
      <c r="AW325" s="8" t="s">
        <v>220</v>
      </c>
      <c r="AX325" s="4" t="s">
        <v>220</v>
      </c>
      <c r="AY325" s="8" t="s">
        <v>220</v>
      </c>
      <c r="AZ325" s="7" t="s">
        <v>220</v>
      </c>
      <c r="BA325" s="7" t="s">
        <v>220</v>
      </c>
      <c r="BB325" s="7"/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/>
      <c r="BJ325" s="4"/>
      <c r="BK325" s="8"/>
      <c r="BL325" s="2" t="s">
        <v>220</v>
      </c>
      <c r="BM325" s="7"/>
      <c r="BN325" s="7"/>
      <c r="BO325" s="4"/>
      <c r="BP325" s="8"/>
      <c r="BQ325" s="4"/>
      <c r="BR325" s="8"/>
      <c r="BS325" s="7"/>
      <c r="BT325" s="7"/>
      <c r="BU325" s="2" t="s">
        <v>277</v>
      </c>
      <c r="BV325" s="2" t="s">
        <v>217</v>
      </c>
      <c r="BW325" s="2" t="s">
        <v>220</v>
      </c>
      <c r="BX325" s="2" t="s">
        <v>220</v>
      </c>
      <c r="BY325" s="2" t="s">
        <v>232</v>
      </c>
      <c r="BZ325" s="2" t="s">
        <v>220</v>
      </c>
      <c r="CA325" s="4"/>
      <c r="CB325" s="8"/>
      <c r="CC325" s="4"/>
      <c r="CD325" s="8"/>
      <c r="CE325" s="7"/>
      <c r="CF325" s="7"/>
      <c r="CG325" s="2" t="s">
        <v>230</v>
      </c>
      <c r="CH325" s="2" t="s">
        <v>217</v>
      </c>
      <c r="CI325" s="2" t="s">
        <v>1881</v>
      </c>
      <c r="CJ325" s="2" t="s">
        <v>2597</v>
      </c>
      <c r="CK325" s="2" t="s">
        <v>232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230</v>
      </c>
      <c r="CT325" s="2" t="s">
        <v>217</v>
      </c>
      <c r="CU325" s="2" t="s">
        <v>828</v>
      </c>
      <c r="CV325" s="2" t="s">
        <v>2047</v>
      </c>
      <c r="CW325" s="2" t="s">
        <v>232</v>
      </c>
      <c r="CX325" s="2" t="s">
        <v>220</v>
      </c>
      <c r="CY325" s="4"/>
      <c r="CZ325" s="8"/>
      <c r="DA325" s="4"/>
      <c r="DB325" s="8"/>
      <c r="DC325" s="7"/>
      <c r="DD325" s="7"/>
      <c r="DE325" s="2" t="s">
        <v>230</v>
      </c>
      <c r="DF325" s="2" t="s">
        <v>217</v>
      </c>
      <c r="DG325" s="2" t="s">
        <v>418</v>
      </c>
      <c r="DH325" s="2" t="s">
        <v>3156</v>
      </c>
      <c r="DI325" s="2" t="s">
        <v>232</v>
      </c>
      <c r="DJ325" s="2" t="s">
        <v>220</v>
      </c>
      <c r="DK325" s="4"/>
      <c r="DL325" s="8"/>
      <c r="DM325" s="4"/>
      <c r="DN325" s="8"/>
      <c r="DO325" s="7"/>
      <c r="DP325" s="7"/>
      <c r="DQ325" s="2" t="s">
        <v>230</v>
      </c>
      <c r="DR325" s="2" t="s">
        <v>217</v>
      </c>
      <c r="DS325" s="2" t="s">
        <v>3155</v>
      </c>
      <c r="DT325" s="2" t="s">
        <v>2888</v>
      </c>
      <c r="DU325" s="2" t="s">
        <v>232</v>
      </c>
      <c r="DV325" s="2" t="s">
        <v>220</v>
      </c>
      <c r="DW325" s="4"/>
      <c r="DX325" s="8"/>
      <c r="DY325" s="4"/>
      <c r="DZ325" s="8"/>
      <c r="EA325" s="7"/>
      <c r="EB325" s="7"/>
      <c r="EC325" s="2" t="s">
        <v>230</v>
      </c>
      <c r="ED325" s="2" t="s">
        <v>217</v>
      </c>
      <c r="EE325" s="2" t="s">
        <v>1898</v>
      </c>
      <c r="EF325" s="2" t="s">
        <v>3157</v>
      </c>
      <c r="EG325" s="2" t="s">
        <v>232</v>
      </c>
      <c r="EH325" s="2" t="s">
        <v>220</v>
      </c>
      <c r="EI325" s="4"/>
      <c r="EJ325" s="8"/>
      <c r="EK325" s="4"/>
      <c r="EL325" s="8"/>
      <c r="EM325" s="7"/>
      <c r="EN325" s="7"/>
      <c r="EO325" s="2" t="s">
        <v>268</v>
      </c>
      <c r="EP325" s="2" t="s">
        <v>217</v>
      </c>
      <c r="EQ325" s="2" t="s">
        <v>220</v>
      </c>
      <c r="ER325" s="2" t="s">
        <v>220</v>
      </c>
      <c r="ES325" s="2" t="s">
        <v>232</v>
      </c>
      <c r="ET325" s="2" t="s">
        <v>220</v>
      </c>
      <c r="EU325" s="4"/>
      <c r="EV325" s="8"/>
      <c r="EW325" s="4"/>
      <c r="EX325" s="8"/>
      <c r="EY325" s="7"/>
      <c r="EZ325" s="7"/>
      <c r="FA325" s="2" t="s">
        <v>230</v>
      </c>
      <c r="FB325" s="2" t="s">
        <v>217</v>
      </c>
      <c r="FC325" s="2" t="s">
        <v>3158</v>
      </c>
      <c r="FD325" s="2" t="s">
        <v>220</v>
      </c>
      <c r="FE325" s="2" t="s">
        <v>232</v>
      </c>
      <c r="FF325" s="2" t="s">
        <v>220</v>
      </c>
      <c r="FG325" s="4"/>
      <c r="FH325" s="8"/>
      <c r="FI325" s="4"/>
      <c r="FJ325" s="8"/>
      <c r="FK325" s="7"/>
      <c r="FL325" s="7"/>
      <c r="FM325" s="2" t="s">
        <v>230</v>
      </c>
      <c r="FN325" s="2" t="s">
        <v>217</v>
      </c>
      <c r="FO325" s="2" t="s">
        <v>2890</v>
      </c>
      <c r="FP325" s="2" t="s">
        <v>2061</v>
      </c>
      <c r="FQ325" s="2" t="s">
        <v>232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277</v>
      </c>
      <c r="FZ325" s="2" t="s">
        <v>217</v>
      </c>
      <c r="GA325" s="2" t="s">
        <v>220</v>
      </c>
      <c r="GB325" s="2" t="s">
        <v>220</v>
      </c>
      <c r="GC325" s="2" t="s">
        <v>232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277</v>
      </c>
      <c r="GL325" s="2" t="s">
        <v>217</v>
      </c>
      <c r="GM325" s="2" t="s">
        <v>220</v>
      </c>
      <c r="GN325" s="2" t="s">
        <v>220</v>
      </c>
      <c r="GO325" s="2" t="s">
        <v>232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277</v>
      </c>
      <c r="GX325" s="2" t="s">
        <v>217</v>
      </c>
      <c r="GY325" s="2" t="s">
        <v>220</v>
      </c>
      <c r="GZ325" s="2" t="s">
        <v>220</v>
      </c>
      <c r="HA325" s="2" t="s">
        <v>232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254</v>
      </c>
      <c r="HJ325" s="2" t="s">
        <v>217</v>
      </c>
      <c r="HK325" s="2" t="s">
        <v>220</v>
      </c>
      <c r="HL325" s="2" t="s">
        <v>220</v>
      </c>
      <c r="HM325" s="2" t="s">
        <v>232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230</v>
      </c>
      <c r="HV325" s="2" t="s">
        <v>217</v>
      </c>
      <c r="HW325" s="2" t="s">
        <v>3159</v>
      </c>
      <c r="HX325" s="2" t="s">
        <v>220</v>
      </c>
      <c r="HY325" s="2" t="s">
        <v>232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230</v>
      </c>
      <c r="IH325" s="2" t="s">
        <v>217</v>
      </c>
      <c r="II325" s="2" t="s">
        <v>3155</v>
      </c>
      <c r="IJ325" s="2" t="s">
        <v>220</v>
      </c>
      <c r="IK325" s="2" t="s">
        <v>232</v>
      </c>
      <c r="IL325" s="2" t="s">
        <v>220</v>
      </c>
      <c r="IM325" s="4"/>
      <c r="IN325" s="8"/>
      <c r="IO325" s="4"/>
      <c r="IP325" s="8"/>
      <c r="IQ325" s="7"/>
      <c r="IR325" s="7"/>
      <c r="IS325" s="2" t="s">
        <v>277</v>
      </c>
      <c r="IT325" s="2" t="s">
        <v>217</v>
      </c>
      <c r="IU325" s="2" t="s">
        <v>220</v>
      </c>
      <c r="IV325" s="2" t="s">
        <v>220</v>
      </c>
      <c r="IW325" s="2" t="s">
        <v>232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254</v>
      </c>
      <c r="JF325" s="2" t="s">
        <v>217</v>
      </c>
      <c r="JG325" s="2" t="s">
        <v>220</v>
      </c>
      <c r="JH325" s="2" t="s">
        <v>220</v>
      </c>
      <c r="JI325" s="2" t="s">
        <v>232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277</v>
      </c>
      <c r="JR325" s="2" t="s">
        <v>217</v>
      </c>
      <c r="JS325" s="2" t="s">
        <v>220</v>
      </c>
      <c r="JT325" s="2" t="s">
        <v>220</v>
      </c>
      <c r="JU325" s="2" t="s">
        <v>232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277</v>
      </c>
      <c r="KD325" s="2" t="s">
        <v>217</v>
      </c>
      <c r="KE325" s="2" t="s">
        <v>220</v>
      </c>
      <c r="KF325" s="2" t="s">
        <v>220</v>
      </c>
      <c r="KG325" s="2" t="s">
        <v>232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230</v>
      </c>
      <c r="KP325" s="2" t="s">
        <v>217</v>
      </c>
      <c r="KQ325" s="2" t="s">
        <v>387</v>
      </c>
      <c r="KR325" s="2" t="s">
        <v>220</v>
      </c>
      <c r="KS325" s="2" t="s">
        <v>232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277</v>
      </c>
      <c r="LB325" s="2" t="s">
        <v>217</v>
      </c>
      <c r="LC325" s="2" t="s">
        <v>220</v>
      </c>
      <c r="LD325" s="2" t="s">
        <v>220</v>
      </c>
      <c r="LE325" s="2" t="s">
        <v>232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268</v>
      </c>
      <c r="LN325" s="2" t="s">
        <v>217</v>
      </c>
      <c r="LO325" s="2" t="s">
        <v>220</v>
      </c>
      <c r="LP325" s="2" t="s">
        <v>220</v>
      </c>
      <c r="LQ325" s="2" t="s">
        <v>232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268</v>
      </c>
      <c r="LZ325" s="2" t="s">
        <v>217</v>
      </c>
      <c r="MA325" s="2" t="s">
        <v>220</v>
      </c>
      <c r="MB325" s="2" t="s">
        <v>220</v>
      </c>
      <c r="MC325" s="2" t="s">
        <v>232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230</v>
      </c>
      <c r="ML325" s="2" t="s">
        <v>270</v>
      </c>
      <c r="MM325" s="2" t="s">
        <v>421</v>
      </c>
      <c r="MN325" s="2" t="s">
        <v>220</v>
      </c>
      <c r="MO325" s="2" t="s">
        <v>232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254</v>
      </c>
      <c r="MX325" s="2" t="s">
        <v>217</v>
      </c>
      <c r="MY325" s="2" t="s">
        <v>220</v>
      </c>
      <c r="MZ325" s="2" t="s">
        <v>220</v>
      </c>
      <c r="NA325" s="2" t="s">
        <v>232</v>
      </c>
      <c r="NB325" s="2" t="s">
        <v>220</v>
      </c>
      <c r="NC325" s="4"/>
      <c r="ND325" s="8"/>
      <c r="NE325" s="4"/>
      <c r="NF325" s="8"/>
      <c r="NG325" s="7"/>
      <c r="NH325" s="7"/>
      <c r="NI325" s="2" t="s">
        <v>277</v>
      </c>
      <c r="NJ325" s="2" t="s">
        <v>217</v>
      </c>
      <c r="NK325" s="2" t="s">
        <v>220</v>
      </c>
      <c r="NL325" s="2" t="s">
        <v>220</v>
      </c>
      <c r="NM325" s="2" t="s">
        <v>232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277</v>
      </c>
      <c r="NV325" s="2" t="s">
        <v>217</v>
      </c>
      <c r="NW325" s="2" t="s">
        <v>220</v>
      </c>
      <c r="NX325" s="2" t="s">
        <v>220</v>
      </c>
      <c r="NY325" s="2" t="s">
        <v>232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220</v>
      </c>
      <c r="OI325" s="2" t="s">
        <v>220</v>
      </c>
      <c r="OJ325" s="2" t="s">
        <v>220</v>
      </c>
      <c r="OK325" s="2" t="s">
        <v>220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220</v>
      </c>
      <c r="OT325" s="2" t="s">
        <v>220</v>
      </c>
      <c r="OU325" s="2" t="s">
        <v>220</v>
      </c>
      <c r="OV325" s="2" t="s">
        <v>220</v>
      </c>
      <c r="OW325" s="2" t="s">
        <v>220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277</v>
      </c>
      <c r="PF325" s="2" t="s">
        <v>217</v>
      </c>
      <c r="PG325" s="2" t="s">
        <v>220</v>
      </c>
      <c r="PH325" s="2" t="s">
        <v>220</v>
      </c>
      <c r="PI325" s="2" t="s">
        <v>232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220</v>
      </c>
      <c r="PS325" s="2" t="s">
        <v>220</v>
      </c>
      <c r="PT325" s="2" t="s">
        <v>220</v>
      </c>
      <c r="PU325" s="2" t="s">
        <v>220</v>
      </c>
      <c r="PV325" s="2" t="s">
        <v>220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>
        <v>80</v>
      </c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>
        <v>80</v>
      </c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</row>
    <row r="326">
      <c r="A326" s="2" t="s">
        <v>3160</v>
      </c>
      <c r="B326" s="2" t="s">
        <v>209</v>
      </c>
      <c r="C326" s="2" t="s">
        <v>2878</v>
      </c>
      <c r="D326" s="2" t="s">
        <v>211</v>
      </c>
      <c r="E326" s="2" t="s">
        <v>1372</v>
      </c>
      <c r="F326" s="2" t="s">
        <v>3151</v>
      </c>
      <c r="G326" s="2" t="s">
        <v>3151</v>
      </c>
      <c r="H326" s="2" t="s">
        <v>3151</v>
      </c>
      <c r="I326" s="2" t="s">
        <v>3161</v>
      </c>
      <c r="J326" s="2" t="s">
        <v>282</v>
      </c>
      <c r="K326" s="2" t="s">
        <v>3153</v>
      </c>
      <c r="L326" s="3">
        <v>147</v>
      </c>
      <c r="M326" s="3">
        <v>154.35</v>
      </c>
      <c r="N326" s="3">
        <v>349.99</v>
      </c>
      <c r="O326" s="2" t="s">
        <v>217</v>
      </c>
      <c r="P326" s="2" t="s">
        <v>405</v>
      </c>
      <c r="Q326" s="2" t="s">
        <v>219</v>
      </c>
      <c r="R326" s="2" t="s">
        <v>220</v>
      </c>
      <c r="S326" s="2" t="s">
        <v>3154</v>
      </c>
      <c r="T326" s="2" t="s">
        <v>3013</v>
      </c>
      <c r="U326" s="2" t="s">
        <v>2892</v>
      </c>
      <c r="V326" s="2" t="s">
        <v>1033</v>
      </c>
      <c r="W326" s="2" t="s">
        <v>845</v>
      </c>
      <c r="X326" s="2" t="s">
        <v>1234</v>
      </c>
      <c r="Y326" s="2" t="s">
        <v>3155</v>
      </c>
      <c r="Z326" s="4"/>
      <c r="AA326" s="4">
        <f>=ROUNDDOWN({0},0)</f>
      </c>
      <c r="AB326" s="5">
        <v>5</v>
      </c>
      <c r="AC326" s="2" t="s">
        <v>1157</v>
      </c>
      <c r="AD326" s="4">
        <v>100</v>
      </c>
      <c r="AE326" s="4">
        <v>200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220</v>
      </c>
      <c r="AW326" s="8" t="s">
        <v>220</v>
      </c>
      <c r="AX326" s="4" t="s">
        <v>220</v>
      </c>
      <c r="AY326" s="8" t="s">
        <v>220</v>
      </c>
      <c r="AZ326" s="7" t="s">
        <v>220</v>
      </c>
      <c r="BA326" s="7" t="s">
        <v>220</v>
      </c>
      <c r="BB326" s="7"/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/>
      <c r="BJ326" s="4"/>
      <c r="BK326" s="8"/>
      <c r="BL326" s="2" t="s">
        <v>220</v>
      </c>
      <c r="BM326" s="7"/>
      <c r="BN326" s="7"/>
      <c r="BO326" s="4"/>
      <c r="BP326" s="8"/>
      <c r="BQ326" s="4"/>
      <c r="BR326" s="8"/>
      <c r="BS326" s="7"/>
      <c r="BT326" s="7"/>
      <c r="BU326" s="2" t="s">
        <v>277</v>
      </c>
      <c r="BV326" s="2" t="s">
        <v>217</v>
      </c>
      <c r="BW326" s="2" t="s">
        <v>220</v>
      </c>
      <c r="BX326" s="2" t="s">
        <v>220</v>
      </c>
      <c r="BY326" s="2" t="s">
        <v>232</v>
      </c>
      <c r="BZ326" s="2" t="s">
        <v>220</v>
      </c>
      <c r="CA326" s="4"/>
      <c r="CB326" s="8"/>
      <c r="CC326" s="4"/>
      <c r="CD326" s="8"/>
      <c r="CE326" s="7"/>
      <c r="CF326" s="7"/>
      <c r="CG326" s="2" t="s">
        <v>230</v>
      </c>
      <c r="CH326" s="2" t="s">
        <v>217</v>
      </c>
      <c r="CI326" s="2" t="s">
        <v>1881</v>
      </c>
      <c r="CJ326" s="2" t="s">
        <v>2895</v>
      </c>
      <c r="CK326" s="2" t="s">
        <v>232</v>
      </c>
      <c r="CL326" s="2" t="s">
        <v>220</v>
      </c>
      <c r="CM326" s="4"/>
      <c r="CN326" s="8"/>
      <c r="CO326" s="4"/>
      <c r="CP326" s="8"/>
      <c r="CQ326" s="7"/>
      <c r="CR326" s="7"/>
      <c r="CS326" s="2" t="s">
        <v>230</v>
      </c>
      <c r="CT326" s="2" t="s">
        <v>217</v>
      </c>
      <c r="CU326" s="2" t="s">
        <v>220</v>
      </c>
      <c r="CV326" s="2" t="s">
        <v>220</v>
      </c>
      <c r="CW326" s="2" t="s">
        <v>232</v>
      </c>
      <c r="CX326" s="2" t="s">
        <v>220</v>
      </c>
      <c r="CY326" s="4"/>
      <c r="CZ326" s="8"/>
      <c r="DA326" s="4"/>
      <c r="DB326" s="8"/>
      <c r="DC326" s="7"/>
      <c r="DD326" s="7"/>
      <c r="DE326" s="2" t="s">
        <v>230</v>
      </c>
      <c r="DF326" s="2" t="s">
        <v>217</v>
      </c>
      <c r="DG326" s="2" t="s">
        <v>418</v>
      </c>
      <c r="DH326" s="2" t="s">
        <v>3162</v>
      </c>
      <c r="DI326" s="2" t="s">
        <v>232</v>
      </c>
      <c r="DJ326" s="2" t="s">
        <v>220</v>
      </c>
      <c r="DK326" s="4"/>
      <c r="DL326" s="8"/>
      <c r="DM326" s="4"/>
      <c r="DN326" s="8"/>
      <c r="DO326" s="7"/>
      <c r="DP326" s="7"/>
      <c r="DQ326" s="2" t="s">
        <v>230</v>
      </c>
      <c r="DR326" s="2" t="s">
        <v>217</v>
      </c>
      <c r="DS326" s="2" t="s">
        <v>3155</v>
      </c>
      <c r="DT326" s="2" t="s">
        <v>2887</v>
      </c>
      <c r="DU326" s="2" t="s">
        <v>232</v>
      </c>
      <c r="DV326" s="2" t="s">
        <v>220</v>
      </c>
      <c r="DW326" s="4"/>
      <c r="DX326" s="8"/>
      <c r="DY326" s="4"/>
      <c r="DZ326" s="8"/>
      <c r="EA326" s="7"/>
      <c r="EB326" s="7"/>
      <c r="EC326" s="2" t="s">
        <v>230</v>
      </c>
      <c r="ED326" s="2" t="s">
        <v>217</v>
      </c>
      <c r="EE326" s="2" t="s">
        <v>1898</v>
      </c>
      <c r="EF326" s="2" t="s">
        <v>331</v>
      </c>
      <c r="EG326" s="2" t="s">
        <v>232</v>
      </c>
      <c r="EH326" s="2" t="s">
        <v>220</v>
      </c>
      <c r="EI326" s="4"/>
      <c r="EJ326" s="8"/>
      <c r="EK326" s="4"/>
      <c r="EL326" s="8"/>
      <c r="EM326" s="7"/>
      <c r="EN326" s="7"/>
      <c r="EO326" s="2" t="s">
        <v>268</v>
      </c>
      <c r="EP326" s="2" t="s">
        <v>217</v>
      </c>
      <c r="EQ326" s="2" t="s">
        <v>220</v>
      </c>
      <c r="ER326" s="2" t="s">
        <v>220</v>
      </c>
      <c r="ES326" s="2" t="s">
        <v>232</v>
      </c>
      <c r="ET326" s="2" t="s">
        <v>220</v>
      </c>
      <c r="EU326" s="4"/>
      <c r="EV326" s="8"/>
      <c r="EW326" s="4"/>
      <c r="EX326" s="8"/>
      <c r="EY326" s="7"/>
      <c r="EZ326" s="7"/>
      <c r="FA326" s="2" t="s">
        <v>230</v>
      </c>
      <c r="FB326" s="2" t="s">
        <v>217</v>
      </c>
      <c r="FC326" s="2" t="s">
        <v>220</v>
      </c>
      <c r="FD326" s="2" t="s">
        <v>220</v>
      </c>
      <c r="FE326" s="2" t="s">
        <v>232</v>
      </c>
      <c r="FF326" s="2" t="s">
        <v>220</v>
      </c>
      <c r="FG326" s="4"/>
      <c r="FH326" s="8"/>
      <c r="FI326" s="4"/>
      <c r="FJ326" s="8"/>
      <c r="FK326" s="7"/>
      <c r="FL326" s="7"/>
      <c r="FM326" s="2" t="s">
        <v>230</v>
      </c>
      <c r="FN326" s="2" t="s">
        <v>217</v>
      </c>
      <c r="FO326" s="2" t="s">
        <v>220</v>
      </c>
      <c r="FP326" s="2" t="s">
        <v>220</v>
      </c>
      <c r="FQ326" s="2" t="s">
        <v>232</v>
      </c>
      <c r="FR326" s="2" t="s">
        <v>220</v>
      </c>
      <c r="FS326" s="4"/>
      <c r="FT326" s="8"/>
      <c r="FU326" s="4"/>
      <c r="FV326" s="8"/>
      <c r="FW326" s="7"/>
      <c r="FX326" s="7"/>
      <c r="FY326" s="2" t="s">
        <v>277</v>
      </c>
      <c r="FZ326" s="2" t="s">
        <v>217</v>
      </c>
      <c r="GA326" s="2" t="s">
        <v>220</v>
      </c>
      <c r="GB326" s="2" t="s">
        <v>220</v>
      </c>
      <c r="GC326" s="2" t="s">
        <v>232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277</v>
      </c>
      <c r="GL326" s="2" t="s">
        <v>217</v>
      </c>
      <c r="GM326" s="2" t="s">
        <v>220</v>
      </c>
      <c r="GN326" s="2" t="s">
        <v>220</v>
      </c>
      <c r="GO326" s="2" t="s">
        <v>232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277</v>
      </c>
      <c r="GX326" s="2" t="s">
        <v>217</v>
      </c>
      <c r="GY326" s="2" t="s">
        <v>220</v>
      </c>
      <c r="GZ326" s="2" t="s">
        <v>220</v>
      </c>
      <c r="HA326" s="2" t="s">
        <v>232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254</v>
      </c>
      <c r="HJ326" s="2" t="s">
        <v>217</v>
      </c>
      <c r="HK326" s="2" t="s">
        <v>220</v>
      </c>
      <c r="HL326" s="2" t="s">
        <v>220</v>
      </c>
      <c r="HM326" s="2" t="s">
        <v>232</v>
      </c>
      <c r="HN326" s="2" t="s">
        <v>220</v>
      </c>
      <c r="HO326" s="4"/>
      <c r="HP326" s="8"/>
      <c r="HQ326" s="4"/>
      <c r="HR326" s="8"/>
      <c r="HS326" s="7"/>
      <c r="HT326" s="7"/>
      <c r="HU326" s="2" t="s">
        <v>230</v>
      </c>
      <c r="HV326" s="2" t="s">
        <v>217</v>
      </c>
      <c r="HW326" s="2" t="s">
        <v>3159</v>
      </c>
      <c r="HX326" s="2" t="s">
        <v>220</v>
      </c>
      <c r="HY326" s="2" t="s">
        <v>232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230</v>
      </c>
      <c r="IH326" s="2" t="s">
        <v>217</v>
      </c>
      <c r="II326" s="2" t="s">
        <v>3155</v>
      </c>
      <c r="IJ326" s="2" t="s">
        <v>220</v>
      </c>
      <c r="IK326" s="2" t="s">
        <v>232</v>
      </c>
      <c r="IL326" s="2" t="s">
        <v>220</v>
      </c>
      <c r="IM326" s="4"/>
      <c r="IN326" s="8"/>
      <c r="IO326" s="4"/>
      <c r="IP326" s="8"/>
      <c r="IQ326" s="7"/>
      <c r="IR326" s="7"/>
      <c r="IS326" s="2" t="s">
        <v>277</v>
      </c>
      <c r="IT326" s="2" t="s">
        <v>217</v>
      </c>
      <c r="IU326" s="2" t="s">
        <v>220</v>
      </c>
      <c r="IV326" s="2" t="s">
        <v>220</v>
      </c>
      <c r="IW326" s="2" t="s">
        <v>232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254</v>
      </c>
      <c r="JF326" s="2" t="s">
        <v>217</v>
      </c>
      <c r="JG326" s="2" t="s">
        <v>220</v>
      </c>
      <c r="JH326" s="2" t="s">
        <v>220</v>
      </c>
      <c r="JI326" s="2" t="s">
        <v>232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277</v>
      </c>
      <c r="JR326" s="2" t="s">
        <v>217</v>
      </c>
      <c r="JS326" s="2" t="s">
        <v>220</v>
      </c>
      <c r="JT326" s="2" t="s">
        <v>220</v>
      </c>
      <c r="JU326" s="2" t="s">
        <v>232</v>
      </c>
      <c r="JV326" s="2" t="s">
        <v>220</v>
      </c>
      <c r="JW326" s="4"/>
      <c r="JX326" s="8"/>
      <c r="JY326" s="4"/>
      <c r="JZ326" s="8"/>
      <c r="KA326" s="7"/>
      <c r="KB326" s="7"/>
      <c r="KC326" s="2" t="s">
        <v>277</v>
      </c>
      <c r="KD326" s="2" t="s">
        <v>217</v>
      </c>
      <c r="KE326" s="2" t="s">
        <v>220</v>
      </c>
      <c r="KF326" s="2" t="s">
        <v>220</v>
      </c>
      <c r="KG326" s="2" t="s">
        <v>232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230</v>
      </c>
      <c r="KP326" s="2" t="s">
        <v>217</v>
      </c>
      <c r="KQ326" s="2" t="s">
        <v>387</v>
      </c>
      <c r="KR326" s="2" t="s">
        <v>220</v>
      </c>
      <c r="KS326" s="2" t="s">
        <v>232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277</v>
      </c>
      <c r="LB326" s="2" t="s">
        <v>217</v>
      </c>
      <c r="LC326" s="2" t="s">
        <v>220</v>
      </c>
      <c r="LD326" s="2" t="s">
        <v>220</v>
      </c>
      <c r="LE326" s="2" t="s">
        <v>232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268</v>
      </c>
      <c r="LN326" s="2" t="s">
        <v>217</v>
      </c>
      <c r="LO326" s="2" t="s">
        <v>220</v>
      </c>
      <c r="LP326" s="2" t="s">
        <v>220</v>
      </c>
      <c r="LQ326" s="2" t="s">
        <v>232</v>
      </c>
      <c r="LR326" s="2" t="s">
        <v>220</v>
      </c>
      <c r="LS326" s="4"/>
      <c r="LT326" s="8"/>
      <c r="LU326" s="4"/>
      <c r="LV326" s="8"/>
      <c r="LW326" s="7"/>
      <c r="LX326" s="7"/>
      <c r="LY326" s="2" t="s">
        <v>268</v>
      </c>
      <c r="LZ326" s="2" t="s">
        <v>217</v>
      </c>
      <c r="MA326" s="2" t="s">
        <v>220</v>
      </c>
      <c r="MB326" s="2" t="s">
        <v>220</v>
      </c>
      <c r="MC326" s="2" t="s">
        <v>232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230</v>
      </c>
      <c r="ML326" s="2" t="s">
        <v>270</v>
      </c>
      <c r="MM326" s="2" t="s">
        <v>421</v>
      </c>
      <c r="MN326" s="2" t="s">
        <v>220</v>
      </c>
      <c r="MO326" s="2" t="s">
        <v>232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254</v>
      </c>
      <c r="MX326" s="2" t="s">
        <v>217</v>
      </c>
      <c r="MY326" s="2" t="s">
        <v>220</v>
      </c>
      <c r="MZ326" s="2" t="s">
        <v>220</v>
      </c>
      <c r="NA326" s="2" t="s">
        <v>232</v>
      </c>
      <c r="NB326" s="2" t="s">
        <v>220</v>
      </c>
      <c r="NC326" s="4"/>
      <c r="ND326" s="8"/>
      <c r="NE326" s="4"/>
      <c r="NF326" s="8"/>
      <c r="NG326" s="7"/>
      <c r="NH326" s="7"/>
      <c r="NI326" s="2" t="s">
        <v>277</v>
      </c>
      <c r="NJ326" s="2" t="s">
        <v>217</v>
      </c>
      <c r="NK326" s="2" t="s">
        <v>220</v>
      </c>
      <c r="NL326" s="2" t="s">
        <v>220</v>
      </c>
      <c r="NM326" s="2" t="s">
        <v>232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277</v>
      </c>
      <c r="NV326" s="2" t="s">
        <v>217</v>
      </c>
      <c r="NW326" s="2" t="s">
        <v>220</v>
      </c>
      <c r="NX326" s="2" t="s">
        <v>220</v>
      </c>
      <c r="NY326" s="2" t="s">
        <v>232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220</v>
      </c>
      <c r="OH326" s="2" t="s">
        <v>220</v>
      </c>
      <c r="OI326" s="2" t="s">
        <v>220</v>
      </c>
      <c r="OJ326" s="2" t="s">
        <v>220</v>
      </c>
      <c r="OK326" s="2" t="s">
        <v>220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220</v>
      </c>
      <c r="OT326" s="2" t="s">
        <v>220</v>
      </c>
      <c r="OU326" s="2" t="s">
        <v>220</v>
      </c>
      <c r="OV326" s="2" t="s">
        <v>220</v>
      </c>
      <c r="OW326" s="2" t="s">
        <v>220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277</v>
      </c>
      <c r="PF326" s="2" t="s">
        <v>217</v>
      </c>
      <c r="PG326" s="2" t="s">
        <v>220</v>
      </c>
      <c r="PH326" s="2" t="s">
        <v>220</v>
      </c>
      <c r="PI326" s="2" t="s">
        <v>232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220</v>
      </c>
      <c r="PR326" s="2" t="s">
        <v>220</v>
      </c>
      <c r="PS326" s="2" t="s">
        <v>220</v>
      </c>
      <c r="PT326" s="2" t="s">
        <v>220</v>
      </c>
      <c r="PU326" s="2" t="s">
        <v>220</v>
      </c>
      <c r="PV326" s="2" t="s">
        <v>220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>
        <v>100</v>
      </c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>
        <v>100</v>
      </c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</row>
    <row r="327">
      <c r="A327" s="2" t="s">
        <v>3163</v>
      </c>
      <c r="B327" s="2" t="s">
        <v>209</v>
      </c>
      <c r="C327" s="2" t="s">
        <v>2878</v>
      </c>
      <c r="D327" s="2" t="s">
        <v>211</v>
      </c>
      <c r="E327" s="2" t="s">
        <v>1372</v>
      </c>
      <c r="F327" s="2" t="s">
        <v>3164</v>
      </c>
      <c r="G327" s="2" t="s">
        <v>3164</v>
      </c>
      <c r="H327" s="2" t="s">
        <v>3164</v>
      </c>
      <c r="I327" s="2" t="s">
        <v>3165</v>
      </c>
      <c r="J327" s="2" t="s">
        <v>2881</v>
      </c>
      <c r="K327" s="2" t="s">
        <v>1329</v>
      </c>
      <c r="L327" s="3">
        <v>135</v>
      </c>
      <c r="M327" s="3">
        <v>141.75</v>
      </c>
      <c r="N327" s="3">
        <v>299.99</v>
      </c>
      <c r="O327" s="2" t="s">
        <v>537</v>
      </c>
      <c r="P327" s="2" t="s">
        <v>538</v>
      </c>
      <c r="Q327" s="2" t="s">
        <v>219</v>
      </c>
      <c r="R327" s="2" t="s">
        <v>220</v>
      </c>
      <c r="S327" s="2" t="s">
        <v>3166</v>
      </c>
      <c r="T327" s="2" t="s">
        <v>220</v>
      </c>
      <c r="U327" s="2" t="s">
        <v>2884</v>
      </c>
      <c r="V327" s="2" t="s">
        <v>2535</v>
      </c>
      <c r="W327" s="2" t="s">
        <v>3144</v>
      </c>
      <c r="X327" s="2" t="s">
        <v>3167</v>
      </c>
      <c r="Y327" s="2" t="s">
        <v>1810</v>
      </c>
      <c r="Z327" s="4"/>
      <c r="AA327" s="4">
        <f>=ROUNDDOWN({0},0)</f>
      </c>
      <c r="AB327" s="5"/>
      <c r="AC327" s="2" t="s">
        <v>220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/>
      <c r="AQ327" s="8"/>
      <c r="AR327" s="4">
        <v>1</v>
      </c>
      <c r="AS327" s="8">
        <v>153.09</v>
      </c>
      <c r="AT327" s="7">
        <v>-1</v>
      </c>
      <c r="AU327" s="7">
        <v>-1</v>
      </c>
      <c r="AV327" s="4" t="s">
        <v>220</v>
      </c>
      <c r="AW327" s="8" t="s">
        <v>220</v>
      </c>
      <c r="AX327" s="4">
        <v>2</v>
      </c>
      <c r="AY327" s="8">
        <v>331.7</v>
      </c>
      <c r="AZ327" s="7" t="s">
        <v>220</v>
      </c>
      <c r="BA327" s="7" t="s">
        <v>220</v>
      </c>
      <c r="BB327" s="7"/>
      <c r="BC327" s="4" t="s">
        <v>220</v>
      </c>
      <c r="BD327" s="8" t="s">
        <v>220</v>
      </c>
      <c r="BE327" s="4">
        <v>2</v>
      </c>
      <c r="BF327" s="8">
        <v>331.7</v>
      </c>
      <c r="BG327" s="7" t="s">
        <v>220</v>
      </c>
      <c r="BH327" s="7" t="s">
        <v>220</v>
      </c>
      <c r="BI327" s="7"/>
      <c r="BJ327" s="4"/>
      <c r="BK327" s="8"/>
      <c r="BL327" s="2" t="s">
        <v>17</v>
      </c>
      <c r="BM327" s="7"/>
      <c r="BN327" s="7"/>
      <c r="BO327" s="4"/>
      <c r="BP327" s="8"/>
      <c r="BQ327" s="4"/>
      <c r="BR327" s="8"/>
      <c r="BS327" s="7"/>
      <c r="BT327" s="7"/>
      <c r="BU327" s="2" t="s">
        <v>416</v>
      </c>
      <c r="BV327" s="2" t="s">
        <v>270</v>
      </c>
      <c r="BW327" s="2" t="s">
        <v>220</v>
      </c>
      <c r="BX327" s="2" t="s">
        <v>220</v>
      </c>
      <c r="BY327" s="2" t="s">
        <v>232</v>
      </c>
      <c r="BZ327" s="2" t="s">
        <v>220</v>
      </c>
      <c r="CA327" s="4"/>
      <c r="CB327" s="8"/>
      <c r="CC327" s="4">
        <v>1</v>
      </c>
      <c r="CD327" s="8">
        <v>153.09</v>
      </c>
      <c r="CE327" s="7">
        <v>-1</v>
      </c>
      <c r="CF327" s="7">
        <v>-1</v>
      </c>
      <c r="CG327" s="2" t="s">
        <v>230</v>
      </c>
      <c r="CH327" s="2" t="s">
        <v>270</v>
      </c>
      <c r="CI327" s="2" t="s">
        <v>3113</v>
      </c>
      <c r="CJ327" s="2" t="s">
        <v>878</v>
      </c>
      <c r="CK327" s="2" t="s">
        <v>232</v>
      </c>
      <c r="CL327" s="2" t="s">
        <v>220</v>
      </c>
      <c r="CM327" s="4"/>
      <c r="CN327" s="8"/>
      <c r="CO327" s="4"/>
      <c r="CP327" s="8"/>
      <c r="CQ327" s="7"/>
      <c r="CR327" s="7"/>
      <c r="CS327" s="2" t="s">
        <v>230</v>
      </c>
      <c r="CT327" s="2" t="s">
        <v>270</v>
      </c>
      <c r="CU327" s="2" t="s">
        <v>934</v>
      </c>
      <c r="CV327" s="2" t="s">
        <v>379</v>
      </c>
      <c r="CW327" s="2" t="s">
        <v>232</v>
      </c>
      <c r="CX327" s="2" t="s">
        <v>220</v>
      </c>
      <c r="CY327" s="4"/>
      <c r="CZ327" s="8"/>
      <c r="DA327" s="4"/>
      <c r="DB327" s="8"/>
      <c r="DC327" s="7"/>
      <c r="DD327" s="7"/>
      <c r="DE327" s="2" t="s">
        <v>230</v>
      </c>
      <c r="DF327" s="2" t="s">
        <v>270</v>
      </c>
      <c r="DG327" s="2" t="s">
        <v>3113</v>
      </c>
      <c r="DH327" s="2" t="s">
        <v>934</v>
      </c>
      <c r="DI327" s="2" t="s">
        <v>232</v>
      </c>
      <c r="DJ327" s="2" t="s">
        <v>220</v>
      </c>
      <c r="DK327" s="4"/>
      <c r="DL327" s="8"/>
      <c r="DM327" s="4"/>
      <c r="DN327" s="8"/>
      <c r="DO327" s="7"/>
      <c r="DP327" s="7"/>
      <c r="DQ327" s="2" t="s">
        <v>230</v>
      </c>
      <c r="DR327" s="2" t="s">
        <v>270</v>
      </c>
      <c r="DS327" s="2" t="s">
        <v>1810</v>
      </c>
      <c r="DT327" s="2" t="s">
        <v>1810</v>
      </c>
      <c r="DU327" s="2" t="s">
        <v>232</v>
      </c>
      <c r="DV327" s="2" t="s">
        <v>220</v>
      </c>
      <c r="DW327" s="4"/>
      <c r="DX327" s="8"/>
      <c r="DY327" s="4"/>
      <c r="DZ327" s="8"/>
      <c r="EA327" s="7"/>
      <c r="EB327" s="7"/>
      <c r="EC327" s="2" t="s">
        <v>230</v>
      </c>
      <c r="ED327" s="2" t="s">
        <v>270</v>
      </c>
      <c r="EE327" s="2" t="s">
        <v>3113</v>
      </c>
      <c r="EF327" s="2" t="s">
        <v>2801</v>
      </c>
      <c r="EG327" s="2" t="s">
        <v>269</v>
      </c>
      <c r="EH327" s="2" t="s">
        <v>220</v>
      </c>
      <c r="EI327" s="4"/>
      <c r="EJ327" s="8"/>
      <c r="EK327" s="4"/>
      <c r="EL327" s="8"/>
      <c r="EM327" s="7"/>
      <c r="EN327" s="7"/>
      <c r="EO327" s="2" t="s">
        <v>268</v>
      </c>
      <c r="EP327" s="2" t="s">
        <v>270</v>
      </c>
      <c r="EQ327" s="2" t="s">
        <v>220</v>
      </c>
      <c r="ER327" s="2" t="s">
        <v>220</v>
      </c>
      <c r="ES327" s="2" t="s">
        <v>232</v>
      </c>
      <c r="ET327" s="2" t="s">
        <v>220</v>
      </c>
      <c r="EU327" s="4"/>
      <c r="EV327" s="8"/>
      <c r="EW327" s="4"/>
      <c r="EX327" s="8"/>
      <c r="EY327" s="7"/>
      <c r="EZ327" s="7"/>
      <c r="FA327" s="2" t="s">
        <v>230</v>
      </c>
      <c r="FB327" s="2" t="s">
        <v>270</v>
      </c>
      <c r="FC327" s="2" t="s">
        <v>1358</v>
      </c>
      <c r="FD327" s="2" t="s">
        <v>883</v>
      </c>
      <c r="FE327" s="2" t="s">
        <v>232</v>
      </c>
      <c r="FF327" s="2" t="s">
        <v>220</v>
      </c>
      <c r="FG327" s="4"/>
      <c r="FH327" s="8"/>
      <c r="FI327" s="4"/>
      <c r="FJ327" s="8"/>
      <c r="FK327" s="7"/>
      <c r="FL327" s="7"/>
      <c r="FM327" s="2" t="s">
        <v>230</v>
      </c>
      <c r="FN327" s="2" t="s">
        <v>270</v>
      </c>
      <c r="FO327" s="2" t="s">
        <v>1892</v>
      </c>
      <c r="FP327" s="2" t="s">
        <v>1238</v>
      </c>
      <c r="FQ327" s="2" t="s">
        <v>232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277</v>
      </c>
      <c r="FZ327" s="2" t="s">
        <v>270</v>
      </c>
      <c r="GA327" s="2" t="s">
        <v>220</v>
      </c>
      <c r="GB327" s="2" t="s">
        <v>220</v>
      </c>
      <c r="GC327" s="2" t="s">
        <v>232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277</v>
      </c>
      <c r="GL327" s="2" t="s">
        <v>270</v>
      </c>
      <c r="GM327" s="2" t="s">
        <v>220</v>
      </c>
      <c r="GN327" s="2" t="s">
        <v>220</v>
      </c>
      <c r="GO327" s="2" t="s">
        <v>232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277</v>
      </c>
      <c r="GX327" s="2" t="s">
        <v>270</v>
      </c>
      <c r="GY327" s="2" t="s">
        <v>220</v>
      </c>
      <c r="GZ327" s="2" t="s">
        <v>220</v>
      </c>
      <c r="HA327" s="2" t="s">
        <v>232</v>
      </c>
      <c r="HB327" s="2" t="s">
        <v>220</v>
      </c>
      <c r="HC327" s="4"/>
      <c r="HD327" s="8"/>
      <c r="HE327" s="4"/>
      <c r="HF327" s="8"/>
      <c r="HG327" s="7"/>
      <c r="HH327" s="7"/>
      <c r="HI327" s="2" t="s">
        <v>254</v>
      </c>
      <c r="HJ327" s="2" t="s">
        <v>270</v>
      </c>
      <c r="HK327" s="2" t="s">
        <v>220</v>
      </c>
      <c r="HL327" s="2" t="s">
        <v>220</v>
      </c>
      <c r="HM327" s="2" t="s">
        <v>232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230</v>
      </c>
      <c r="HV327" s="2" t="s">
        <v>270</v>
      </c>
      <c r="HW327" s="2" t="s">
        <v>1331</v>
      </c>
      <c r="HX327" s="2" t="s">
        <v>220</v>
      </c>
      <c r="HY327" s="2" t="s">
        <v>232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230</v>
      </c>
      <c r="IH327" s="2" t="s">
        <v>270</v>
      </c>
      <c r="II327" s="2" t="s">
        <v>1810</v>
      </c>
      <c r="IJ327" s="2" t="s">
        <v>1740</v>
      </c>
      <c r="IK327" s="2" t="s">
        <v>232</v>
      </c>
      <c r="IL327" s="2" t="s">
        <v>220</v>
      </c>
      <c r="IM327" s="4"/>
      <c r="IN327" s="8"/>
      <c r="IO327" s="4"/>
      <c r="IP327" s="8"/>
      <c r="IQ327" s="7"/>
      <c r="IR327" s="7"/>
      <c r="IS327" s="2" t="s">
        <v>277</v>
      </c>
      <c r="IT327" s="2" t="s">
        <v>270</v>
      </c>
      <c r="IU327" s="2" t="s">
        <v>220</v>
      </c>
      <c r="IV327" s="2" t="s">
        <v>220</v>
      </c>
      <c r="IW327" s="2" t="s">
        <v>232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254</v>
      </c>
      <c r="JF327" s="2" t="s">
        <v>270</v>
      </c>
      <c r="JG327" s="2" t="s">
        <v>220</v>
      </c>
      <c r="JH327" s="2" t="s">
        <v>220</v>
      </c>
      <c r="JI327" s="2" t="s">
        <v>232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277</v>
      </c>
      <c r="JR327" s="2" t="s">
        <v>270</v>
      </c>
      <c r="JS327" s="2" t="s">
        <v>220</v>
      </c>
      <c r="JT327" s="2" t="s">
        <v>220</v>
      </c>
      <c r="JU327" s="2" t="s">
        <v>232</v>
      </c>
      <c r="JV327" s="2" t="s">
        <v>220</v>
      </c>
      <c r="JW327" s="4"/>
      <c r="JX327" s="8"/>
      <c r="JY327" s="4"/>
      <c r="JZ327" s="8"/>
      <c r="KA327" s="7"/>
      <c r="KB327" s="7"/>
      <c r="KC327" s="2" t="s">
        <v>277</v>
      </c>
      <c r="KD327" s="2" t="s">
        <v>270</v>
      </c>
      <c r="KE327" s="2" t="s">
        <v>220</v>
      </c>
      <c r="KF327" s="2" t="s">
        <v>220</v>
      </c>
      <c r="KG327" s="2" t="s">
        <v>232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277</v>
      </c>
      <c r="KP327" s="2" t="s">
        <v>270</v>
      </c>
      <c r="KQ327" s="2" t="s">
        <v>220</v>
      </c>
      <c r="KR327" s="2" t="s">
        <v>220</v>
      </c>
      <c r="KS327" s="2" t="s">
        <v>232</v>
      </c>
      <c r="KT327" s="2" t="s">
        <v>220</v>
      </c>
      <c r="KU327" s="4"/>
      <c r="KV327" s="8"/>
      <c r="KW327" s="4"/>
      <c r="KX327" s="8"/>
      <c r="KY327" s="7"/>
      <c r="KZ327" s="7"/>
      <c r="LA327" s="2" t="s">
        <v>277</v>
      </c>
      <c r="LB327" s="2" t="s">
        <v>270</v>
      </c>
      <c r="LC327" s="2" t="s">
        <v>220</v>
      </c>
      <c r="LD327" s="2" t="s">
        <v>220</v>
      </c>
      <c r="LE327" s="2" t="s">
        <v>232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268</v>
      </c>
      <c r="LN327" s="2" t="s">
        <v>270</v>
      </c>
      <c r="LO327" s="2" t="s">
        <v>220</v>
      </c>
      <c r="LP327" s="2" t="s">
        <v>220</v>
      </c>
      <c r="LQ327" s="2" t="s">
        <v>232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254</v>
      </c>
      <c r="LZ327" s="2" t="s">
        <v>270</v>
      </c>
      <c r="MA327" s="2" t="s">
        <v>220</v>
      </c>
      <c r="MB327" s="2" t="s">
        <v>220</v>
      </c>
      <c r="MC327" s="2" t="s">
        <v>232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230</v>
      </c>
      <c r="ML327" s="2" t="s">
        <v>270</v>
      </c>
      <c r="MM327" s="2" t="s">
        <v>421</v>
      </c>
      <c r="MN327" s="2" t="s">
        <v>220</v>
      </c>
      <c r="MO327" s="2" t="s">
        <v>232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230</v>
      </c>
      <c r="MX327" s="2" t="s">
        <v>274</v>
      </c>
      <c r="MY327" s="2" t="s">
        <v>1810</v>
      </c>
      <c r="MZ327" s="2" t="s">
        <v>1866</v>
      </c>
      <c r="NA327" s="2" t="s">
        <v>232</v>
      </c>
      <c r="NB327" s="2" t="s">
        <v>220</v>
      </c>
      <c r="NC327" s="4"/>
      <c r="ND327" s="8"/>
      <c r="NE327" s="4"/>
      <c r="NF327" s="8"/>
      <c r="NG327" s="7"/>
      <c r="NH327" s="7"/>
      <c r="NI327" s="2" t="s">
        <v>277</v>
      </c>
      <c r="NJ327" s="2" t="s">
        <v>270</v>
      </c>
      <c r="NK327" s="2" t="s">
        <v>220</v>
      </c>
      <c r="NL327" s="2" t="s">
        <v>220</v>
      </c>
      <c r="NM327" s="2" t="s">
        <v>232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277</v>
      </c>
      <c r="NV327" s="2" t="s">
        <v>270</v>
      </c>
      <c r="NW327" s="2" t="s">
        <v>220</v>
      </c>
      <c r="NX327" s="2" t="s">
        <v>220</v>
      </c>
      <c r="NY327" s="2" t="s">
        <v>232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268</v>
      </c>
      <c r="OH327" s="2" t="s">
        <v>270</v>
      </c>
      <c r="OI327" s="2" t="s">
        <v>220</v>
      </c>
      <c r="OJ327" s="2" t="s">
        <v>220</v>
      </c>
      <c r="OK327" s="2" t="s">
        <v>232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220</v>
      </c>
      <c r="OT327" s="2" t="s">
        <v>220</v>
      </c>
      <c r="OU327" s="2" t="s">
        <v>220</v>
      </c>
      <c r="OV327" s="2" t="s">
        <v>220</v>
      </c>
      <c r="OW327" s="2" t="s">
        <v>220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277</v>
      </c>
      <c r="PF327" s="2" t="s">
        <v>270</v>
      </c>
      <c r="PG327" s="2" t="s">
        <v>220</v>
      </c>
      <c r="PH327" s="2" t="s">
        <v>220</v>
      </c>
      <c r="PI327" s="2" t="s">
        <v>232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220</v>
      </c>
      <c r="PR327" s="2" t="s">
        <v>220</v>
      </c>
      <c r="PS327" s="2" t="s">
        <v>220</v>
      </c>
      <c r="PT327" s="2" t="s">
        <v>220</v>
      </c>
      <c r="PU327" s="2" t="s">
        <v>220</v>
      </c>
      <c r="PV327" s="2" t="s">
        <v>220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</row>
    <row r="328">
      <c r="A328" s="2" t="s">
        <v>3168</v>
      </c>
      <c r="B328" s="2" t="s">
        <v>209</v>
      </c>
      <c r="C328" s="2" t="s">
        <v>2878</v>
      </c>
      <c r="D328" s="2" t="s">
        <v>211</v>
      </c>
      <c r="E328" s="2" t="s">
        <v>1372</v>
      </c>
      <c r="F328" s="2" t="s">
        <v>3164</v>
      </c>
      <c r="G328" s="2" t="s">
        <v>3164</v>
      </c>
      <c r="H328" s="2" t="s">
        <v>3164</v>
      </c>
      <c r="I328" s="2" t="s">
        <v>3169</v>
      </c>
      <c r="J328" s="2" t="s">
        <v>1518</v>
      </c>
      <c r="K328" s="2" t="s">
        <v>1329</v>
      </c>
      <c r="L328" s="3">
        <v>157.5</v>
      </c>
      <c r="M328" s="3">
        <v>165.38</v>
      </c>
      <c r="N328" s="3">
        <v>349.99</v>
      </c>
      <c r="O328" s="2" t="s">
        <v>537</v>
      </c>
      <c r="P328" s="2" t="s">
        <v>538</v>
      </c>
      <c r="Q328" s="2" t="s">
        <v>219</v>
      </c>
      <c r="R328" s="2" t="s">
        <v>220</v>
      </c>
      <c r="S328" s="2" t="s">
        <v>3166</v>
      </c>
      <c r="T328" s="2" t="s">
        <v>220</v>
      </c>
      <c r="U328" s="2" t="s">
        <v>2892</v>
      </c>
      <c r="V328" s="2" t="s">
        <v>2535</v>
      </c>
      <c r="W328" s="2" t="s">
        <v>3144</v>
      </c>
      <c r="X328" s="2" t="s">
        <v>3167</v>
      </c>
      <c r="Y328" s="2" t="s">
        <v>1052</v>
      </c>
      <c r="Z328" s="4"/>
      <c r="AA328" s="4">
        <f>=ROUNDDOWN({0},0)</f>
      </c>
      <c r="AB328" s="5"/>
      <c r="AC328" s="2" t="s">
        <v>220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/>
      <c r="AQ328" s="8"/>
      <c r="AR328" s="4">
        <v>1</v>
      </c>
      <c r="AS328" s="8">
        <v>178.61</v>
      </c>
      <c r="AT328" s="7">
        <v>-1</v>
      </c>
      <c r="AU328" s="7">
        <v>-1</v>
      </c>
      <c r="AV328" s="4" t="s">
        <v>220</v>
      </c>
      <c r="AW328" s="8" t="s">
        <v>220</v>
      </c>
      <c r="AX328" s="4" t="s">
        <v>220</v>
      </c>
      <c r="AY328" s="8" t="s">
        <v>220</v>
      </c>
      <c r="AZ328" s="7" t="s">
        <v>220</v>
      </c>
      <c r="BA328" s="7" t="s">
        <v>220</v>
      </c>
      <c r="BB328" s="7"/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/>
      <c r="BJ328" s="4"/>
      <c r="BK328" s="8"/>
      <c r="BL328" s="2" t="s">
        <v>17</v>
      </c>
      <c r="BM328" s="7"/>
      <c r="BN328" s="7"/>
      <c r="BO328" s="4"/>
      <c r="BP328" s="8"/>
      <c r="BQ328" s="4"/>
      <c r="BR328" s="8"/>
      <c r="BS328" s="7"/>
      <c r="BT328" s="7"/>
      <c r="BU328" s="2" t="s">
        <v>416</v>
      </c>
      <c r="BV328" s="2" t="s">
        <v>270</v>
      </c>
      <c r="BW328" s="2" t="s">
        <v>220</v>
      </c>
      <c r="BX328" s="2" t="s">
        <v>220</v>
      </c>
      <c r="BY328" s="2" t="s">
        <v>232</v>
      </c>
      <c r="BZ328" s="2" t="s">
        <v>220</v>
      </c>
      <c r="CA328" s="4"/>
      <c r="CB328" s="8"/>
      <c r="CC328" s="4">
        <v>1</v>
      </c>
      <c r="CD328" s="8">
        <v>178.61</v>
      </c>
      <c r="CE328" s="7">
        <v>-1</v>
      </c>
      <c r="CF328" s="7">
        <v>-1</v>
      </c>
      <c r="CG328" s="2" t="s">
        <v>230</v>
      </c>
      <c r="CH328" s="2" t="s">
        <v>270</v>
      </c>
      <c r="CI328" s="2" t="s">
        <v>3113</v>
      </c>
      <c r="CJ328" s="2" t="s">
        <v>815</v>
      </c>
      <c r="CK328" s="2" t="s">
        <v>232</v>
      </c>
      <c r="CL328" s="2" t="s">
        <v>220</v>
      </c>
      <c r="CM328" s="4"/>
      <c r="CN328" s="8"/>
      <c r="CO328" s="4"/>
      <c r="CP328" s="8"/>
      <c r="CQ328" s="7"/>
      <c r="CR328" s="7"/>
      <c r="CS328" s="2" t="s">
        <v>230</v>
      </c>
      <c r="CT328" s="2" t="s">
        <v>270</v>
      </c>
      <c r="CU328" s="2" t="s">
        <v>934</v>
      </c>
      <c r="CV328" s="2" t="s">
        <v>3170</v>
      </c>
      <c r="CW328" s="2" t="s">
        <v>232</v>
      </c>
      <c r="CX328" s="2" t="s">
        <v>220</v>
      </c>
      <c r="CY328" s="4"/>
      <c r="CZ328" s="8"/>
      <c r="DA328" s="4"/>
      <c r="DB328" s="8"/>
      <c r="DC328" s="7"/>
      <c r="DD328" s="7"/>
      <c r="DE328" s="2" t="s">
        <v>230</v>
      </c>
      <c r="DF328" s="2" t="s">
        <v>270</v>
      </c>
      <c r="DG328" s="2" t="s">
        <v>3113</v>
      </c>
      <c r="DH328" s="2" t="s">
        <v>934</v>
      </c>
      <c r="DI328" s="2" t="s">
        <v>232</v>
      </c>
      <c r="DJ328" s="2" t="s">
        <v>220</v>
      </c>
      <c r="DK328" s="4"/>
      <c r="DL328" s="8"/>
      <c r="DM328" s="4"/>
      <c r="DN328" s="8"/>
      <c r="DO328" s="7"/>
      <c r="DP328" s="7"/>
      <c r="DQ328" s="2" t="s">
        <v>230</v>
      </c>
      <c r="DR328" s="2" t="s">
        <v>270</v>
      </c>
      <c r="DS328" s="2" t="s">
        <v>1052</v>
      </c>
      <c r="DT328" s="2" t="s">
        <v>1815</v>
      </c>
      <c r="DU328" s="2" t="s">
        <v>232</v>
      </c>
      <c r="DV328" s="2" t="s">
        <v>220</v>
      </c>
      <c r="DW328" s="4"/>
      <c r="DX328" s="8"/>
      <c r="DY328" s="4"/>
      <c r="DZ328" s="8"/>
      <c r="EA328" s="7"/>
      <c r="EB328" s="7"/>
      <c r="EC328" s="2" t="s">
        <v>230</v>
      </c>
      <c r="ED328" s="2" t="s">
        <v>270</v>
      </c>
      <c r="EE328" s="2" t="s">
        <v>3113</v>
      </c>
      <c r="EF328" s="2" t="s">
        <v>1355</v>
      </c>
      <c r="EG328" s="2" t="s">
        <v>269</v>
      </c>
      <c r="EH328" s="2" t="s">
        <v>220</v>
      </c>
      <c r="EI328" s="4"/>
      <c r="EJ328" s="8"/>
      <c r="EK328" s="4"/>
      <c r="EL328" s="8"/>
      <c r="EM328" s="7"/>
      <c r="EN328" s="7"/>
      <c r="EO328" s="2" t="s">
        <v>268</v>
      </c>
      <c r="EP328" s="2" t="s">
        <v>270</v>
      </c>
      <c r="EQ328" s="2" t="s">
        <v>220</v>
      </c>
      <c r="ER328" s="2" t="s">
        <v>220</v>
      </c>
      <c r="ES328" s="2" t="s">
        <v>232</v>
      </c>
      <c r="ET328" s="2" t="s">
        <v>220</v>
      </c>
      <c r="EU328" s="4"/>
      <c r="EV328" s="8"/>
      <c r="EW328" s="4"/>
      <c r="EX328" s="8"/>
      <c r="EY328" s="7"/>
      <c r="EZ328" s="7"/>
      <c r="FA328" s="2" t="s">
        <v>230</v>
      </c>
      <c r="FB328" s="2" t="s">
        <v>270</v>
      </c>
      <c r="FC328" s="2" t="s">
        <v>1358</v>
      </c>
      <c r="FD328" s="2" t="s">
        <v>1897</v>
      </c>
      <c r="FE328" s="2" t="s">
        <v>232</v>
      </c>
      <c r="FF328" s="2" t="s">
        <v>220</v>
      </c>
      <c r="FG328" s="4"/>
      <c r="FH328" s="8"/>
      <c r="FI328" s="4"/>
      <c r="FJ328" s="8"/>
      <c r="FK328" s="7"/>
      <c r="FL328" s="7"/>
      <c r="FM328" s="2" t="s">
        <v>230</v>
      </c>
      <c r="FN328" s="2" t="s">
        <v>270</v>
      </c>
      <c r="FO328" s="2" t="s">
        <v>1892</v>
      </c>
      <c r="FP328" s="2" t="s">
        <v>1059</v>
      </c>
      <c r="FQ328" s="2" t="s">
        <v>232</v>
      </c>
      <c r="FR328" s="2" t="s">
        <v>220</v>
      </c>
      <c r="FS328" s="4"/>
      <c r="FT328" s="8"/>
      <c r="FU328" s="4"/>
      <c r="FV328" s="8"/>
      <c r="FW328" s="7"/>
      <c r="FX328" s="7"/>
      <c r="FY328" s="2" t="s">
        <v>277</v>
      </c>
      <c r="FZ328" s="2" t="s">
        <v>270</v>
      </c>
      <c r="GA328" s="2" t="s">
        <v>220</v>
      </c>
      <c r="GB328" s="2" t="s">
        <v>220</v>
      </c>
      <c r="GC328" s="2" t="s">
        <v>232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277</v>
      </c>
      <c r="GL328" s="2" t="s">
        <v>270</v>
      </c>
      <c r="GM328" s="2" t="s">
        <v>220</v>
      </c>
      <c r="GN328" s="2" t="s">
        <v>220</v>
      </c>
      <c r="GO328" s="2" t="s">
        <v>232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277</v>
      </c>
      <c r="GX328" s="2" t="s">
        <v>270</v>
      </c>
      <c r="GY328" s="2" t="s">
        <v>220</v>
      </c>
      <c r="GZ328" s="2" t="s">
        <v>220</v>
      </c>
      <c r="HA328" s="2" t="s">
        <v>232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254</v>
      </c>
      <c r="HJ328" s="2" t="s">
        <v>270</v>
      </c>
      <c r="HK328" s="2" t="s">
        <v>220</v>
      </c>
      <c r="HL328" s="2" t="s">
        <v>220</v>
      </c>
      <c r="HM328" s="2" t="s">
        <v>232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230</v>
      </c>
      <c r="HV328" s="2" t="s">
        <v>270</v>
      </c>
      <c r="HW328" s="2" t="s">
        <v>1331</v>
      </c>
      <c r="HX328" s="2" t="s">
        <v>220</v>
      </c>
      <c r="HY328" s="2" t="s">
        <v>232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230</v>
      </c>
      <c r="IH328" s="2" t="s">
        <v>270</v>
      </c>
      <c r="II328" s="2" t="s">
        <v>1052</v>
      </c>
      <c r="IJ328" s="2" t="s">
        <v>220</v>
      </c>
      <c r="IK328" s="2" t="s">
        <v>232</v>
      </c>
      <c r="IL328" s="2" t="s">
        <v>220</v>
      </c>
      <c r="IM328" s="4"/>
      <c r="IN328" s="8"/>
      <c r="IO328" s="4"/>
      <c r="IP328" s="8"/>
      <c r="IQ328" s="7"/>
      <c r="IR328" s="7"/>
      <c r="IS328" s="2" t="s">
        <v>277</v>
      </c>
      <c r="IT328" s="2" t="s">
        <v>270</v>
      </c>
      <c r="IU328" s="2" t="s">
        <v>220</v>
      </c>
      <c r="IV328" s="2" t="s">
        <v>220</v>
      </c>
      <c r="IW328" s="2" t="s">
        <v>232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254</v>
      </c>
      <c r="JF328" s="2" t="s">
        <v>270</v>
      </c>
      <c r="JG328" s="2" t="s">
        <v>220</v>
      </c>
      <c r="JH328" s="2" t="s">
        <v>220</v>
      </c>
      <c r="JI328" s="2" t="s">
        <v>232</v>
      </c>
      <c r="JJ328" s="2" t="s">
        <v>220</v>
      </c>
      <c r="JK328" s="4"/>
      <c r="JL328" s="8"/>
      <c r="JM328" s="4"/>
      <c r="JN328" s="8"/>
      <c r="JO328" s="7"/>
      <c r="JP328" s="7"/>
      <c r="JQ328" s="2" t="s">
        <v>277</v>
      </c>
      <c r="JR328" s="2" t="s">
        <v>270</v>
      </c>
      <c r="JS328" s="2" t="s">
        <v>220</v>
      </c>
      <c r="JT328" s="2" t="s">
        <v>220</v>
      </c>
      <c r="JU328" s="2" t="s">
        <v>232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277</v>
      </c>
      <c r="KD328" s="2" t="s">
        <v>270</v>
      </c>
      <c r="KE328" s="2" t="s">
        <v>220</v>
      </c>
      <c r="KF328" s="2" t="s">
        <v>220</v>
      </c>
      <c r="KG328" s="2" t="s">
        <v>232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277</v>
      </c>
      <c r="KP328" s="2" t="s">
        <v>270</v>
      </c>
      <c r="KQ328" s="2" t="s">
        <v>220</v>
      </c>
      <c r="KR328" s="2" t="s">
        <v>220</v>
      </c>
      <c r="KS328" s="2" t="s">
        <v>232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277</v>
      </c>
      <c r="LB328" s="2" t="s">
        <v>270</v>
      </c>
      <c r="LC328" s="2" t="s">
        <v>220</v>
      </c>
      <c r="LD328" s="2" t="s">
        <v>220</v>
      </c>
      <c r="LE328" s="2" t="s">
        <v>232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268</v>
      </c>
      <c r="LN328" s="2" t="s">
        <v>270</v>
      </c>
      <c r="LO328" s="2" t="s">
        <v>220</v>
      </c>
      <c r="LP328" s="2" t="s">
        <v>220</v>
      </c>
      <c r="LQ328" s="2" t="s">
        <v>232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254</v>
      </c>
      <c r="LZ328" s="2" t="s">
        <v>270</v>
      </c>
      <c r="MA328" s="2" t="s">
        <v>220</v>
      </c>
      <c r="MB328" s="2" t="s">
        <v>220</v>
      </c>
      <c r="MC328" s="2" t="s">
        <v>232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230</v>
      </c>
      <c r="ML328" s="2" t="s">
        <v>270</v>
      </c>
      <c r="MM328" s="2" t="s">
        <v>421</v>
      </c>
      <c r="MN328" s="2" t="s">
        <v>220</v>
      </c>
      <c r="MO328" s="2" t="s">
        <v>232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230</v>
      </c>
      <c r="MX328" s="2" t="s">
        <v>270</v>
      </c>
      <c r="MY328" s="2" t="s">
        <v>1052</v>
      </c>
      <c r="MZ328" s="2" t="s">
        <v>1355</v>
      </c>
      <c r="NA328" s="2" t="s">
        <v>232</v>
      </c>
      <c r="NB328" s="2" t="s">
        <v>220</v>
      </c>
      <c r="NC328" s="4"/>
      <c r="ND328" s="8"/>
      <c r="NE328" s="4"/>
      <c r="NF328" s="8"/>
      <c r="NG328" s="7"/>
      <c r="NH328" s="7"/>
      <c r="NI328" s="2" t="s">
        <v>277</v>
      </c>
      <c r="NJ328" s="2" t="s">
        <v>270</v>
      </c>
      <c r="NK328" s="2" t="s">
        <v>220</v>
      </c>
      <c r="NL328" s="2" t="s">
        <v>220</v>
      </c>
      <c r="NM328" s="2" t="s">
        <v>232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277</v>
      </c>
      <c r="NV328" s="2" t="s">
        <v>270</v>
      </c>
      <c r="NW328" s="2" t="s">
        <v>220</v>
      </c>
      <c r="NX328" s="2" t="s">
        <v>220</v>
      </c>
      <c r="NY328" s="2" t="s">
        <v>232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270</v>
      </c>
      <c r="OI328" s="2" t="s">
        <v>220</v>
      </c>
      <c r="OJ328" s="2" t="s">
        <v>220</v>
      </c>
      <c r="OK328" s="2" t="s">
        <v>232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220</v>
      </c>
      <c r="OT328" s="2" t="s">
        <v>220</v>
      </c>
      <c r="OU328" s="2" t="s">
        <v>220</v>
      </c>
      <c r="OV328" s="2" t="s">
        <v>220</v>
      </c>
      <c r="OW328" s="2" t="s">
        <v>220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277</v>
      </c>
      <c r="PF328" s="2" t="s">
        <v>270</v>
      </c>
      <c r="PG328" s="2" t="s">
        <v>220</v>
      </c>
      <c r="PH328" s="2" t="s">
        <v>220</v>
      </c>
      <c r="PI328" s="2" t="s">
        <v>232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220</v>
      </c>
      <c r="PR328" s="2" t="s">
        <v>220</v>
      </c>
      <c r="PS328" s="2" t="s">
        <v>220</v>
      </c>
      <c r="PT328" s="2" t="s">
        <v>220</v>
      </c>
      <c r="PU328" s="2" t="s">
        <v>220</v>
      </c>
      <c r="PV328" s="2" t="s">
        <v>220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</row>
    <row r="329">
      <c r="A329" s="2" t="s">
        <v>3171</v>
      </c>
      <c r="B329" s="2" t="s">
        <v>209</v>
      </c>
      <c r="C329" s="2" t="s">
        <v>2878</v>
      </c>
      <c r="D329" s="2" t="s">
        <v>211</v>
      </c>
      <c r="E329" s="2" t="s">
        <v>1372</v>
      </c>
      <c r="F329" s="2" t="s">
        <v>3172</v>
      </c>
      <c r="G329" s="2" t="s">
        <v>220</v>
      </c>
      <c r="H329" s="2" t="s">
        <v>220</v>
      </c>
      <c r="I329" s="2" t="s">
        <v>3173</v>
      </c>
      <c r="J329" s="2" t="s">
        <v>2881</v>
      </c>
      <c r="K329" s="2" t="s">
        <v>1583</v>
      </c>
      <c r="L329" s="3">
        <v>178.5</v>
      </c>
      <c r="M329" s="3">
        <v>187.42</v>
      </c>
      <c r="N329" s="3">
        <v>509.99</v>
      </c>
      <c r="O329" s="2" t="s">
        <v>537</v>
      </c>
      <c r="P329" s="2" t="s">
        <v>538</v>
      </c>
      <c r="Q329" s="2" t="s">
        <v>219</v>
      </c>
      <c r="R329" s="2" t="s">
        <v>220</v>
      </c>
      <c r="S329" s="2" t="s">
        <v>3174</v>
      </c>
      <c r="T329" s="2" t="s">
        <v>220</v>
      </c>
      <c r="U329" s="2" t="s">
        <v>2884</v>
      </c>
      <c r="V329" s="2" t="s">
        <v>1217</v>
      </c>
      <c r="W329" s="2" t="s">
        <v>954</v>
      </c>
      <c r="X329" s="2" t="s">
        <v>3083</v>
      </c>
      <c r="Y329" s="2" t="s">
        <v>3175</v>
      </c>
      <c r="Z329" s="4"/>
      <c r="AA329" s="4">
        <f>=ROUNDDOWN({0},0)</f>
      </c>
      <c r="AB329" s="5"/>
      <c r="AC329" s="2" t="s">
        <v>220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/>
      <c r="AQ329" s="8"/>
      <c r="AR329" s="4">
        <v>3</v>
      </c>
      <c r="AS329" s="8">
        <v>490.94</v>
      </c>
      <c r="AT329" s="7">
        <v>-1</v>
      </c>
      <c r="AU329" s="7">
        <v>-1</v>
      </c>
      <c r="AV329" s="4" t="s">
        <v>220</v>
      </c>
      <c r="AW329" s="8" t="s">
        <v>220</v>
      </c>
      <c r="AX329" s="4">
        <v>8</v>
      </c>
      <c r="AY329" s="8">
        <v>1506.06</v>
      </c>
      <c r="AZ329" s="7" t="s">
        <v>220</v>
      </c>
      <c r="BA329" s="7" t="s">
        <v>220</v>
      </c>
      <c r="BB329" s="7"/>
      <c r="BC329" s="4" t="s">
        <v>220</v>
      </c>
      <c r="BD329" s="8" t="s">
        <v>220</v>
      </c>
      <c r="BE329" s="4">
        <v>8</v>
      </c>
      <c r="BF329" s="8">
        <v>1506.06</v>
      </c>
      <c r="BG329" s="7" t="s">
        <v>220</v>
      </c>
      <c r="BH329" s="7" t="s">
        <v>220</v>
      </c>
      <c r="BI329" s="7"/>
      <c r="BJ329" s="4"/>
      <c r="BK329" s="8"/>
      <c r="BL329" s="2" t="s">
        <v>3176</v>
      </c>
      <c r="BM329" s="7"/>
      <c r="BN329" s="7"/>
      <c r="BO329" s="4"/>
      <c r="BP329" s="8"/>
      <c r="BQ329" s="4"/>
      <c r="BR329" s="8"/>
      <c r="BS329" s="7"/>
      <c r="BT329" s="7"/>
      <c r="BU329" s="2" t="s">
        <v>1188</v>
      </c>
      <c r="BV329" s="2" t="s">
        <v>270</v>
      </c>
      <c r="BW329" s="2" t="s">
        <v>220</v>
      </c>
      <c r="BX329" s="2" t="s">
        <v>2933</v>
      </c>
      <c r="BY329" s="2" t="s">
        <v>232</v>
      </c>
      <c r="BZ329" s="2" t="s">
        <v>220</v>
      </c>
      <c r="CA329" s="4"/>
      <c r="CB329" s="8"/>
      <c r="CC329" s="4"/>
      <c r="CD329" s="8"/>
      <c r="CE329" s="7"/>
      <c r="CF329" s="7"/>
      <c r="CG329" s="2" t="s">
        <v>230</v>
      </c>
      <c r="CH329" s="2" t="s">
        <v>270</v>
      </c>
      <c r="CI329" s="2" t="s">
        <v>1379</v>
      </c>
      <c r="CJ329" s="2" t="s">
        <v>1710</v>
      </c>
      <c r="CK329" s="2" t="s">
        <v>232</v>
      </c>
      <c r="CL329" s="2" t="s">
        <v>220</v>
      </c>
      <c r="CM329" s="4"/>
      <c r="CN329" s="8"/>
      <c r="CO329" s="4">
        <v>1</v>
      </c>
      <c r="CP329" s="8">
        <v>183.6</v>
      </c>
      <c r="CQ329" s="7">
        <v>-1</v>
      </c>
      <c r="CR329" s="7">
        <v>-1</v>
      </c>
      <c r="CS329" s="2" t="s">
        <v>230</v>
      </c>
      <c r="CT329" s="2" t="s">
        <v>270</v>
      </c>
      <c r="CU329" s="2" t="s">
        <v>478</v>
      </c>
      <c r="CV329" s="2" t="s">
        <v>2299</v>
      </c>
      <c r="CW329" s="2" t="s">
        <v>232</v>
      </c>
      <c r="CX329" s="2" t="s">
        <v>220</v>
      </c>
      <c r="CY329" s="4"/>
      <c r="CZ329" s="8"/>
      <c r="DA329" s="4"/>
      <c r="DB329" s="8"/>
      <c r="DC329" s="7"/>
      <c r="DD329" s="7"/>
      <c r="DE329" s="2" t="s">
        <v>230</v>
      </c>
      <c r="DF329" s="2" t="s">
        <v>270</v>
      </c>
      <c r="DG329" s="2" t="s">
        <v>589</v>
      </c>
      <c r="DH329" s="2" t="s">
        <v>3177</v>
      </c>
      <c r="DI329" s="2" t="s">
        <v>232</v>
      </c>
      <c r="DJ329" s="2" t="s">
        <v>220</v>
      </c>
      <c r="DK329" s="4"/>
      <c r="DL329" s="8"/>
      <c r="DM329" s="4"/>
      <c r="DN329" s="8"/>
      <c r="DO329" s="7"/>
      <c r="DP329" s="7"/>
      <c r="DQ329" s="2" t="s">
        <v>230</v>
      </c>
      <c r="DR329" s="2" t="s">
        <v>270</v>
      </c>
      <c r="DS329" s="2" t="s">
        <v>591</v>
      </c>
      <c r="DT329" s="2" t="s">
        <v>3178</v>
      </c>
      <c r="DU329" s="2" t="s">
        <v>232</v>
      </c>
      <c r="DV329" s="2" t="s">
        <v>220</v>
      </c>
      <c r="DW329" s="4"/>
      <c r="DX329" s="8"/>
      <c r="DY329" s="4">
        <v>1</v>
      </c>
      <c r="DZ329" s="8">
        <v>125.63</v>
      </c>
      <c r="EA329" s="7">
        <v>-1</v>
      </c>
      <c r="EB329" s="7">
        <v>-1</v>
      </c>
      <c r="EC329" s="2" t="s">
        <v>230</v>
      </c>
      <c r="ED329" s="2" t="s">
        <v>270</v>
      </c>
      <c r="EE329" s="2" t="s">
        <v>591</v>
      </c>
      <c r="EF329" s="2" t="s">
        <v>686</v>
      </c>
      <c r="EG329" s="2" t="s">
        <v>232</v>
      </c>
      <c r="EH329" s="2" t="s">
        <v>220</v>
      </c>
      <c r="EI329" s="4"/>
      <c r="EJ329" s="8"/>
      <c r="EK329" s="4"/>
      <c r="EL329" s="8"/>
      <c r="EM329" s="7"/>
      <c r="EN329" s="7"/>
      <c r="EO329" s="2" t="s">
        <v>268</v>
      </c>
      <c r="EP329" s="2" t="s">
        <v>270</v>
      </c>
      <c r="EQ329" s="2" t="s">
        <v>220</v>
      </c>
      <c r="ER329" s="2" t="s">
        <v>220</v>
      </c>
      <c r="ES329" s="2" t="s">
        <v>232</v>
      </c>
      <c r="ET329" s="2" t="s">
        <v>220</v>
      </c>
      <c r="EU329" s="4"/>
      <c r="EV329" s="8"/>
      <c r="EW329" s="4"/>
      <c r="EX329" s="8"/>
      <c r="EY329" s="7"/>
      <c r="EZ329" s="7"/>
      <c r="FA329" s="2" t="s">
        <v>230</v>
      </c>
      <c r="FB329" s="2" t="s">
        <v>270</v>
      </c>
      <c r="FC329" s="2" t="s">
        <v>1473</v>
      </c>
      <c r="FD329" s="2" t="s">
        <v>2612</v>
      </c>
      <c r="FE329" s="2" t="s">
        <v>232</v>
      </c>
      <c r="FF329" s="2" t="s">
        <v>220</v>
      </c>
      <c r="FG329" s="4"/>
      <c r="FH329" s="8"/>
      <c r="FI329" s="4">
        <v>1</v>
      </c>
      <c r="FJ329" s="8">
        <v>181.71</v>
      </c>
      <c r="FK329" s="7">
        <v>-1</v>
      </c>
      <c r="FL329" s="7">
        <v>-1</v>
      </c>
      <c r="FM329" s="2" t="s">
        <v>230</v>
      </c>
      <c r="FN329" s="2" t="s">
        <v>270</v>
      </c>
      <c r="FO329" s="2" t="s">
        <v>2925</v>
      </c>
      <c r="FP329" s="2" t="s">
        <v>3179</v>
      </c>
      <c r="FQ329" s="2" t="s">
        <v>232</v>
      </c>
      <c r="FR329" s="2" t="s">
        <v>220</v>
      </c>
      <c r="FS329" s="4"/>
      <c r="FT329" s="8"/>
      <c r="FU329" s="4"/>
      <c r="FV329" s="8"/>
      <c r="FW329" s="7"/>
      <c r="FX329" s="7"/>
      <c r="FY329" s="2" t="s">
        <v>277</v>
      </c>
      <c r="FZ329" s="2" t="s">
        <v>270</v>
      </c>
      <c r="GA329" s="2" t="s">
        <v>220</v>
      </c>
      <c r="GB329" s="2" t="s">
        <v>220</v>
      </c>
      <c r="GC329" s="2" t="s">
        <v>232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277</v>
      </c>
      <c r="GL329" s="2" t="s">
        <v>270</v>
      </c>
      <c r="GM329" s="2" t="s">
        <v>220</v>
      </c>
      <c r="GN329" s="2" t="s">
        <v>220</v>
      </c>
      <c r="GO329" s="2" t="s">
        <v>232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277</v>
      </c>
      <c r="GX329" s="2" t="s">
        <v>270</v>
      </c>
      <c r="GY329" s="2" t="s">
        <v>220</v>
      </c>
      <c r="GZ329" s="2" t="s">
        <v>220</v>
      </c>
      <c r="HA329" s="2" t="s">
        <v>232</v>
      </c>
      <c r="HB329" s="2" t="s">
        <v>220</v>
      </c>
      <c r="HC329" s="4"/>
      <c r="HD329" s="8"/>
      <c r="HE329" s="4"/>
      <c r="HF329" s="8"/>
      <c r="HG329" s="7"/>
      <c r="HH329" s="7"/>
      <c r="HI329" s="2" t="s">
        <v>277</v>
      </c>
      <c r="HJ329" s="2" t="s">
        <v>270</v>
      </c>
      <c r="HK329" s="2" t="s">
        <v>220</v>
      </c>
      <c r="HL329" s="2" t="s">
        <v>220</v>
      </c>
      <c r="HM329" s="2" t="s">
        <v>232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230</v>
      </c>
      <c r="HV329" s="2" t="s">
        <v>270</v>
      </c>
      <c r="HW329" s="2" t="s">
        <v>2406</v>
      </c>
      <c r="HX329" s="2" t="s">
        <v>968</v>
      </c>
      <c r="HY329" s="2" t="s">
        <v>232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230</v>
      </c>
      <c r="IH329" s="2" t="s">
        <v>270</v>
      </c>
      <c r="II329" s="2" t="s">
        <v>2404</v>
      </c>
      <c r="IJ329" s="2" t="s">
        <v>220</v>
      </c>
      <c r="IK329" s="2" t="s">
        <v>232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277</v>
      </c>
      <c r="IT329" s="2" t="s">
        <v>270</v>
      </c>
      <c r="IU329" s="2" t="s">
        <v>220</v>
      </c>
      <c r="IV329" s="2" t="s">
        <v>220</v>
      </c>
      <c r="IW329" s="2" t="s">
        <v>232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254</v>
      </c>
      <c r="JF329" s="2" t="s">
        <v>270</v>
      </c>
      <c r="JG329" s="2" t="s">
        <v>233</v>
      </c>
      <c r="JH329" s="2" t="s">
        <v>220</v>
      </c>
      <c r="JI329" s="2" t="s">
        <v>232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230</v>
      </c>
      <c r="JR329" s="2" t="s">
        <v>270</v>
      </c>
      <c r="JS329" s="2" t="s">
        <v>2927</v>
      </c>
      <c r="JT329" s="2" t="s">
        <v>2953</v>
      </c>
      <c r="JU329" s="2" t="s">
        <v>232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230</v>
      </c>
      <c r="KD329" s="2" t="s">
        <v>270</v>
      </c>
      <c r="KE329" s="2" t="s">
        <v>798</v>
      </c>
      <c r="KF329" s="2" t="s">
        <v>220</v>
      </c>
      <c r="KG329" s="2" t="s">
        <v>232</v>
      </c>
      <c r="KH329" s="2" t="s">
        <v>220</v>
      </c>
      <c r="KI329" s="4"/>
      <c r="KJ329" s="8"/>
      <c r="KK329" s="4"/>
      <c r="KL329" s="8"/>
      <c r="KM329" s="7"/>
      <c r="KN329" s="7"/>
      <c r="KO329" s="2" t="s">
        <v>230</v>
      </c>
      <c r="KP329" s="2" t="s">
        <v>270</v>
      </c>
      <c r="KQ329" s="2" t="s">
        <v>1555</v>
      </c>
      <c r="KR329" s="2" t="s">
        <v>1040</v>
      </c>
      <c r="KS329" s="2" t="s">
        <v>232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277</v>
      </c>
      <c r="LB329" s="2" t="s">
        <v>270</v>
      </c>
      <c r="LC329" s="2" t="s">
        <v>220</v>
      </c>
      <c r="LD329" s="2" t="s">
        <v>220</v>
      </c>
      <c r="LE329" s="2" t="s">
        <v>232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254</v>
      </c>
      <c r="LN329" s="2" t="s">
        <v>270</v>
      </c>
      <c r="LO329" s="2" t="s">
        <v>220</v>
      </c>
      <c r="LP329" s="2" t="s">
        <v>220</v>
      </c>
      <c r="LQ329" s="2" t="s">
        <v>232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254</v>
      </c>
      <c r="LZ329" s="2" t="s">
        <v>270</v>
      </c>
      <c r="MA329" s="2" t="s">
        <v>220</v>
      </c>
      <c r="MB329" s="2" t="s">
        <v>220</v>
      </c>
      <c r="MC329" s="2" t="s">
        <v>232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416</v>
      </c>
      <c r="ML329" s="2" t="s">
        <v>270</v>
      </c>
      <c r="MM329" s="2" t="s">
        <v>220</v>
      </c>
      <c r="MN329" s="2" t="s">
        <v>220</v>
      </c>
      <c r="MO329" s="2" t="s">
        <v>232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230</v>
      </c>
      <c r="MX329" s="2" t="s">
        <v>270</v>
      </c>
      <c r="MY329" s="2" t="s">
        <v>3180</v>
      </c>
      <c r="MZ329" s="2" t="s">
        <v>1649</v>
      </c>
      <c r="NA329" s="2" t="s">
        <v>232</v>
      </c>
      <c r="NB329" s="2" t="s">
        <v>220</v>
      </c>
      <c r="NC329" s="4"/>
      <c r="ND329" s="8"/>
      <c r="NE329" s="4"/>
      <c r="NF329" s="8"/>
      <c r="NG329" s="7"/>
      <c r="NH329" s="7"/>
      <c r="NI329" s="2" t="s">
        <v>220</v>
      </c>
      <c r="NJ329" s="2" t="s">
        <v>220</v>
      </c>
      <c r="NK329" s="2" t="s">
        <v>220</v>
      </c>
      <c r="NL329" s="2" t="s">
        <v>220</v>
      </c>
      <c r="NM329" s="2" t="s">
        <v>220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277</v>
      </c>
      <c r="NV329" s="2" t="s">
        <v>270</v>
      </c>
      <c r="NW329" s="2" t="s">
        <v>220</v>
      </c>
      <c r="NX329" s="2" t="s">
        <v>220</v>
      </c>
      <c r="NY329" s="2" t="s">
        <v>232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220</v>
      </c>
      <c r="OH329" s="2" t="s">
        <v>220</v>
      </c>
      <c r="OI329" s="2" t="s">
        <v>220</v>
      </c>
      <c r="OJ329" s="2" t="s">
        <v>220</v>
      </c>
      <c r="OK329" s="2" t="s">
        <v>220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254</v>
      </c>
      <c r="OT329" s="2" t="s">
        <v>270</v>
      </c>
      <c r="OU329" s="2" t="s">
        <v>220</v>
      </c>
      <c r="OV329" s="2" t="s">
        <v>220</v>
      </c>
      <c r="OW329" s="2" t="s">
        <v>232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220</v>
      </c>
      <c r="PF329" s="2" t="s">
        <v>220</v>
      </c>
      <c r="PG329" s="2" t="s">
        <v>220</v>
      </c>
      <c r="PH329" s="2" t="s">
        <v>220</v>
      </c>
      <c r="PI329" s="2" t="s">
        <v>220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230</v>
      </c>
      <c r="PR329" s="2" t="s">
        <v>270</v>
      </c>
      <c r="PS329" s="2" t="s">
        <v>284</v>
      </c>
      <c r="PT329" s="2" t="s">
        <v>220</v>
      </c>
      <c r="PU329" s="2" t="s">
        <v>232</v>
      </c>
      <c r="PV329" s="2" t="s">
        <v>220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</row>
    <row r="330">
      <c r="A330" s="2" t="s">
        <v>3181</v>
      </c>
      <c r="B330" s="2" t="s">
        <v>209</v>
      </c>
      <c r="C330" s="2" t="s">
        <v>2878</v>
      </c>
      <c r="D330" s="2" t="s">
        <v>211</v>
      </c>
      <c r="E330" s="2" t="s">
        <v>1372</v>
      </c>
      <c r="F330" s="2" t="s">
        <v>3172</v>
      </c>
      <c r="G330" s="2" t="s">
        <v>220</v>
      </c>
      <c r="H330" s="2" t="s">
        <v>220</v>
      </c>
      <c r="I330" s="2" t="s">
        <v>3173</v>
      </c>
      <c r="J330" s="2" t="s">
        <v>1518</v>
      </c>
      <c r="K330" s="2" t="s">
        <v>1583</v>
      </c>
      <c r="L330" s="3">
        <v>213.5</v>
      </c>
      <c r="M330" s="3">
        <v>224.17</v>
      </c>
      <c r="N330" s="3">
        <v>609.99</v>
      </c>
      <c r="O330" s="2" t="s">
        <v>537</v>
      </c>
      <c r="P330" s="2" t="s">
        <v>538</v>
      </c>
      <c r="Q330" s="2" t="s">
        <v>219</v>
      </c>
      <c r="R330" s="2" t="s">
        <v>220</v>
      </c>
      <c r="S330" s="2" t="s">
        <v>3174</v>
      </c>
      <c r="T330" s="2" t="s">
        <v>220</v>
      </c>
      <c r="U330" s="2" t="s">
        <v>2892</v>
      </c>
      <c r="V330" s="2" t="s">
        <v>1217</v>
      </c>
      <c r="W330" s="2" t="s">
        <v>954</v>
      </c>
      <c r="X330" s="2" t="s">
        <v>3083</v>
      </c>
      <c r="Y330" s="2" t="s">
        <v>1711</v>
      </c>
      <c r="Z330" s="4"/>
      <c r="AA330" s="4">
        <f>=ROUNDDOWN({0},0)</f>
      </c>
      <c r="AB330" s="5"/>
      <c r="AC330" s="2" t="s">
        <v>220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/>
      <c r="AQ330" s="8"/>
      <c r="AR330" s="4">
        <v>4</v>
      </c>
      <c r="AS330" s="8">
        <v>790.95</v>
      </c>
      <c r="AT330" s="7">
        <v>-1</v>
      </c>
      <c r="AU330" s="7">
        <v>-1</v>
      </c>
      <c r="AV330" s="4" t="s">
        <v>220</v>
      </c>
      <c r="AW330" s="8" t="s">
        <v>220</v>
      </c>
      <c r="AX330" s="4" t="s">
        <v>220</v>
      </c>
      <c r="AY330" s="8" t="s">
        <v>220</v>
      </c>
      <c r="AZ330" s="7" t="s">
        <v>220</v>
      </c>
      <c r="BA330" s="7" t="s">
        <v>220</v>
      </c>
      <c r="BB330" s="7" t="s">
        <v>220</v>
      </c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/>
      <c r="BJ330" s="4"/>
      <c r="BK330" s="8"/>
      <c r="BL330" s="2" t="s">
        <v>1975</v>
      </c>
      <c r="BM330" s="7"/>
      <c r="BN330" s="7"/>
      <c r="BO330" s="4"/>
      <c r="BP330" s="8"/>
      <c r="BQ330" s="4"/>
      <c r="BR330" s="8"/>
      <c r="BS330" s="7"/>
      <c r="BT330" s="7"/>
      <c r="BU330" s="2" t="s">
        <v>1188</v>
      </c>
      <c r="BV330" s="2" t="s">
        <v>270</v>
      </c>
      <c r="BW330" s="2" t="s">
        <v>220</v>
      </c>
      <c r="BX330" s="2" t="s">
        <v>2933</v>
      </c>
      <c r="BY330" s="2" t="s">
        <v>232</v>
      </c>
      <c r="BZ330" s="2" t="s">
        <v>220</v>
      </c>
      <c r="CA330" s="4"/>
      <c r="CB330" s="8"/>
      <c r="CC330" s="4"/>
      <c r="CD330" s="8"/>
      <c r="CE330" s="7"/>
      <c r="CF330" s="7"/>
      <c r="CG330" s="2" t="s">
        <v>230</v>
      </c>
      <c r="CH330" s="2" t="s">
        <v>270</v>
      </c>
      <c r="CI330" s="2" t="s">
        <v>1379</v>
      </c>
      <c r="CJ330" s="2" t="s">
        <v>3182</v>
      </c>
      <c r="CK330" s="2" t="s">
        <v>232</v>
      </c>
      <c r="CL330" s="2" t="s">
        <v>220</v>
      </c>
      <c r="CM330" s="4"/>
      <c r="CN330" s="8"/>
      <c r="CO330" s="4">
        <v>2</v>
      </c>
      <c r="CP330" s="8">
        <v>439.2</v>
      </c>
      <c r="CQ330" s="7">
        <v>-1</v>
      </c>
      <c r="CR330" s="7">
        <v>-1</v>
      </c>
      <c r="CS330" s="2" t="s">
        <v>230</v>
      </c>
      <c r="CT330" s="2" t="s">
        <v>270</v>
      </c>
      <c r="CU330" s="2" t="s">
        <v>478</v>
      </c>
      <c r="CV330" s="2" t="s">
        <v>2449</v>
      </c>
      <c r="CW330" s="2" t="s">
        <v>232</v>
      </c>
      <c r="CX330" s="2" t="s">
        <v>220</v>
      </c>
      <c r="CY330" s="4"/>
      <c r="CZ330" s="8"/>
      <c r="DA330" s="4"/>
      <c r="DB330" s="8"/>
      <c r="DC330" s="7"/>
      <c r="DD330" s="7"/>
      <c r="DE330" s="2" t="s">
        <v>230</v>
      </c>
      <c r="DF330" s="2" t="s">
        <v>270</v>
      </c>
      <c r="DG330" s="2" t="s">
        <v>589</v>
      </c>
      <c r="DH330" s="2" t="s">
        <v>2932</v>
      </c>
      <c r="DI330" s="2" t="s">
        <v>232</v>
      </c>
      <c r="DJ330" s="2" t="s">
        <v>220</v>
      </c>
      <c r="DK330" s="4"/>
      <c r="DL330" s="8"/>
      <c r="DM330" s="4"/>
      <c r="DN330" s="8"/>
      <c r="DO330" s="7"/>
      <c r="DP330" s="7"/>
      <c r="DQ330" s="2" t="s">
        <v>230</v>
      </c>
      <c r="DR330" s="2" t="s">
        <v>270</v>
      </c>
      <c r="DS330" s="2" t="s">
        <v>591</v>
      </c>
      <c r="DT330" s="2" t="s">
        <v>3178</v>
      </c>
      <c r="DU330" s="2" t="s">
        <v>232</v>
      </c>
      <c r="DV330" s="2" t="s">
        <v>220</v>
      </c>
      <c r="DW330" s="4"/>
      <c r="DX330" s="8"/>
      <c r="DY330" s="4">
        <v>2</v>
      </c>
      <c r="DZ330" s="8">
        <v>351.75</v>
      </c>
      <c r="EA330" s="7">
        <v>-1</v>
      </c>
      <c r="EB330" s="7">
        <v>-1</v>
      </c>
      <c r="EC330" s="2" t="s">
        <v>230</v>
      </c>
      <c r="ED330" s="2" t="s">
        <v>270</v>
      </c>
      <c r="EE330" s="2" t="s">
        <v>591</v>
      </c>
      <c r="EF330" s="2" t="s">
        <v>2545</v>
      </c>
      <c r="EG330" s="2" t="s">
        <v>269</v>
      </c>
      <c r="EH330" s="2" t="s">
        <v>220</v>
      </c>
      <c r="EI330" s="4"/>
      <c r="EJ330" s="8"/>
      <c r="EK330" s="4"/>
      <c r="EL330" s="8"/>
      <c r="EM330" s="7"/>
      <c r="EN330" s="7"/>
      <c r="EO330" s="2" t="s">
        <v>268</v>
      </c>
      <c r="EP330" s="2" t="s">
        <v>270</v>
      </c>
      <c r="EQ330" s="2" t="s">
        <v>220</v>
      </c>
      <c r="ER330" s="2" t="s">
        <v>220</v>
      </c>
      <c r="ES330" s="2" t="s">
        <v>232</v>
      </c>
      <c r="ET330" s="2" t="s">
        <v>220</v>
      </c>
      <c r="EU330" s="4"/>
      <c r="EV330" s="8"/>
      <c r="EW330" s="4"/>
      <c r="EX330" s="8"/>
      <c r="EY330" s="7"/>
      <c r="EZ330" s="7"/>
      <c r="FA330" s="2" t="s">
        <v>230</v>
      </c>
      <c r="FB330" s="2" t="s">
        <v>270</v>
      </c>
      <c r="FC330" s="2" t="s">
        <v>1473</v>
      </c>
      <c r="FD330" s="2" t="s">
        <v>646</v>
      </c>
      <c r="FE330" s="2" t="s">
        <v>232</v>
      </c>
      <c r="FF330" s="2" t="s">
        <v>220</v>
      </c>
      <c r="FG330" s="4"/>
      <c r="FH330" s="8"/>
      <c r="FI330" s="4"/>
      <c r="FJ330" s="8"/>
      <c r="FK330" s="7"/>
      <c r="FL330" s="7"/>
      <c r="FM330" s="2" t="s">
        <v>230</v>
      </c>
      <c r="FN330" s="2" t="s">
        <v>270</v>
      </c>
      <c r="FO330" s="2" t="s">
        <v>2925</v>
      </c>
      <c r="FP330" s="2" t="s">
        <v>2593</v>
      </c>
      <c r="FQ330" s="2" t="s">
        <v>232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277</v>
      </c>
      <c r="FZ330" s="2" t="s">
        <v>270</v>
      </c>
      <c r="GA330" s="2" t="s">
        <v>220</v>
      </c>
      <c r="GB330" s="2" t="s">
        <v>220</v>
      </c>
      <c r="GC330" s="2" t="s">
        <v>232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277</v>
      </c>
      <c r="GL330" s="2" t="s">
        <v>270</v>
      </c>
      <c r="GM330" s="2" t="s">
        <v>220</v>
      </c>
      <c r="GN330" s="2" t="s">
        <v>220</v>
      </c>
      <c r="GO330" s="2" t="s">
        <v>232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277</v>
      </c>
      <c r="GX330" s="2" t="s">
        <v>270</v>
      </c>
      <c r="GY330" s="2" t="s">
        <v>220</v>
      </c>
      <c r="GZ330" s="2" t="s">
        <v>220</v>
      </c>
      <c r="HA330" s="2" t="s">
        <v>232</v>
      </c>
      <c r="HB330" s="2" t="s">
        <v>220</v>
      </c>
      <c r="HC330" s="4"/>
      <c r="HD330" s="8"/>
      <c r="HE330" s="4"/>
      <c r="HF330" s="8"/>
      <c r="HG330" s="7"/>
      <c r="HH330" s="7"/>
      <c r="HI330" s="2" t="s">
        <v>277</v>
      </c>
      <c r="HJ330" s="2" t="s">
        <v>270</v>
      </c>
      <c r="HK330" s="2" t="s">
        <v>220</v>
      </c>
      <c r="HL330" s="2" t="s">
        <v>220</v>
      </c>
      <c r="HM330" s="2" t="s">
        <v>232</v>
      </c>
      <c r="HN330" s="2" t="s">
        <v>220</v>
      </c>
      <c r="HO330" s="4"/>
      <c r="HP330" s="8"/>
      <c r="HQ330" s="4"/>
      <c r="HR330" s="8"/>
      <c r="HS330" s="7"/>
      <c r="HT330" s="7"/>
      <c r="HU330" s="2" t="s">
        <v>230</v>
      </c>
      <c r="HV330" s="2" t="s">
        <v>270</v>
      </c>
      <c r="HW330" s="2" t="s">
        <v>2406</v>
      </c>
      <c r="HX330" s="2" t="s">
        <v>786</v>
      </c>
      <c r="HY330" s="2" t="s">
        <v>232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230</v>
      </c>
      <c r="IH330" s="2" t="s">
        <v>270</v>
      </c>
      <c r="II330" s="2" t="s">
        <v>2404</v>
      </c>
      <c r="IJ330" s="2" t="s">
        <v>1557</v>
      </c>
      <c r="IK330" s="2" t="s">
        <v>232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277</v>
      </c>
      <c r="IT330" s="2" t="s">
        <v>270</v>
      </c>
      <c r="IU330" s="2" t="s">
        <v>220</v>
      </c>
      <c r="IV330" s="2" t="s">
        <v>220</v>
      </c>
      <c r="IW330" s="2" t="s">
        <v>232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254</v>
      </c>
      <c r="JF330" s="2" t="s">
        <v>270</v>
      </c>
      <c r="JG330" s="2" t="s">
        <v>233</v>
      </c>
      <c r="JH330" s="2" t="s">
        <v>220</v>
      </c>
      <c r="JI330" s="2" t="s">
        <v>232</v>
      </c>
      <c r="JJ330" s="2" t="s">
        <v>220</v>
      </c>
      <c r="JK330" s="4"/>
      <c r="JL330" s="8"/>
      <c r="JM330" s="4"/>
      <c r="JN330" s="8"/>
      <c r="JO330" s="7"/>
      <c r="JP330" s="7"/>
      <c r="JQ330" s="2" t="s">
        <v>230</v>
      </c>
      <c r="JR330" s="2" t="s">
        <v>270</v>
      </c>
      <c r="JS330" s="2" t="s">
        <v>2927</v>
      </c>
      <c r="JT330" s="2" t="s">
        <v>3183</v>
      </c>
      <c r="JU330" s="2" t="s">
        <v>232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277</v>
      </c>
      <c r="KD330" s="2" t="s">
        <v>270</v>
      </c>
      <c r="KE330" s="2" t="s">
        <v>220</v>
      </c>
      <c r="KF330" s="2" t="s">
        <v>220</v>
      </c>
      <c r="KG330" s="2" t="s">
        <v>232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230</v>
      </c>
      <c r="KP330" s="2" t="s">
        <v>270</v>
      </c>
      <c r="KQ330" s="2" t="s">
        <v>1555</v>
      </c>
      <c r="KR330" s="2" t="s">
        <v>516</v>
      </c>
      <c r="KS330" s="2" t="s">
        <v>232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277</v>
      </c>
      <c r="LB330" s="2" t="s">
        <v>270</v>
      </c>
      <c r="LC330" s="2" t="s">
        <v>220</v>
      </c>
      <c r="LD330" s="2" t="s">
        <v>220</v>
      </c>
      <c r="LE330" s="2" t="s">
        <v>232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254</v>
      </c>
      <c r="LN330" s="2" t="s">
        <v>270</v>
      </c>
      <c r="LO330" s="2" t="s">
        <v>220</v>
      </c>
      <c r="LP330" s="2" t="s">
        <v>220</v>
      </c>
      <c r="LQ330" s="2" t="s">
        <v>232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254</v>
      </c>
      <c r="LZ330" s="2" t="s">
        <v>270</v>
      </c>
      <c r="MA330" s="2" t="s">
        <v>220</v>
      </c>
      <c r="MB330" s="2" t="s">
        <v>220</v>
      </c>
      <c r="MC330" s="2" t="s">
        <v>232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416</v>
      </c>
      <c r="ML330" s="2" t="s">
        <v>270</v>
      </c>
      <c r="MM330" s="2" t="s">
        <v>220</v>
      </c>
      <c r="MN330" s="2" t="s">
        <v>220</v>
      </c>
      <c r="MO330" s="2" t="s">
        <v>232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230</v>
      </c>
      <c r="MX330" s="2" t="s">
        <v>270</v>
      </c>
      <c r="MY330" s="2" t="s">
        <v>3180</v>
      </c>
      <c r="MZ330" s="2" t="s">
        <v>595</v>
      </c>
      <c r="NA330" s="2" t="s">
        <v>232</v>
      </c>
      <c r="NB330" s="2" t="s">
        <v>220</v>
      </c>
      <c r="NC330" s="4"/>
      <c r="ND330" s="8"/>
      <c r="NE330" s="4"/>
      <c r="NF330" s="8"/>
      <c r="NG330" s="7"/>
      <c r="NH330" s="7"/>
      <c r="NI330" s="2" t="s">
        <v>220</v>
      </c>
      <c r="NJ330" s="2" t="s">
        <v>220</v>
      </c>
      <c r="NK330" s="2" t="s">
        <v>220</v>
      </c>
      <c r="NL330" s="2" t="s">
        <v>220</v>
      </c>
      <c r="NM330" s="2" t="s">
        <v>220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277</v>
      </c>
      <c r="NV330" s="2" t="s">
        <v>270</v>
      </c>
      <c r="NW330" s="2" t="s">
        <v>220</v>
      </c>
      <c r="NX330" s="2" t="s">
        <v>220</v>
      </c>
      <c r="NY330" s="2" t="s">
        <v>232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220</v>
      </c>
      <c r="OI330" s="2" t="s">
        <v>220</v>
      </c>
      <c r="OJ330" s="2" t="s">
        <v>220</v>
      </c>
      <c r="OK330" s="2" t="s">
        <v>220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254</v>
      </c>
      <c r="OT330" s="2" t="s">
        <v>270</v>
      </c>
      <c r="OU330" s="2" t="s">
        <v>220</v>
      </c>
      <c r="OV330" s="2" t="s">
        <v>220</v>
      </c>
      <c r="OW330" s="2" t="s">
        <v>232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220</v>
      </c>
      <c r="PF330" s="2" t="s">
        <v>220</v>
      </c>
      <c r="PG330" s="2" t="s">
        <v>220</v>
      </c>
      <c r="PH330" s="2" t="s">
        <v>220</v>
      </c>
      <c r="PI330" s="2" t="s">
        <v>220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230</v>
      </c>
      <c r="PR330" s="2" t="s">
        <v>270</v>
      </c>
      <c r="PS330" s="2" t="s">
        <v>284</v>
      </c>
      <c r="PT330" s="2" t="s">
        <v>857</v>
      </c>
      <c r="PU330" s="2" t="s">
        <v>232</v>
      </c>
      <c r="PV330" s="2" t="s">
        <v>220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</row>
    <row r="331">
      <c r="A331" s="2" t="s">
        <v>3184</v>
      </c>
      <c r="B331" s="2" t="s">
        <v>209</v>
      </c>
      <c r="C331" s="2" t="s">
        <v>2878</v>
      </c>
      <c r="D331" s="2" t="s">
        <v>211</v>
      </c>
      <c r="E331" s="2" t="s">
        <v>1372</v>
      </c>
      <c r="F331" s="2" t="s">
        <v>3172</v>
      </c>
      <c r="G331" s="2" t="s">
        <v>220</v>
      </c>
      <c r="H331" s="2" t="s">
        <v>220</v>
      </c>
      <c r="I331" s="2" t="s">
        <v>3173</v>
      </c>
      <c r="J331" s="2" t="s">
        <v>1518</v>
      </c>
      <c r="K331" s="2" t="s">
        <v>1583</v>
      </c>
      <c r="L331" s="3">
        <v>195</v>
      </c>
      <c r="M331" s="3">
        <v>204.75</v>
      </c>
      <c r="N331" s="3"/>
      <c r="O331" s="2" t="s">
        <v>217</v>
      </c>
      <c r="P331" s="2" t="s">
        <v>2936</v>
      </c>
      <c r="Q331" s="2" t="s">
        <v>219</v>
      </c>
      <c r="R331" s="2" t="s">
        <v>20</v>
      </c>
      <c r="S331" s="2" t="s">
        <v>3174</v>
      </c>
      <c r="T331" s="2" t="s">
        <v>220</v>
      </c>
      <c r="U331" s="2" t="s">
        <v>2892</v>
      </c>
      <c r="V331" s="2" t="s">
        <v>1217</v>
      </c>
      <c r="W331" s="2" t="s">
        <v>954</v>
      </c>
      <c r="X331" s="2" t="s">
        <v>3083</v>
      </c>
      <c r="Y331" s="2" t="s">
        <v>1289</v>
      </c>
      <c r="Z331" s="4"/>
      <c r="AA331" s="4">
        <f>=ROUNDDOWN({0},0)</f>
      </c>
      <c r="AB331" s="5"/>
      <c r="AC331" s="2" t="s">
        <v>220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/>
      <c r="AQ331" s="8"/>
      <c r="AR331" s="4">
        <v>1</v>
      </c>
      <c r="AS331" s="8">
        <v>224.17</v>
      </c>
      <c r="AT331" s="7">
        <v>-1</v>
      </c>
      <c r="AU331" s="7">
        <v>-1</v>
      </c>
      <c r="AV331" s="4" t="s">
        <v>220</v>
      </c>
      <c r="AW331" s="8" t="s">
        <v>220</v>
      </c>
      <c r="AX331" s="4" t="s">
        <v>220</v>
      </c>
      <c r="AY331" s="8" t="s">
        <v>220</v>
      </c>
      <c r="AZ331" s="7" t="s">
        <v>220</v>
      </c>
      <c r="BA331" s="7" t="s">
        <v>220</v>
      </c>
      <c r="BB331" s="7" t="s">
        <v>220</v>
      </c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/>
      <c r="BJ331" s="4"/>
      <c r="BK331" s="8"/>
      <c r="BL331" s="2" t="s">
        <v>20</v>
      </c>
      <c r="BM331" s="7"/>
      <c r="BN331" s="7"/>
      <c r="BO331" s="4"/>
      <c r="BP331" s="8"/>
      <c r="BQ331" s="4"/>
      <c r="BR331" s="8"/>
      <c r="BS331" s="7"/>
      <c r="BT331" s="7"/>
      <c r="BU331" s="2" t="s">
        <v>220</v>
      </c>
      <c r="BV331" s="2" t="s">
        <v>220</v>
      </c>
      <c r="BW331" s="2" t="s">
        <v>220</v>
      </c>
      <c r="BX331" s="2" t="s">
        <v>220</v>
      </c>
      <c r="BY331" s="2" t="s">
        <v>220</v>
      </c>
      <c r="BZ331" s="2" t="s">
        <v>220</v>
      </c>
      <c r="CA331" s="4"/>
      <c r="CB331" s="8"/>
      <c r="CC331" s="4"/>
      <c r="CD331" s="8"/>
      <c r="CE331" s="7"/>
      <c r="CF331" s="7"/>
      <c r="CG331" s="2" t="s">
        <v>220</v>
      </c>
      <c r="CH331" s="2" t="s">
        <v>220</v>
      </c>
      <c r="CI331" s="2" t="s">
        <v>220</v>
      </c>
      <c r="CJ331" s="2" t="s">
        <v>220</v>
      </c>
      <c r="CK331" s="2" t="s">
        <v>220</v>
      </c>
      <c r="CL331" s="2" t="s">
        <v>220</v>
      </c>
      <c r="CM331" s="4"/>
      <c r="CN331" s="8"/>
      <c r="CO331" s="4"/>
      <c r="CP331" s="8"/>
      <c r="CQ331" s="7"/>
      <c r="CR331" s="7"/>
      <c r="CS331" s="2" t="s">
        <v>220</v>
      </c>
      <c r="CT331" s="2" t="s">
        <v>220</v>
      </c>
      <c r="CU331" s="2" t="s">
        <v>220</v>
      </c>
      <c r="CV331" s="2" t="s">
        <v>220</v>
      </c>
      <c r="CW331" s="2" t="s">
        <v>220</v>
      </c>
      <c r="CX331" s="2" t="s">
        <v>220</v>
      </c>
      <c r="CY331" s="4"/>
      <c r="CZ331" s="8"/>
      <c r="DA331" s="4"/>
      <c r="DB331" s="8"/>
      <c r="DC331" s="7"/>
      <c r="DD331" s="7"/>
      <c r="DE331" s="2" t="s">
        <v>220</v>
      </c>
      <c r="DF331" s="2" t="s">
        <v>220</v>
      </c>
      <c r="DG331" s="2" t="s">
        <v>220</v>
      </c>
      <c r="DH331" s="2" t="s">
        <v>220</v>
      </c>
      <c r="DI331" s="2" t="s">
        <v>220</v>
      </c>
      <c r="DJ331" s="2" t="s">
        <v>220</v>
      </c>
      <c r="DK331" s="4"/>
      <c r="DL331" s="8"/>
      <c r="DM331" s="4">
        <v>1</v>
      </c>
      <c r="DN331" s="8">
        <v>224.17</v>
      </c>
      <c r="DO331" s="7">
        <v>-1</v>
      </c>
      <c r="DP331" s="7">
        <v>-1</v>
      </c>
      <c r="DQ331" s="2" t="s">
        <v>230</v>
      </c>
      <c r="DR331" s="2" t="s">
        <v>217</v>
      </c>
      <c r="DS331" s="2" t="s">
        <v>3185</v>
      </c>
      <c r="DT331" s="2" t="s">
        <v>3186</v>
      </c>
      <c r="DU331" s="2" t="s">
        <v>232</v>
      </c>
      <c r="DV331" s="2" t="s">
        <v>220</v>
      </c>
      <c r="DW331" s="4"/>
      <c r="DX331" s="8"/>
      <c r="DY331" s="4"/>
      <c r="DZ331" s="8"/>
      <c r="EA331" s="7"/>
      <c r="EB331" s="7"/>
      <c r="EC331" s="2" t="s">
        <v>220</v>
      </c>
      <c r="ED331" s="2" t="s">
        <v>220</v>
      </c>
      <c r="EE331" s="2" t="s">
        <v>220</v>
      </c>
      <c r="EF331" s="2" t="s">
        <v>220</v>
      </c>
      <c r="EG331" s="2" t="s">
        <v>220</v>
      </c>
      <c r="EH331" s="2" t="s">
        <v>220</v>
      </c>
      <c r="EI331" s="4"/>
      <c r="EJ331" s="8"/>
      <c r="EK331" s="4"/>
      <c r="EL331" s="8"/>
      <c r="EM331" s="7"/>
      <c r="EN331" s="7"/>
      <c r="EO331" s="2" t="s">
        <v>220</v>
      </c>
      <c r="EP331" s="2" t="s">
        <v>220</v>
      </c>
      <c r="EQ331" s="2" t="s">
        <v>220</v>
      </c>
      <c r="ER331" s="2" t="s">
        <v>220</v>
      </c>
      <c r="ES331" s="2" t="s">
        <v>220</v>
      </c>
      <c r="ET331" s="2" t="s">
        <v>220</v>
      </c>
      <c r="EU331" s="4"/>
      <c r="EV331" s="8"/>
      <c r="EW331" s="4"/>
      <c r="EX331" s="8"/>
      <c r="EY331" s="7"/>
      <c r="EZ331" s="7"/>
      <c r="FA331" s="2" t="s">
        <v>220</v>
      </c>
      <c r="FB331" s="2" t="s">
        <v>220</v>
      </c>
      <c r="FC331" s="2" t="s">
        <v>220</v>
      </c>
      <c r="FD331" s="2" t="s">
        <v>220</v>
      </c>
      <c r="FE331" s="2" t="s">
        <v>220</v>
      </c>
      <c r="FF331" s="2" t="s">
        <v>220</v>
      </c>
      <c r="FG331" s="4"/>
      <c r="FH331" s="8"/>
      <c r="FI331" s="4"/>
      <c r="FJ331" s="8"/>
      <c r="FK331" s="7"/>
      <c r="FL331" s="7"/>
      <c r="FM331" s="2" t="s">
        <v>220</v>
      </c>
      <c r="FN331" s="2" t="s">
        <v>220</v>
      </c>
      <c r="FO331" s="2" t="s">
        <v>220</v>
      </c>
      <c r="FP331" s="2" t="s">
        <v>220</v>
      </c>
      <c r="FQ331" s="2" t="s">
        <v>220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220</v>
      </c>
      <c r="FZ331" s="2" t="s">
        <v>220</v>
      </c>
      <c r="GA331" s="2" t="s">
        <v>220</v>
      </c>
      <c r="GB331" s="2" t="s">
        <v>220</v>
      </c>
      <c r="GC331" s="2" t="s">
        <v>220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220</v>
      </c>
      <c r="GL331" s="2" t="s">
        <v>220</v>
      </c>
      <c r="GM331" s="2" t="s">
        <v>220</v>
      </c>
      <c r="GN331" s="2" t="s">
        <v>220</v>
      </c>
      <c r="GO331" s="2" t="s">
        <v>220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220</v>
      </c>
      <c r="GX331" s="2" t="s">
        <v>220</v>
      </c>
      <c r="GY331" s="2" t="s">
        <v>220</v>
      </c>
      <c r="GZ331" s="2" t="s">
        <v>220</v>
      </c>
      <c r="HA331" s="2" t="s">
        <v>220</v>
      </c>
      <c r="HB331" s="2" t="s">
        <v>220</v>
      </c>
      <c r="HC331" s="4"/>
      <c r="HD331" s="8"/>
      <c r="HE331" s="4"/>
      <c r="HF331" s="8"/>
      <c r="HG331" s="7"/>
      <c r="HH331" s="7"/>
      <c r="HI331" s="2" t="s">
        <v>220</v>
      </c>
      <c r="HJ331" s="2" t="s">
        <v>220</v>
      </c>
      <c r="HK331" s="2" t="s">
        <v>220</v>
      </c>
      <c r="HL331" s="2" t="s">
        <v>220</v>
      </c>
      <c r="HM331" s="2" t="s">
        <v>220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220</v>
      </c>
      <c r="HV331" s="2" t="s">
        <v>220</v>
      </c>
      <c r="HW331" s="2" t="s">
        <v>220</v>
      </c>
      <c r="HX331" s="2" t="s">
        <v>220</v>
      </c>
      <c r="HY331" s="2" t="s">
        <v>220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220</v>
      </c>
      <c r="II331" s="2" t="s">
        <v>220</v>
      </c>
      <c r="IJ331" s="2" t="s">
        <v>220</v>
      </c>
      <c r="IK331" s="2" t="s">
        <v>220</v>
      </c>
      <c r="IL331" s="2" t="s">
        <v>220</v>
      </c>
      <c r="IM331" s="4"/>
      <c r="IN331" s="8"/>
      <c r="IO331" s="4"/>
      <c r="IP331" s="8"/>
      <c r="IQ331" s="7"/>
      <c r="IR331" s="7"/>
      <c r="IS331" s="2" t="s">
        <v>220</v>
      </c>
      <c r="IT331" s="2" t="s">
        <v>220</v>
      </c>
      <c r="IU331" s="2" t="s">
        <v>220</v>
      </c>
      <c r="IV331" s="2" t="s">
        <v>220</v>
      </c>
      <c r="IW331" s="2" t="s">
        <v>220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220</v>
      </c>
      <c r="JF331" s="2" t="s">
        <v>220</v>
      </c>
      <c r="JG331" s="2" t="s">
        <v>220</v>
      </c>
      <c r="JH331" s="2" t="s">
        <v>220</v>
      </c>
      <c r="JI331" s="2" t="s">
        <v>220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220</v>
      </c>
      <c r="JR331" s="2" t="s">
        <v>220</v>
      </c>
      <c r="JS331" s="2" t="s">
        <v>220</v>
      </c>
      <c r="JT331" s="2" t="s">
        <v>220</v>
      </c>
      <c r="JU331" s="2" t="s">
        <v>220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220</v>
      </c>
      <c r="KD331" s="2" t="s">
        <v>220</v>
      </c>
      <c r="KE331" s="2" t="s">
        <v>220</v>
      </c>
      <c r="KF331" s="2" t="s">
        <v>220</v>
      </c>
      <c r="KG331" s="2" t="s">
        <v>220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220</v>
      </c>
      <c r="KP331" s="2" t="s">
        <v>220</v>
      </c>
      <c r="KQ331" s="2" t="s">
        <v>220</v>
      </c>
      <c r="KR331" s="2" t="s">
        <v>220</v>
      </c>
      <c r="KS331" s="2" t="s">
        <v>220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220</v>
      </c>
      <c r="LB331" s="2" t="s">
        <v>220</v>
      </c>
      <c r="LC331" s="2" t="s">
        <v>220</v>
      </c>
      <c r="LD331" s="2" t="s">
        <v>220</v>
      </c>
      <c r="LE331" s="2" t="s">
        <v>220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220</v>
      </c>
      <c r="LN331" s="2" t="s">
        <v>220</v>
      </c>
      <c r="LO331" s="2" t="s">
        <v>220</v>
      </c>
      <c r="LP331" s="2" t="s">
        <v>220</v>
      </c>
      <c r="LQ331" s="2" t="s">
        <v>220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220</v>
      </c>
      <c r="MA331" s="2" t="s">
        <v>220</v>
      </c>
      <c r="MB331" s="2" t="s">
        <v>220</v>
      </c>
      <c r="MC331" s="2" t="s">
        <v>220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220</v>
      </c>
      <c r="ML331" s="2" t="s">
        <v>220</v>
      </c>
      <c r="MM331" s="2" t="s">
        <v>220</v>
      </c>
      <c r="MN331" s="2" t="s">
        <v>220</v>
      </c>
      <c r="MO331" s="2" t="s">
        <v>220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220</v>
      </c>
      <c r="MY331" s="2" t="s">
        <v>220</v>
      </c>
      <c r="MZ331" s="2" t="s">
        <v>220</v>
      </c>
      <c r="NA331" s="2" t="s">
        <v>220</v>
      </c>
      <c r="NB331" s="2" t="s">
        <v>220</v>
      </c>
      <c r="NC331" s="4"/>
      <c r="ND331" s="8"/>
      <c r="NE331" s="4"/>
      <c r="NF331" s="8"/>
      <c r="NG331" s="7"/>
      <c r="NH331" s="7"/>
      <c r="NI331" s="2" t="s">
        <v>220</v>
      </c>
      <c r="NJ331" s="2" t="s">
        <v>220</v>
      </c>
      <c r="NK331" s="2" t="s">
        <v>220</v>
      </c>
      <c r="NL331" s="2" t="s">
        <v>220</v>
      </c>
      <c r="NM331" s="2" t="s">
        <v>220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220</v>
      </c>
      <c r="NV331" s="2" t="s">
        <v>220</v>
      </c>
      <c r="NW331" s="2" t="s">
        <v>220</v>
      </c>
      <c r="NX331" s="2" t="s">
        <v>220</v>
      </c>
      <c r="NY331" s="2" t="s">
        <v>220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220</v>
      </c>
      <c r="OH331" s="2" t="s">
        <v>220</v>
      </c>
      <c r="OI331" s="2" t="s">
        <v>220</v>
      </c>
      <c r="OJ331" s="2" t="s">
        <v>220</v>
      </c>
      <c r="OK331" s="2" t="s">
        <v>220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220</v>
      </c>
      <c r="OT331" s="2" t="s">
        <v>220</v>
      </c>
      <c r="OU331" s="2" t="s">
        <v>220</v>
      </c>
      <c r="OV331" s="2" t="s">
        <v>220</v>
      </c>
      <c r="OW331" s="2" t="s">
        <v>220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220</v>
      </c>
      <c r="PF331" s="2" t="s">
        <v>220</v>
      </c>
      <c r="PG331" s="2" t="s">
        <v>220</v>
      </c>
      <c r="PH331" s="2" t="s">
        <v>220</v>
      </c>
      <c r="PI331" s="2" t="s">
        <v>220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220</v>
      </c>
      <c r="PR331" s="2" t="s">
        <v>220</v>
      </c>
      <c r="PS331" s="2" t="s">
        <v>220</v>
      </c>
      <c r="PT331" s="2" t="s">
        <v>220</v>
      </c>
      <c r="PU331" s="2" t="s">
        <v>220</v>
      </c>
      <c r="PV331" s="2" t="s">
        <v>220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</row>
    <row r="332">
      <c r="A332" s="2" t="s">
        <v>3187</v>
      </c>
      <c r="B332" s="2" t="s">
        <v>209</v>
      </c>
      <c r="C332" s="2" t="s">
        <v>2878</v>
      </c>
      <c r="D332" s="2" t="s">
        <v>211</v>
      </c>
      <c r="E332" s="2" t="s">
        <v>1372</v>
      </c>
      <c r="F332" s="2" t="s">
        <v>3188</v>
      </c>
      <c r="G332" s="2" t="s">
        <v>3188</v>
      </c>
      <c r="H332" s="2" t="s">
        <v>3188</v>
      </c>
      <c r="I332" s="2" t="s">
        <v>3189</v>
      </c>
      <c r="J332" s="2" t="s">
        <v>215</v>
      </c>
      <c r="K332" s="2" t="s">
        <v>1329</v>
      </c>
      <c r="L332" s="3">
        <v>150</v>
      </c>
      <c r="M332" s="3">
        <v>157.5</v>
      </c>
      <c r="N332" s="3">
        <v>299.99</v>
      </c>
      <c r="O332" s="2" t="s">
        <v>217</v>
      </c>
      <c r="P332" s="2" t="s">
        <v>1308</v>
      </c>
      <c r="Q332" s="2" t="s">
        <v>219</v>
      </c>
      <c r="R332" s="2" t="s">
        <v>220</v>
      </c>
      <c r="S332" s="2" t="s">
        <v>3190</v>
      </c>
      <c r="T332" s="2" t="s">
        <v>222</v>
      </c>
      <c r="U332" s="2" t="s">
        <v>2884</v>
      </c>
      <c r="V332" s="2" t="s">
        <v>1033</v>
      </c>
      <c r="W332" s="2" t="s">
        <v>1234</v>
      </c>
      <c r="X332" s="2" t="s">
        <v>707</v>
      </c>
      <c r="Y332" s="2" t="s">
        <v>220</v>
      </c>
      <c r="Z332" s="4"/>
      <c r="AA332" s="4">
        <f>=ROUNDDOWN({0},0)</f>
      </c>
      <c r="AB332" s="5"/>
      <c r="AC332" s="2" t="s">
        <v>846</v>
      </c>
      <c r="AD332" s="4">
        <v>110</v>
      </c>
      <c r="AE332" s="4">
        <v>267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220</v>
      </c>
      <c r="AW332" s="8" t="s">
        <v>220</v>
      </c>
      <c r="AX332" s="4" t="s">
        <v>220</v>
      </c>
      <c r="AY332" s="8" t="s">
        <v>220</v>
      </c>
      <c r="AZ332" s="7" t="s">
        <v>220</v>
      </c>
      <c r="BA332" s="7" t="s">
        <v>220</v>
      </c>
      <c r="BB332" s="7"/>
      <c r="BC332" s="4" t="s">
        <v>220</v>
      </c>
      <c r="BD332" s="8" t="s">
        <v>220</v>
      </c>
      <c r="BE332" s="4" t="s">
        <v>220</v>
      </c>
      <c r="BF332" s="8" t="s">
        <v>220</v>
      </c>
      <c r="BG332" s="7" t="s">
        <v>220</v>
      </c>
      <c r="BH332" s="7" t="s">
        <v>220</v>
      </c>
      <c r="BI332" s="7"/>
      <c r="BJ332" s="4"/>
      <c r="BK332" s="8"/>
      <c r="BL332" s="2" t="s">
        <v>220</v>
      </c>
      <c r="BM332" s="7"/>
      <c r="BN332" s="7"/>
      <c r="BO332" s="4"/>
      <c r="BP332" s="8"/>
      <c r="BQ332" s="4"/>
      <c r="BR332" s="8"/>
      <c r="BS332" s="7"/>
      <c r="BT332" s="7"/>
      <c r="BU332" s="2" t="s">
        <v>277</v>
      </c>
      <c r="BV332" s="2" t="s">
        <v>217</v>
      </c>
      <c r="BW332" s="2" t="s">
        <v>220</v>
      </c>
      <c r="BX332" s="2" t="s">
        <v>220</v>
      </c>
      <c r="BY332" s="2" t="s">
        <v>232</v>
      </c>
      <c r="BZ332" s="2" t="s">
        <v>220</v>
      </c>
      <c r="CA332" s="4"/>
      <c r="CB332" s="8"/>
      <c r="CC332" s="4"/>
      <c r="CD332" s="8"/>
      <c r="CE332" s="7"/>
      <c r="CF332" s="7"/>
      <c r="CG332" s="2" t="s">
        <v>832</v>
      </c>
      <c r="CH332" s="2" t="s">
        <v>217</v>
      </c>
      <c r="CI332" s="2" t="s">
        <v>220</v>
      </c>
      <c r="CJ332" s="2" t="s">
        <v>220</v>
      </c>
      <c r="CK332" s="2" t="s">
        <v>232</v>
      </c>
      <c r="CL332" s="2" t="s">
        <v>220</v>
      </c>
      <c r="CM332" s="4"/>
      <c r="CN332" s="8"/>
      <c r="CO332" s="4"/>
      <c r="CP332" s="8"/>
      <c r="CQ332" s="7"/>
      <c r="CR332" s="7"/>
      <c r="CS332" s="2" t="s">
        <v>832</v>
      </c>
      <c r="CT332" s="2" t="s">
        <v>217</v>
      </c>
      <c r="CU332" s="2" t="s">
        <v>220</v>
      </c>
      <c r="CV332" s="2" t="s">
        <v>220</v>
      </c>
      <c r="CW332" s="2" t="s">
        <v>232</v>
      </c>
      <c r="CX332" s="2" t="s">
        <v>220</v>
      </c>
      <c r="CY332" s="4"/>
      <c r="CZ332" s="8"/>
      <c r="DA332" s="4"/>
      <c r="DB332" s="8"/>
      <c r="DC332" s="7"/>
      <c r="DD332" s="7"/>
      <c r="DE332" s="2" t="s">
        <v>832</v>
      </c>
      <c r="DF332" s="2" t="s">
        <v>217</v>
      </c>
      <c r="DG332" s="2" t="s">
        <v>220</v>
      </c>
      <c r="DH332" s="2" t="s">
        <v>220</v>
      </c>
      <c r="DI332" s="2" t="s">
        <v>232</v>
      </c>
      <c r="DJ332" s="2" t="s">
        <v>220</v>
      </c>
      <c r="DK332" s="4"/>
      <c r="DL332" s="8"/>
      <c r="DM332" s="4"/>
      <c r="DN332" s="8"/>
      <c r="DO332" s="7"/>
      <c r="DP332" s="7"/>
      <c r="DQ332" s="2" t="s">
        <v>230</v>
      </c>
      <c r="DR332" s="2" t="s">
        <v>217</v>
      </c>
      <c r="DS332" s="2" t="s">
        <v>220</v>
      </c>
      <c r="DT332" s="2" t="s">
        <v>220</v>
      </c>
      <c r="DU332" s="2" t="s">
        <v>232</v>
      </c>
      <c r="DV332" s="2" t="s">
        <v>220</v>
      </c>
      <c r="DW332" s="4"/>
      <c r="DX332" s="8"/>
      <c r="DY332" s="4"/>
      <c r="DZ332" s="8"/>
      <c r="EA332" s="7"/>
      <c r="EB332" s="7"/>
      <c r="EC332" s="2" t="s">
        <v>832</v>
      </c>
      <c r="ED332" s="2" t="s">
        <v>217</v>
      </c>
      <c r="EE332" s="2" t="s">
        <v>220</v>
      </c>
      <c r="EF332" s="2" t="s">
        <v>220</v>
      </c>
      <c r="EG332" s="2" t="s">
        <v>232</v>
      </c>
      <c r="EH332" s="2" t="s">
        <v>220</v>
      </c>
      <c r="EI332" s="4"/>
      <c r="EJ332" s="8"/>
      <c r="EK332" s="4"/>
      <c r="EL332" s="8"/>
      <c r="EM332" s="7"/>
      <c r="EN332" s="7"/>
      <c r="EO332" s="2" t="s">
        <v>268</v>
      </c>
      <c r="EP332" s="2" t="s">
        <v>217</v>
      </c>
      <c r="EQ332" s="2" t="s">
        <v>220</v>
      </c>
      <c r="ER332" s="2" t="s">
        <v>220</v>
      </c>
      <c r="ES332" s="2" t="s">
        <v>232</v>
      </c>
      <c r="ET332" s="2" t="s">
        <v>220</v>
      </c>
      <c r="EU332" s="4"/>
      <c r="EV332" s="8"/>
      <c r="EW332" s="4"/>
      <c r="EX332" s="8"/>
      <c r="EY332" s="7"/>
      <c r="EZ332" s="7"/>
      <c r="FA332" s="2" t="s">
        <v>832</v>
      </c>
      <c r="FB332" s="2" t="s">
        <v>217</v>
      </c>
      <c r="FC332" s="2" t="s">
        <v>220</v>
      </c>
      <c r="FD332" s="2" t="s">
        <v>220</v>
      </c>
      <c r="FE332" s="2" t="s">
        <v>232</v>
      </c>
      <c r="FF332" s="2" t="s">
        <v>220</v>
      </c>
      <c r="FG332" s="4"/>
      <c r="FH332" s="8"/>
      <c r="FI332" s="4"/>
      <c r="FJ332" s="8"/>
      <c r="FK332" s="7"/>
      <c r="FL332" s="7"/>
      <c r="FM332" s="2" t="s">
        <v>832</v>
      </c>
      <c r="FN332" s="2" t="s">
        <v>217</v>
      </c>
      <c r="FO332" s="2" t="s">
        <v>220</v>
      </c>
      <c r="FP332" s="2" t="s">
        <v>220</v>
      </c>
      <c r="FQ332" s="2" t="s">
        <v>232</v>
      </c>
      <c r="FR332" s="2" t="s">
        <v>220</v>
      </c>
      <c r="FS332" s="4"/>
      <c r="FT332" s="8"/>
      <c r="FU332" s="4"/>
      <c r="FV332" s="8"/>
      <c r="FW332" s="7"/>
      <c r="FX332" s="7"/>
      <c r="FY332" s="2" t="s">
        <v>277</v>
      </c>
      <c r="FZ332" s="2" t="s">
        <v>217</v>
      </c>
      <c r="GA332" s="2" t="s">
        <v>220</v>
      </c>
      <c r="GB332" s="2" t="s">
        <v>220</v>
      </c>
      <c r="GC332" s="2" t="s">
        <v>232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277</v>
      </c>
      <c r="GL332" s="2" t="s">
        <v>217</v>
      </c>
      <c r="GM332" s="2" t="s">
        <v>220</v>
      </c>
      <c r="GN332" s="2" t="s">
        <v>220</v>
      </c>
      <c r="GO332" s="2" t="s">
        <v>232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832</v>
      </c>
      <c r="GX332" s="2" t="s">
        <v>217</v>
      </c>
      <c r="GY332" s="2" t="s">
        <v>220</v>
      </c>
      <c r="GZ332" s="2" t="s">
        <v>220</v>
      </c>
      <c r="HA332" s="2" t="s">
        <v>232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832</v>
      </c>
      <c r="HJ332" s="2" t="s">
        <v>217</v>
      </c>
      <c r="HK332" s="2" t="s">
        <v>220</v>
      </c>
      <c r="HL332" s="2" t="s">
        <v>220</v>
      </c>
      <c r="HM332" s="2" t="s">
        <v>232</v>
      </c>
      <c r="HN332" s="2" t="s">
        <v>220</v>
      </c>
      <c r="HO332" s="4"/>
      <c r="HP332" s="8"/>
      <c r="HQ332" s="4"/>
      <c r="HR332" s="8"/>
      <c r="HS332" s="7"/>
      <c r="HT332" s="7"/>
      <c r="HU332" s="2" t="s">
        <v>277</v>
      </c>
      <c r="HV332" s="2" t="s">
        <v>217</v>
      </c>
      <c r="HW332" s="2" t="s">
        <v>220</v>
      </c>
      <c r="HX332" s="2" t="s">
        <v>220</v>
      </c>
      <c r="HY332" s="2" t="s">
        <v>232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230</v>
      </c>
      <c r="IH332" s="2" t="s">
        <v>217</v>
      </c>
      <c r="II332" s="2" t="s">
        <v>220</v>
      </c>
      <c r="IJ332" s="2" t="s">
        <v>220</v>
      </c>
      <c r="IK332" s="2" t="s">
        <v>232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832</v>
      </c>
      <c r="IT332" s="2" t="s">
        <v>217</v>
      </c>
      <c r="IU332" s="2" t="s">
        <v>220</v>
      </c>
      <c r="IV332" s="2" t="s">
        <v>220</v>
      </c>
      <c r="IW332" s="2" t="s">
        <v>232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832</v>
      </c>
      <c r="JF332" s="2" t="s">
        <v>217</v>
      </c>
      <c r="JG332" s="2" t="s">
        <v>220</v>
      </c>
      <c r="JH332" s="2" t="s">
        <v>220</v>
      </c>
      <c r="JI332" s="2" t="s">
        <v>232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832</v>
      </c>
      <c r="JR332" s="2" t="s">
        <v>217</v>
      </c>
      <c r="JS332" s="2" t="s">
        <v>220</v>
      </c>
      <c r="JT332" s="2" t="s">
        <v>220</v>
      </c>
      <c r="JU332" s="2" t="s">
        <v>232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832</v>
      </c>
      <c r="KD332" s="2" t="s">
        <v>217</v>
      </c>
      <c r="KE332" s="2" t="s">
        <v>220</v>
      </c>
      <c r="KF332" s="2" t="s">
        <v>220</v>
      </c>
      <c r="KG332" s="2" t="s">
        <v>232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277</v>
      </c>
      <c r="KP332" s="2" t="s">
        <v>217</v>
      </c>
      <c r="KQ332" s="2" t="s">
        <v>220</v>
      </c>
      <c r="KR332" s="2" t="s">
        <v>220</v>
      </c>
      <c r="KS332" s="2" t="s">
        <v>232</v>
      </c>
      <c r="KT332" s="2" t="s">
        <v>220</v>
      </c>
      <c r="KU332" s="4"/>
      <c r="KV332" s="8"/>
      <c r="KW332" s="4"/>
      <c r="KX332" s="8"/>
      <c r="KY332" s="7"/>
      <c r="KZ332" s="7"/>
      <c r="LA332" s="2" t="s">
        <v>277</v>
      </c>
      <c r="LB332" s="2" t="s">
        <v>217</v>
      </c>
      <c r="LC332" s="2" t="s">
        <v>220</v>
      </c>
      <c r="LD332" s="2" t="s">
        <v>220</v>
      </c>
      <c r="LE332" s="2" t="s">
        <v>232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268</v>
      </c>
      <c r="LN332" s="2" t="s">
        <v>217</v>
      </c>
      <c r="LO332" s="2" t="s">
        <v>220</v>
      </c>
      <c r="LP332" s="2" t="s">
        <v>220</v>
      </c>
      <c r="LQ332" s="2" t="s">
        <v>232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268</v>
      </c>
      <c r="LZ332" s="2" t="s">
        <v>217</v>
      </c>
      <c r="MA332" s="2" t="s">
        <v>220</v>
      </c>
      <c r="MB332" s="2" t="s">
        <v>220</v>
      </c>
      <c r="MC332" s="2" t="s">
        <v>232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277</v>
      </c>
      <c r="ML332" s="2" t="s">
        <v>217</v>
      </c>
      <c r="MM332" s="2" t="s">
        <v>220</v>
      </c>
      <c r="MN332" s="2" t="s">
        <v>220</v>
      </c>
      <c r="MO332" s="2" t="s">
        <v>232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220</v>
      </c>
      <c r="MY332" s="2" t="s">
        <v>220</v>
      </c>
      <c r="MZ332" s="2" t="s">
        <v>220</v>
      </c>
      <c r="NA332" s="2" t="s">
        <v>220</v>
      </c>
      <c r="NB332" s="2" t="s">
        <v>220</v>
      </c>
      <c r="NC332" s="4"/>
      <c r="ND332" s="8"/>
      <c r="NE332" s="4"/>
      <c r="NF332" s="8"/>
      <c r="NG332" s="7"/>
      <c r="NH332" s="7"/>
      <c r="NI332" s="2" t="s">
        <v>832</v>
      </c>
      <c r="NJ332" s="2" t="s">
        <v>217</v>
      </c>
      <c r="NK332" s="2" t="s">
        <v>220</v>
      </c>
      <c r="NL332" s="2" t="s">
        <v>220</v>
      </c>
      <c r="NM332" s="2" t="s">
        <v>232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832</v>
      </c>
      <c r="NV332" s="2" t="s">
        <v>217</v>
      </c>
      <c r="NW332" s="2" t="s">
        <v>220</v>
      </c>
      <c r="NX332" s="2" t="s">
        <v>220</v>
      </c>
      <c r="NY332" s="2" t="s">
        <v>232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220</v>
      </c>
      <c r="OH332" s="2" t="s">
        <v>220</v>
      </c>
      <c r="OI332" s="2" t="s">
        <v>220</v>
      </c>
      <c r="OJ332" s="2" t="s">
        <v>220</v>
      </c>
      <c r="OK332" s="2" t="s">
        <v>220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277</v>
      </c>
      <c r="OT332" s="2" t="s">
        <v>217</v>
      </c>
      <c r="OU332" s="2" t="s">
        <v>220</v>
      </c>
      <c r="OV332" s="2" t="s">
        <v>220</v>
      </c>
      <c r="OW332" s="2" t="s">
        <v>232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832</v>
      </c>
      <c r="PF332" s="2" t="s">
        <v>217</v>
      </c>
      <c r="PG332" s="2" t="s">
        <v>220</v>
      </c>
      <c r="PH332" s="2" t="s">
        <v>220</v>
      </c>
      <c r="PI332" s="2" t="s">
        <v>232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220</v>
      </c>
      <c r="PR332" s="2" t="s">
        <v>220</v>
      </c>
      <c r="PS332" s="2" t="s">
        <v>220</v>
      </c>
      <c r="PT332" s="2" t="s">
        <v>220</v>
      </c>
      <c r="PU332" s="2" t="s">
        <v>220</v>
      </c>
      <c r="PV332" s="2" t="s">
        <v>220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>
        <v>110</v>
      </c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>
        <v>157</v>
      </c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</row>
    <row r="333">
      <c r="A333" s="2" t="s">
        <v>3191</v>
      </c>
      <c r="B333" s="2" t="s">
        <v>209</v>
      </c>
      <c r="C333" s="2" t="s">
        <v>2878</v>
      </c>
      <c r="D333" s="2" t="s">
        <v>211</v>
      </c>
      <c r="E333" s="2" t="s">
        <v>1372</v>
      </c>
      <c r="F333" s="2" t="s">
        <v>3188</v>
      </c>
      <c r="G333" s="2" t="s">
        <v>3188</v>
      </c>
      <c r="H333" s="2" t="s">
        <v>3188</v>
      </c>
      <c r="I333" s="2" t="s">
        <v>3189</v>
      </c>
      <c r="J333" s="2" t="s">
        <v>282</v>
      </c>
      <c r="K333" s="2" t="s">
        <v>1329</v>
      </c>
      <c r="L333" s="3">
        <v>175</v>
      </c>
      <c r="M333" s="3">
        <v>183.75</v>
      </c>
      <c r="N333" s="3">
        <v>349.99</v>
      </c>
      <c r="O333" s="2" t="s">
        <v>217</v>
      </c>
      <c r="P333" s="2" t="s">
        <v>1308</v>
      </c>
      <c r="Q333" s="2" t="s">
        <v>219</v>
      </c>
      <c r="R333" s="2" t="s">
        <v>220</v>
      </c>
      <c r="S333" s="2" t="s">
        <v>3190</v>
      </c>
      <c r="T333" s="2" t="s">
        <v>222</v>
      </c>
      <c r="U333" s="2" t="s">
        <v>2892</v>
      </c>
      <c r="V333" s="2" t="s">
        <v>1033</v>
      </c>
      <c r="W333" s="2" t="s">
        <v>1234</v>
      </c>
      <c r="X333" s="2" t="s">
        <v>707</v>
      </c>
      <c r="Y333" s="2" t="s">
        <v>220</v>
      </c>
      <c r="Z333" s="4"/>
      <c r="AA333" s="4">
        <f>=ROUNDDOWN({0},0)</f>
      </c>
      <c r="AB333" s="5"/>
      <c r="AC333" s="2" t="s">
        <v>846</v>
      </c>
      <c r="AD333" s="4">
        <v>130</v>
      </c>
      <c r="AE333" s="4">
        <v>215</v>
      </c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220</v>
      </c>
      <c r="AW333" s="8" t="s">
        <v>220</v>
      </c>
      <c r="AX333" s="4" t="s">
        <v>220</v>
      </c>
      <c r="AY333" s="8" t="s">
        <v>220</v>
      </c>
      <c r="AZ333" s="7" t="s">
        <v>220</v>
      </c>
      <c r="BA333" s="7" t="s">
        <v>220</v>
      </c>
      <c r="BB333" s="7"/>
      <c r="BC333" s="4" t="s">
        <v>220</v>
      </c>
      <c r="BD333" s="8" t="s">
        <v>220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/>
      <c r="BJ333" s="4"/>
      <c r="BK333" s="8"/>
      <c r="BL333" s="2" t="s">
        <v>220</v>
      </c>
      <c r="BM333" s="7"/>
      <c r="BN333" s="7"/>
      <c r="BO333" s="4"/>
      <c r="BP333" s="8"/>
      <c r="BQ333" s="4"/>
      <c r="BR333" s="8"/>
      <c r="BS333" s="7"/>
      <c r="BT333" s="7"/>
      <c r="BU333" s="2" t="s">
        <v>277</v>
      </c>
      <c r="BV333" s="2" t="s">
        <v>217</v>
      </c>
      <c r="BW333" s="2" t="s">
        <v>220</v>
      </c>
      <c r="BX333" s="2" t="s">
        <v>220</v>
      </c>
      <c r="BY333" s="2" t="s">
        <v>232</v>
      </c>
      <c r="BZ333" s="2" t="s">
        <v>220</v>
      </c>
      <c r="CA333" s="4"/>
      <c r="CB333" s="8"/>
      <c r="CC333" s="4"/>
      <c r="CD333" s="8"/>
      <c r="CE333" s="7"/>
      <c r="CF333" s="7"/>
      <c r="CG333" s="2" t="s">
        <v>832</v>
      </c>
      <c r="CH333" s="2" t="s">
        <v>217</v>
      </c>
      <c r="CI333" s="2" t="s">
        <v>220</v>
      </c>
      <c r="CJ333" s="2" t="s">
        <v>220</v>
      </c>
      <c r="CK333" s="2" t="s">
        <v>232</v>
      </c>
      <c r="CL333" s="2" t="s">
        <v>220</v>
      </c>
      <c r="CM333" s="4"/>
      <c r="CN333" s="8"/>
      <c r="CO333" s="4"/>
      <c r="CP333" s="8"/>
      <c r="CQ333" s="7"/>
      <c r="CR333" s="7"/>
      <c r="CS333" s="2" t="s">
        <v>832</v>
      </c>
      <c r="CT333" s="2" t="s">
        <v>217</v>
      </c>
      <c r="CU333" s="2" t="s">
        <v>220</v>
      </c>
      <c r="CV333" s="2" t="s">
        <v>220</v>
      </c>
      <c r="CW333" s="2" t="s">
        <v>232</v>
      </c>
      <c r="CX333" s="2" t="s">
        <v>220</v>
      </c>
      <c r="CY333" s="4"/>
      <c r="CZ333" s="8"/>
      <c r="DA333" s="4"/>
      <c r="DB333" s="8"/>
      <c r="DC333" s="7"/>
      <c r="DD333" s="7"/>
      <c r="DE333" s="2" t="s">
        <v>832</v>
      </c>
      <c r="DF333" s="2" t="s">
        <v>217</v>
      </c>
      <c r="DG333" s="2" t="s">
        <v>220</v>
      </c>
      <c r="DH333" s="2" t="s">
        <v>220</v>
      </c>
      <c r="DI333" s="2" t="s">
        <v>232</v>
      </c>
      <c r="DJ333" s="2" t="s">
        <v>220</v>
      </c>
      <c r="DK333" s="4"/>
      <c r="DL333" s="8"/>
      <c r="DM333" s="4"/>
      <c r="DN333" s="8"/>
      <c r="DO333" s="7"/>
      <c r="DP333" s="7"/>
      <c r="DQ333" s="2" t="s">
        <v>230</v>
      </c>
      <c r="DR333" s="2" t="s">
        <v>217</v>
      </c>
      <c r="DS333" s="2" t="s">
        <v>220</v>
      </c>
      <c r="DT333" s="2" t="s">
        <v>220</v>
      </c>
      <c r="DU333" s="2" t="s">
        <v>232</v>
      </c>
      <c r="DV333" s="2" t="s">
        <v>220</v>
      </c>
      <c r="DW333" s="4"/>
      <c r="DX333" s="8"/>
      <c r="DY333" s="4"/>
      <c r="DZ333" s="8"/>
      <c r="EA333" s="7"/>
      <c r="EB333" s="7"/>
      <c r="EC333" s="2" t="s">
        <v>832</v>
      </c>
      <c r="ED333" s="2" t="s">
        <v>217</v>
      </c>
      <c r="EE333" s="2" t="s">
        <v>220</v>
      </c>
      <c r="EF333" s="2" t="s">
        <v>220</v>
      </c>
      <c r="EG333" s="2" t="s">
        <v>232</v>
      </c>
      <c r="EH333" s="2" t="s">
        <v>220</v>
      </c>
      <c r="EI333" s="4"/>
      <c r="EJ333" s="8"/>
      <c r="EK333" s="4"/>
      <c r="EL333" s="8"/>
      <c r="EM333" s="7"/>
      <c r="EN333" s="7"/>
      <c r="EO333" s="2" t="s">
        <v>268</v>
      </c>
      <c r="EP333" s="2" t="s">
        <v>217</v>
      </c>
      <c r="EQ333" s="2" t="s">
        <v>220</v>
      </c>
      <c r="ER333" s="2" t="s">
        <v>220</v>
      </c>
      <c r="ES333" s="2" t="s">
        <v>232</v>
      </c>
      <c r="ET333" s="2" t="s">
        <v>220</v>
      </c>
      <c r="EU333" s="4"/>
      <c r="EV333" s="8"/>
      <c r="EW333" s="4"/>
      <c r="EX333" s="8"/>
      <c r="EY333" s="7"/>
      <c r="EZ333" s="7"/>
      <c r="FA333" s="2" t="s">
        <v>832</v>
      </c>
      <c r="FB333" s="2" t="s">
        <v>217</v>
      </c>
      <c r="FC333" s="2" t="s">
        <v>220</v>
      </c>
      <c r="FD333" s="2" t="s">
        <v>220</v>
      </c>
      <c r="FE333" s="2" t="s">
        <v>232</v>
      </c>
      <c r="FF333" s="2" t="s">
        <v>220</v>
      </c>
      <c r="FG333" s="4"/>
      <c r="FH333" s="8"/>
      <c r="FI333" s="4"/>
      <c r="FJ333" s="8"/>
      <c r="FK333" s="7"/>
      <c r="FL333" s="7"/>
      <c r="FM333" s="2" t="s">
        <v>832</v>
      </c>
      <c r="FN333" s="2" t="s">
        <v>217</v>
      </c>
      <c r="FO333" s="2" t="s">
        <v>220</v>
      </c>
      <c r="FP333" s="2" t="s">
        <v>220</v>
      </c>
      <c r="FQ333" s="2" t="s">
        <v>232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277</v>
      </c>
      <c r="FZ333" s="2" t="s">
        <v>217</v>
      </c>
      <c r="GA333" s="2" t="s">
        <v>220</v>
      </c>
      <c r="GB333" s="2" t="s">
        <v>220</v>
      </c>
      <c r="GC333" s="2" t="s">
        <v>232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277</v>
      </c>
      <c r="GL333" s="2" t="s">
        <v>217</v>
      </c>
      <c r="GM333" s="2" t="s">
        <v>220</v>
      </c>
      <c r="GN333" s="2" t="s">
        <v>220</v>
      </c>
      <c r="GO333" s="2" t="s">
        <v>232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832</v>
      </c>
      <c r="GX333" s="2" t="s">
        <v>217</v>
      </c>
      <c r="GY333" s="2" t="s">
        <v>220</v>
      </c>
      <c r="GZ333" s="2" t="s">
        <v>220</v>
      </c>
      <c r="HA333" s="2" t="s">
        <v>232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832</v>
      </c>
      <c r="HJ333" s="2" t="s">
        <v>217</v>
      </c>
      <c r="HK333" s="2" t="s">
        <v>220</v>
      </c>
      <c r="HL333" s="2" t="s">
        <v>220</v>
      </c>
      <c r="HM333" s="2" t="s">
        <v>232</v>
      </c>
      <c r="HN333" s="2" t="s">
        <v>220</v>
      </c>
      <c r="HO333" s="4"/>
      <c r="HP333" s="8"/>
      <c r="HQ333" s="4"/>
      <c r="HR333" s="8"/>
      <c r="HS333" s="7"/>
      <c r="HT333" s="7"/>
      <c r="HU333" s="2" t="s">
        <v>277</v>
      </c>
      <c r="HV333" s="2" t="s">
        <v>217</v>
      </c>
      <c r="HW333" s="2" t="s">
        <v>220</v>
      </c>
      <c r="HX333" s="2" t="s">
        <v>220</v>
      </c>
      <c r="HY333" s="2" t="s">
        <v>232</v>
      </c>
      <c r="HZ333" s="2" t="s">
        <v>220</v>
      </c>
      <c r="IA333" s="4"/>
      <c r="IB333" s="8"/>
      <c r="IC333" s="4"/>
      <c r="ID333" s="8"/>
      <c r="IE333" s="7"/>
      <c r="IF333" s="7"/>
      <c r="IG333" s="2" t="s">
        <v>230</v>
      </c>
      <c r="IH333" s="2" t="s">
        <v>217</v>
      </c>
      <c r="II333" s="2" t="s">
        <v>220</v>
      </c>
      <c r="IJ333" s="2" t="s">
        <v>220</v>
      </c>
      <c r="IK333" s="2" t="s">
        <v>232</v>
      </c>
      <c r="IL333" s="2" t="s">
        <v>220</v>
      </c>
      <c r="IM333" s="4"/>
      <c r="IN333" s="8"/>
      <c r="IO333" s="4"/>
      <c r="IP333" s="8"/>
      <c r="IQ333" s="7"/>
      <c r="IR333" s="7"/>
      <c r="IS333" s="2" t="s">
        <v>832</v>
      </c>
      <c r="IT333" s="2" t="s">
        <v>217</v>
      </c>
      <c r="IU333" s="2" t="s">
        <v>220</v>
      </c>
      <c r="IV333" s="2" t="s">
        <v>220</v>
      </c>
      <c r="IW333" s="2" t="s">
        <v>232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832</v>
      </c>
      <c r="JF333" s="2" t="s">
        <v>217</v>
      </c>
      <c r="JG333" s="2" t="s">
        <v>220</v>
      </c>
      <c r="JH333" s="2" t="s">
        <v>220</v>
      </c>
      <c r="JI333" s="2" t="s">
        <v>232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832</v>
      </c>
      <c r="JR333" s="2" t="s">
        <v>217</v>
      </c>
      <c r="JS333" s="2" t="s">
        <v>220</v>
      </c>
      <c r="JT333" s="2" t="s">
        <v>220</v>
      </c>
      <c r="JU333" s="2" t="s">
        <v>232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832</v>
      </c>
      <c r="KD333" s="2" t="s">
        <v>217</v>
      </c>
      <c r="KE333" s="2" t="s">
        <v>220</v>
      </c>
      <c r="KF333" s="2" t="s">
        <v>220</v>
      </c>
      <c r="KG333" s="2" t="s">
        <v>232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277</v>
      </c>
      <c r="KP333" s="2" t="s">
        <v>217</v>
      </c>
      <c r="KQ333" s="2" t="s">
        <v>220</v>
      </c>
      <c r="KR333" s="2" t="s">
        <v>220</v>
      </c>
      <c r="KS333" s="2" t="s">
        <v>232</v>
      </c>
      <c r="KT333" s="2" t="s">
        <v>220</v>
      </c>
      <c r="KU333" s="4"/>
      <c r="KV333" s="8"/>
      <c r="KW333" s="4"/>
      <c r="KX333" s="8"/>
      <c r="KY333" s="7"/>
      <c r="KZ333" s="7"/>
      <c r="LA333" s="2" t="s">
        <v>277</v>
      </c>
      <c r="LB333" s="2" t="s">
        <v>217</v>
      </c>
      <c r="LC333" s="2" t="s">
        <v>220</v>
      </c>
      <c r="LD333" s="2" t="s">
        <v>220</v>
      </c>
      <c r="LE333" s="2" t="s">
        <v>232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268</v>
      </c>
      <c r="LN333" s="2" t="s">
        <v>217</v>
      </c>
      <c r="LO333" s="2" t="s">
        <v>220</v>
      </c>
      <c r="LP333" s="2" t="s">
        <v>220</v>
      </c>
      <c r="LQ333" s="2" t="s">
        <v>232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268</v>
      </c>
      <c r="LZ333" s="2" t="s">
        <v>217</v>
      </c>
      <c r="MA333" s="2" t="s">
        <v>220</v>
      </c>
      <c r="MB333" s="2" t="s">
        <v>220</v>
      </c>
      <c r="MC333" s="2" t="s">
        <v>232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277</v>
      </c>
      <c r="ML333" s="2" t="s">
        <v>217</v>
      </c>
      <c r="MM333" s="2" t="s">
        <v>220</v>
      </c>
      <c r="MN333" s="2" t="s">
        <v>220</v>
      </c>
      <c r="MO333" s="2" t="s">
        <v>232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220</v>
      </c>
      <c r="MY333" s="2" t="s">
        <v>220</v>
      </c>
      <c r="MZ333" s="2" t="s">
        <v>220</v>
      </c>
      <c r="NA333" s="2" t="s">
        <v>220</v>
      </c>
      <c r="NB333" s="2" t="s">
        <v>220</v>
      </c>
      <c r="NC333" s="4"/>
      <c r="ND333" s="8"/>
      <c r="NE333" s="4"/>
      <c r="NF333" s="8"/>
      <c r="NG333" s="7"/>
      <c r="NH333" s="7"/>
      <c r="NI333" s="2" t="s">
        <v>832</v>
      </c>
      <c r="NJ333" s="2" t="s">
        <v>217</v>
      </c>
      <c r="NK333" s="2" t="s">
        <v>220</v>
      </c>
      <c r="NL333" s="2" t="s">
        <v>220</v>
      </c>
      <c r="NM333" s="2" t="s">
        <v>232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832</v>
      </c>
      <c r="NV333" s="2" t="s">
        <v>217</v>
      </c>
      <c r="NW333" s="2" t="s">
        <v>220</v>
      </c>
      <c r="NX333" s="2" t="s">
        <v>220</v>
      </c>
      <c r="NY333" s="2" t="s">
        <v>232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220</v>
      </c>
      <c r="OI333" s="2" t="s">
        <v>220</v>
      </c>
      <c r="OJ333" s="2" t="s">
        <v>220</v>
      </c>
      <c r="OK333" s="2" t="s">
        <v>220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277</v>
      </c>
      <c r="OT333" s="2" t="s">
        <v>217</v>
      </c>
      <c r="OU333" s="2" t="s">
        <v>220</v>
      </c>
      <c r="OV333" s="2" t="s">
        <v>220</v>
      </c>
      <c r="OW333" s="2" t="s">
        <v>232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832</v>
      </c>
      <c r="PF333" s="2" t="s">
        <v>217</v>
      </c>
      <c r="PG333" s="2" t="s">
        <v>220</v>
      </c>
      <c r="PH333" s="2" t="s">
        <v>220</v>
      </c>
      <c r="PI333" s="2" t="s">
        <v>232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220</v>
      </c>
      <c r="PR333" s="2" t="s">
        <v>220</v>
      </c>
      <c r="PS333" s="2" t="s">
        <v>220</v>
      </c>
      <c r="PT333" s="2" t="s">
        <v>220</v>
      </c>
      <c r="PU333" s="2" t="s">
        <v>220</v>
      </c>
      <c r="PV333" s="2" t="s">
        <v>220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>
        <v>130</v>
      </c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>
        <v>85</v>
      </c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</row>
    <row r="334">
      <c r="A334" s="2" t="s">
        <v>3192</v>
      </c>
      <c r="B334" s="2" t="s">
        <v>209</v>
      </c>
      <c r="C334" s="2" t="s">
        <v>2878</v>
      </c>
      <c r="D334" s="2" t="s">
        <v>211</v>
      </c>
      <c r="E334" s="2" t="s">
        <v>1372</v>
      </c>
      <c r="F334" s="2" t="s">
        <v>3193</v>
      </c>
      <c r="G334" s="2" t="s">
        <v>3194</v>
      </c>
      <c r="H334" s="2" t="s">
        <v>3195</v>
      </c>
      <c r="I334" s="2" t="s">
        <v>3196</v>
      </c>
      <c r="J334" s="2" t="s">
        <v>2881</v>
      </c>
      <c r="K334" s="2" t="s">
        <v>1329</v>
      </c>
      <c r="L334" s="3">
        <v>100</v>
      </c>
      <c r="M334" s="3">
        <v>105</v>
      </c>
      <c r="N334" s="3">
        <v>199.99</v>
      </c>
      <c r="O334" s="2" t="s">
        <v>217</v>
      </c>
      <c r="P334" s="2" t="s">
        <v>538</v>
      </c>
      <c r="Q334" s="2" t="s">
        <v>219</v>
      </c>
      <c r="R334" s="2" t="s">
        <v>220</v>
      </c>
      <c r="S334" s="2" t="s">
        <v>3197</v>
      </c>
      <c r="T334" s="2" t="s">
        <v>220</v>
      </c>
      <c r="U334" s="2" t="s">
        <v>2884</v>
      </c>
      <c r="V334" s="2" t="s">
        <v>1217</v>
      </c>
      <c r="W334" s="2" t="s">
        <v>3144</v>
      </c>
      <c r="X334" s="2" t="s">
        <v>3198</v>
      </c>
      <c r="Y334" s="2" t="s">
        <v>582</v>
      </c>
      <c r="Z334" s="4"/>
      <c r="AA334" s="4">
        <f>=ROUNDDOWN({0},0)</f>
      </c>
      <c r="AB334" s="5"/>
      <c r="AC334" s="2" t="s">
        <v>220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220</v>
      </c>
      <c r="AW334" s="8" t="s">
        <v>220</v>
      </c>
      <c r="AX334" s="4" t="s">
        <v>220</v>
      </c>
      <c r="AY334" s="8" t="s">
        <v>220</v>
      </c>
      <c r="AZ334" s="7" t="s">
        <v>220</v>
      </c>
      <c r="BA334" s="7" t="s">
        <v>220</v>
      </c>
      <c r="BB334" s="7"/>
      <c r="BC334" s="4" t="s">
        <v>220</v>
      </c>
      <c r="BD334" s="8" t="s">
        <v>220</v>
      </c>
      <c r="BE334" s="4" t="s">
        <v>220</v>
      </c>
      <c r="BF334" s="8" t="s">
        <v>220</v>
      </c>
      <c r="BG334" s="7" t="s">
        <v>220</v>
      </c>
      <c r="BH334" s="7" t="s">
        <v>220</v>
      </c>
      <c r="BI334" s="7"/>
      <c r="BJ334" s="4"/>
      <c r="BK334" s="8"/>
      <c r="BL334" s="2" t="s">
        <v>220</v>
      </c>
      <c r="BM334" s="7"/>
      <c r="BN334" s="7"/>
      <c r="BO334" s="4"/>
      <c r="BP334" s="8"/>
      <c r="BQ334" s="4"/>
      <c r="BR334" s="8"/>
      <c r="BS334" s="7"/>
      <c r="BT334" s="7"/>
      <c r="BU334" s="2" t="s">
        <v>230</v>
      </c>
      <c r="BV334" s="2" t="s">
        <v>270</v>
      </c>
      <c r="BW334" s="2" t="s">
        <v>220</v>
      </c>
      <c r="BX334" s="2" t="s">
        <v>2202</v>
      </c>
      <c r="BY334" s="2" t="s">
        <v>232</v>
      </c>
      <c r="BZ334" s="2" t="s">
        <v>220</v>
      </c>
      <c r="CA334" s="4"/>
      <c r="CB334" s="8"/>
      <c r="CC334" s="4"/>
      <c r="CD334" s="8"/>
      <c r="CE334" s="7"/>
      <c r="CF334" s="7"/>
      <c r="CG334" s="2" t="s">
        <v>230</v>
      </c>
      <c r="CH334" s="2" t="s">
        <v>270</v>
      </c>
      <c r="CI334" s="2" t="s">
        <v>591</v>
      </c>
      <c r="CJ334" s="2" t="s">
        <v>1525</v>
      </c>
      <c r="CK334" s="2" t="s">
        <v>232</v>
      </c>
      <c r="CL334" s="2" t="s">
        <v>220</v>
      </c>
      <c r="CM334" s="4"/>
      <c r="CN334" s="8"/>
      <c r="CO334" s="4"/>
      <c r="CP334" s="8"/>
      <c r="CQ334" s="7"/>
      <c r="CR334" s="7"/>
      <c r="CS334" s="2" t="s">
        <v>230</v>
      </c>
      <c r="CT334" s="2" t="s">
        <v>270</v>
      </c>
      <c r="CU334" s="2" t="s">
        <v>478</v>
      </c>
      <c r="CV334" s="2" t="s">
        <v>220</v>
      </c>
      <c r="CW334" s="2" t="s">
        <v>232</v>
      </c>
      <c r="CX334" s="2" t="s">
        <v>220</v>
      </c>
      <c r="CY334" s="4"/>
      <c r="CZ334" s="8"/>
      <c r="DA334" s="4"/>
      <c r="DB334" s="8"/>
      <c r="DC334" s="7"/>
      <c r="DD334" s="7"/>
      <c r="DE334" s="2" t="s">
        <v>230</v>
      </c>
      <c r="DF334" s="2" t="s">
        <v>270</v>
      </c>
      <c r="DG334" s="2" t="s">
        <v>591</v>
      </c>
      <c r="DH334" s="2" t="s">
        <v>1512</v>
      </c>
      <c r="DI334" s="2" t="s">
        <v>232</v>
      </c>
      <c r="DJ334" s="2" t="s">
        <v>220</v>
      </c>
      <c r="DK334" s="4"/>
      <c r="DL334" s="8"/>
      <c r="DM334" s="4"/>
      <c r="DN334" s="8"/>
      <c r="DO334" s="7"/>
      <c r="DP334" s="7"/>
      <c r="DQ334" s="2" t="s">
        <v>230</v>
      </c>
      <c r="DR334" s="2" t="s">
        <v>270</v>
      </c>
      <c r="DS334" s="2" t="s">
        <v>591</v>
      </c>
      <c r="DT334" s="2" t="s">
        <v>3199</v>
      </c>
      <c r="DU334" s="2" t="s">
        <v>232</v>
      </c>
      <c r="DV334" s="2" t="s">
        <v>220</v>
      </c>
      <c r="DW334" s="4"/>
      <c r="DX334" s="8"/>
      <c r="DY334" s="4"/>
      <c r="DZ334" s="8"/>
      <c r="EA334" s="7"/>
      <c r="EB334" s="7"/>
      <c r="EC334" s="2" t="s">
        <v>230</v>
      </c>
      <c r="ED334" s="2" t="s">
        <v>270</v>
      </c>
      <c r="EE334" s="2" t="s">
        <v>591</v>
      </c>
      <c r="EF334" s="2" t="s">
        <v>1525</v>
      </c>
      <c r="EG334" s="2" t="s">
        <v>232</v>
      </c>
      <c r="EH334" s="2" t="s">
        <v>220</v>
      </c>
      <c r="EI334" s="4"/>
      <c r="EJ334" s="8"/>
      <c r="EK334" s="4"/>
      <c r="EL334" s="8"/>
      <c r="EM334" s="7"/>
      <c r="EN334" s="7"/>
      <c r="EO334" s="2" t="s">
        <v>268</v>
      </c>
      <c r="EP334" s="2" t="s">
        <v>270</v>
      </c>
      <c r="EQ334" s="2" t="s">
        <v>220</v>
      </c>
      <c r="ER334" s="2" t="s">
        <v>220</v>
      </c>
      <c r="ES334" s="2" t="s">
        <v>232</v>
      </c>
      <c r="ET334" s="2" t="s">
        <v>220</v>
      </c>
      <c r="EU334" s="4"/>
      <c r="EV334" s="8"/>
      <c r="EW334" s="4"/>
      <c r="EX334" s="8"/>
      <c r="EY334" s="7"/>
      <c r="EZ334" s="7"/>
      <c r="FA334" s="2" t="s">
        <v>230</v>
      </c>
      <c r="FB334" s="2" t="s">
        <v>270</v>
      </c>
      <c r="FC334" s="2" t="s">
        <v>591</v>
      </c>
      <c r="FD334" s="2" t="s">
        <v>1498</v>
      </c>
      <c r="FE334" s="2" t="s">
        <v>232</v>
      </c>
      <c r="FF334" s="2" t="s">
        <v>220</v>
      </c>
      <c r="FG334" s="4"/>
      <c r="FH334" s="8"/>
      <c r="FI334" s="4"/>
      <c r="FJ334" s="8"/>
      <c r="FK334" s="7"/>
      <c r="FL334" s="7"/>
      <c r="FM334" s="2" t="s">
        <v>277</v>
      </c>
      <c r="FN334" s="2" t="s">
        <v>270</v>
      </c>
      <c r="FO334" s="2" t="s">
        <v>220</v>
      </c>
      <c r="FP334" s="2" t="s">
        <v>220</v>
      </c>
      <c r="FQ334" s="2" t="s">
        <v>232</v>
      </c>
      <c r="FR334" s="2" t="s">
        <v>220</v>
      </c>
      <c r="FS334" s="4"/>
      <c r="FT334" s="8"/>
      <c r="FU334" s="4"/>
      <c r="FV334" s="8"/>
      <c r="FW334" s="7"/>
      <c r="FX334" s="7"/>
      <c r="FY334" s="2" t="s">
        <v>277</v>
      </c>
      <c r="FZ334" s="2" t="s">
        <v>270</v>
      </c>
      <c r="GA334" s="2" t="s">
        <v>220</v>
      </c>
      <c r="GB334" s="2" t="s">
        <v>220</v>
      </c>
      <c r="GC334" s="2" t="s">
        <v>232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277</v>
      </c>
      <c r="GL334" s="2" t="s">
        <v>217</v>
      </c>
      <c r="GM334" s="2" t="s">
        <v>220</v>
      </c>
      <c r="GN334" s="2" t="s">
        <v>220</v>
      </c>
      <c r="GO334" s="2" t="s">
        <v>232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277</v>
      </c>
      <c r="GX334" s="2" t="s">
        <v>270</v>
      </c>
      <c r="GY334" s="2" t="s">
        <v>220</v>
      </c>
      <c r="GZ334" s="2" t="s">
        <v>220</v>
      </c>
      <c r="HA334" s="2" t="s">
        <v>232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277</v>
      </c>
      <c r="HJ334" s="2" t="s">
        <v>270</v>
      </c>
      <c r="HK334" s="2" t="s">
        <v>220</v>
      </c>
      <c r="HL334" s="2" t="s">
        <v>220</v>
      </c>
      <c r="HM334" s="2" t="s">
        <v>232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277</v>
      </c>
      <c r="HV334" s="2" t="s">
        <v>270</v>
      </c>
      <c r="HW334" s="2" t="s">
        <v>3200</v>
      </c>
      <c r="HX334" s="2" t="s">
        <v>220</v>
      </c>
      <c r="HY334" s="2" t="s">
        <v>232</v>
      </c>
      <c r="HZ334" s="2" t="s">
        <v>220</v>
      </c>
      <c r="IA334" s="4"/>
      <c r="IB334" s="8"/>
      <c r="IC334" s="4"/>
      <c r="ID334" s="8"/>
      <c r="IE334" s="7"/>
      <c r="IF334" s="7"/>
      <c r="IG334" s="2" t="s">
        <v>230</v>
      </c>
      <c r="IH334" s="2" t="s">
        <v>270</v>
      </c>
      <c r="II334" s="2" t="s">
        <v>591</v>
      </c>
      <c r="IJ334" s="2" t="s">
        <v>3201</v>
      </c>
      <c r="IK334" s="2" t="s">
        <v>232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230</v>
      </c>
      <c r="IT334" s="2" t="s">
        <v>270</v>
      </c>
      <c r="IU334" s="2" t="s">
        <v>3202</v>
      </c>
      <c r="IV334" s="2" t="s">
        <v>2338</v>
      </c>
      <c r="IW334" s="2" t="s">
        <v>232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254</v>
      </c>
      <c r="JF334" s="2" t="s">
        <v>270</v>
      </c>
      <c r="JG334" s="2" t="s">
        <v>220</v>
      </c>
      <c r="JH334" s="2" t="s">
        <v>220</v>
      </c>
      <c r="JI334" s="2" t="s">
        <v>232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230</v>
      </c>
      <c r="JR334" s="2" t="s">
        <v>270</v>
      </c>
      <c r="JS334" s="2" t="s">
        <v>603</v>
      </c>
      <c r="JT334" s="2" t="s">
        <v>220</v>
      </c>
      <c r="JU334" s="2" t="s">
        <v>232</v>
      </c>
      <c r="JV334" s="2" t="s">
        <v>220</v>
      </c>
      <c r="JW334" s="4"/>
      <c r="JX334" s="8"/>
      <c r="JY334" s="4"/>
      <c r="JZ334" s="8"/>
      <c r="KA334" s="7"/>
      <c r="KB334" s="7"/>
      <c r="KC334" s="2" t="s">
        <v>277</v>
      </c>
      <c r="KD334" s="2" t="s">
        <v>270</v>
      </c>
      <c r="KE334" s="2" t="s">
        <v>220</v>
      </c>
      <c r="KF334" s="2" t="s">
        <v>220</v>
      </c>
      <c r="KG334" s="2" t="s">
        <v>232</v>
      </c>
      <c r="KH334" s="2" t="s">
        <v>220</v>
      </c>
      <c r="KI334" s="4"/>
      <c r="KJ334" s="8"/>
      <c r="KK334" s="4"/>
      <c r="KL334" s="8"/>
      <c r="KM334" s="7"/>
      <c r="KN334" s="7"/>
      <c r="KO334" s="2" t="s">
        <v>277</v>
      </c>
      <c r="KP334" s="2" t="s">
        <v>270</v>
      </c>
      <c r="KQ334" s="2" t="s">
        <v>220</v>
      </c>
      <c r="KR334" s="2" t="s">
        <v>220</v>
      </c>
      <c r="KS334" s="2" t="s">
        <v>232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277</v>
      </c>
      <c r="LB334" s="2" t="s">
        <v>270</v>
      </c>
      <c r="LC334" s="2" t="s">
        <v>220</v>
      </c>
      <c r="LD334" s="2" t="s">
        <v>220</v>
      </c>
      <c r="LE334" s="2" t="s">
        <v>232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268</v>
      </c>
      <c r="LN334" s="2" t="s">
        <v>270</v>
      </c>
      <c r="LO334" s="2" t="s">
        <v>220</v>
      </c>
      <c r="LP334" s="2" t="s">
        <v>220</v>
      </c>
      <c r="LQ334" s="2" t="s">
        <v>232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230</v>
      </c>
      <c r="LZ334" s="2" t="s">
        <v>270</v>
      </c>
      <c r="MA334" s="2" t="s">
        <v>494</v>
      </c>
      <c r="MB334" s="2" t="s">
        <v>220</v>
      </c>
      <c r="MC334" s="2" t="s">
        <v>232</v>
      </c>
      <c r="MD334" s="2" t="s">
        <v>220</v>
      </c>
      <c r="ME334" s="4"/>
      <c r="MF334" s="8"/>
      <c r="MG334" s="4"/>
      <c r="MH334" s="8"/>
      <c r="MI334" s="7"/>
      <c r="MJ334" s="7"/>
      <c r="MK334" s="2" t="s">
        <v>277</v>
      </c>
      <c r="ML334" s="2" t="s">
        <v>270</v>
      </c>
      <c r="MM334" s="2" t="s">
        <v>220</v>
      </c>
      <c r="MN334" s="2" t="s">
        <v>220</v>
      </c>
      <c r="MO334" s="2" t="s">
        <v>232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230</v>
      </c>
      <c r="MX334" s="2" t="s">
        <v>270</v>
      </c>
      <c r="MY334" s="2" t="s">
        <v>648</v>
      </c>
      <c r="MZ334" s="2" t="s">
        <v>2032</v>
      </c>
      <c r="NA334" s="2" t="s">
        <v>232</v>
      </c>
      <c r="NB334" s="2" t="s">
        <v>220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220</v>
      </c>
      <c r="NK334" s="2" t="s">
        <v>220</v>
      </c>
      <c r="NL334" s="2" t="s">
        <v>220</v>
      </c>
      <c r="NM334" s="2" t="s">
        <v>220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277</v>
      </c>
      <c r="NV334" s="2" t="s">
        <v>270</v>
      </c>
      <c r="NW334" s="2" t="s">
        <v>220</v>
      </c>
      <c r="NX334" s="2" t="s">
        <v>220</v>
      </c>
      <c r="NY334" s="2" t="s">
        <v>232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220</v>
      </c>
      <c r="OI334" s="2" t="s">
        <v>220</v>
      </c>
      <c r="OJ334" s="2" t="s">
        <v>220</v>
      </c>
      <c r="OK334" s="2" t="s">
        <v>220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277</v>
      </c>
      <c r="OT334" s="2" t="s">
        <v>270</v>
      </c>
      <c r="OU334" s="2" t="s">
        <v>220</v>
      </c>
      <c r="OV334" s="2" t="s">
        <v>220</v>
      </c>
      <c r="OW334" s="2" t="s">
        <v>232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220</v>
      </c>
      <c r="PF334" s="2" t="s">
        <v>220</v>
      </c>
      <c r="PG334" s="2" t="s">
        <v>220</v>
      </c>
      <c r="PH334" s="2" t="s">
        <v>220</v>
      </c>
      <c r="PI334" s="2" t="s">
        <v>220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825</v>
      </c>
      <c r="PR334" s="2" t="s">
        <v>270</v>
      </c>
      <c r="PS334" s="2" t="s">
        <v>220</v>
      </c>
      <c r="PT334" s="2" t="s">
        <v>220</v>
      </c>
      <c r="PU334" s="2" t="s">
        <v>232</v>
      </c>
      <c r="PV334" s="2" t="s">
        <v>220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</row>
    <row r="335">
      <c r="A335" s="2" t="s">
        <v>3203</v>
      </c>
      <c r="B335" s="2" t="s">
        <v>209</v>
      </c>
      <c r="C335" s="2" t="s">
        <v>2878</v>
      </c>
      <c r="D335" s="2" t="s">
        <v>211</v>
      </c>
      <c r="E335" s="2" t="s">
        <v>1372</v>
      </c>
      <c r="F335" s="2" t="s">
        <v>3193</v>
      </c>
      <c r="G335" s="2" t="s">
        <v>3194</v>
      </c>
      <c r="H335" s="2" t="s">
        <v>3195</v>
      </c>
      <c r="I335" s="2" t="s">
        <v>3196</v>
      </c>
      <c r="J335" s="2" t="s">
        <v>1518</v>
      </c>
      <c r="K335" s="2" t="s">
        <v>1329</v>
      </c>
      <c r="L335" s="3">
        <v>115</v>
      </c>
      <c r="M335" s="3">
        <v>120.75</v>
      </c>
      <c r="N335" s="3">
        <v>229.99</v>
      </c>
      <c r="O335" s="2" t="s">
        <v>217</v>
      </c>
      <c r="P335" s="2" t="s">
        <v>538</v>
      </c>
      <c r="Q335" s="2" t="s">
        <v>219</v>
      </c>
      <c r="R335" s="2" t="s">
        <v>220</v>
      </c>
      <c r="S335" s="2" t="s">
        <v>3197</v>
      </c>
      <c r="T335" s="2" t="s">
        <v>220</v>
      </c>
      <c r="U335" s="2" t="s">
        <v>2884</v>
      </c>
      <c r="V335" s="2" t="s">
        <v>1217</v>
      </c>
      <c r="W335" s="2" t="s">
        <v>3144</v>
      </c>
      <c r="X335" s="2" t="s">
        <v>3198</v>
      </c>
      <c r="Y335" s="2" t="s">
        <v>582</v>
      </c>
      <c r="Z335" s="4"/>
      <c r="AA335" s="4">
        <f>=ROUNDDOWN({0},0)</f>
      </c>
      <c r="AB335" s="5"/>
      <c r="AC335" s="2" t="s">
        <v>220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220</v>
      </c>
      <c r="AW335" s="8" t="s">
        <v>220</v>
      </c>
      <c r="AX335" s="4" t="s">
        <v>220</v>
      </c>
      <c r="AY335" s="8" t="s">
        <v>220</v>
      </c>
      <c r="AZ335" s="7" t="s">
        <v>220</v>
      </c>
      <c r="BA335" s="7" t="s">
        <v>220</v>
      </c>
      <c r="BB335" s="7"/>
      <c r="BC335" s="4" t="s">
        <v>220</v>
      </c>
      <c r="BD335" s="8" t="s">
        <v>220</v>
      </c>
      <c r="BE335" s="4" t="s">
        <v>220</v>
      </c>
      <c r="BF335" s="8" t="s">
        <v>220</v>
      </c>
      <c r="BG335" s="7" t="s">
        <v>220</v>
      </c>
      <c r="BH335" s="7" t="s">
        <v>220</v>
      </c>
      <c r="BI335" s="7"/>
      <c r="BJ335" s="4"/>
      <c r="BK335" s="8"/>
      <c r="BL335" s="2" t="s">
        <v>220</v>
      </c>
      <c r="BM335" s="7"/>
      <c r="BN335" s="7"/>
      <c r="BO335" s="4"/>
      <c r="BP335" s="8"/>
      <c r="BQ335" s="4"/>
      <c r="BR335" s="8"/>
      <c r="BS335" s="7"/>
      <c r="BT335" s="7"/>
      <c r="BU335" s="2" t="s">
        <v>230</v>
      </c>
      <c r="BV335" s="2" t="s">
        <v>270</v>
      </c>
      <c r="BW335" s="2" t="s">
        <v>220</v>
      </c>
      <c r="BX335" s="2" t="s">
        <v>3204</v>
      </c>
      <c r="BY335" s="2" t="s">
        <v>232</v>
      </c>
      <c r="BZ335" s="2" t="s">
        <v>220</v>
      </c>
      <c r="CA335" s="4"/>
      <c r="CB335" s="8"/>
      <c r="CC335" s="4"/>
      <c r="CD335" s="8"/>
      <c r="CE335" s="7"/>
      <c r="CF335" s="7"/>
      <c r="CG335" s="2" t="s">
        <v>230</v>
      </c>
      <c r="CH335" s="2" t="s">
        <v>270</v>
      </c>
      <c r="CI335" s="2" t="s">
        <v>591</v>
      </c>
      <c r="CJ335" s="2" t="s">
        <v>1525</v>
      </c>
      <c r="CK335" s="2" t="s">
        <v>232</v>
      </c>
      <c r="CL335" s="2" t="s">
        <v>220</v>
      </c>
      <c r="CM335" s="4"/>
      <c r="CN335" s="8"/>
      <c r="CO335" s="4"/>
      <c r="CP335" s="8"/>
      <c r="CQ335" s="7"/>
      <c r="CR335" s="7"/>
      <c r="CS335" s="2" t="s">
        <v>230</v>
      </c>
      <c r="CT335" s="2" t="s">
        <v>270</v>
      </c>
      <c r="CU335" s="2" t="s">
        <v>478</v>
      </c>
      <c r="CV335" s="2" t="s">
        <v>220</v>
      </c>
      <c r="CW335" s="2" t="s">
        <v>232</v>
      </c>
      <c r="CX335" s="2" t="s">
        <v>220</v>
      </c>
      <c r="CY335" s="4"/>
      <c r="CZ335" s="8"/>
      <c r="DA335" s="4"/>
      <c r="DB335" s="8"/>
      <c r="DC335" s="7"/>
      <c r="DD335" s="7"/>
      <c r="DE335" s="2" t="s">
        <v>230</v>
      </c>
      <c r="DF335" s="2" t="s">
        <v>270</v>
      </c>
      <c r="DG335" s="2" t="s">
        <v>591</v>
      </c>
      <c r="DH335" s="2" t="s">
        <v>2538</v>
      </c>
      <c r="DI335" s="2" t="s">
        <v>232</v>
      </c>
      <c r="DJ335" s="2" t="s">
        <v>220</v>
      </c>
      <c r="DK335" s="4"/>
      <c r="DL335" s="8"/>
      <c r="DM335" s="4"/>
      <c r="DN335" s="8"/>
      <c r="DO335" s="7"/>
      <c r="DP335" s="7"/>
      <c r="DQ335" s="2" t="s">
        <v>230</v>
      </c>
      <c r="DR335" s="2" t="s">
        <v>270</v>
      </c>
      <c r="DS335" s="2" t="s">
        <v>591</v>
      </c>
      <c r="DT335" s="2" t="s">
        <v>2718</v>
      </c>
      <c r="DU335" s="2" t="s">
        <v>232</v>
      </c>
      <c r="DV335" s="2" t="s">
        <v>220</v>
      </c>
      <c r="DW335" s="4"/>
      <c r="DX335" s="8"/>
      <c r="DY335" s="4"/>
      <c r="DZ335" s="8"/>
      <c r="EA335" s="7"/>
      <c r="EB335" s="7"/>
      <c r="EC335" s="2" t="s">
        <v>230</v>
      </c>
      <c r="ED335" s="2" t="s">
        <v>270</v>
      </c>
      <c r="EE335" s="2" t="s">
        <v>591</v>
      </c>
      <c r="EF335" s="2" t="s">
        <v>1504</v>
      </c>
      <c r="EG335" s="2" t="s">
        <v>232</v>
      </c>
      <c r="EH335" s="2" t="s">
        <v>220</v>
      </c>
      <c r="EI335" s="4"/>
      <c r="EJ335" s="8"/>
      <c r="EK335" s="4"/>
      <c r="EL335" s="8"/>
      <c r="EM335" s="7"/>
      <c r="EN335" s="7"/>
      <c r="EO335" s="2" t="s">
        <v>268</v>
      </c>
      <c r="EP335" s="2" t="s">
        <v>270</v>
      </c>
      <c r="EQ335" s="2" t="s">
        <v>220</v>
      </c>
      <c r="ER335" s="2" t="s">
        <v>220</v>
      </c>
      <c r="ES335" s="2" t="s">
        <v>232</v>
      </c>
      <c r="ET335" s="2" t="s">
        <v>220</v>
      </c>
      <c r="EU335" s="4"/>
      <c r="EV335" s="8"/>
      <c r="EW335" s="4"/>
      <c r="EX335" s="8"/>
      <c r="EY335" s="7"/>
      <c r="EZ335" s="7"/>
      <c r="FA335" s="2" t="s">
        <v>230</v>
      </c>
      <c r="FB335" s="2" t="s">
        <v>270</v>
      </c>
      <c r="FC335" s="2" t="s">
        <v>591</v>
      </c>
      <c r="FD335" s="2" t="s">
        <v>1498</v>
      </c>
      <c r="FE335" s="2" t="s">
        <v>232</v>
      </c>
      <c r="FF335" s="2" t="s">
        <v>220</v>
      </c>
      <c r="FG335" s="4"/>
      <c r="FH335" s="8"/>
      <c r="FI335" s="4"/>
      <c r="FJ335" s="8"/>
      <c r="FK335" s="7"/>
      <c r="FL335" s="7"/>
      <c r="FM335" s="2" t="s">
        <v>277</v>
      </c>
      <c r="FN335" s="2" t="s">
        <v>270</v>
      </c>
      <c r="FO335" s="2" t="s">
        <v>220</v>
      </c>
      <c r="FP335" s="2" t="s">
        <v>220</v>
      </c>
      <c r="FQ335" s="2" t="s">
        <v>232</v>
      </c>
      <c r="FR335" s="2" t="s">
        <v>220</v>
      </c>
      <c r="FS335" s="4"/>
      <c r="FT335" s="8"/>
      <c r="FU335" s="4"/>
      <c r="FV335" s="8"/>
      <c r="FW335" s="7"/>
      <c r="FX335" s="7"/>
      <c r="FY335" s="2" t="s">
        <v>277</v>
      </c>
      <c r="FZ335" s="2" t="s">
        <v>217</v>
      </c>
      <c r="GA335" s="2" t="s">
        <v>220</v>
      </c>
      <c r="GB335" s="2" t="s">
        <v>220</v>
      </c>
      <c r="GC335" s="2" t="s">
        <v>232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277</v>
      </c>
      <c r="GL335" s="2" t="s">
        <v>217</v>
      </c>
      <c r="GM335" s="2" t="s">
        <v>220</v>
      </c>
      <c r="GN335" s="2" t="s">
        <v>220</v>
      </c>
      <c r="GO335" s="2" t="s">
        <v>232</v>
      </c>
      <c r="GP335" s="2" t="s">
        <v>220</v>
      </c>
      <c r="GQ335" s="4"/>
      <c r="GR335" s="8"/>
      <c r="GS335" s="4"/>
      <c r="GT335" s="8"/>
      <c r="GU335" s="7"/>
      <c r="GV335" s="7"/>
      <c r="GW335" s="2" t="s">
        <v>277</v>
      </c>
      <c r="GX335" s="2" t="s">
        <v>270</v>
      </c>
      <c r="GY335" s="2" t="s">
        <v>220</v>
      </c>
      <c r="GZ335" s="2" t="s">
        <v>220</v>
      </c>
      <c r="HA335" s="2" t="s">
        <v>232</v>
      </c>
      <c r="HB335" s="2" t="s">
        <v>220</v>
      </c>
      <c r="HC335" s="4"/>
      <c r="HD335" s="8"/>
      <c r="HE335" s="4"/>
      <c r="HF335" s="8"/>
      <c r="HG335" s="7"/>
      <c r="HH335" s="7"/>
      <c r="HI335" s="2" t="s">
        <v>277</v>
      </c>
      <c r="HJ335" s="2" t="s">
        <v>270</v>
      </c>
      <c r="HK335" s="2" t="s">
        <v>220</v>
      </c>
      <c r="HL335" s="2" t="s">
        <v>220</v>
      </c>
      <c r="HM335" s="2" t="s">
        <v>232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277</v>
      </c>
      <c r="HV335" s="2" t="s">
        <v>270</v>
      </c>
      <c r="HW335" s="2" t="s">
        <v>3200</v>
      </c>
      <c r="HX335" s="2" t="s">
        <v>220</v>
      </c>
      <c r="HY335" s="2" t="s">
        <v>232</v>
      </c>
      <c r="HZ335" s="2" t="s">
        <v>220</v>
      </c>
      <c r="IA335" s="4"/>
      <c r="IB335" s="8"/>
      <c r="IC335" s="4"/>
      <c r="ID335" s="8"/>
      <c r="IE335" s="7"/>
      <c r="IF335" s="7"/>
      <c r="IG335" s="2" t="s">
        <v>230</v>
      </c>
      <c r="IH335" s="2" t="s">
        <v>270</v>
      </c>
      <c r="II335" s="2" t="s">
        <v>591</v>
      </c>
      <c r="IJ335" s="2" t="s">
        <v>1500</v>
      </c>
      <c r="IK335" s="2" t="s">
        <v>232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230</v>
      </c>
      <c r="IT335" s="2" t="s">
        <v>270</v>
      </c>
      <c r="IU335" s="2" t="s">
        <v>3202</v>
      </c>
      <c r="IV335" s="2" t="s">
        <v>593</v>
      </c>
      <c r="IW335" s="2" t="s">
        <v>232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254</v>
      </c>
      <c r="JF335" s="2" t="s">
        <v>270</v>
      </c>
      <c r="JG335" s="2" t="s">
        <v>220</v>
      </c>
      <c r="JH335" s="2" t="s">
        <v>220</v>
      </c>
      <c r="JI335" s="2" t="s">
        <v>232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230</v>
      </c>
      <c r="JR335" s="2" t="s">
        <v>270</v>
      </c>
      <c r="JS335" s="2" t="s">
        <v>603</v>
      </c>
      <c r="JT335" s="2" t="s">
        <v>220</v>
      </c>
      <c r="JU335" s="2" t="s">
        <v>232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277</v>
      </c>
      <c r="KD335" s="2" t="s">
        <v>270</v>
      </c>
      <c r="KE335" s="2" t="s">
        <v>220</v>
      </c>
      <c r="KF335" s="2" t="s">
        <v>220</v>
      </c>
      <c r="KG335" s="2" t="s">
        <v>232</v>
      </c>
      <c r="KH335" s="2" t="s">
        <v>220</v>
      </c>
      <c r="KI335" s="4"/>
      <c r="KJ335" s="8"/>
      <c r="KK335" s="4"/>
      <c r="KL335" s="8"/>
      <c r="KM335" s="7"/>
      <c r="KN335" s="7"/>
      <c r="KO335" s="2" t="s">
        <v>277</v>
      </c>
      <c r="KP335" s="2" t="s">
        <v>270</v>
      </c>
      <c r="KQ335" s="2" t="s">
        <v>220</v>
      </c>
      <c r="KR335" s="2" t="s">
        <v>220</v>
      </c>
      <c r="KS335" s="2" t="s">
        <v>232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277</v>
      </c>
      <c r="LB335" s="2" t="s">
        <v>270</v>
      </c>
      <c r="LC335" s="2" t="s">
        <v>220</v>
      </c>
      <c r="LD335" s="2" t="s">
        <v>220</v>
      </c>
      <c r="LE335" s="2" t="s">
        <v>232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268</v>
      </c>
      <c r="LN335" s="2" t="s">
        <v>270</v>
      </c>
      <c r="LO335" s="2" t="s">
        <v>220</v>
      </c>
      <c r="LP335" s="2" t="s">
        <v>220</v>
      </c>
      <c r="LQ335" s="2" t="s">
        <v>232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254</v>
      </c>
      <c r="LZ335" s="2" t="s">
        <v>270</v>
      </c>
      <c r="MA335" s="2" t="s">
        <v>220</v>
      </c>
      <c r="MB335" s="2" t="s">
        <v>220</v>
      </c>
      <c r="MC335" s="2" t="s">
        <v>232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277</v>
      </c>
      <c r="ML335" s="2" t="s">
        <v>270</v>
      </c>
      <c r="MM335" s="2" t="s">
        <v>220</v>
      </c>
      <c r="MN335" s="2" t="s">
        <v>220</v>
      </c>
      <c r="MO335" s="2" t="s">
        <v>232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230</v>
      </c>
      <c r="MX335" s="2" t="s">
        <v>270</v>
      </c>
      <c r="MY335" s="2" t="s">
        <v>648</v>
      </c>
      <c r="MZ335" s="2" t="s">
        <v>2032</v>
      </c>
      <c r="NA335" s="2" t="s">
        <v>232</v>
      </c>
      <c r="NB335" s="2" t="s">
        <v>220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220</v>
      </c>
      <c r="NK335" s="2" t="s">
        <v>220</v>
      </c>
      <c r="NL335" s="2" t="s">
        <v>220</v>
      </c>
      <c r="NM335" s="2" t="s">
        <v>220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277</v>
      </c>
      <c r="NV335" s="2" t="s">
        <v>270</v>
      </c>
      <c r="NW335" s="2" t="s">
        <v>220</v>
      </c>
      <c r="NX335" s="2" t="s">
        <v>220</v>
      </c>
      <c r="NY335" s="2" t="s">
        <v>232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220</v>
      </c>
      <c r="OH335" s="2" t="s">
        <v>220</v>
      </c>
      <c r="OI335" s="2" t="s">
        <v>220</v>
      </c>
      <c r="OJ335" s="2" t="s">
        <v>220</v>
      </c>
      <c r="OK335" s="2" t="s">
        <v>220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277</v>
      </c>
      <c r="OT335" s="2" t="s">
        <v>270</v>
      </c>
      <c r="OU335" s="2" t="s">
        <v>220</v>
      </c>
      <c r="OV335" s="2" t="s">
        <v>220</v>
      </c>
      <c r="OW335" s="2" t="s">
        <v>232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220</v>
      </c>
      <c r="PF335" s="2" t="s">
        <v>220</v>
      </c>
      <c r="PG335" s="2" t="s">
        <v>220</v>
      </c>
      <c r="PH335" s="2" t="s">
        <v>220</v>
      </c>
      <c r="PI335" s="2" t="s">
        <v>220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230</v>
      </c>
      <c r="PR335" s="2" t="s">
        <v>270</v>
      </c>
      <c r="PS335" s="2" t="s">
        <v>609</v>
      </c>
      <c r="PT335" s="2" t="s">
        <v>2644</v>
      </c>
      <c r="PU335" s="2" t="s">
        <v>232</v>
      </c>
      <c r="PV335" s="2" t="s">
        <v>220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</row>
    <row r="336">
      <c r="A336" s="2" t="s">
        <v>3205</v>
      </c>
      <c r="B336" s="2" t="s">
        <v>209</v>
      </c>
      <c r="C336" s="2" t="s">
        <v>2878</v>
      </c>
      <c r="D336" s="2" t="s">
        <v>211</v>
      </c>
      <c r="E336" s="2" t="s">
        <v>1372</v>
      </c>
      <c r="F336" s="2" t="s">
        <v>3206</v>
      </c>
      <c r="G336" s="2" t="s">
        <v>3206</v>
      </c>
      <c r="H336" s="2" t="s">
        <v>3206</v>
      </c>
      <c r="I336" s="2" t="s">
        <v>3207</v>
      </c>
      <c r="J336" s="2" t="s">
        <v>215</v>
      </c>
      <c r="K336" s="2" t="s">
        <v>3208</v>
      </c>
      <c r="L336" s="3">
        <v>150</v>
      </c>
      <c r="M336" s="3">
        <v>157.5</v>
      </c>
      <c r="N336" s="3">
        <v>299.99</v>
      </c>
      <c r="O336" s="2" t="s">
        <v>217</v>
      </c>
      <c r="P336" s="2" t="s">
        <v>1308</v>
      </c>
      <c r="Q336" s="2" t="s">
        <v>219</v>
      </c>
      <c r="R336" s="2" t="s">
        <v>220</v>
      </c>
      <c r="S336" s="2" t="s">
        <v>3209</v>
      </c>
      <c r="T336" s="2" t="s">
        <v>3210</v>
      </c>
      <c r="U336" s="2" t="s">
        <v>2884</v>
      </c>
      <c r="V336" s="2" t="s">
        <v>1217</v>
      </c>
      <c r="W336" s="2" t="s">
        <v>1234</v>
      </c>
      <c r="X336" s="2" t="s">
        <v>2965</v>
      </c>
      <c r="Y336" s="2" t="s">
        <v>220</v>
      </c>
      <c r="Z336" s="4"/>
      <c r="AA336" s="4">
        <f>=ROUNDDOWN({0},0)</f>
      </c>
      <c r="AB336" s="5"/>
      <c r="AC336" s="2" t="s">
        <v>3211</v>
      </c>
      <c r="AD336" s="4">
        <v>70</v>
      </c>
      <c r="AE336" s="4">
        <v>140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220</v>
      </c>
      <c r="AW336" s="8" t="s">
        <v>220</v>
      </c>
      <c r="AX336" s="4" t="s">
        <v>220</v>
      </c>
      <c r="AY336" s="8" t="s">
        <v>220</v>
      </c>
      <c r="AZ336" s="7" t="s">
        <v>220</v>
      </c>
      <c r="BA336" s="7" t="s">
        <v>220</v>
      </c>
      <c r="BB336" s="7"/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/>
      <c r="BJ336" s="4"/>
      <c r="BK336" s="8"/>
      <c r="BL336" s="2" t="s">
        <v>220</v>
      </c>
      <c r="BM336" s="7"/>
      <c r="BN336" s="7"/>
      <c r="BO336" s="4"/>
      <c r="BP336" s="8"/>
      <c r="BQ336" s="4"/>
      <c r="BR336" s="8"/>
      <c r="BS336" s="7"/>
      <c r="BT336" s="7"/>
      <c r="BU336" s="2" t="s">
        <v>277</v>
      </c>
      <c r="BV336" s="2" t="s">
        <v>217</v>
      </c>
      <c r="BW336" s="2" t="s">
        <v>220</v>
      </c>
      <c r="BX336" s="2" t="s">
        <v>220</v>
      </c>
      <c r="BY336" s="2" t="s">
        <v>232</v>
      </c>
      <c r="BZ336" s="2" t="s">
        <v>220</v>
      </c>
      <c r="CA336" s="4"/>
      <c r="CB336" s="8"/>
      <c r="CC336" s="4"/>
      <c r="CD336" s="8"/>
      <c r="CE336" s="7"/>
      <c r="CF336" s="7"/>
      <c r="CG336" s="2" t="s">
        <v>832</v>
      </c>
      <c r="CH336" s="2" t="s">
        <v>217</v>
      </c>
      <c r="CI336" s="2" t="s">
        <v>220</v>
      </c>
      <c r="CJ336" s="2" t="s">
        <v>220</v>
      </c>
      <c r="CK336" s="2" t="s">
        <v>232</v>
      </c>
      <c r="CL336" s="2" t="s">
        <v>220</v>
      </c>
      <c r="CM336" s="4"/>
      <c r="CN336" s="8"/>
      <c r="CO336" s="4"/>
      <c r="CP336" s="8"/>
      <c r="CQ336" s="7"/>
      <c r="CR336" s="7"/>
      <c r="CS336" s="2" t="s">
        <v>832</v>
      </c>
      <c r="CT336" s="2" t="s">
        <v>217</v>
      </c>
      <c r="CU336" s="2" t="s">
        <v>220</v>
      </c>
      <c r="CV336" s="2" t="s">
        <v>220</v>
      </c>
      <c r="CW336" s="2" t="s">
        <v>232</v>
      </c>
      <c r="CX336" s="2" t="s">
        <v>220</v>
      </c>
      <c r="CY336" s="4"/>
      <c r="CZ336" s="8"/>
      <c r="DA336" s="4"/>
      <c r="DB336" s="8"/>
      <c r="DC336" s="7"/>
      <c r="DD336" s="7"/>
      <c r="DE336" s="2" t="s">
        <v>832</v>
      </c>
      <c r="DF336" s="2" t="s">
        <v>217</v>
      </c>
      <c r="DG336" s="2" t="s">
        <v>220</v>
      </c>
      <c r="DH336" s="2" t="s">
        <v>220</v>
      </c>
      <c r="DI336" s="2" t="s">
        <v>232</v>
      </c>
      <c r="DJ336" s="2" t="s">
        <v>220</v>
      </c>
      <c r="DK336" s="4"/>
      <c r="DL336" s="8"/>
      <c r="DM336" s="4"/>
      <c r="DN336" s="8"/>
      <c r="DO336" s="7"/>
      <c r="DP336" s="7"/>
      <c r="DQ336" s="2" t="s">
        <v>230</v>
      </c>
      <c r="DR336" s="2" t="s">
        <v>217</v>
      </c>
      <c r="DS336" s="2" t="s">
        <v>220</v>
      </c>
      <c r="DT336" s="2" t="s">
        <v>220</v>
      </c>
      <c r="DU336" s="2" t="s">
        <v>232</v>
      </c>
      <c r="DV336" s="2" t="s">
        <v>220</v>
      </c>
      <c r="DW336" s="4"/>
      <c r="DX336" s="8"/>
      <c r="DY336" s="4"/>
      <c r="DZ336" s="8"/>
      <c r="EA336" s="7"/>
      <c r="EB336" s="7"/>
      <c r="EC336" s="2" t="s">
        <v>832</v>
      </c>
      <c r="ED336" s="2" t="s">
        <v>217</v>
      </c>
      <c r="EE336" s="2" t="s">
        <v>220</v>
      </c>
      <c r="EF336" s="2" t="s">
        <v>220</v>
      </c>
      <c r="EG336" s="2" t="s">
        <v>232</v>
      </c>
      <c r="EH336" s="2" t="s">
        <v>220</v>
      </c>
      <c r="EI336" s="4"/>
      <c r="EJ336" s="8"/>
      <c r="EK336" s="4"/>
      <c r="EL336" s="8"/>
      <c r="EM336" s="7"/>
      <c r="EN336" s="7"/>
      <c r="EO336" s="2" t="s">
        <v>268</v>
      </c>
      <c r="EP336" s="2" t="s">
        <v>217</v>
      </c>
      <c r="EQ336" s="2" t="s">
        <v>220</v>
      </c>
      <c r="ER336" s="2" t="s">
        <v>220</v>
      </c>
      <c r="ES336" s="2" t="s">
        <v>232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832</v>
      </c>
      <c r="FB336" s="2" t="s">
        <v>217</v>
      </c>
      <c r="FC336" s="2" t="s">
        <v>220</v>
      </c>
      <c r="FD336" s="2" t="s">
        <v>220</v>
      </c>
      <c r="FE336" s="2" t="s">
        <v>232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832</v>
      </c>
      <c r="FN336" s="2" t="s">
        <v>217</v>
      </c>
      <c r="FO336" s="2" t="s">
        <v>220</v>
      </c>
      <c r="FP336" s="2" t="s">
        <v>220</v>
      </c>
      <c r="FQ336" s="2" t="s">
        <v>232</v>
      </c>
      <c r="FR336" s="2" t="s">
        <v>220</v>
      </c>
      <c r="FS336" s="4"/>
      <c r="FT336" s="8"/>
      <c r="FU336" s="4"/>
      <c r="FV336" s="8"/>
      <c r="FW336" s="7"/>
      <c r="FX336" s="7"/>
      <c r="FY336" s="2" t="s">
        <v>277</v>
      </c>
      <c r="FZ336" s="2" t="s">
        <v>217</v>
      </c>
      <c r="GA336" s="2" t="s">
        <v>220</v>
      </c>
      <c r="GB336" s="2" t="s">
        <v>220</v>
      </c>
      <c r="GC336" s="2" t="s">
        <v>232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277</v>
      </c>
      <c r="GL336" s="2" t="s">
        <v>217</v>
      </c>
      <c r="GM336" s="2" t="s">
        <v>220</v>
      </c>
      <c r="GN336" s="2" t="s">
        <v>220</v>
      </c>
      <c r="GO336" s="2" t="s">
        <v>232</v>
      </c>
      <c r="GP336" s="2" t="s">
        <v>220</v>
      </c>
      <c r="GQ336" s="4"/>
      <c r="GR336" s="8"/>
      <c r="GS336" s="4"/>
      <c r="GT336" s="8"/>
      <c r="GU336" s="7"/>
      <c r="GV336" s="7"/>
      <c r="GW336" s="2" t="s">
        <v>832</v>
      </c>
      <c r="GX336" s="2" t="s">
        <v>217</v>
      </c>
      <c r="GY336" s="2" t="s">
        <v>220</v>
      </c>
      <c r="GZ336" s="2" t="s">
        <v>220</v>
      </c>
      <c r="HA336" s="2" t="s">
        <v>232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832</v>
      </c>
      <c r="HJ336" s="2" t="s">
        <v>217</v>
      </c>
      <c r="HK336" s="2" t="s">
        <v>220</v>
      </c>
      <c r="HL336" s="2" t="s">
        <v>220</v>
      </c>
      <c r="HM336" s="2" t="s">
        <v>232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277</v>
      </c>
      <c r="HV336" s="2" t="s">
        <v>217</v>
      </c>
      <c r="HW336" s="2" t="s">
        <v>220</v>
      </c>
      <c r="HX336" s="2" t="s">
        <v>220</v>
      </c>
      <c r="HY336" s="2" t="s">
        <v>232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230</v>
      </c>
      <c r="IH336" s="2" t="s">
        <v>217</v>
      </c>
      <c r="II336" s="2" t="s">
        <v>220</v>
      </c>
      <c r="IJ336" s="2" t="s">
        <v>220</v>
      </c>
      <c r="IK336" s="2" t="s">
        <v>232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832</v>
      </c>
      <c r="IT336" s="2" t="s">
        <v>217</v>
      </c>
      <c r="IU336" s="2" t="s">
        <v>220</v>
      </c>
      <c r="IV336" s="2" t="s">
        <v>220</v>
      </c>
      <c r="IW336" s="2" t="s">
        <v>232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832</v>
      </c>
      <c r="JF336" s="2" t="s">
        <v>217</v>
      </c>
      <c r="JG336" s="2" t="s">
        <v>220</v>
      </c>
      <c r="JH336" s="2" t="s">
        <v>220</v>
      </c>
      <c r="JI336" s="2" t="s">
        <v>232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832</v>
      </c>
      <c r="JR336" s="2" t="s">
        <v>217</v>
      </c>
      <c r="JS336" s="2" t="s">
        <v>220</v>
      </c>
      <c r="JT336" s="2" t="s">
        <v>220</v>
      </c>
      <c r="JU336" s="2" t="s">
        <v>232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832</v>
      </c>
      <c r="KD336" s="2" t="s">
        <v>217</v>
      </c>
      <c r="KE336" s="2" t="s">
        <v>220</v>
      </c>
      <c r="KF336" s="2" t="s">
        <v>220</v>
      </c>
      <c r="KG336" s="2" t="s">
        <v>232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277</v>
      </c>
      <c r="KP336" s="2" t="s">
        <v>217</v>
      </c>
      <c r="KQ336" s="2" t="s">
        <v>220</v>
      </c>
      <c r="KR336" s="2" t="s">
        <v>220</v>
      </c>
      <c r="KS336" s="2" t="s">
        <v>232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277</v>
      </c>
      <c r="LB336" s="2" t="s">
        <v>217</v>
      </c>
      <c r="LC336" s="2" t="s">
        <v>220</v>
      </c>
      <c r="LD336" s="2" t="s">
        <v>220</v>
      </c>
      <c r="LE336" s="2" t="s">
        <v>232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268</v>
      </c>
      <c r="LN336" s="2" t="s">
        <v>217</v>
      </c>
      <c r="LO336" s="2" t="s">
        <v>220</v>
      </c>
      <c r="LP336" s="2" t="s">
        <v>220</v>
      </c>
      <c r="LQ336" s="2" t="s">
        <v>232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268</v>
      </c>
      <c r="LZ336" s="2" t="s">
        <v>217</v>
      </c>
      <c r="MA336" s="2" t="s">
        <v>220</v>
      </c>
      <c r="MB336" s="2" t="s">
        <v>220</v>
      </c>
      <c r="MC336" s="2" t="s">
        <v>232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277</v>
      </c>
      <c r="ML336" s="2" t="s">
        <v>217</v>
      </c>
      <c r="MM336" s="2" t="s">
        <v>220</v>
      </c>
      <c r="MN336" s="2" t="s">
        <v>220</v>
      </c>
      <c r="MO336" s="2" t="s">
        <v>232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220</v>
      </c>
      <c r="MY336" s="2" t="s">
        <v>220</v>
      </c>
      <c r="MZ336" s="2" t="s">
        <v>220</v>
      </c>
      <c r="NA336" s="2" t="s">
        <v>220</v>
      </c>
      <c r="NB336" s="2" t="s">
        <v>220</v>
      </c>
      <c r="NC336" s="4"/>
      <c r="ND336" s="8"/>
      <c r="NE336" s="4"/>
      <c r="NF336" s="8"/>
      <c r="NG336" s="7"/>
      <c r="NH336" s="7"/>
      <c r="NI336" s="2" t="s">
        <v>832</v>
      </c>
      <c r="NJ336" s="2" t="s">
        <v>217</v>
      </c>
      <c r="NK336" s="2" t="s">
        <v>220</v>
      </c>
      <c r="NL336" s="2" t="s">
        <v>220</v>
      </c>
      <c r="NM336" s="2" t="s">
        <v>232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832</v>
      </c>
      <c r="NV336" s="2" t="s">
        <v>217</v>
      </c>
      <c r="NW336" s="2" t="s">
        <v>220</v>
      </c>
      <c r="NX336" s="2" t="s">
        <v>220</v>
      </c>
      <c r="NY336" s="2" t="s">
        <v>232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220</v>
      </c>
      <c r="OI336" s="2" t="s">
        <v>220</v>
      </c>
      <c r="OJ336" s="2" t="s">
        <v>220</v>
      </c>
      <c r="OK336" s="2" t="s">
        <v>220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277</v>
      </c>
      <c r="OT336" s="2" t="s">
        <v>217</v>
      </c>
      <c r="OU336" s="2" t="s">
        <v>220</v>
      </c>
      <c r="OV336" s="2" t="s">
        <v>220</v>
      </c>
      <c r="OW336" s="2" t="s">
        <v>232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832</v>
      </c>
      <c r="PF336" s="2" t="s">
        <v>217</v>
      </c>
      <c r="PG336" s="2" t="s">
        <v>220</v>
      </c>
      <c r="PH336" s="2" t="s">
        <v>220</v>
      </c>
      <c r="PI336" s="2" t="s">
        <v>232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220</v>
      </c>
      <c r="PR336" s="2" t="s">
        <v>220</v>
      </c>
      <c r="PS336" s="2" t="s">
        <v>220</v>
      </c>
      <c r="PT336" s="2" t="s">
        <v>220</v>
      </c>
      <c r="PU336" s="2" t="s">
        <v>220</v>
      </c>
      <c r="PV336" s="2" t="s">
        <v>220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>
        <v>70</v>
      </c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>
        <v>70</v>
      </c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</row>
    <row r="337">
      <c r="A337" s="2" t="s">
        <v>3212</v>
      </c>
      <c r="B337" s="2" t="s">
        <v>209</v>
      </c>
      <c r="C337" s="2" t="s">
        <v>2878</v>
      </c>
      <c r="D337" s="2" t="s">
        <v>211</v>
      </c>
      <c r="E337" s="2" t="s">
        <v>1372</v>
      </c>
      <c r="F337" s="2" t="s">
        <v>3206</v>
      </c>
      <c r="G337" s="2" t="s">
        <v>3206</v>
      </c>
      <c r="H337" s="2" t="s">
        <v>3206</v>
      </c>
      <c r="I337" s="2" t="s">
        <v>3207</v>
      </c>
      <c r="J337" s="2" t="s">
        <v>282</v>
      </c>
      <c r="K337" s="2" t="s">
        <v>3208</v>
      </c>
      <c r="L337" s="3">
        <v>175</v>
      </c>
      <c r="M337" s="3">
        <v>183.75</v>
      </c>
      <c r="N337" s="3">
        <v>349.99</v>
      </c>
      <c r="O337" s="2" t="s">
        <v>217</v>
      </c>
      <c r="P337" s="2" t="s">
        <v>1308</v>
      </c>
      <c r="Q337" s="2" t="s">
        <v>219</v>
      </c>
      <c r="R337" s="2" t="s">
        <v>220</v>
      </c>
      <c r="S337" s="2" t="s">
        <v>3209</v>
      </c>
      <c r="T337" s="2" t="s">
        <v>3210</v>
      </c>
      <c r="U337" s="2" t="s">
        <v>2892</v>
      </c>
      <c r="V337" s="2" t="s">
        <v>1217</v>
      </c>
      <c r="W337" s="2" t="s">
        <v>1234</v>
      </c>
      <c r="X337" s="2" t="s">
        <v>2965</v>
      </c>
      <c r="Y337" s="2" t="s">
        <v>220</v>
      </c>
      <c r="Z337" s="4"/>
      <c r="AA337" s="4">
        <f>=ROUNDDOWN({0},0)</f>
      </c>
      <c r="AB337" s="5"/>
      <c r="AC337" s="2" t="s">
        <v>3211</v>
      </c>
      <c r="AD337" s="4">
        <v>130</v>
      </c>
      <c r="AE337" s="4">
        <v>260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220</v>
      </c>
      <c r="AW337" s="8" t="s">
        <v>220</v>
      </c>
      <c r="AX337" s="4" t="s">
        <v>220</v>
      </c>
      <c r="AY337" s="8" t="s">
        <v>220</v>
      </c>
      <c r="AZ337" s="7" t="s">
        <v>220</v>
      </c>
      <c r="BA337" s="7" t="s">
        <v>220</v>
      </c>
      <c r="BB337" s="7"/>
      <c r="BC337" s="4" t="s">
        <v>220</v>
      </c>
      <c r="BD337" s="8" t="s">
        <v>220</v>
      </c>
      <c r="BE337" s="4" t="s">
        <v>220</v>
      </c>
      <c r="BF337" s="8" t="s">
        <v>220</v>
      </c>
      <c r="BG337" s="7" t="s">
        <v>220</v>
      </c>
      <c r="BH337" s="7" t="s">
        <v>220</v>
      </c>
      <c r="BI337" s="7"/>
      <c r="BJ337" s="4"/>
      <c r="BK337" s="8"/>
      <c r="BL337" s="2" t="s">
        <v>220</v>
      </c>
      <c r="BM337" s="7"/>
      <c r="BN337" s="7"/>
      <c r="BO337" s="4"/>
      <c r="BP337" s="8"/>
      <c r="BQ337" s="4"/>
      <c r="BR337" s="8"/>
      <c r="BS337" s="7"/>
      <c r="BT337" s="7"/>
      <c r="BU337" s="2" t="s">
        <v>277</v>
      </c>
      <c r="BV337" s="2" t="s">
        <v>217</v>
      </c>
      <c r="BW337" s="2" t="s">
        <v>220</v>
      </c>
      <c r="BX337" s="2" t="s">
        <v>220</v>
      </c>
      <c r="BY337" s="2" t="s">
        <v>232</v>
      </c>
      <c r="BZ337" s="2" t="s">
        <v>220</v>
      </c>
      <c r="CA337" s="4"/>
      <c r="CB337" s="8"/>
      <c r="CC337" s="4"/>
      <c r="CD337" s="8"/>
      <c r="CE337" s="7"/>
      <c r="CF337" s="7"/>
      <c r="CG337" s="2" t="s">
        <v>832</v>
      </c>
      <c r="CH337" s="2" t="s">
        <v>217</v>
      </c>
      <c r="CI337" s="2" t="s">
        <v>220</v>
      </c>
      <c r="CJ337" s="2" t="s">
        <v>220</v>
      </c>
      <c r="CK337" s="2" t="s">
        <v>232</v>
      </c>
      <c r="CL337" s="2" t="s">
        <v>220</v>
      </c>
      <c r="CM337" s="4"/>
      <c r="CN337" s="8"/>
      <c r="CO337" s="4"/>
      <c r="CP337" s="8"/>
      <c r="CQ337" s="7"/>
      <c r="CR337" s="7"/>
      <c r="CS337" s="2" t="s">
        <v>832</v>
      </c>
      <c r="CT337" s="2" t="s">
        <v>217</v>
      </c>
      <c r="CU337" s="2" t="s">
        <v>220</v>
      </c>
      <c r="CV337" s="2" t="s">
        <v>220</v>
      </c>
      <c r="CW337" s="2" t="s">
        <v>232</v>
      </c>
      <c r="CX337" s="2" t="s">
        <v>220</v>
      </c>
      <c r="CY337" s="4"/>
      <c r="CZ337" s="8"/>
      <c r="DA337" s="4"/>
      <c r="DB337" s="8"/>
      <c r="DC337" s="7"/>
      <c r="DD337" s="7"/>
      <c r="DE337" s="2" t="s">
        <v>832</v>
      </c>
      <c r="DF337" s="2" t="s">
        <v>217</v>
      </c>
      <c r="DG337" s="2" t="s">
        <v>220</v>
      </c>
      <c r="DH337" s="2" t="s">
        <v>220</v>
      </c>
      <c r="DI337" s="2" t="s">
        <v>232</v>
      </c>
      <c r="DJ337" s="2" t="s">
        <v>220</v>
      </c>
      <c r="DK337" s="4"/>
      <c r="DL337" s="8"/>
      <c r="DM337" s="4"/>
      <c r="DN337" s="8"/>
      <c r="DO337" s="7"/>
      <c r="DP337" s="7"/>
      <c r="DQ337" s="2" t="s">
        <v>230</v>
      </c>
      <c r="DR337" s="2" t="s">
        <v>217</v>
      </c>
      <c r="DS337" s="2" t="s">
        <v>220</v>
      </c>
      <c r="DT337" s="2" t="s">
        <v>220</v>
      </c>
      <c r="DU337" s="2" t="s">
        <v>232</v>
      </c>
      <c r="DV337" s="2" t="s">
        <v>220</v>
      </c>
      <c r="DW337" s="4"/>
      <c r="DX337" s="8"/>
      <c r="DY337" s="4"/>
      <c r="DZ337" s="8"/>
      <c r="EA337" s="7"/>
      <c r="EB337" s="7"/>
      <c r="EC337" s="2" t="s">
        <v>832</v>
      </c>
      <c r="ED337" s="2" t="s">
        <v>217</v>
      </c>
      <c r="EE337" s="2" t="s">
        <v>220</v>
      </c>
      <c r="EF337" s="2" t="s">
        <v>220</v>
      </c>
      <c r="EG337" s="2" t="s">
        <v>232</v>
      </c>
      <c r="EH337" s="2" t="s">
        <v>220</v>
      </c>
      <c r="EI337" s="4"/>
      <c r="EJ337" s="8"/>
      <c r="EK337" s="4"/>
      <c r="EL337" s="8"/>
      <c r="EM337" s="7"/>
      <c r="EN337" s="7"/>
      <c r="EO337" s="2" t="s">
        <v>268</v>
      </c>
      <c r="EP337" s="2" t="s">
        <v>217</v>
      </c>
      <c r="EQ337" s="2" t="s">
        <v>220</v>
      </c>
      <c r="ER337" s="2" t="s">
        <v>220</v>
      </c>
      <c r="ES337" s="2" t="s">
        <v>232</v>
      </c>
      <c r="ET337" s="2" t="s">
        <v>220</v>
      </c>
      <c r="EU337" s="4"/>
      <c r="EV337" s="8"/>
      <c r="EW337" s="4"/>
      <c r="EX337" s="8"/>
      <c r="EY337" s="7"/>
      <c r="EZ337" s="7"/>
      <c r="FA337" s="2" t="s">
        <v>832</v>
      </c>
      <c r="FB337" s="2" t="s">
        <v>217</v>
      </c>
      <c r="FC337" s="2" t="s">
        <v>220</v>
      </c>
      <c r="FD337" s="2" t="s">
        <v>220</v>
      </c>
      <c r="FE337" s="2" t="s">
        <v>232</v>
      </c>
      <c r="FF337" s="2" t="s">
        <v>220</v>
      </c>
      <c r="FG337" s="4"/>
      <c r="FH337" s="8"/>
      <c r="FI337" s="4"/>
      <c r="FJ337" s="8"/>
      <c r="FK337" s="7"/>
      <c r="FL337" s="7"/>
      <c r="FM337" s="2" t="s">
        <v>832</v>
      </c>
      <c r="FN337" s="2" t="s">
        <v>217</v>
      </c>
      <c r="FO337" s="2" t="s">
        <v>220</v>
      </c>
      <c r="FP337" s="2" t="s">
        <v>220</v>
      </c>
      <c r="FQ337" s="2" t="s">
        <v>232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277</v>
      </c>
      <c r="FZ337" s="2" t="s">
        <v>217</v>
      </c>
      <c r="GA337" s="2" t="s">
        <v>220</v>
      </c>
      <c r="GB337" s="2" t="s">
        <v>220</v>
      </c>
      <c r="GC337" s="2" t="s">
        <v>232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277</v>
      </c>
      <c r="GL337" s="2" t="s">
        <v>217</v>
      </c>
      <c r="GM337" s="2" t="s">
        <v>220</v>
      </c>
      <c r="GN337" s="2" t="s">
        <v>220</v>
      </c>
      <c r="GO337" s="2" t="s">
        <v>232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832</v>
      </c>
      <c r="GX337" s="2" t="s">
        <v>217</v>
      </c>
      <c r="GY337" s="2" t="s">
        <v>220</v>
      </c>
      <c r="GZ337" s="2" t="s">
        <v>220</v>
      </c>
      <c r="HA337" s="2" t="s">
        <v>232</v>
      </c>
      <c r="HB337" s="2" t="s">
        <v>220</v>
      </c>
      <c r="HC337" s="4"/>
      <c r="HD337" s="8"/>
      <c r="HE337" s="4"/>
      <c r="HF337" s="8"/>
      <c r="HG337" s="7"/>
      <c r="HH337" s="7"/>
      <c r="HI337" s="2" t="s">
        <v>832</v>
      </c>
      <c r="HJ337" s="2" t="s">
        <v>217</v>
      </c>
      <c r="HK337" s="2" t="s">
        <v>220</v>
      </c>
      <c r="HL337" s="2" t="s">
        <v>220</v>
      </c>
      <c r="HM337" s="2" t="s">
        <v>232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277</v>
      </c>
      <c r="HV337" s="2" t="s">
        <v>217</v>
      </c>
      <c r="HW337" s="2" t="s">
        <v>220</v>
      </c>
      <c r="HX337" s="2" t="s">
        <v>220</v>
      </c>
      <c r="HY337" s="2" t="s">
        <v>232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230</v>
      </c>
      <c r="IH337" s="2" t="s">
        <v>217</v>
      </c>
      <c r="II337" s="2" t="s">
        <v>220</v>
      </c>
      <c r="IJ337" s="2" t="s">
        <v>220</v>
      </c>
      <c r="IK337" s="2" t="s">
        <v>232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832</v>
      </c>
      <c r="IT337" s="2" t="s">
        <v>217</v>
      </c>
      <c r="IU337" s="2" t="s">
        <v>220</v>
      </c>
      <c r="IV337" s="2" t="s">
        <v>220</v>
      </c>
      <c r="IW337" s="2" t="s">
        <v>232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832</v>
      </c>
      <c r="JF337" s="2" t="s">
        <v>217</v>
      </c>
      <c r="JG337" s="2" t="s">
        <v>220</v>
      </c>
      <c r="JH337" s="2" t="s">
        <v>220</v>
      </c>
      <c r="JI337" s="2" t="s">
        <v>232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832</v>
      </c>
      <c r="JR337" s="2" t="s">
        <v>217</v>
      </c>
      <c r="JS337" s="2" t="s">
        <v>220</v>
      </c>
      <c r="JT337" s="2" t="s">
        <v>220</v>
      </c>
      <c r="JU337" s="2" t="s">
        <v>232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832</v>
      </c>
      <c r="KD337" s="2" t="s">
        <v>217</v>
      </c>
      <c r="KE337" s="2" t="s">
        <v>220</v>
      </c>
      <c r="KF337" s="2" t="s">
        <v>220</v>
      </c>
      <c r="KG337" s="2" t="s">
        <v>232</v>
      </c>
      <c r="KH337" s="2" t="s">
        <v>220</v>
      </c>
      <c r="KI337" s="4"/>
      <c r="KJ337" s="8"/>
      <c r="KK337" s="4"/>
      <c r="KL337" s="8"/>
      <c r="KM337" s="7"/>
      <c r="KN337" s="7"/>
      <c r="KO337" s="2" t="s">
        <v>277</v>
      </c>
      <c r="KP337" s="2" t="s">
        <v>217</v>
      </c>
      <c r="KQ337" s="2" t="s">
        <v>220</v>
      </c>
      <c r="KR337" s="2" t="s">
        <v>220</v>
      </c>
      <c r="KS337" s="2" t="s">
        <v>232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277</v>
      </c>
      <c r="LB337" s="2" t="s">
        <v>217</v>
      </c>
      <c r="LC337" s="2" t="s">
        <v>220</v>
      </c>
      <c r="LD337" s="2" t="s">
        <v>220</v>
      </c>
      <c r="LE337" s="2" t="s">
        <v>232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268</v>
      </c>
      <c r="LN337" s="2" t="s">
        <v>217</v>
      </c>
      <c r="LO337" s="2" t="s">
        <v>220</v>
      </c>
      <c r="LP337" s="2" t="s">
        <v>220</v>
      </c>
      <c r="LQ337" s="2" t="s">
        <v>232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268</v>
      </c>
      <c r="LZ337" s="2" t="s">
        <v>217</v>
      </c>
      <c r="MA337" s="2" t="s">
        <v>220</v>
      </c>
      <c r="MB337" s="2" t="s">
        <v>220</v>
      </c>
      <c r="MC337" s="2" t="s">
        <v>232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277</v>
      </c>
      <c r="ML337" s="2" t="s">
        <v>217</v>
      </c>
      <c r="MM337" s="2" t="s">
        <v>220</v>
      </c>
      <c r="MN337" s="2" t="s">
        <v>220</v>
      </c>
      <c r="MO337" s="2" t="s">
        <v>232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220</v>
      </c>
      <c r="MY337" s="2" t="s">
        <v>220</v>
      </c>
      <c r="MZ337" s="2" t="s">
        <v>220</v>
      </c>
      <c r="NA337" s="2" t="s">
        <v>220</v>
      </c>
      <c r="NB337" s="2" t="s">
        <v>220</v>
      </c>
      <c r="NC337" s="4"/>
      <c r="ND337" s="8"/>
      <c r="NE337" s="4"/>
      <c r="NF337" s="8"/>
      <c r="NG337" s="7"/>
      <c r="NH337" s="7"/>
      <c r="NI337" s="2" t="s">
        <v>832</v>
      </c>
      <c r="NJ337" s="2" t="s">
        <v>217</v>
      </c>
      <c r="NK337" s="2" t="s">
        <v>220</v>
      </c>
      <c r="NL337" s="2" t="s">
        <v>220</v>
      </c>
      <c r="NM337" s="2" t="s">
        <v>232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832</v>
      </c>
      <c r="NV337" s="2" t="s">
        <v>217</v>
      </c>
      <c r="NW337" s="2" t="s">
        <v>220</v>
      </c>
      <c r="NX337" s="2" t="s">
        <v>220</v>
      </c>
      <c r="NY337" s="2" t="s">
        <v>232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220</v>
      </c>
      <c r="OH337" s="2" t="s">
        <v>220</v>
      </c>
      <c r="OI337" s="2" t="s">
        <v>220</v>
      </c>
      <c r="OJ337" s="2" t="s">
        <v>220</v>
      </c>
      <c r="OK337" s="2" t="s">
        <v>220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277</v>
      </c>
      <c r="OT337" s="2" t="s">
        <v>217</v>
      </c>
      <c r="OU337" s="2" t="s">
        <v>220</v>
      </c>
      <c r="OV337" s="2" t="s">
        <v>220</v>
      </c>
      <c r="OW337" s="2" t="s">
        <v>232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832</v>
      </c>
      <c r="PF337" s="2" t="s">
        <v>217</v>
      </c>
      <c r="PG337" s="2" t="s">
        <v>220</v>
      </c>
      <c r="PH337" s="2" t="s">
        <v>220</v>
      </c>
      <c r="PI337" s="2" t="s">
        <v>232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220</v>
      </c>
      <c r="PR337" s="2" t="s">
        <v>220</v>
      </c>
      <c r="PS337" s="2" t="s">
        <v>220</v>
      </c>
      <c r="PT337" s="2" t="s">
        <v>220</v>
      </c>
      <c r="PU337" s="2" t="s">
        <v>220</v>
      </c>
      <c r="PV337" s="2" t="s">
        <v>220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>
        <v>130</v>
      </c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>
        <v>130</v>
      </c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</row>
    <row r="338">
      <c r="A338" s="2" t="s">
        <v>3213</v>
      </c>
      <c r="B338" s="2" t="s">
        <v>209</v>
      </c>
      <c r="C338" s="2" t="s">
        <v>2878</v>
      </c>
      <c r="D338" s="2" t="s">
        <v>211</v>
      </c>
      <c r="E338" s="2" t="s">
        <v>1372</v>
      </c>
      <c r="F338" s="2" t="s">
        <v>3214</v>
      </c>
      <c r="G338" s="2" t="s">
        <v>220</v>
      </c>
      <c r="H338" s="2" t="s">
        <v>220</v>
      </c>
      <c r="I338" s="2" t="s">
        <v>2915</v>
      </c>
      <c r="J338" s="2" t="s">
        <v>2881</v>
      </c>
      <c r="K338" s="2" t="s">
        <v>3215</v>
      </c>
      <c r="L338" s="3">
        <v>142.6</v>
      </c>
      <c r="M338" s="3">
        <v>149.73</v>
      </c>
      <c r="N338" s="3">
        <v>309.99</v>
      </c>
      <c r="O338" s="2" t="s">
        <v>537</v>
      </c>
      <c r="P338" s="2" t="s">
        <v>1115</v>
      </c>
      <c r="Q338" s="2" t="s">
        <v>219</v>
      </c>
      <c r="R338" s="2" t="s">
        <v>220</v>
      </c>
      <c r="S338" s="2" t="s">
        <v>3216</v>
      </c>
      <c r="T338" s="2" t="s">
        <v>220</v>
      </c>
      <c r="U338" s="2" t="s">
        <v>2884</v>
      </c>
      <c r="V338" s="2" t="s">
        <v>441</v>
      </c>
      <c r="W338" s="2" t="s">
        <v>2965</v>
      </c>
      <c r="X338" s="2" t="s">
        <v>3217</v>
      </c>
      <c r="Y338" s="2" t="s">
        <v>582</v>
      </c>
      <c r="Z338" s="4"/>
      <c r="AA338" s="4">
        <f>=ROUNDDOWN({0},0)</f>
      </c>
      <c r="AB338" s="5">
        <v>0.2</v>
      </c>
      <c r="AC338" s="2" t="s">
        <v>220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/>
      <c r="AQ338" s="8"/>
      <c r="AR338" s="4">
        <v>9</v>
      </c>
      <c r="AS338" s="8">
        <v>1340.73</v>
      </c>
      <c r="AT338" s="7">
        <v>-1</v>
      </c>
      <c r="AU338" s="7">
        <v>-1</v>
      </c>
      <c r="AV338" s="4" t="s">
        <v>220</v>
      </c>
      <c r="AW338" s="8" t="s">
        <v>220</v>
      </c>
      <c r="AX338" s="4">
        <v>25</v>
      </c>
      <c r="AY338" s="8">
        <v>4192.04</v>
      </c>
      <c r="AZ338" s="7" t="s">
        <v>220</v>
      </c>
      <c r="BA338" s="7" t="s">
        <v>220</v>
      </c>
      <c r="BB338" s="7"/>
      <c r="BC338" s="4" t="s">
        <v>220</v>
      </c>
      <c r="BD338" s="8" t="s">
        <v>220</v>
      </c>
      <c r="BE338" s="4">
        <v>25</v>
      </c>
      <c r="BF338" s="8">
        <v>4192.04</v>
      </c>
      <c r="BG338" s="7" t="s">
        <v>220</v>
      </c>
      <c r="BH338" s="7" t="s">
        <v>220</v>
      </c>
      <c r="BI338" s="7"/>
      <c r="BJ338" s="4"/>
      <c r="BK338" s="8"/>
      <c r="BL338" s="2" t="s">
        <v>3218</v>
      </c>
      <c r="BM338" s="7"/>
      <c r="BN338" s="7"/>
      <c r="BO338" s="4"/>
      <c r="BP338" s="8"/>
      <c r="BQ338" s="4">
        <v>3</v>
      </c>
      <c r="BR338" s="8">
        <v>443.43</v>
      </c>
      <c r="BS338" s="7">
        <v>-1</v>
      </c>
      <c r="BT338" s="7">
        <v>-1</v>
      </c>
      <c r="BU338" s="2" t="s">
        <v>230</v>
      </c>
      <c r="BV338" s="2" t="s">
        <v>270</v>
      </c>
      <c r="BW338" s="2" t="s">
        <v>220</v>
      </c>
      <c r="BX338" s="2" t="s">
        <v>2922</v>
      </c>
      <c r="BY338" s="2" t="s">
        <v>232</v>
      </c>
      <c r="BZ338" s="2" t="s">
        <v>220</v>
      </c>
      <c r="CA338" s="4"/>
      <c r="CB338" s="8"/>
      <c r="CC338" s="4">
        <v>2</v>
      </c>
      <c r="CD338" s="8">
        <v>301.8</v>
      </c>
      <c r="CE338" s="7">
        <v>-1</v>
      </c>
      <c r="CF338" s="7">
        <v>-1</v>
      </c>
      <c r="CG338" s="2" t="s">
        <v>230</v>
      </c>
      <c r="CH338" s="2" t="s">
        <v>270</v>
      </c>
      <c r="CI338" s="2" t="s">
        <v>2434</v>
      </c>
      <c r="CJ338" s="2" t="s">
        <v>2366</v>
      </c>
      <c r="CK338" s="2" t="s">
        <v>232</v>
      </c>
      <c r="CL338" s="2" t="s">
        <v>220</v>
      </c>
      <c r="CM338" s="4"/>
      <c r="CN338" s="8"/>
      <c r="CO338" s="4">
        <v>1</v>
      </c>
      <c r="CP338" s="8">
        <v>154.01</v>
      </c>
      <c r="CQ338" s="7">
        <v>-1</v>
      </c>
      <c r="CR338" s="7">
        <v>-1</v>
      </c>
      <c r="CS338" s="2" t="s">
        <v>230</v>
      </c>
      <c r="CT338" s="2" t="s">
        <v>270</v>
      </c>
      <c r="CU338" s="2" t="s">
        <v>478</v>
      </c>
      <c r="CV338" s="2" t="s">
        <v>3034</v>
      </c>
      <c r="CW338" s="2" t="s">
        <v>232</v>
      </c>
      <c r="CX338" s="2" t="s">
        <v>220</v>
      </c>
      <c r="CY338" s="4"/>
      <c r="CZ338" s="8"/>
      <c r="DA338" s="4"/>
      <c r="DB338" s="8"/>
      <c r="DC338" s="7"/>
      <c r="DD338" s="7"/>
      <c r="DE338" s="2" t="s">
        <v>230</v>
      </c>
      <c r="DF338" s="2" t="s">
        <v>270</v>
      </c>
      <c r="DG338" s="2" t="s">
        <v>589</v>
      </c>
      <c r="DH338" s="2" t="s">
        <v>2012</v>
      </c>
      <c r="DI338" s="2" t="s">
        <v>232</v>
      </c>
      <c r="DJ338" s="2" t="s">
        <v>220</v>
      </c>
      <c r="DK338" s="4"/>
      <c r="DL338" s="8"/>
      <c r="DM338" s="4">
        <v>2</v>
      </c>
      <c r="DN338" s="8">
        <v>299.44</v>
      </c>
      <c r="DO338" s="7">
        <v>-1</v>
      </c>
      <c r="DP338" s="7">
        <v>-1</v>
      </c>
      <c r="DQ338" s="2" t="s">
        <v>230</v>
      </c>
      <c r="DR338" s="2" t="s">
        <v>270</v>
      </c>
      <c r="DS338" s="2" t="s">
        <v>3019</v>
      </c>
      <c r="DT338" s="2" t="s">
        <v>3219</v>
      </c>
      <c r="DU338" s="2" t="s">
        <v>232</v>
      </c>
      <c r="DV338" s="2" t="s">
        <v>220</v>
      </c>
      <c r="DW338" s="4"/>
      <c r="DX338" s="8"/>
      <c r="DY338" s="4">
        <v>1</v>
      </c>
      <c r="DZ338" s="8">
        <v>142.05</v>
      </c>
      <c r="EA338" s="7">
        <v>-1</v>
      </c>
      <c r="EB338" s="7">
        <v>-1</v>
      </c>
      <c r="EC338" s="2" t="s">
        <v>230</v>
      </c>
      <c r="ED338" s="2" t="s">
        <v>270</v>
      </c>
      <c r="EE338" s="2" t="s">
        <v>1690</v>
      </c>
      <c r="EF338" s="2" t="s">
        <v>2371</v>
      </c>
      <c r="EG338" s="2" t="s">
        <v>269</v>
      </c>
      <c r="EH338" s="2" t="s">
        <v>220</v>
      </c>
      <c r="EI338" s="4"/>
      <c r="EJ338" s="8"/>
      <c r="EK338" s="4"/>
      <c r="EL338" s="8"/>
      <c r="EM338" s="7"/>
      <c r="EN338" s="7"/>
      <c r="EO338" s="2" t="s">
        <v>268</v>
      </c>
      <c r="EP338" s="2" t="s">
        <v>270</v>
      </c>
      <c r="EQ338" s="2" t="s">
        <v>220</v>
      </c>
      <c r="ER338" s="2" t="s">
        <v>220</v>
      </c>
      <c r="ES338" s="2" t="s">
        <v>232</v>
      </c>
      <c r="ET338" s="2" t="s">
        <v>220</v>
      </c>
      <c r="EU338" s="4"/>
      <c r="EV338" s="8"/>
      <c r="EW338" s="4"/>
      <c r="EX338" s="8"/>
      <c r="EY338" s="7"/>
      <c r="EZ338" s="7"/>
      <c r="FA338" s="2" t="s">
        <v>230</v>
      </c>
      <c r="FB338" s="2" t="s">
        <v>270</v>
      </c>
      <c r="FC338" s="2" t="s">
        <v>1038</v>
      </c>
      <c r="FD338" s="2" t="s">
        <v>562</v>
      </c>
      <c r="FE338" s="2" t="s">
        <v>232</v>
      </c>
      <c r="FF338" s="2" t="s">
        <v>220</v>
      </c>
      <c r="FG338" s="4"/>
      <c r="FH338" s="8"/>
      <c r="FI338" s="4"/>
      <c r="FJ338" s="8"/>
      <c r="FK338" s="7"/>
      <c r="FL338" s="7"/>
      <c r="FM338" s="2" t="s">
        <v>230</v>
      </c>
      <c r="FN338" s="2" t="s">
        <v>270</v>
      </c>
      <c r="FO338" s="2" t="s">
        <v>2925</v>
      </c>
      <c r="FP338" s="2" t="s">
        <v>1568</v>
      </c>
      <c r="FQ338" s="2" t="s">
        <v>232</v>
      </c>
      <c r="FR338" s="2" t="s">
        <v>220</v>
      </c>
      <c r="FS338" s="4"/>
      <c r="FT338" s="8"/>
      <c r="FU338" s="4"/>
      <c r="FV338" s="8"/>
      <c r="FW338" s="7"/>
      <c r="FX338" s="7"/>
      <c r="FY338" s="2" t="s">
        <v>277</v>
      </c>
      <c r="FZ338" s="2" t="s">
        <v>270</v>
      </c>
      <c r="GA338" s="2" t="s">
        <v>220</v>
      </c>
      <c r="GB338" s="2" t="s">
        <v>220</v>
      </c>
      <c r="GC338" s="2" t="s">
        <v>232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277</v>
      </c>
      <c r="GL338" s="2" t="s">
        <v>270</v>
      </c>
      <c r="GM338" s="2" t="s">
        <v>220</v>
      </c>
      <c r="GN338" s="2" t="s">
        <v>220</v>
      </c>
      <c r="GO338" s="2" t="s">
        <v>232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277</v>
      </c>
      <c r="GX338" s="2" t="s">
        <v>270</v>
      </c>
      <c r="GY338" s="2" t="s">
        <v>220</v>
      </c>
      <c r="GZ338" s="2" t="s">
        <v>220</v>
      </c>
      <c r="HA338" s="2" t="s">
        <v>232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254</v>
      </c>
      <c r="HJ338" s="2" t="s">
        <v>270</v>
      </c>
      <c r="HK338" s="2" t="s">
        <v>220</v>
      </c>
      <c r="HL338" s="2" t="s">
        <v>220</v>
      </c>
      <c r="HM338" s="2" t="s">
        <v>232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230</v>
      </c>
      <c r="HV338" s="2" t="s">
        <v>270</v>
      </c>
      <c r="HW338" s="2" t="s">
        <v>1156</v>
      </c>
      <c r="HX338" s="2" t="s">
        <v>220</v>
      </c>
      <c r="HY338" s="2" t="s">
        <v>232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230</v>
      </c>
      <c r="IH338" s="2" t="s">
        <v>270</v>
      </c>
      <c r="II338" s="2" t="s">
        <v>2667</v>
      </c>
      <c r="IJ338" s="2" t="s">
        <v>2451</v>
      </c>
      <c r="IK338" s="2" t="s">
        <v>232</v>
      </c>
      <c r="IL338" s="2" t="s">
        <v>220</v>
      </c>
      <c r="IM338" s="4"/>
      <c r="IN338" s="8"/>
      <c r="IO338" s="4"/>
      <c r="IP338" s="8"/>
      <c r="IQ338" s="7"/>
      <c r="IR338" s="7"/>
      <c r="IS338" s="2" t="s">
        <v>277</v>
      </c>
      <c r="IT338" s="2" t="s">
        <v>270</v>
      </c>
      <c r="IU338" s="2" t="s">
        <v>220</v>
      </c>
      <c r="IV338" s="2" t="s">
        <v>220</v>
      </c>
      <c r="IW338" s="2" t="s">
        <v>232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416</v>
      </c>
      <c r="JF338" s="2" t="s">
        <v>270</v>
      </c>
      <c r="JG338" s="2" t="s">
        <v>220</v>
      </c>
      <c r="JH338" s="2" t="s">
        <v>220</v>
      </c>
      <c r="JI338" s="2" t="s">
        <v>232</v>
      </c>
      <c r="JJ338" s="2" t="s">
        <v>220</v>
      </c>
      <c r="JK338" s="4"/>
      <c r="JL338" s="8"/>
      <c r="JM338" s="4"/>
      <c r="JN338" s="8"/>
      <c r="JO338" s="7"/>
      <c r="JP338" s="7"/>
      <c r="JQ338" s="2" t="s">
        <v>277</v>
      </c>
      <c r="JR338" s="2" t="s">
        <v>270</v>
      </c>
      <c r="JS338" s="2" t="s">
        <v>220</v>
      </c>
      <c r="JT338" s="2" t="s">
        <v>220</v>
      </c>
      <c r="JU338" s="2" t="s">
        <v>232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277</v>
      </c>
      <c r="KD338" s="2" t="s">
        <v>270</v>
      </c>
      <c r="KE338" s="2" t="s">
        <v>220</v>
      </c>
      <c r="KF338" s="2" t="s">
        <v>220</v>
      </c>
      <c r="KG338" s="2" t="s">
        <v>232</v>
      </c>
      <c r="KH338" s="2" t="s">
        <v>220</v>
      </c>
      <c r="KI338" s="4"/>
      <c r="KJ338" s="8"/>
      <c r="KK338" s="4"/>
      <c r="KL338" s="8"/>
      <c r="KM338" s="7"/>
      <c r="KN338" s="7"/>
      <c r="KO338" s="2" t="s">
        <v>277</v>
      </c>
      <c r="KP338" s="2" t="s">
        <v>270</v>
      </c>
      <c r="KQ338" s="2" t="s">
        <v>220</v>
      </c>
      <c r="KR338" s="2" t="s">
        <v>220</v>
      </c>
      <c r="KS338" s="2" t="s">
        <v>232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230</v>
      </c>
      <c r="LB338" s="2" t="s">
        <v>270</v>
      </c>
      <c r="LC338" s="2" t="s">
        <v>2928</v>
      </c>
      <c r="LD338" s="2" t="s">
        <v>3220</v>
      </c>
      <c r="LE338" s="2" t="s">
        <v>232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268</v>
      </c>
      <c r="LN338" s="2" t="s">
        <v>270</v>
      </c>
      <c r="LO338" s="2" t="s">
        <v>220</v>
      </c>
      <c r="LP338" s="2" t="s">
        <v>220</v>
      </c>
      <c r="LQ338" s="2" t="s">
        <v>232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277</v>
      </c>
      <c r="LZ338" s="2" t="s">
        <v>270</v>
      </c>
      <c r="MA338" s="2" t="s">
        <v>220</v>
      </c>
      <c r="MB338" s="2" t="s">
        <v>220</v>
      </c>
      <c r="MC338" s="2" t="s">
        <v>232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277</v>
      </c>
      <c r="ML338" s="2" t="s">
        <v>270</v>
      </c>
      <c r="MM338" s="2" t="s">
        <v>220</v>
      </c>
      <c r="MN338" s="2" t="s">
        <v>220</v>
      </c>
      <c r="MO338" s="2" t="s">
        <v>232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230</v>
      </c>
      <c r="MX338" s="2" t="s">
        <v>270</v>
      </c>
      <c r="MY338" s="2" t="s">
        <v>2366</v>
      </c>
      <c r="MZ338" s="2" t="s">
        <v>687</v>
      </c>
      <c r="NA338" s="2" t="s">
        <v>232</v>
      </c>
      <c r="NB338" s="2" t="s">
        <v>220</v>
      </c>
      <c r="NC338" s="4"/>
      <c r="ND338" s="8"/>
      <c r="NE338" s="4"/>
      <c r="NF338" s="8"/>
      <c r="NG338" s="7"/>
      <c r="NH338" s="7"/>
      <c r="NI338" s="2" t="s">
        <v>220</v>
      </c>
      <c r="NJ338" s="2" t="s">
        <v>220</v>
      </c>
      <c r="NK338" s="2" t="s">
        <v>220</v>
      </c>
      <c r="NL338" s="2" t="s">
        <v>220</v>
      </c>
      <c r="NM338" s="2" t="s">
        <v>220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277</v>
      </c>
      <c r="NV338" s="2" t="s">
        <v>270</v>
      </c>
      <c r="NW338" s="2" t="s">
        <v>220</v>
      </c>
      <c r="NX338" s="2" t="s">
        <v>220</v>
      </c>
      <c r="NY338" s="2" t="s">
        <v>232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220</v>
      </c>
      <c r="OH338" s="2" t="s">
        <v>220</v>
      </c>
      <c r="OI338" s="2" t="s">
        <v>220</v>
      </c>
      <c r="OJ338" s="2" t="s">
        <v>220</v>
      </c>
      <c r="OK338" s="2" t="s">
        <v>220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254</v>
      </c>
      <c r="OT338" s="2" t="s">
        <v>270</v>
      </c>
      <c r="OU338" s="2" t="s">
        <v>220</v>
      </c>
      <c r="OV338" s="2" t="s">
        <v>220</v>
      </c>
      <c r="OW338" s="2" t="s">
        <v>232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277</v>
      </c>
      <c r="PF338" s="2" t="s">
        <v>270</v>
      </c>
      <c r="PG338" s="2" t="s">
        <v>220</v>
      </c>
      <c r="PH338" s="2" t="s">
        <v>220</v>
      </c>
      <c r="PI338" s="2" t="s">
        <v>232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230</v>
      </c>
      <c r="PR338" s="2" t="s">
        <v>270</v>
      </c>
      <c r="PS338" s="2" t="s">
        <v>472</v>
      </c>
      <c r="PT338" s="2" t="s">
        <v>999</v>
      </c>
      <c r="PU338" s="2" t="s">
        <v>232</v>
      </c>
      <c r="PV338" s="2" t="s">
        <v>220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</row>
    <row r="339">
      <c r="A339" s="2" t="s">
        <v>3221</v>
      </c>
      <c r="B339" s="2" t="s">
        <v>209</v>
      </c>
      <c r="C339" s="2" t="s">
        <v>2878</v>
      </c>
      <c r="D339" s="2" t="s">
        <v>211</v>
      </c>
      <c r="E339" s="2" t="s">
        <v>1372</v>
      </c>
      <c r="F339" s="2" t="s">
        <v>3214</v>
      </c>
      <c r="G339" s="2" t="s">
        <v>220</v>
      </c>
      <c r="H339" s="2" t="s">
        <v>220</v>
      </c>
      <c r="I339" s="2" t="s">
        <v>2915</v>
      </c>
      <c r="J339" s="2" t="s">
        <v>1518</v>
      </c>
      <c r="K339" s="2" t="s">
        <v>3215</v>
      </c>
      <c r="L339" s="3">
        <v>165.6</v>
      </c>
      <c r="M339" s="3">
        <v>173.88</v>
      </c>
      <c r="N339" s="3">
        <v>359.99</v>
      </c>
      <c r="O339" s="2" t="s">
        <v>537</v>
      </c>
      <c r="P339" s="2" t="s">
        <v>1115</v>
      </c>
      <c r="Q339" s="2" t="s">
        <v>219</v>
      </c>
      <c r="R339" s="2" t="s">
        <v>220</v>
      </c>
      <c r="S339" s="2" t="s">
        <v>3216</v>
      </c>
      <c r="T339" s="2" t="s">
        <v>220</v>
      </c>
      <c r="U339" s="2" t="s">
        <v>2892</v>
      </c>
      <c r="V339" s="2" t="s">
        <v>441</v>
      </c>
      <c r="W339" s="2" t="s">
        <v>2965</v>
      </c>
      <c r="X339" s="2" t="s">
        <v>3217</v>
      </c>
      <c r="Y339" s="2" t="s">
        <v>582</v>
      </c>
      <c r="Z339" s="4"/>
      <c r="AA339" s="4">
        <f>=ROUNDDOWN({0},0)</f>
      </c>
      <c r="AB339" s="5">
        <v>1.1</v>
      </c>
      <c r="AC339" s="2" t="s">
        <v>220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/>
      <c r="AQ339" s="8"/>
      <c r="AR339" s="4">
        <v>16</v>
      </c>
      <c r="AS339" s="8">
        <v>2851.31</v>
      </c>
      <c r="AT339" s="7">
        <v>-1</v>
      </c>
      <c r="AU339" s="7">
        <v>-1</v>
      </c>
      <c r="AV339" s="4" t="s">
        <v>220</v>
      </c>
      <c r="AW339" s="8" t="s">
        <v>220</v>
      </c>
      <c r="AX339" s="4" t="s">
        <v>220</v>
      </c>
      <c r="AY339" s="8" t="s">
        <v>220</v>
      </c>
      <c r="AZ339" s="7" t="s">
        <v>220</v>
      </c>
      <c r="BA339" s="7" t="s">
        <v>220</v>
      </c>
      <c r="BB339" s="7"/>
      <c r="BC339" s="4" t="s">
        <v>220</v>
      </c>
      <c r="BD339" s="8" t="s">
        <v>220</v>
      </c>
      <c r="BE339" s="4" t="s">
        <v>220</v>
      </c>
      <c r="BF339" s="8" t="s">
        <v>220</v>
      </c>
      <c r="BG339" s="7" t="s">
        <v>220</v>
      </c>
      <c r="BH339" s="7" t="s">
        <v>220</v>
      </c>
      <c r="BI339" s="7"/>
      <c r="BJ339" s="4"/>
      <c r="BK339" s="8"/>
      <c r="BL339" s="2" t="s">
        <v>3222</v>
      </c>
      <c r="BM339" s="7"/>
      <c r="BN339" s="7"/>
      <c r="BO339" s="4"/>
      <c r="BP339" s="8"/>
      <c r="BQ339" s="4">
        <v>4</v>
      </c>
      <c r="BR339" s="8">
        <v>719.4</v>
      </c>
      <c r="BS339" s="7">
        <v>-1</v>
      </c>
      <c r="BT339" s="7">
        <v>-1</v>
      </c>
      <c r="BU339" s="2" t="s">
        <v>230</v>
      </c>
      <c r="BV339" s="2" t="s">
        <v>270</v>
      </c>
      <c r="BW339" s="2" t="s">
        <v>220</v>
      </c>
      <c r="BX339" s="2" t="s">
        <v>2920</v>
      </c>
      <c r="BY339" s="2" t="s">
        <v>232</v>
      </c>
      <c r="BZ339" s="2" t="s">
        <v>220</v>
      </c>
      <c r="CA339" s="4"/>
      <c r="CB339" s="8"/>
      <c r="CC339" s="4">
        <v>1</v>
      </c>
      <c r="CD339" s="8">
        <v>181.09</v>
      </c>
      <c r="CE339" s="7">
        <v>-1</v>
      </c>
      <c r="CF339" s="7">
        <v>-1</v>
      </c>
      <c r="CG339" s="2" t="s">
        <v>230</v>
      </c>
      <c r="CH339" s="2" t="s">
        <v>270</v>
      </c>
      <c r="CI339" s="2" t="s">
        <v>2434</v>
      </c>
      <c r="CJ339" s="2" t="s">
        <v>1526</v>
      </c>
      <c r="CK339" s="2" t="s">
        <v>232</v>
      </c>
      <c r="CL339" s="2" t="s">
        <v>220</v>
      </c>
      <c r="CM339" s="4"/>
      <c r="CN339" s="8"/>
      <c r="CO339" s="4">
        <v>3</v>
      </c>
      <c r="CP339" s="8">
        <v>559.86</v>
      </c>
      <c r="CQ339" s="7">
        <v>-1</v>
      </c>
      <c r="CR339" s="7">
        <v>-1</v>
      </c>
      <c r="CS339" s="2" t="s">
        <v>230</v>
      </c>
      <c r="CT339" s="2" t="s">
        <v>270</v>
      </c>
      <c r="CU339" s="2" t="s">
        <v>478</v>
      </c>
      <c r="CV339" s="2" t="s">
        <v>1421</v>
      </c>
      <c r="CW339" s="2" t="s">
        <v>232</v>
      </c>
      <c r="CX339" s="2" t="s">
        <v>220</v>
      </c>
      <c r="CY339" s="4"/>
      <c r="CZ339" s="8"/>
      <c r="DA339" s="4"/>
      <c r="DB339" s="8"/>
      <c r="DC339" s="7"/>
      <c r="DD339" s="7"/>
      <c r="DE339" s="2" t="s">
        <v>230</v>
      </c>
      <c r="DF339" s="2" t="s">
        <v>270</v>
      </c>
      <c r="DG339" s="2" t="s">
        <v>589</v>
      </c>
      <c r="DH339" s="2" t="s">
        <v>2339</v>
      </c>
      <c r="DI339" s="2" t="s">
        <v>232</v>
      </c>
      <c r="DJ339" s="2" t="s">
        <v>220</v>
      </c>
      <c r="DK339" s="4"/>
      <c r="DL339" s="8"/>
      <c r="DM339" s="4">
        <v>8</v>
      </c>
      <c r="DN339" s="8">
        <v>1390.96</v>
      </c>
      <c r="DO339" s="7">
        <v>-1</v>
      </c>
      <c r="DP339" s="7">
        <v>-1</v>
      </c>
      <c r="DQ339" s="2" t="s">
        <v>230</v>
      </c>
      <c r="DR339" s="2" t="s">
        <v>270</v>
      </c>
      <c r="DS339" s="2" t="s">
        <v>3019</v>
      </c>
      <c r="DT339" s="2" t="s">
        <v>1377</v>
      </c>
      <c r="DU339" s="2" t="s">
        <v>232</v>
      </c>
      <c r="DV339" s="2" t="s">
        <v>220</v>
      </c>
      <c r="DW339" s="4"/>
      <c r="DX339" s="8"/>
      <c r="DY339" s="4"/>
      <c r="DZ339" s="8"/>
      <c r="EA339" s="7"/>
      <c r="EB339" s="7"/>
      <c r="EC339" s="2" t="s">
        <v>230</v>
      </c>
      <c r="ED339" s="2" t="s">
        <v>270</v>
      </c>
      <c r="EE339" s="2" t="s">
        <v>1690</v>
      </c>
      <c r="EF339" s="2" t="s">
        <v>239</v>
      </c>
      <c r="EG339" s="2" t="s">
        <v>269</v>
      </c>
      <c r="EH339" s="2" t="s">
        <v>220</v>
      </c>
      <c r="EI339" s="4"/>
      <c r="EJ339" s="8"/>
      <c r="EK339" s="4"/>
      <c r="EL339" s="8"/>
      <c r="EM339" s="7"/>
      <c r="EN339" s="7"/>
      <c r="EO339" s="2" t="s">
        <v>268</v>
      </c>
      <c r="EP339" s="2" t="s">
        <v>270</v>
      </c>
      <c r="EQ339" s="2" t="s">
        <v>220</v>
      </c>
      <c r="ER339" s="2" t="s">
        <v>220</v>
      </c>
      <c r="ES339" s="2" t="s">
        <v>232</v>
      </c>
      <c r="ET339" s="2" t="s">
        <v>220</v>
      </c>
      <c r="EU339" s="4"/>
      <c r="EV339" s="8"/>
      <c r="EW339" s="4"/>
      <c r="EX339" s="8"/>
      <c r="EY339" s="7"/>
      <c r="EZ339" s="7"/>
      <c r="FA339" s="2" t="s">
        <v>230</v>
      </c>
      <c r="FB339" s="2" t="s">
        <v>270</v>
      </c>
      <c r="FC339" s="2" t="s">
        <v>1038</v>
      </c>
      <c r="FD339" s="2" t="s">
        <v>1815</v>
      </c>
      <c r="FE339" s="2" t="s">
        <v>232</v>
      </c>
      <c r="FF339" s="2" t="s">
        <v>220</v>
      </c>
      <c r="FG339" s="4"/>
      <c r="FH339" s="8"/>
      <c r="FI339" s="4"/>
      <c r="FJ339" s="8"/>
      <c r="FK339" s="7"/>
      <c r="FL339" s="7"/>
      <c r="FM339" s="2" t="s">
        <v>230</v>
      </c>
      <c r="FN339" s="2" t="s">
        <v>270</v>
      </c>
      <c r="FO339" s="2" t="s">
        <v>2925</v>
      </c>
      <c r="FP339" s="2" t="s">
        <v>3223</v>
      </c>
      <c r="FQ339" s="2" t="s">
        <v>232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277</v>
      </c>
      <c r="FZ339" s="2" t="s">
        <v>270</v>
      </c>
      <c r="GA339" s="2" t="s">
        <v>220</v>
      </c>
      <c r="GB339" s="2" t="s">
        <v>220</v>
      </c>
      <c r="GC339" s="2" t="s">
        <v>232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277</v>
      </c>
      <c r="GL339" s="2" t="s">
        <v>270</v>
      </c>
      <c r="GM339" s="2" t="s">
        <v>220</v>
      </c>
      <c r="GN339" s="2" t="s">
        <v>220</v>
      </c>
      <c r="GO339" s="2" t="s">
        <v>232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277</v>
      </c>
      <c r="GX339" s="2" t="s">
        <v>270</v>
      </c>
      <c r="GY339" s="2" t="s">
        <v>220</v>
      </c>
      <c r="GZ339" s="2" t="s">
        <v>220</v>
      </c>
      <c r="HA339" s="2" t="s">
        <v>232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254</v>
      </c>
      <c r="HJ339" s="2" t="s">
        <v>270</v>
      </c>
      <c r="HK339" s="2" t="s">
        <v>220</v>
      </c>
      <c r="HL339" s="2" t="s">
        <v>220</v>
      </c>
      <c r="HM339" s="2" t="s">
        <v>232</v>
      </c>
      <c r="HN339" s="2" t="s">
        <v>220</v>
      </c>
      <c r="HO339" s="4"/>
      <c r="HP339" s="8"/>
      <c r="HQ339" s="4"/>
      <c r="HR339" s="8"/>
      <c r="HS339" s="7"/>
      <c r="HT339" s="7"/>
      <c r="HU339" s="2" t="s">
        <v>386</v>
      </c>
      <c r="HV339" s="2" t="s">
        <v>270</v>
      </c>
      <c r="HW339" s="2" t="s">
        <v>1156</v>
      </c>
      <c r="HX339" s="2" t="s">
        <v>220</v>
      </c>
      <c r="HY339" s="2" t="s">
        <v>232</v>
      </c>
      <c r="HZ339" s="2" t="s">
        <v>220</v>
      </c>
      <c r="IA339" s="4"/>
      <c r="IB339" s="8"/>
      <c r="IC339" s="4"/>
      <c r="ID339" s="8"/>
      <c r="IE339" s="7"/>
      <c r="IF339" s="7"/>
      <c r="IG339" s="2" t="s">
        <v>230</v>
      </c>
      <c r="IH339" s="2" t="s">
        <v>270</v>
      </c>
      <c r="II339" s="2" t="s">
        <v>2667</v>
      </c>
      <c r="IJ339" s="2" t="s">
        <v>3224</v>
      </c>
      <c r="IK339" s="2" t="s">
        <v>232</v>
      </c>
      <c r="IL339" s="2" t="s">
        <v>220</v>
      </c>
      <c r="IM339" s="4"/>
      <c r="IN339" s="8"/>
      <c r="IO339" s="4"/>
      <c r="IP339" s="8"/>
      <c r="IQ339" s="7"/>
      <c r="IR339" s="7"/>
      <c r="IS339" s="2" t="s">
        <v>277</v>
      </c>
      <c r="IT339" s="2" t="s">
        <v>270</v>
      </c>
      <c r="IU339" s="2" t="s">
        <v>220</v>
      </c>
      <c r="IV339" s="2" t="s">
        <v>220</v>
      </c>
      <c r="IW339" s="2" t="s">
        <v>232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416</v>
      </c>
      <c r="JF339" s="2" t="s">
        <v>270</v>
      </c>
      <c r="JG339" s="2" t="s">
        <v>220</v>
      </c>
      <c r="JH339" s="2" t="s">
        <v>220</v>
      </c>
      <c r="JI339" s="2" t="s">
        <v>232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277</v>
      </c>
      <c r="JR339" s="2" t="s">
        <v>270</v>
      </c>
      <c r="JS339" s="2" t="s">
        <v>220</v>
      </c>
      <c r="JT339" s="2" t="s">
        <v>220</v>
      </c>
      <c r="JU339" s="2" t="s">
        <v>232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277</v>
      </c>
      <c r="KD339" s="2" t="s">
        <v>270</v>
      </c>
      <c r="KE339" s="2" t="s">
        <v>220</v>
      </c>
      <c r="KF339" s="2" t="s">
        <v>220</v>
      </c>
      <c r="KG339" s="2" t="s">
        <v>232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277</v>
      </c>
      <c r="KP339" s="2" t="s">
        <v>270</v>
      </c>
      <c r="KQ339" s="2" t="s">
        <v>220</v>
      </c>
      <c r="KR339" s="2" t="s">
        <v>220</v>
      </c>
      <c r="KS339" s="2" t="s">
        <v>232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230</v>
      </c>
      <c r="LB339" s="2" t="s">
        <v>270</v>
      </c>
      <c r="LC339" s="2" t="s">
        <v>2928</v>
      </c>
      <c r="LD339" s="2" t="s">
        <v>708</v>
      </c>
      <c r="LE339" s="2" t="s">
        <v>232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268</v>
      </c>
      <c r="LN339" s="2" t="s">
        <v>270</v>
      </c>
      <c r="LO339" s="2" t="s">
        <v>220</v>
      </c>
      <c r="LP339" s="2" t="s">
        <v>220</v>
      </c>
      <c r="LQ339" s="2" t="s">
        <v>232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277</v>
      </c>
      <c r="LZ339" s="2" t="s">
        <v>270</v>
      </c>
      <c r="MA339" s="2" t="s">
        <v>220</v>
      </c>
      <c r="MB339" s="2" t="s">
        <v>220</v>
      </c>
      <c r="MC339" s="2" t="s">
        <v>232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416</v>
      </c>
      <c r="ML339" s="2" t="s">
        <v>270</v>
      </c>
      <c r="MM339" s="2" t="s">
        <v>220</v>
      </c>
      <c r="MN339" s="2" t="s">
        <v>220</v>
      </c>
      <c r="MO339" s="2" t="s">
        <v>232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230</v>
      </c>
      <c r="MX339" s="2" t="s">
        <v>270</v>
      </c>
      <c r="MY339" s="2" t="s">
        <v>2366</v>
      </c>
      <c r="MZ339" s="2" t="s">
        <v>2620</v>
      </c>
      <c r="NA339" s="2" t="s">
        <v>232</v>
      </c>
      <c r="NB339" s="2" t="s">
        <v>220</v>
      </c>
      <c r="NC339" s="4"/>
      <c r="ND339" s="8"/>
      <c r="NE339" s="4"/>
      <c r="NF339" s="8"/>
      <c r="NG339" s="7"/>
      <c r="NH339" s="7"/>
      <c r="NI339" s="2" t="s">
        <v>220</v>
      </c>
      <c r="NJ339" s="2" t="s">
        <v>220</v>
      </c>
      <c r="NK339" s="2" t="s">
        <v>220</v>
      </c>
      <c r="NL339" s="2" t="s">
        <v>220</v>
      </c>
      <c r="NM339" s="2" t="s">
        <v>220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277</v>
      </c>
      <c r="NV339" s="2" t="s">
        <v>270</v>
      </c>
      <c r="NW339" s="2" t="s">
        <v>220</v>
      </c>
      <c r="NX339" s="2" t="s">
        <v>220</v>
      </c>
      <c r="NY339" s="2" t="s">
        <v>232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220</v>
      </c>
      <c r="OH339" s="2" t="s">
        <v>220</v>
      </c>
      <c r="OI339" s="2" t="s">
        <v>220</v>
      </c>
      <c r="OJ339" s="2" t="s">
        <v>220</v>
      </c>
      <c r="OK339" s="2" t="s">
        <v>220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254</v>
      </c>
      <c r="OT339" s="2" t="s">
        <v>270</v>
      </c>
      <c r="OU339" s="2" t="s">
        <v>220</v>
      </c>
      <c r="OV339" s="2" t="s">
        <v>220</v>
      </c>
      <c r="OW339" s="2" t="s">
        <v>232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277</v>
      </c>
      <c r="PF339" s="2" t="s">
        <v>270</v>
      </c>
      <c r="PG339" s="2" t="s">
        <v>220</v>
      </c>
      <c r="PH339" s="2" t="s">
        <v>220</v>
      </c>
      <c r="PI339" s="2" t="s">
        <v>232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230</v>
      </c>
      <c r="PR339" s="2" t="s">
        <v>270</v>
      </c>
      <c r="PS339" s="2" t="s">
        <v>472</v>
      </c>
      <c r="PT339" s="2" t="s">
        <v>1788</v>
      </c>
      <c r="PU339" s="2" t="s">
        <v>232</v>
      </c>
      <c r="PV339" s="2" t="s">
        <v>220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</row>
    <row r="340">
      <c r="A340" s="2" t="s">
        <v>3225</v>
      </c>
      <c r="B340" s="2" t="s">
        <v>209</v>
      </c>
      <c r="C340" s="2" t="s">
        <v>2878</v>
      </c>
      <c r="D340" s="2" t="s">
        <v>211</v>
      </c>
      <c r="E340" s="2" t="s">
        <v>1372</v>
      </c>
      <c r="F340" s="2" t="s">
        <v>3226</v>
      </c>
      <c r="G340" s="2" t="s">
        <v>3226</v>
      </c>
      <c r="H340" s="2" t="s">
        <v>3226</v>
      </c>
      <c r="I340" s="2" t="s">
        <v>3141</v>
      </c>
      <c r="J340" s="2" t="s">
        <v>2881</v>
      </c>
      <c r="K340" s="2" t="s">
        <v>2567</v>
      </c>
      <c r="L340" s="3">
        <v>193.5</v>
      </c>
      <c r="M340" s="3">
        <v>203.18</v>
      </c>
      <c r="N340" s="3">
        <v>429.99</v>
      </c>
      <c r="O340" s="2" t="s">
        <v>537</v>
      </c>
      <c r="P340" s="2" t="s">
        <v>538</v>
      </c>
      <c r="Q340" s="2" t="s">
        <v>219</v>
      </c>
      <c r="R340" s="2" t="s">
        <v>220</v>
      </c>
      <c r="S340" s="2" t="s">
        <v>3227</v>
      </c>
      <c r="T340" s="2" t="s">
        <v>220</v>
      </c>
      <c r="U340" s="2" t="s">
        <v>2884</v>
      </c>
      <c r="V340" s="2" t="s">
        <v>2964</v>
      </c>
      <c r="W340" s="2" t="s">
        <v>3144</v>
      </c>
      <c r="X340" s="2" t="s">
        <v>2965</v>
      </c>
      <c r="Y340" s="2" t="s">
        <v>431</v>
      </c>
      <c r="Z340" s="4"/>
      <c r="AA340" s="4">
        <f>=ROUNDDOWN({0},0)</f>
      </c>
      <c r="AB340" s="5">
        <v>1</v>
      </c>
      <c r="AC340" s="2" t="s">
        <v>220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/>
      <c r="AQ340" s="8"/>
      <c r="AR340" s="4">
        <v>1</v>
      </c>
      <c r="AS340" s="8">
        <v>203.18</v>
      </c>
      <c r="AT340" s="7">
        <v>-1</v>
      </c>
      <c r="AU340" s="7">
        <v>-1</v>
      </c>
      <c r="AV340" s="4" t="s">
        <v>220</v>
      </c>
      <c r="AW340" s="8" t="s">
        <v>220</v>
      </c>
      <c r="AX340" s="4">
        <v>4</v>
      </c>
      <c r="AY340" s="8">
        <v>924.4</v>
      </c>
      <c r="AZ340" s="7" t="s">
        <v>220</v>
      </c>
      <c r="BA340" s="7" t="s">
        <v>220</v>
      </c>
      <c r="BB340" s="7"/>
      <c r="BC340" s="4" t="s">
        <v>220</v>
      </c>
      <c r="BD340" s="8" t="s">
        <v>220</v>
      </c>
      <c r="BE340" s="4">
        <v>4</v>
      </c>
      <c r="BF340" s="8">
        <v>924.4</v>
      </c>
      <c r="BG340" s="7" t="s">
        <v>220</v>
      </c>
      <c r="BH340" s="7" t="s">
        <v>220</v>
      </c>
      <c r="BI340" s="7"/>
      <c r="BJ340" s="4"/>
      <c r="BK340" s="8"/>
      <c r="BL340" s="2" t="s">
        <v>21</v>
      </c>
      <c r="BM340" s="7"/>
      <c r="BN340" s="7"/>
      <c r="BO340" s="4"/>
      <c r="BP340" s="8"/>
      <c r="BQ340" s="4"/>
      <c r="BR340" s="8"/>
      <c r="BS340" s="7"/>
      <c r="BT340" s="7"/>
      <c r="BU340" s="2" t="s">
        <v>416</v>
      </c>
      <c r="BV340" s="2" t="s">
        <v>270</v>
      </c>
      <c r="BW340" s="2" t="s">
        <v>220</v>
      </c>
      <c r="BX340" s="2" t="s">
        <v>220</v>
      </c>
      <c r="BY340" s="2" t="s">
        <v>232</v>
      </c>
      <c r="BZ340" s="2" t="s">
        <v>220</v>
      </c>
      <c r="CA340" s="4"/>
      <c r="CB340" s="8"/>
      <c r="CC340" s="4"/>
      <c r="CD340" s="8"/>
      <c r="CE340" s="7"/>
      <c r="CF340" s="7"/>
      <c r="CG340" s="2" t="s">
        <v>230</v>
      </c>
      <c r="CH340" s="2" t="s">
        <v>270</v>
      </c>
      <c r="CI340" s="2" t="s">
        <v>1802</v>
      </c>
      <c r="CJ340" s="2" t="s">
        <v>2997</v>
      </c>
      <c r="CK340" s="2" t="s">
        <v>232</v>
      </c>
      <c r="CL340" s="2" t="s">
        <v>220</v>
      </c>
      <c r="CM340" s="4"/>
      <c r="CN340" s="8"/>
      <c r="CO340" s="4"/>
      <c r="CP340" s="8"/>
      <c r="CQ340" s="7"/>
      <c r="CR340" s="7"/>
      <c r="CS340" s="2" t="s">
        <v>230</v>
      </c>
      <c r="CT340" s="2" t="s">
        <v>270</v>
      </c>
      <c r="CU340" s="2" t="s">
        <v>991</v>
      </c>
      <c r="CV340" s="2" t="s">
        <v>398</v>
      </c>
      <c r="CW340" s="2" t="s">
        <v>232</v>
      </c>
      <c r="CX340" s="2" t="s">
        <v>220</v>
      </c>
      <c r="CY340" s="4"/>
      <c r="CZ340" s="8"/>
      <c r="DA340" s="4"/>
      <c r="DB340" s="8"/>
      <c r="DC340" s="7"/>
      <c r="DD340" s="7"/>
      <c r="DE340" s="2" t="s">
        <v>230</v>
      </c>
      <c r="DF340" s="2" t="s">
        <v>270</v>
      </c>
      <c r="DG340" s="2" t="s">
        <v>3113</v>
      </c>
      <c r="DH340" s="2" t="s">
        <v>933</v>
      </c>
      <c r="DI340" s="2" t="s">
        <v>232</v>
      </c>
      <c r="DJ340" s="2" t="s">
        <v>220</v>
      </c>
      <c r="DK340" s="4"/>
      <c r="DL340" s="8"/>
      <c r="DM340" s="4"/>
      <c r="DN340" s="8"/>
      <c r="DO340" s="7"/>
      <c r="DP340" s="7"/>
      <c r="DQ340" s="2" t="s">
        <v>230</v>
      </c>
      <c r="DR340" s="2" t="s">
        <v>270</v>
      </c>
      <c r="DS340" s="2" t="s">
        <v>431</v>
      </c>
      <c r="DT340" s="2" t="s">
        <v>815</v>
      </c>
      <c r="DU340" s="2" t="s">
        <v>232</v>
      </c>
      <c r="DV340" s="2" t="s">
        <v>220</v>
      </c>
      <c r="DW340" s="4"/>
      <c r="DX340" s="8"/>
      <c r="DY340" s="4">
        <v>1</v>
      </c>
      <c r="DZ340" s="8">
        <v>203.18</v>
      </c>
      <c r="EA340" s="7">
        <v>-1</v>
      </c>
      <c r="EB340" s="7">
        <v>-1</v>
      </c>
      <c r="EC340" s="2" t="s">
        <v>230</v>
      </c>
      <c r="ED340" s="2" t="s">
        <v>270</v>
      </c>
      <c r="EE340" s="2" t="s">
        <v>3113</v>
      </c>
      <c r="EF340" s="2" t="s">
        <v>853</v>
      </c>
      <c r="EG340" s="2" t="s">
        <v>269</v>
      </c>
      <c r="EH340" s="2" t="s">
        <v>220</v>
      </c>
      <c r="EI340" s="4"/>
      <c r="EJ340" s="8"/>
      <c r="EK340" s="4"/>
      <c r="EL340" s="8"/>
      <c r="EM340" s="7"/>
      <c r="EN340" s="7"/>
      <c r="EO340" s="2" t="s">
        <v>268</v>
      </c>
      <c r="EP340" s="2" t="s">
        <v>270</v>
      </c>
      <c r="EQ340" s="2" t="s">
        <v>220</v>
      </c>
      <c r="ER340" s="2" t="s">
        <v>220</v>
      </c>
      <c r="ES340" s="2" t="s">
        <v>232</v>
      </c>
      <c r="ET340" s="2" t="s">
        <v>220</v>
      </c>
      <c r="EU340" s="4"/>
      <c r="EV340" s="8"/>
      <c r="EW340" s="4"/>
      <c r="EX340" s="8"/>
      <c r="EY340" s="7"/>
      <c r="EZ340" s="7"/>
      <c r="FA340" s="2" t="s">
        <v>230</v>
      </c>
      <c r="FB340" s="2" t="s">
        <v>270</v>
      </c>
      <c r="FC340" s="2" t="s">
        <v>1358</v>
      </c>
      <c r="FD340" s="2" t="s">
        <v>3228</v>
      </c>
      <c r="FE340" s="2" t="s">
        <v>232</v>
      </c>
      <c r="FF340" s="2" t="s">
        <v>220</v>
      </c>
      <c r="FG340" s="4"/>
      <c r="FH340" s="8"/>
      <c r="FI340" s="4"/>
      <c r="FJ340" s="8"/>
      <c r="FK340" s="7"/>
      <c r="FL340" s="7"/>
      <c r="FM340" s="2" t="s">
        <v>230</v>
      </c>
      <c r="FN340" s="2" t="s">
        <v>270</v>
      </c>
      <c r="FO340" s="2" t="s">
        <v>1892</v>
      </c>
      <c r="FP340" s="2" t="s">
        <v>220</v>
      </c>
      <c r="FQ340" s="2" t="s">
        <v>232</v>
      </c>
      <c r="FR340" s="2" t="s">
        <v>220</v>
      </c>
      <c r="FS340" s="4"/>
      <c r="FT340" s="8"/>
      <c r="FU340" s="4"/>
      <c r="FV340" s="8"/>
      <c r="FW340" s="7"/>
      <c r="FX340" s="7"/>
      <c r="FY340" s="2" t="s">
        <v>277</v>
      </c>
      <c r="FZ340" s="2" t="s">
        <v>270</v>
      </c>
      <c r="GA340" s="2" t="s">
        <v>220</v>
      </c>
      <c r="GB340" s="2" t="s">
        <v>220</v>
      </c>
      <c r="GC340" s="2" t="s">
        <v>232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277</v>
      </c>
      <c r="GL340" s="2" t="s">
        <v>270</v>
      </c>
      <c r="GM340" s="2" t="s">
        <v>220</v>
      </c>
      <c r="GN340" s="2" t="s">
        <v>220</v>
      </c>
      <c r="GO340" s="2" t="s">
        <v>232</v>
      </c>
      <c r="GP340" s="2" t="s">
        <v>220</v>
      </c>
      <c r="GQ340" s="4"/>
      <c r="GR340" s="8"/>
      <c r="GS340" s="4"/>
      <c r="GT340" s="8"/>
      <c r="GU340" s="7"/>
      <c r="GV340" s="7"/>
      <c r="GW340" s="2" t="s">
        <v>277</v>
      </c>
      <c r="GX340" s="2" t="s">
        <v>270</v>
      </c>
      <c r="GY340" s="2" t="s">
        <v>220</v>
      </c>
      <c r="GZ340" s="2" t="s">
        <v>220</v>
      </c>
      <c r="HA340" s="2" t="s">
        <v>232</v>
      </c>
      <c r="HB340" s="2" t="s">
        <v>220</v>
      </c>
      <c r="HC340" s="4"/>
      <c r="HD340" s="8"/>
      <c r="HE340" s="4"/>
      <c r="HF340" s="8"/>
      <c r="HG340" s="7"/>
      <c r="HH340" s="7"/>
      <c r="HI340" s="2" t="s">
        <v>254</v>
      </c>
      <c r="HJ340" s="2" t="s">
        <v>270</v>
      </c>
      <c r="HK340" s="2" t="s">
        <v>220</v>
      </c>
      <c r="HL340" s="2" t="s">
        <v>220</v>
      </c>
      <c r="HM340" s="2" t="s">
        <v>232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230</v>
      </c>
      <c r="HV340" s="2" t="s">
        <v>270</v>
      </c>
      <c r="HW340" s="2" t="s">
        <v>1331</v>
      </c>
      <c r="HX340" s="2" t="s">
        <v>220</v>
      </c>
      <c r="HY340" s="2" t="s">
        <v>232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230</v>
      </c>
      <c r="IH340" s="2" t="s">
        <v>270</v>
      </c>
      <c r="II340" s="2" t="s">
        <v>3229</v>
      </c>
      <c r="IJ340" s="2" t="s">
        <v>3230</v>
      </c>
      <c r="IK340" s="2" t="s">
        <v>232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277</v>
      </c>
      <c r="IT340" s="2" t="s">
        <v>270</v>
      </c>
      <c r="IU340" s="2" t="s">
        <v>220</v>
      </c>
      <c r="IV340" s="2" t="s">
        <v>220</v>
      </c>
      <c r="IW340" s="2" t="s">
        <v>232</v>
      </c>
      <c r="IX340" s="2" t="s">
        <v>220</v>
      </c>
      <c r="IY340" s="4"/>
      <c r="IZ340" s="8"/>
      <c r="JA340" s="4"/>
      <c r="JB340" s="8"/>
      <c r="JC340" s="7"/>
      <c r="JD340" s="7"/>
      <c r="JE340" s="2" t="s">
        <v>254</v>
      </c>
      <c r="JF340" s="2" t="s">
        <v>270</v>
      </c>
      <c r="JG340" s="2" t="s">
        <v>220</v>
      </c>
      <c r="JH340" s="2" t="s">
        <v>220</v>
      </c>
      <c r="JI340" s="2" t="s">
        <v>232</v>
      </c>
      <c r="JJ340" s="2" t="s">
        <v>220</v>
      </c>
      <c r="JK340" s="4"/>
      <c r="JL340" s="8"/>
      <c r="JM340" s="4"/>
      <c r="JN340" s="8"/>
      <c r="JO340" s="7"/>
      <c r="JP340" s="7"/>
      <c r="JQ340" s="2" t="s">
        <v>277</v>
      </c>
      <c r="JR340" s="2" t="s">
        <v>270</v>
      </c>
      <c r="JS340" s="2" t="s">
        <v>220</v>
      </c>
      <c r="JT340" s="2" t="s">
        <v>220</v>
      </c>
      <c r="JU340" s="2" t="s">
        <v>232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277</v>
      </c>
      <c r="KD340" s="2" t="s">
        <v>270</v>
      </c>
      <c r="KE340" s="2" t="s">
        <v>220</v>
      </c>
      <c r="KF340" s="2" t="s">
        <v>220</v>
      </c>
      <c r="KG340" s="2" t="s">
        <v>232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277</v>
      </c>
      <c r="KP340" s="2" t="s">
        <v>270</v>
      </c>
      <c r="KQ340" s="2" t="s">
        <v>220</v>
      </c>
      <c r="KR340" s="2" t="s">
        <v>220</v>
      </c>
      <c r="KS340" s="2" t="s">
        <v>232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277</v>
      </c>
      <c r="LB340" s="2" t="s">
        <v>270</v>
      </c>
      <c r="LC340" s="2" t="s">
        <v>220</v>
      </c>
      <c r="LD340" s="2" t="s">
        <v>220</v>
      </c>
      <c r="LE340" s="2" t="s">
        <v>232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268</v>
      </c>
      <c r="LN340" s="2" t="s">
        <v>270</v>
      </c>
      <c r="LO340" s="2" t="s">
        <v>220</v>
      </c>
      <c r="LP340" s="2" t="s">
        <v>220</v>
      </c>
      <c r="LQ340" s="2" t="s">
        <v>232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254</v>
      </c>
      <c r="LZ340" s="2" t="s">
        <v>270</v>
      </c>
      <c r="MA340" s="2" t="s">
        <v>220</v>
      </c>
      <c r="MB340" s="2" t="s">
        <v>220</v>
      </c>
      <c r="MC340" s="2" t="s">
        <v>232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230</v>
      </c>
      <c r="ML340" s="2" t="s">
        <v>270</v>
      </c>
      <c r="MM340" s="2" t="s">
        <v>421</v>
      </c>
      <c r="MN340" s="2" t="s">
        <v>1068</v>
      </c>
      <c r="MO340" s="2" t="s">
        <v>232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230</v>
      </c>
      <c r="MX340" s="2" t="s">
        <v>270</v>
      </c>
      <c r="MY340" s="2" t="s">
        <v>3229</v>
      </c>
      <c r="MZ340" s="2" t="s">
        <v>1770</v>
      </c>
      <c r="NA340" s="2" t="s">
        <v>232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277</v>
      </c>
      <c r="NJ340" s="2" t="s">
        <v>270</v>
      </c>
      <c r="NK340" s="2" t="s">
        <v>220</v>
      </c>
      <c r="NL340" s="2" t="s">
        <v>220</v>
      </c>
      <c r="NM340" s="2" t="s">
        <v>232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277</v>
      </c>
      <c r="NV340" s="2" t="s">
        <v>270</v>
      </c>
      <c r="NW340" s="2" t="s">
        <v>220</v>
      </c>
      <c r="NX340" s="2" t="s">
        <v>220</v>
      </c>
      <c r="NY340" s="2" t="s">
        <v>232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270</v>
      </c>
      <c r="OI340" s="2" t="s">
        <v>220</v>
      </c>
      <c r="OJ340" s="2" t="s">
        <v>220</v>
      </c>
      <c r="OK340" s="2" t="s">
        <v>232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220</v>
      </c>
      <c r="OT340" s="2" t="s">
        <v>220</v>
      </c>
      <c r="OU340" s="2" t="s">
        <v>220</v>
      </c>
      <c r="OV340" s="2" t="s">
        <v>220</v>
      </c>
      <c r="OW340" s="2" t="s">
        <v>220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277</v>
      </c>
      <c r="PF340" s="2" t="s">
        <v>270</v>
      </c>
      <c r="PG340" s="2" t="s">
        <v>220</v>
      </c>
      <c r="PH340" s="2" t="s">
        <v>220</v>
      </c>
      <c r="PI340" s="2" t="s">
        <v>232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220</v>
      </c>
      <c r="PR340" s="2" t="s">
        <v>220</v>
      </c>
      <c r="PS340" s="2" t="s">
        <v>220</v>
      </c>
      <c r="PT340" s="2" t="s">
        <v>220</v>
      </c>
      <c r="PU340" s="2" t="s">
        <v>220</v>
      </c>
      <c r="PV340" s="2" t="s">
        <v>220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</row>
    <row r="341">
      <c r="A341" s="2" t="s">
        <v>3231</v>
      </c>
      <c r="B341" s="2" t="s">
        <v>209</v>
      </c>
      <c r="C341" s="2" t="s">
        <v>2878</v>
      </c>
      <c r="D341" s="2" t="s">
        <v>211</v>
      </c>
      <c r="E341" s="2" t="s">
        <v>1372</v>
      </c>
      <c r="F341" s="2" t="s">
        <v>3226</v>
      </c>
      <c r="G341" s="2" t="s">
        <v>3226</v>
      </c>
      <c r="H341" s="2" t="s">
        <v>3226</v>
      </c>
      <c r="I341" s="2" t="s">
        <v>3148</v>
      </c>
      <c r="J341" s="2" t="s">
        <v>1518</v>
      </c>
      <c r="K341" s="2" t="s">
        <v>2567</v>
      </c>
      <c r="L341" s="3">
        <v>216</v>
      </c>
      <c r="M341" s="3">
        <v>226.8</v>
      </c>
      <c r="N341" s="3">
        <v>479.99</v>
      </c>
      <c r="O341" s="2" t="s">
        <v>537</v>
      </c>
      <c r="P341" s="2" t="s">
        <v>538</v>
      </c>
      <c r="Q341" s="2" t="s">
        <v>219</v>
      </c>
      <c r="R341" s="2" t="s">
        <v>220</v>
      </c>
      <c r="S341" s="2" t="s">
        <v>3227</v>
      </c>
      <c r="T341" s="2" t="s">
        <v>220</v>
      </c>
      <c r="U341" s="2" t="s">
        <v>2892</v>
      </c>
      <c r="V341" s="2" t="s">
        <v>2964</v>
      </c>
      <c r="W341" s="2" t="s">
        <v>3144</v>
      </c>
      <c r="X341" s="2" t="s">
        <v>2965</v>
      </c>
      <c r="Y341" s="2" t="s">
        <v>431</v>
      </c>
      <c r="Z341" s="4"/>
      <c r="AA341" s="4">
        <f>=ROUNDDOWN({0},0)</f>
      </c>
      <c r="AB341" s="5"/>
      <c r="AC341" s="2" t="s">
        <v>220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/>
      <c r="AQ341" s="8"/>
      <c r="AR341" s="4">
        <v>3</v>
      </c>
      <c r="AS341" s="8">
        <v>721.22</v>
      </c>
      <c r="AT341" s="7">
        <v>-1</v>
      </c>
      <c r="AU341" s="7">
        <v>-1</v>
      </c>
      <c r="AV341" s="4" t="s">
        <v>220</v>
      </c>
      <c r="AW341" s="8" t="s">
        <v>220</v>
      </c>
      <c r="AX341" s="4" t="s">
        <v>220</v>
      </c>
      <c r="AY341" s="8" t="s">
        <v>220</v>
      </c>
      <c r="AZ341" s="7" t="s">
        <v>220</v>
      </c>
      <c r="BA341" s="7" t="s">
        <v>220</v>
      </c>
      <c r="BB341" s="7"/>
      <c r="BC341" s="4" t="s">
        <v>220</v>
      </c>
      <c r="BD341" s="8" t="s">
        <v>220</v>
      </c>
      <c r="BE341" s="4" t="s">
        <v>220</v>
      </c>
      <c r="BF341" s="8" t="s">
        <v>220</v>
      </c>
      <c r="BG341" s="7" t="s">
        <v>220</v>
      </c>
      <c r="BH341" s="7" t="s">
        <v>220</v>
      </c>
      <c r="BI341" s="7"/>
      <c r="BJ341" s="4"/>
      <c r="BK341" s="8"/>
      <c r="BL341" s="2" t="s">
        <v>3232</v>
      </c>
      <c r="BM341" s="7"/>
      <c r="BN341" s="7"/>
      <c r="BO341" s="4"/>
      <c r="BP341" s="8"/>
      <c r="BQ341" s="4"/>
      <c r="BR341" s="8"/>
      <c r="BS341" s="7"/>
      <c r="BT341" s="7"/>
      <c r="BU341" s="2" t="s">
        <v>416</v>
      </c>
      <c r="BV341" s="2" t="s">
        <v>270</v>
      </c>
      <c r="BW341" s="2" t="s">
        <v>220</v>
      </c>
      <c r="BX341" s="2" t="s">
        <v>220</v>
      </c>
      <c r="BY341" s="2" t="s">
        <v>232</v>
      </c>
      <c r="BZ341" s="2" t="s">
        <v>220</v>
      </c>
      <c r="CA341" s="4"/>
      <c r="CB341" s="8"/>
      <c r="CC341" s="4">
        <v>1</v>
      </c>
      <c r="CD341" s="8">
        <v>244.94</v>
      </c>
      <c r="CE341" s="7">
        <v>-1</v>
      </c>
      <c r="CF341" s="7">
        <v>-1</v>
      </c>
      <c r="CG341" s="2" t="s">
        <v>230</v>
      </c>
      <c r="CH341" s="2" t="s">
        <v>270</v>
      </c>
      <c r="CI341" s="2" t="s">
        <v>1802</v>
      </c>
      <c r="CJ341" s="2" t="s">
        <v>1350</v>
      </c>
      <c r="CK341" s="2" t="s">
        <v>232</v>
      </c>
      <c r="CL341" s="2" t="s">
        <v>220</v>
      </c>
      <c r="CM341" s="4"/>
      <c r="CN341" s="8"/>
      <c r="CO341" s="4">
        <v>1</v>
      </c>
      <c r="CP341" s="8">
        <v>249.48</v>
      </c>
      <c r="CQ341" s="7">
        <v>-1</v>
      </c>
      <c r="CR341" s="7">
        <v>-1</v>
      </c>
      <c r="CS341" s="2" t="s">
        <v>230</v>
      </c>
      <c r="CT341" s="2" t="s">
        <v>270</v>
      </c>
      <c r="CU341" s="2" t="s">
        <v>991</v>
      </c>
      <c r="CV341" s="2" t="s">
        <v>2068</v>
      </c>
      <c r="CW341" s="2" t="s">
        <v>232</v>
      </c>
      <c r="CX341" s="2" t="s">
        <v>220</v>
      </c>
      <c r="CY341" s="4"/>
      <c r="CZ341" s="8"/>
      <c r="DA341" s="4"/>
      <c r="DB341" s="8"/>
      <c r="DC341" s="7"/>
      <c r="DD341" s="7"/>
      <c r="DE341" s="2" t="s">
        <v>230</v>
      </c>
      <c r="DF341" s="2" t="s">
        <v>270</v>
      </c>
      <c r="DG341" s="2" t="s">
        <v>3113</v>
      </c>
      <c r="DH341" s="2" t="s">
        <v>934</v>
      </c>
      <c r="DI341" s="2" t="s">
        <v>232</v>
      </c>
      <c r="DJ341" s="2" t="s">
        <v>220</v>
      </c>
      <c r="DK341" s="4"/>
      <c r="DL341" s="8"/>
      <c r="DM341" s="4">
        <v>1</v>
      </c>
      <c r="DN341" s="8">
        <v>226.8</v>
      </c>
      <c r="DO341" s="7">
        <v>-1</v>
      </c>
      <c r="DP341" s="7">
        <v>-1</v>
      </c>
      <c r="DQ341" s="2" t="s">
        <v>230</v>
      </c>
      <c r="DR341" s="2" t="s">
        <v>270</v>
      </c>
      <c r="DS341" s="2" t="s">
        <v>431</v>
      </c>
      <c r="DT341" s="2" t="s">
        <v>3233</v>
      </c>
      <c r="DU341" s="2" t="s">
        <v>232</v>
      </c>
      <c r="DV341" s="2" t="s">
        <v>220</v>
      </c>
      <c r="DW341" s="4"/>
      <c r="DX341" s="8"/>
      <c r="DY341" s="4"/>
      <c r="DZ341" s="8"/>
      <c r="EA341" s="7"/>
      <c r="EB341" s="7"/>
      <c r="EC341" s="2" t="s">
        <v>230</v>
      </c>
      <c r="ED341" s="2" t="s">
        <v>270</v>
      </c>
      <c r="EE341" s="2" t="s">
        <v>3113</v>
      </c>
      <c r="EF341" s="2" t="s">
        <v>797</v>
      </c>
      <c r="EG341" s="2" t="s">
        <v>269</v>
      </c>
      <c r="EH341" s="2" t="s">
        <v>220</v>
      </c>
      <c r="EI341" s="4"/>
      <c r="EJ341" s="8"/>
      <c r="EK341" s="4"/>
      <c r="EL341" s="8"/>
      <c r="EM341" s="7"/>
      <c r="EN341" s="7"/>
      <c r="EO341" s="2" t="s">
        <v>268</v>
      </c>
      <c r="EP341" s="2" t="s">
        <v>270</v>
      </c>
      <c r="EQ341" s="2" t="s">
        <v>220</v>
      </c>
      <c r="ER341" s="2" t="s">
        <v>220</v>
      </c>
      <c r="ES341" s="2" t="s">
        <v>232</v>
      </c>
      <c r="ET341" s="2" t="s">
        <v>220</v>
      </c>
      <c r="EU341" s="4"/>
      <c r="EV341" s="8"/>
      <c r="EW341" s="4"/>
      <c r="EX341" s="8"/>
      <c r="EY341" s="7"/>
      <c r="EZ341" s="7"/>
      <c r="FA341" s="2" t="s">
        <v>230</v>
      </c>
      <c r="FB341" s="2" t="s">
        <v>270</v>
      </c>
      <c r="FC341" s="2" t="s">
        <v>1358</v>
      </c>
      <c r="FD341" s="2" t="s">
        <v>880</v>
      </c>
      <c r="FE341" s="2" t="s">
        <v>232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230</v>
      </c>
      <c r="FN341" s="2" t="s">
        <v>270</v>
      </c>
      <c r="FO341" s="2" t="s">
        <v>1892</v>
      </c>
      <c r="FP341" s="2" t="s">
        <v>489</v>
      </c>
      <c r="FQ341" s="2" t="s">
        <v>232</v>
      </c>
      <c r="FR341" s="2" t="s">
        <v>220</v>
      </c>
      <c r="FS341" s="4"/>
      <c r="FT341" s="8"/>
      <c r="FU341" s="4"/>
      <c r="FV341" s="8"/>
      <c r="FW341" s="7"/>
      <c r="FX341" s="7"/>
      <c r="FY341" s="2" t="s">
        <v>277</v>
      </c>
      <c r="FZ341" s="2" t="s">
        <v>270</v>
      </c>
      <c r="GA341" s="2" t="s">
        <v>220</v>
      </c>
      <c r="GB341" s="2" t="s">
        <v>220</v>
      </c>
      <c r="GC341" s="2" t="s">
        <v>232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277</v>
      </c>
      <c r="GL341" s="2" t="s">
        <v>270</v>
      </c>
      <c r="GM341" s="2" t="s">
        <v>220</v>
      </c>
      <c r="GN341" s="2" t="s">
        <v>220</v>
      </c>
      <c r="GO341" s="2" t="s">
        <v>232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277</v>
      </c>
      <c r="GX341" s="2" t="s">
        <v>270</v>
      </c>
      <c r="GY341" s="2" t="s">
        <v>220</v>
      </c>
      <c r="GZ341" s="2" t="s">
        <v>220</v>
      </c>
      <c r="HA341" s="2" t="s">
        <v>232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254</v>
      </c>
      <c r="HJ341" s="2" t="s">
        <v>270</v>
      </c>
      <c r="HK341" s="2" t="s">
        <v>220</v>
      </c>
      <c r="HL341" s="2" t="s">
        <v>220</v>
      </c>
      <c r="HM341" s="2" t="s">
        <v>232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230</v>
      </c>
      <c r="HV341" s="2" t="s">
        <v>270</v>
      </c>
      <c r="HW341" s="2" t="s">
        <v>1331</v>
      </c>
      <c r="HX341" s="2" t="s">
        <v>220</v>
      </c>
      <c r="HY341" s="2" t="s">
        <v>232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230</v>
      </c>
      <c r="IH341" s="2" t="s">
        <v>270</v>
      </c>
      <c r="II341" s="2" t="s">
        <v>3229</v>
      </c>
      <c r="IJ341" s="2" t="s">
        <v>1740</v>
      </c>
      <c r="IK341" s="2" t="s">
        <v>232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277</v>
      </c>
      <c r="IT341" s="2" t="s">
        <v>270</v>
      </c>
      <c r="IU341" s="2" t="s">
        <v>220</v>
      </c>
      <c r="IV341" s="2" t="s">
        <v>220</v>
      </c>
      <c r="IW341" s="2" t="s">
        <v>232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254</v>
      </c>
      <c r="JF341" s="2" t="s">
        <v>270</v>
      </c>
      <c r="JG341" s="2" t="s">
        <v>220</v>
      </c>
      <c r="JH341" s="2" t="s">
        <v>220</v>
      </c>
      <c r="JI341" s="2" t="s">
        <v>232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277</v>
      </c>
      <c r="JR341" s="2" t="s">
        <v>270</v>
      </c>
      <c r="JS341" s="2" t="s">
        <v>220</v>
      </c>
      <c r="JT341" s="2" t="s">
        <v>220</v>
      </c>
      <c r="JU341" s="2" t="s">
        <v>232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277</v>
      </c>
      <c r="KD341" s="2" t="s">
        <v>270</v>
      </c>
      <c r="KE341" s="2" t="s">
        <v>220</v>
      </c>
      <c r="KF341" s="2" t="s">
        <v>220</v>
      </c>
      <c r="KG341" s="2" t="s">
        <v>232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277</v>
      </c>
      <c r="KP341" s="2" t="s">
        <v>270</v>
      </c>
      <c r="KQ341" s="2" t="s">
        <v>220</v>
      </c>
      <c r="KR341" s="2" t="s">
        <v>220</v>
      </c>
      <c r="KS341" s="2" t="s">
        <v>232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277</v>
      </c>
      <c r="LB341" s="2" t="s">
        <v>270</v>
      </c>
      <c r="LC341" s="2" t="s">
        <v>220</v>
      </c>
      <c r="LD341" s="2" t="s">
        <v>220</v>
      </c>
      <c r="LE341" s="2" t="s">
        <v>232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268</v>
      </c>
      <c r="LN341" s="2" t="s">
        <v>270</v>
      </c>
      <c r="LO341" s="2" t="s">
        <v>220</v>
      </c>
      <c r="LP341" s="2" t="s">
        <v>220</v>
      </c>
      <c r="LQ341" s="2" t="s">
        <v>232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254</v>
      </c>
      <c r="LZ341" s="2" t="s">
        <v>270</v>
      </c>
      <c r="MA341" s="2" t="s">
        <v>220</v>
      </c>
      <c r="MB341" s="2" t="s">
        <v>220</v>
      </c>
      <c r="MC341" s="2" t="s">
        <v>232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230</v>
      </c>
      <c r="ML341" s="2" t="s">
        <v>270</v>
      </c>
      <c r="MM341" s="2" t="s">
        <v>421</v>
      </c>
      <c r="MN341" s="2" t="s">
        <v>220</v>
      </c>
      <c r="MO341" s="2" t="s">
        <v>232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230</v>
      </c>
      <c r="MX341" s="2" t="s">
        <v>270</v>
      </c>
      <c r="MY341" s="2" t="s">
        <v>3229</v>
      </c>
      <c r="MZ341" s="2" t="s">
        <v>1361</v>
      </c>
      <c r="NA341" s="2" t="s">
        <v>232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277</v>
      </c>
      <c r="NJ341" s="2" t="s">
        <v>270</v>
      </c>
      <c r="NK341" s="2" t="s">
        <v>220</v>
      </c>
      <c r="NL341" s="2" t="s">
        <v>220</v>
      </c>
      <c r="NM341" s="2" t="s">
        <v>232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277</v>
      </c>
      <c r="NV341" s="2" t="s">
        <v>270</v>
      </c>
      <c r="NW341" s="2" t="s">
        <v>220</v>
      </c>
      <c r="NX341" s="2" t="s">
        <v>220</v>
      </c>
      <c r="NY341" s="2" t="s">
        <v>232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270</v>
      </c>
      <c r="OI341" s="2" t="s">
        <v>220</v>
      </c>
      <c r="OJ341" s="2" t="s">
        <v>220</v>
      </c>
      <c r="OK341" s="2" t="s">
        <v>232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220</v>
      </c>
      <c r="OT341" s="2" t="s">
        <v>220</v>
      </c>
      <c r="OU341" s="2" t="s">
        <v>220</v>
      </c>
      <c r="OV341" s="2" t="s">
        <v>220</v>
      </c>
      <c r="OW341" s="2" t="s">
        <v>220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277</v>
      </c>
      <c r="PF341" s="2" t="s">
        <v>270</v>
      </c>
      <c r="PG341" s="2" t="s">
        <v>220</v>
      </c>
      <c r="PH341" s="2" t="s">
        <v>220</v>
      </c>
      <c r="PI341" s="2" t="s">
        <v>232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220</v>
      </c>
      <c r="PR341" s="2" t="s">
        <v>220</v>
      </c>
      <c r="PS341" s="2" t="s">
        <v>220</v>
      </c>
      <c r="PT341" s="2" t="s">
        <v>220</v>
      </c>
      <c r="PU341" s="2" t="s">
        <v>220</v>
      </c>
      <c r="PV341" s="2" t="s">
        <v>220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</row>
    <row r="342">
      <c r="A342" s="2" t="s">
        <v>3234</v>
      </c>
      <c r="B342" s="2" t="s">
        <v>209</v>
      </c>
      <c r="C342" s="2" t="s">
        <v>2878</v>
      </c>
      <c r="D342" s="2" t="s">
        <v>211</v>
      </c>
      <c r="E342" s="2" t="s">
        <v>1372</v>
      </c>
      <c r="F342" s="2" t="s">
        <v>3235</v>
      </c>
      <c r="G342" s="2" t="s">
        <v>3235</v>
      </c>
      <c r="H342" s="2" t="s">
        <v>3235</v>
      </c>
      <c r="I342" s="2" t="s">
        <v>2915</v>
      </c>
      <c r="J342" s="2" t="s">
        <v>2881</v>
      </c>
      <c r="K342" s="2" t="s">
        <v>1583</v>
      </c>
      <c r="L342" s="3">
        <v>172.2</v>
      </c>
      <c r="M342" s="3">
        <v>180.81</v>
      </c>
      <c r="N342" s="3">
        <v>409.99</v>
      </c>
      <c r="O342" s="2" t="s">
        <v>1099</v>
      </c>
      <c r="P342" s="2" t="s">
        <v>538</v>
      </c>
      <c r="Q342" s="2" t="s">
        <v>219</v>
      </c>
      <c r="R342" s="2" t="s">
        <v>220</v>
      </c>
      <c r="S342" s="2" t="s">
        <v>3236</v>
      </c>
      <c r="T342" s="2" t="s">
        <v>220</v>
      </c>
      <c r="U342" s="2" t="s">
        <v>2884</v>
      </c>
      <c r="V342" s="2" t="s">
        <v>1281</v>
      </c>
      <c r="W342" s="2" t="s">
        <v>954</v>
      </c>
      <c r="X342" s="2" t="s">
        <v>2965</v>
      </c>
      <c r="Y342" s="2" t="s">
        <v>582</v>
      </c>
      <c r="Z342" s="4"/>
      <c r="AA342" s="4">
        <f>=ROUNDDOWN({0},0)</f>
      </c>
      <c r="AB342" s="5">
        <v>0.5</v>
      </c>
      <c r="AC342" s="2" t="s">
        <v>220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/>
      <c r="AQ342" s="8"/>
      <c r="AR342" s="4">
        <v>10</v>
      </c>
      <c r="AS342" s="8">
        <v>1669.68</v>
      </c>
      <c r="AT342" s="7">
        <v>-1</v>
      </c>
      <c r="AU342" s="7">
        <v>-1</v>
      </c>
      <c r="AV342" s="4" t="s">
        <v>220</v>
      </c>
      <c r="AW342" s="8" t="s">
        <v>220</v>
      </c>
      <c r="AX342" s="4">
        <v>17</v>
      </c>
      <c r="AY342" s="8">
        <v>3135.38</v>
      </c>
      <c r="AZ342" s="7" t="s">
        <v>220</v>
      </c>
      <c r="BA342" s="7" t="s">
        <v>220</v>
      </c>
      <c r="BB342" s="7"/>
      <c r="BC342" s="4" t="s">
        <v>220</v>
      </c>
      <c r="BD342" s="8" t="s">
        <v>220</v>
      </c>
      <c r="BE342" s="4">
        <v>17</v>
      </c>
      <c r="BF342" s="8">
        <v>3135.38</v>
      </c>
      <c r="BG342" s="7" t="s">
        <v>220</v>
      </c>
      <c r="BH342" s="7" t="s">
        <v>220</v>
      </c>
      <c r="BI342" s="7"/>
      <c r="BJ342" s="4"/>
      <c r="BK342" s="8"/>
      <c r="BL342" s="2" t="s">
        <v>3237</v>
      </c>
      <c r="BM342" s="7"/>
      <c r="BN342" s="7"/>
      <c r="BO342" s="4"/>
      <c r="BP342" s="8"/>
      <c r="BQ342" s="4">
        <v>6</v>
      </c>
      <c r="BR342" s="8">
        <v>973.46</v>
      </c>
      <c r="BS342" s="7">
        <v>-1</v>
      </c>
      <c r="BT342" s="7">
        <v>-1</v>
      </c>
      <c r="BU342" s="2" t="s">
        <v>230</v>
      </c>
      <c r="BV342" s="2" t="s">
        <v>270</v>
      </c>
      <c r="BW342" s="2" t="s">
        <v>220</v>
      </c>
      <c r="BX342" s="2" t="s">
        <v>676</v>
      </c>
      <c r="BY342" s="2" t="s">
        <v>232</v>
      </c>
      <c r="BZ342" s="2" t="s">
        <v>220</v>
      </c>
      <c r="CA342" s="4"/>
      <c r="CB342" s="8"/>
      <c r="CC342" s="4"/>
      <c r="CD342" s="8"/>
      <c r="CE342" s="7"/>
      <c r="CF342" s="7"/>
      <c r="CG342" s="2" t="s">
        <v>230</v>
      </c>
      <c r="CH342" s="2" t="s">
        <v>270</v>
      </c>
      <c r="CI342" s="2" t="s">
        <v>2434</v>
      </c>
      <c r="CJ342" s="2" t="s">
        <v>687</v>
      </c>
      <c r="CK342" s="2" t="s">
        <v>232</v>
      </c>
      <c r="CL342" s="2" t="s">
        <v>220</v>
      </c>
      <c r="CM342" s="4"/>
      <c r="CN342" s="8"/>
      <c r="CO342" s="4">
        <v>2</v>
      </c>
      <c r="CP342" s="8">
        <v>344.4</v>
      </c>
      <c r="CQ342" s="7">
        <v>-1</v>
      </c>
      <c r="CR342" s="7">
        <v>-1</v>
      </c>
      <c r="CS342" s="2" t="s">
        <v>230</v>
      </c>
      <c r="CT342" s="2" t="s">
        <v>270</v>
      </c>
      <c r="CU342" s="2" t="s">
        <v>478</v>
      </c>
      <c r="CV342" s="2" t="s">
        <v>1837</v>
      </c>
      <c r="CW342" s="2" t="s">
        <v>232</v>
      </c>
      <c r="CX342" s="2" t="s">
        <v>220</v>
      </c>
      <c r="CY342" s="4"/>
      <c r="CZ342" s="8"/>
      <c r="DA342" s="4"/>
      <c r="DB342" s="8"/>
      <c r="DC342" s="7"/>
      <c r="DD342" s="7"/>
      <c r="DE342" s="2" t="s">
        <v>230</v>
      </c>
      <c r="DF342" s="2" t="s">
        <v>270</v>
      </c>
      <c r="DG342" s="2" t="s">
        <v>589</v>
      </c>
      <c r="DH342" s="2" t="s">
        <v>609</v>
      </c>
      <c r="DI342" s="2" t="s">
        <v>232</v>
      </c>
      <c r="DJ342" s="2" t="s">
        <v>220</v>
      </c>
      <c r="DK342" s="4"/>
      <c r="DL342" s="8"/>
      <c r="DM342" s="4"/>
      <c r="DN342" s="8"/>
      <c r="DO342" s="7"/>
      <c r="DP342" s="7"/>
      <c r="DQ342" s="2" t="s">
        <v>230</v>
      </c>
      <c r="DR342" s="2" t="s">
        <v>270</v>
      </c>
      <c r="DS342" s="2" t="s">
        <v>3019</v>
      </c>
      <c r="DT342" s="2" t="s">
        <v>1524</v>
      </c>
      <c r="DU342" s="2" t="s">
        <v>232</v>
      </c>
      <c r="DV342" s="2" t="s">
        <v>220</v>
      </c>
      <c r="DW342" s="4"/>
      <c r="DX342" s="8"/>
      <c r="DY342" s="4"/>
      <c r="DZ342" s="8"/>
      <c r="EA342" s="7"/>
      <c r="EB342" s="7"/>
      <c r="EC342" s="2" t="s">
        <v>230</v>
      </c>
      <c r="ED342" s="2" t="s">
        <v>270</v>
      </c>
      <c r="EE342" s="2" t="s">
        <v>1690</v>
      </c>
      <c r="EF342" s="2" t="s">
        <v>687</v>
      </c>
      <c r="EG342" s="2" t="s">
        <v>269</v>
      </c>
      <c r="EH342" s="2" t="s">
        <v>220</v>
      </c>
      <c r="EI342" s="4"/>
      <c r="EJ342" s="8"/>
      <c r="EK342" s="4"/>
      <c r="EL342" s="8"/>
      <c r="EM342" s="7"/>
      <c r="EN342" s="7"/>
      <c r="EO342" s="2" t="s">
        <v>268</v>
      </c>
      <c r="EP342" s="2" t="s">
        <v>270</v>
      </c>
      <c r="EQ342" s="2" t="s">
        <v>220</v>
      </c>
      <c r="ER342" s="2" t="s">
        <v>220</v>
      </c>
      <c r="ES342" s="2" t="s">
        <v>232</v>
      </c>
      <c r="ET342" s="2" t="s">
        <v>220</v>
      </c>
      <c r="EU342" s="4"/>
      <c r="EV342" s="8"/>
      <c r="EW342" s="4"/>
      <c r="EX342" s="8"/>
      <c r="EY342" s="7"/>
      <c r="EZ342" s="7"/>
      <c r="FA342" s="2" t="s">
        <v>230</v>
      </c>
      <c r="FB342" s="2" t="s">
        <v>270</v>
      </c>
      <c r="FC342" s="2" t="s">
        <v>1038</v>
      </c>
      <c r="FD342" s="2" t="s">
        <v>352</v>
      </c>
      <c r="FE342" s="2" t="s">
        <v>232</v>
      </c>
      <c r="FF342" s="2" t="s">
        <v>220</v>
      </c>
      <c r="FG342" s="4"/>
      <c r="FH342" s="8"/>
      <c r="FI342" s="4">
        <v>2</v>
      </c>
      <c r="FJ342" s="8">
        <v>351.82</v>
      </c>
      <c r="FK342" s="7">
        <v>-1</v>
      </c>
      <c r="FL342" s="7">
        <v>-1</v>
      </c>
      <c r="FM342" s="2" t="s">
        <v>230</v>
      </c>
      <c r="FN342" s="2" t="s">
        <v>270</v>
      </c>
      <c r="FO342" s="2" t="s">
        <v>2925</v>
      </c>
      <c r="FP342" s="2" t="s">
        <v>3238</v>
      </c>
      <c r="FQ342" s="2" t="s">
        <v>232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277</v>
      </c>
      <c r="FZ342" s="2" t="s">
        <v>270</v>
      </c>
      <c r="GA342" s="2" t="s">
        <v>220</v>
      </c>
      <c r="GB342" s="2" t="s">
        <v>220</v>
      </c>
      <c r="GC342" s="2" t="s">
        <v>232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277</v>
      </c>
      <c r="GL342" s="2" t="s">
        <v>270</v>
      </c>
      <c r="GM342" s="2" t="s">
        <v>220</v>
      </c>
      <c r="GN342" s="2" t="s">
        <v>220</v>
      </c>
      <c r="GO342" s="2" t="s">
        <v>232</v>
      </c>
      <c r="GP342" s="2" t="s">
        <v>220</v>
      </c>
      <c r="GQ342" s="4"/>
      <c r="GR342" s="8"/>
      <c r="GS342" s="4"/>
      <c r="GT342" s="8"/>
      <c r="GU342" s="7"/>
      <c r="GV342" s="7"/>
      <c r="GW342" s="2" t="s">
        <v>277</v>
      </c>
      <c r="GX342" s="2" t="s">
        <v>270</v>
      </c>
      <c r="GY342" s="2" t="s">
        <v>220</v>
      </c>
      <c r="GZ342" s="2" t="s">
        <v>220</v>
      </c>
      <c r="HA342" s="2" t="s">
        <v>232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277</v>
      </c>
      <c r="HJ342" s="2" t="s">
        <v>270</v>
      </c>
      <c r="HK342" s="2" t="s">
        <v>220</v>
      </c>
      <c r="HL342" s="2" t="s">
        <v>220</v>
      </c>
      <c r="HM342" s="2" t="s">
        <v>232</v>
      </c>
      <c r="HN342" s="2" t="s">
        <v>220</v>
      </c>
      <c r="HO342" s="4"/>
      <c r="HP342" s="8"/>
      <c r="HQ342" s="4"/>
      <c r="HR342" s="8"/>
      <c r="HS342" s="7"/>
      <c r="HT342" s="7"/>
      <c r="HU342" s="2" t="s">
        <v>230</v>
      </c>
      <c r="HV342" s="2" t="s">
        <v>270</v>
      </c>
      <c r="HW342" s="2" t="s">
        <v>1156</v>
      </c>
      <c r="HX342" s="2" t="s">
        <v>1925</v>
      </c>
      <c r="HY342" s="2" t="s">
        <v>232</v>
      </c>
      <c r="HZ342" s="2" t="s">
        <v>220</v>
      </c>
      <c r="IA342" s="4"/>
      <c r="IB342" s="8"/>
      <c r="IC342" s="4"/>
      <c r="ID342" s="8"/>
      <c r="IE342" s="7"/>
      <c r="IF342" s="7"/>
      <c r="IG342" s="2" t="s">
        <v>230</v>
      </c>
      <c r="IH342" s="2" t="s">
        <v>270</v>
      </c>
      <c r="II342" s="2" t="s">
        <v>2667</v>
      </c>
      <c r="IJ342" s="2" t="s">
        <v>3239</v>
      </c>
      <c r="IK342" s="2" t="s">
        <v>232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277</v>
      </c>
      <c r="IT342" s="2" t="s">
        <v>270</v>
      </c>
      <c r="IU342" s="2" t="s">
        <v>220</v>
      </c>
      <c r="IV342" s="2" t="s">
        <v>220</v>
      </c>
      <c r="IW342" s="2" t="s">
        <v>232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416</v>
      </c>
      <c r="JF342" s="2" t="s">
        <v>270</v>
      </c>
      <c r="JG342" s="2" t="s">
        <v>220</v>
      </c>
      <c r="JH342" s="2" t="s">
        <v>220</v>
      </c>
      <c r="JI342" s="2" t="s">
        <v>232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277</v>
      </c>
      <c r="JR342" s="2" t="s">
        <v>270</v>
      </c>
      <c r="JS342" s="2" t="s">
        <v>220</v>
      </c>
      <c r="JT342" s="2" t="s">
        <v>220</v>
      </c>
      <c r="JU342" s="2" t="s">
        <v>232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277</v>
      </c>
      <c r="KD342" s="2" t="s">
        <v>270</v>
      </c>
      <c r="KE342" s="2" t="s">
        <v>220</v>
      </c>
      <c r="KF342" s="2" t="s">
        <v>220</v>
      </c>
      <c r="KG342" s="2" t="s">
        <v>232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277</v>
      </c>
      <c r="KP342" s="2" t="s">
        <v>270</v>
      </c>
      <c r="KQ342" s="2" t="s">
        <v>220</v>
      </c>
      <c r="KR342" s="2" t="s">
        <v>220</v>
      </c>
      <c r="KS342" s="2" t="s">
        <v>232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230</v>
      </c>
      <c r="LB342" s="2" t="s">
        <v>270</v>
      </c>
      <c r="LC342" s="2" t="s">
        <v>2928</v>
      </c>
      <c r="LD342" s="2" t="s">
        <v>455</v>
      </c>
      <c r="LE342" s="2" t="s">
        <v>232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268</v>
      </c>
      <c r="LN342" s="2" t="s">
        <v>270</v>
      </c>
      <c r="LO342" s="2" t="s">
        <v>220</v>
      </c>
      <c r="LP342" s="2" t="s">
        <v>220</v>
      </c>
      <c r="LQ342" s="2" t="s">
        <v>232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230</v>
      </c>
      <c r="LZ342" s="2" t="s">
        <v>270</v>
      </c>
      <c r="MA342" s="2" t="s">
        <v>3096</v>
      </c>
      <c r="MB342" s="2" t="s">
        <v>220</v>
      </c>
      <c r="MC342" s="2" t="s">
        <v>232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268</v>
      </c>
      <c r="ML342" s="2" t="s">
        <v>270</v>
      </c>
      <c r="MM342" s="2" t="s">
        <v>220</v>
      </c>
      <c r="MN342" s="2" t="s">
        <v>220</v>
      </c>
      <c r="MO342" s="2" t="s">
        <v>232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230</v>
      </c>
      <c r="MX342" s="2" t="s">
        <v>270</v>
      </c>
      <c r="MY342" s="2" t="s">
        <v>2366</v>
      </c>
      <c r="MZ342" s="2" t="s">
        <v>2858</v>
      </c>
      <c r="NA342" s="2" t="s">
        <v>232</v>
      </c>
      <c r="NB342" s="2" t="s">
        <v>220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220</v>
      </c>
      <c r="NK342" s="2" t="s">
        <v>220</v>
      </c>
      <c r="NL342" s="2" t="s">
        <v>220</v>
      </c>
      <c r="NM342" s="2" t="s">
        <v>220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277</v>
      </c>
      <c r="NV342" s="2" t="s">
        <v>270</v>
      </c>
      <c r="NW342" s="2" t="s">
        <v>220</v>
      </c>
      <c r="NX342" s="2" t="s">
        <v>220</v>
      </c>
      <c r="NY342" s="2" t="s">
        <v>232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220</v>
      </c>
      <c r="OH342" s="2" t="s">
        <v>220</v>
      </c>
      <c r="OI342" s="2" t="s">
        <v>220</v>
      </c>
      <c r="OJ342" s="2" t="s">
        <v>220</v>
      </c>
      <c r="OK342" s="2" t="s">
        <v>220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254</v>
      </c>
      <c r="OT342" s="2" t="s">
        <v>270</v>
      </c>
      <c r="OU342" s="2" t="s">
        <v>220</v>
      </c>
      <c r="OV342" s="2" t="s">
        <v>220</v>
      </c>
      <c r="OW342" s="2" t="s">
        <v>232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277</v>
      </c>
      <c r="PF342" s="2" t="s">
        <v>270</v>
      </c>
      <c r="PG342" s="2" t="s">
        <v>220</v>
      </c>
      <c r="PH342" s="2" t="s">
        <v>220</v>
      </c>
      <c r="PI342" s="2" t="s">
        <v>232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230</v>
      </c>
      <c r="PR342" s="2" t="s">
        <v>270</v>
      </c>
      <c r="PS342" s="2" t="s">
        <v>472</v>
      </c>
      <c r="PT342" s="2" t="s">
        <v>967</v>
      </c>
      <c r="PU342" s="2" t="s">
        <v>232</v>
      </c>
      <c r="PV342" s="2" t="s">
        <v>220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</row>
    <row r="343">
      <c r="A343" s="2" t="s">
        <v>3240</v>
      </c>
      <c r="B343" s="2" t="s">
        <v>209</v>
      </c>
      <c r="C343" s="2" t="s">
        <v>2878</v>
      </c>
      <c r="D343" s="2" t="s">
        <v>211</v>
      </c>
      <c r="E343" s="2" t="s">
        <v>1372</v>
      </c>
      <c r="F343" s="2" t="s">
        <v>3235</v>
      </c>
      <c r="G343" s="2" t="s">
        <v>3235</v>
      </c>
      <c r="H343" s="2" t="s">
        <v>3235</v>
      </c>
      <c r="I343" s="2" t="s">
        <v>2915</v>
      </c>
      <c r="J343" s="2" t="s">
        <v>1518</v>
      </c>
      <c r="K343" s="2" t="s">
        <v>1583</v>
      </c>
      <c r="L343" s="3">
        <v>202.4</v>
      </c>
      <c r="M343" s="3">
        <v>212.52</v>
      </c>
      <c r="N343" s="3">
        <v>459.99</v>
      </c>
      <c r="O343" s="2" t="s">
        <v>537</v>
      </c>
      <c r="P343" s="2" t="s">
        <v>538</v>
      </c>
      <c r="Q343" s="2" t="s">
        <v>219</v>
      </c>
      <c r="R343" s="2" t="s">
        <v>220</v>
      </c>
      <c r="S343" s="2" t="s">
        <v>3236</v>
      </c>
      <c r="T343" s="2" t="s">
        <v>220</v>
      </c>
      <c r="U343" s="2" t="s">
        <v>2892</v>
      </c>
      <c r="V343" s="2" t="s">
        <v>1281</v>
      </c>
      <c r="W343" s="2" t="s">
        <v>954</v>
      </c>
      <c r="X343" s="2" t="s">
        <v>2965</v>
      </c>
      <c r="Y343" s="2" t="s">
        <v>582</v>
      </c>
      <c r="Z343" s="4"/>
      <c r="AA343" s="4">
        <f>=ROUNDDOWN({0},0)</f>
      </c>
      <c r="AB343" s="5">
        <v>0.5</v>
      </c>
      <c r="AC343" s="2" t="s">
        <v>220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/>
      <c r="AQ343" s="8"/>
      <c r="AR343" s="4">
        <v>7</v>
      </c>
      <c r="AS343" s="8">
        <v>1465.7</v>
      </c>
      <c r="AT343" s="7">
        <v>-1</v>
      </c>
      <c r="AU343" s="7">
        <v>-1</v>
      </c>
      <c r="AV343" s="4" t="s">
        <v>220</v>
      </c>
      <c r="AW343" s="8" t="s">
        <v>220</v>
      </c>
      <c r="AX343" s="4" t="s">
        <v>220</v>
      </c>
      <c r="AY343" s="8" t="s">
        <v>220</v>
      </c>
      <c r="AZ343" s="7" t="s">
        <v>220</v>
      </c>
      <c r="BA343" s="7" t="s">
        <v>220</v>
      </c>
      <c r="BB343" s="7"/>
      <c r="BC343" s="4" t="s">
        <v>220</v>
      </c>
      <c r="BD343" s="8" t="s">
        <v>220</v>
      </c>
      <c r="BE343" s="4" t="s">
        <v>220</v>
      </c>
      <c r="BF343" s="8" t="s">
        <v>220</v>
      </c>
      <c r="BG343" s="7" t="s">
        <v>220</v>
      </c>
      <c r="BH343" s="7" t="s">
        <v>220</v>
      </c>
      <c r="BI343" s="7"/>
      <c r="BJ343" s="4"/>
      <c r="BK343" s="8"/>
      <c r="BL343" s="2" t="s">
        <v>3241</v>
      </c>
      <c r="BM343" s="7"/>
      <c r="BN343" s="7"/>
      <c r="BO343" s="4"/>
      <c r="BP343" s="8"/>
      <c r="BQ343" s="4">
        <v>3</v>
      </c>
      <c r="BR343" s="8">
        <v>629.49</v>
      </c>
      <c r="BS343" s="7">
        <v>-1</v>
      </c>
      <c r="BT343" s="7">
        <v>-1</v>
      </c>
      <c r="BU343" s="2" t="s">
        <v>230</v>
      </c>
      <c r="BV343" s="2" t="s">
        <v>270</v>
      </c>
      <c r="BW343" s="2" t="s">
        <v>220</v>
      </c>
      <c r="BX343" s="2" t="s">
        <v>3242</v>
      </c>
      <c r="BY343" s="2" t="s">
        <v>232</v>
      </c>
      <c r="BZ343" s="2" t="s">
        <v>220</v>
      </c>
      <c r="CA343" s="4"/>
      <c r="CB343" s="8"/>
      <c r="CC343" s="4">
        <v>3</v>
      </c>
      <c r="CD343" s="8">
        <v>633.81</v>
      </c>
      <c r="CE343" s="7">
        <v>-1</v>
      </c>
      <c r="CF343" s="7">
        <v>-1</v>
      </c>
      <c r="CG343" s="2" t="s">
        <v>230</v>
      </c>
      <c r="CH343" s="2" t="s">
        <v>270</v>
      </c>
      <c r="CI343" s="2" t="s">
        <v>2434</v>
      </c>
      <c r="CJ343" s="2" t="s">
        <v>3243</v>
      </c>
      <c r="CK343" s="2" t="s">
        <v>232</v>
      </c>
      <c r="CL343" s="2" t="s">
        <v>220</v>
      </c>
      <c r="CM343" s="4"/>
      <c r="CN343" s="8"/>
      <c r="CO343" s="4">
        <v>1</v>
      </c>
      <c r="CP343" s="8">
        <v>202.4</v>
      </c>
      <c r="CQ343" s="7">
        <v>-1</v>
      </c>
      <c r="CR343" s="7">
        <v>-1</v>
      </c>
      <c r="CS343" s="2" t="s">
        <v>230</v>
      </c>
      <c r="CT343" s="2" t="s">
        <v>270</v>
      </c>
      <c r="CU343" s="2" t="s">
        <v>478</v>
      </c>
      <c r="CV343" s="2" t="s">
        <v>2246</v>
      </c>
      <c r="CW343" s="2" t="s">
        <v>232</v>
      </c>
      <c r="CX343" s="2" t="s">
        <v>220</v>
      </c>
      <c r="CY343" s="4"/>
      <c r="CZ343" s="8"/>
      <c r="DA343" s="4"/>
      <c r="DB343" s="8"/>
      <c r="DC343" s="7"/>
      <c r="DD343" s="7"/>
      <c r="DE343" s="2" t="s">
        <v>230</v>
      </c>
      <c r="DF343" s="2" t="s">
        <v>270</v>
      </c>
      <c r="DG343" s="2" t="s">
        <v>589</v>
      </c>
      <c r="DH343" s="2" t="s">
        <v>3244</v>
      </c>
      <c r="DI343" s="2" t="s">
        <v>232</v>
      </c>
      <c r="DJ343" s="2" t="s">
        <v>220</v>
      </c>
      <c r="DK343" s="4"/>
      <c r="DL343" s="8"/>
      <c r="DM343" s="4"/>
      <c r="DN343" s="8"/>
      <c r="DO343" s="7"/>
      <c r="DP343" s="7"/>
      <c r="DQ343" s="2" t="s">
        <v>230</v>
      </c>
      <c r="DR343" s="2" t="s">
        <v>270</v>
      </c>
      <c r="DS343" s="2" t="s">
        <v>3019</v>
      </c>
      <c r="DT343" s="2" t="s">
        <v>1524</v>
      </c>
      <c r="DU343" s="2" t="s">
        <v>232</v>
      </c>
      <c r="DV343" s="2" t="s">
        <v>220</v>
      </c>
      <c r="DW343" s="4"/>
      <c r="DX343" s="8"/>
      <c r="DY343" s="4"/>
      <c r="DZ343" s="8"/>
      <c r="EA343" s="7"/>
      <c r="EB343" s="7"/>
      <c r="EC343" s="2" t="s">
        <v>230</v>
      </c>
      <c r="ED343" s="2" t="s">
        <v>270</v>
      </c>
      <c r="EE343" s="2" t="s">
        <v>1690</v>
      </c>
      <c r="EF343" s="2" t="s">
        <v>2493</v>
      </c>
      <c r="EG343" s="2" t="s">
        <v>269</v>
      </c>
      <c r="EH343" s="2" t="s">
        <v>220</v>
      </c>
      <c r="EI343" s="4"/>
      <c r="EJ343" s="8"/>
      <c r="EK343" s="4"/>
      <c r="EL343" s="8"/>
      <c r="EM343" s="7"/>
      <c r="EN343" s="7"/>
      <c r="EO343" s="2" t="s">
        <v>268</v>
      </c>
      <c r="EP343" s="2" t="s">
        <v>270</v>
      </c>
      <c r="EQ343" s="2" t="s">
        <v>220</v>
      </c>
      <c r="ER343" s="2" t="s">
        <v>220</v>
      </c>
      <c r="ES343" s="2" t="s">
        <v>232</v>
      </c>
      <c r="ET343" s="2" t="s">
        <v>220</v>
      </c>
      <c r="EU343" s="4"/>
      <c r="EV343" s="8"/>
      <c r="EW343" s="4"/>
      <c r="EX343" s="8"/>
      <c r="EY343" s="7"/>
      <c r="EZ343" s="7"/>
      <c r="FA343" s="2" t="s">
        <v>230</v>
      </c>
      <c r="FB343" s="2" t="s">
        <v>270</v>
      </c>
      <c r="FC343" s="2" t="s">
        <v>1038</v>
      </c>
      <c r="FD343" s="2" t="s">
        <v>1266</v>
      </c>
      <c r="FE343" s="2" t="s">
        <v>232</v>
      </c>
      <c r="FF343" s="2" t="s">
        <v>220</v>
      </c>
      <c r="FG343" s="4"/>
      <c r="FH343" s="8"/>
      <c r="FI343" s="4"/>
      <c r="FJ343" s="8"/>
      <c r="FK343" s="7"/>
      <c r="FL343" s="7"/>
      <c r="FM343" s="2" t="s">
        <v>230</v>
      </c>
      <c r="FN343" s="2" t="s">
        <v>270</v>
      </c>
      <c r="FO343" s="2" t="s">
        <v>2925</v>
      </c>
      <c r="FP343" s="2" t="s">
        <v>718</v>
      </c>
      <c r="FQ343" s="2" t="s">
        <v>232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277</v>
      </c>
      <c r="FZ343" s="2" t="s">
        <v>270</v>
      </c>
      <c r="GA343" s="2" t="s">
        <v>220</v>
      </c>
      <c r="GB343" s="2" t="s">
        <v>220</v>
      </c>
      <c r="GC343" s="2" t="s">
        <v>232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277</v>
      </c>
      <c r="GL343" s="2" t="s">
        <v>270</v>
      </c>
      <c r="GM343" s="2" t="s">
        <v>220</v>
      </c>
      <c r="GN343" s="2" t="s">
        <v>220</v>
      </c>
      <c r="GO343" s="2" t="s">
        <v>232</v>
      </c>
      <c r="GP343" s="2" t="s">
        <v>220</v>
      </c>
      <c r="GQ343" s="4"/>
      <c r="GR343" s="8"/>
      <c r="GS343" s="4"/>
      <c r="GT343" s="8"/>
      <c r="GU343" s="7"/>
      <c r="GV343" s="7"/>
      <c r="GW343" s="2" t="s">
        <v>277</v>
      </c>
      <c r="GX343" s="2" t="s">
        <v>270</v>
      </c>
      <c r="GY343" s="2" t="s">
        <v>220</v>
      </c>
      <c r="GZ343" s="2" t="s">
        <v>220</v>
      </c>
      <c r="HA343" s="2" t="s">
        <v>232</v>
      </c>
      <c r="HB343" s="2" t="s">
        <v>220</v>
      </c>
      <c r="HC343" s="4"/>
      <c r="HD343" s="8"/>
      <c r="HE343" s="4"/>
      <c r="HF343" s="8"/>
      <c r="HG343" s="7"/>
      <c r="HH343" s="7"/>
      <c r="HI343" s="2" t="s">
        <v>277</v>
      </c>
      <c r="HJ343" s="2" t="s">
        <v>270</v>
      </c>
      <c r="HK343" s="2" t="s">
        <v>220</v>
      </c>
      <c r="HL343" s="2" t="s">
        <v>220</v>
      </c>
      <c r="HM343" s="2" t="s">
        <v>232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230</v>
      </c>
      <c r="HV343" s="2" t="s">
        <v>270</v>
      </c>
      <c r="HW343" s="2" t="s">
        <v>1156</v>
      </c>
      <c r="HX343" s="2" t="s">
        <v>2445</v>
      </c>
      <c r="HY343" s="2" t="s">
        <v>232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230</v>
      </c>
      <c r="IH343" s="2" t="s">
        <v>270</v>
      </c>
      <c r="II343" s="2" t="s">
        <v>2667</v>
      </c>
      <c r="IJ343" s="2" t="s">
        <v>3245</v>
      </c>
      <c r="IK343" s="2" t="s">
        <v>232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277</v>
      </c>
      <c r="IT343" s="2" t="s">
        <v>270</v>
      </c>
      <c r="IU343" s="2" t="s">
        <v>220</v>
      </c>
      <c r="IV343" s="2" t="s">
        <v>220</v>
      </c>
      <c r="IW343" s="2" t="s">
        <v>232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416</v>
      </c>
      <c r="JF343" s="2" t="s">
        <v>270</v>
      </c>
      <c r="JG343" s="2" t="s">
        <v>220</v>
      </c>
      <c r="JH343" s="2" t="s">
        <v>220</v>
      </c>
      <c r="JI343" s="2" t="s">
        <v>232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277</v>
      </c>
      <c r="JR343" s="2" t="s">
        <v>270</v>
      </c>
      <c r="JS343" s="2" t="s">
        <v>220</v>
      </c>
      <c r="JT343" s="2" t="s">
        <v>220</v>
      </c>
      <c r="JU343" s="2" t="s">
        <v>232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230</v>
      </c>
      <c r="KD343" s="2" t="s">
        <v>270</v>
      </c>
      <c r="KE343" s="2" t="s">
        <v>798</v>
      </c>
      <c r="KF343" s="2" t="s">
        <v>220</v>
      </c>
      <c r="KG343" s="2" t="s">
        <v>232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277</v>
      </c>
      <c r="KP343" s="2" t="s">
        <v>270</v>
      </c>
      <c r="KQ343" s="2" t="s">
        <v>220</v>
      </c>
      <c r="KR343" s="2" t="s">
        <v>220</v>
      </c>
      <c r="KS343" s="2" t="s">
        <v>232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230</v>
      </c>
      <c r="LB343" s="2" t="s">
        <v>270</v>
      </c>
      <c r="LC343" s="2" t="s">
        <v>2928</v>
      </c>
      <c r="LD343" s="2" t="s">
        <v>1523</v>
      </c>
      <c r="LE343" s="2" t="s">
        <v>232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268</v>
      </c>
      <c r="LN343" s="2" t="s">
        <v>270</v>
      </c>
      <c r="LO343" s="2" t="s">
        <v>220</v>
      </c>
      <c r="LP343" s="2" t="s">
        <v>220</v>
      </c>
      <c r="LQ343" s="2" t="s">
        <v>232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230</v>
      </c>
      <c r="LZ343" s="2" t="s">
        <v>270</v>
      </c>
      <c r="MA343" s="2" t="s">
        <v>3096</v>
      </c>
      <c r="MB343" s="2" t="s">
        <v>220</v>
      </c>
      <c r="MC343" s="2" t="s">
        <v>232</v>
      </c>
      <c r="MD343" s="2" t="s">
        <v>220</v>
      </c>
      <c r="ME343" s="4"/>
      <c r="MF343" s="8"/>
      <c r="MG343" s="4"/>
      <c r="MH343" s="8"/>
      <c r="MI343" s="7"/>
      <c r="MJ343" s="7"/>
      <c r="MK343" s="2" t="s">
        <v>268</v>
      </c>
      <c r="ML343" s="2" t="s">
        <v>270</v>
      </c>
      <c r="MM343" s="2" t="s">
        <v>220</v>
      </c>
      <c r="MN343" s="2" t="s">
        <v>220</v>
      </c>
      <c r="MO343" s="2" t="s">
        <v>232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230</v>
      </c>
      <c r="MX343" s="2" t="s">
        <v>270</v>
      </c>
      <c r="MY343" s="2" t="s">
        <v>2366</v>
      </c>
      <c r="MZ343" s="2" t="s">
        <v>2283</v>
      </c>
      <c r="NA343" s="2" t="s">
        <v>232</v>
      </c>
      <c r="NB343" s="2" t="s">
        <v>220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220</v>
      </c>
      <c r="NK343" s="2" t="s">
        <v>220</v>
      </c>
      <c r="NL343" s="2" t="s">
        <v>220</v>
      </c>
      <c r="NM343" s="2" t="s">
        <v>220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277</v>
      </c>
      <c r="NV343" s="2" t="s">
        <v>270</v>
      </c>
      <c r="NW343" s="2" t="s">
        <v>220</v>
      </c>
      <c r="NX343" s="2" t="s">
        <v>220</v>
      </c>
      <c r="NY343" s="2" t="s">
        <v>232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220</v>
      </c>
      <c r="OH343" s="2" t="s">
        <v>220</v>
      </c>
      <c r="OI343" s="2" t="s">
        <v>220</v>
      </c>
      <c r="OJ343" s="2" t="s">
        <v>220</v>
      </c>
      <c r="OK343" s="2" t="s">
        <v>220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254</v>
      </c>
      <c r="OT343" s="2" t="s">
        <v>270</v>
      </c>
      <c r="OU343" s="2" t="s">
        <v>220</v>
      </c>
      <c r="OV343" s="2" t="s">
        <v>220</v>
      </c>
      <c r="OW343" s="2" t="s">
        <v>232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277</v>
      </c>
      <c r="PF343" s="2" t="s">
        <v>270</v>
      </c>
      <c r="PG343" s="2" t="s">
        <v>220</v>
      </c>
      <c r="PH343" s="2" t="s">
        <v>220</v>
      </c>
      <c r="PI343" s="2" t="s">
        <v>232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230</v>
      </c>
      <c r="PR343" s="2" t="s">
        <v>270</v>
      </c>
      <c r="PS343" s="2" t="s">
        <v>472</v>
      </c>
      <c r="PT343" s="2" t="s">
        <v>2591</v>
      </c>
      <c r="PU343" s="2" t="s">
        <v>232</v>
      </c>
      <c r="PV343" s="2" t="s">
        <v>220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</row>
    <row r="344">
      <c r="A344" s="2" t="s">
        <v>3246</v>
      </c>
      <c r="B344" s="2" t="s">
        <v>209</v>
      </c>
      <c r="C344" s="2" t="s">
        <v>2878</v>
      </c>
      <c r="D344" s="2" t="s">
        <v>211</v>
      </c>
      <c r="E344" s="2" t="s">
        <v>1372</v>
      </c>
      <c r="F344" s="2" t="s">
        <v>3247</v>
      </c>
      <c r="G344" s="2" t="s">
        <v>3247</v>
      </c>
      <c r="H344" s="2" t="s">
        <v>3247</v>
      </c>
      <c r="I344" s="2" t="s">
        <v>2915</v>
      </c>
      <c r="J344" s="2" t="s">
        <v>2881</v>
      </c>
      <c r="K344" s="2" t="s">
        <v>216</v>
      </c>
      <c r="L344" s="3">
        <v>139.5</v>
      </c>
      <c r="M344" s="3">
        <v>146.48</v>
      </c>
      <c r="N344" s="3">
        <v>309.99</v>
      </c>
      <c r="O344" s="2" t="s">
        <v>537</v>
      </c>
      <c r="P344" s="2" t="s">
        <v>538</v>
      </c>
      <c r="Q344" s="2" t="s">
        <v>219</v>
      </c>
      <c r="R344" s="2" t="s">
        <v>220</v>
      </c>
      <c r="S344" s="2" t="s">
        <v>3248</v>
      </c>
      <c r="T344" s="2" t="s">
        <v>220</v>
      </c>
      <c r="U344" s="2" t="s">
        <v>2884</v>
      </c>
      <c r="V344" s="2" t="s">
        <v>3090</v>
      </c>
      <c r="W344" s="2" t="s">
        <v>1234</v>
      </c>
      <c r="X344" s="2" t="s">
        <v>2917</v>
      </c>
      <c r="Y344" s="2" t="s">
        <v>2355</v>
      </c>
      <c r="Z344" s="4"/>
      <c r="AA344" s="4">
        <f>=ROUNDDOWN({0},0)</f>
      </c>
      <c r="AB344" s="5">
        <v>1.4</v>
      </c>
      <c r="AC344" s="2" t="s">
        <v>220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/>
      <c r="AQ344" s="8"/>
      <c r="AR344" s="4">
        <v>1</v>
      </c>
      <c r="AS344" s="8">
        <v>142.41</v>
      </c>
      <c r="AT344" s="7">
        <v>-1</v>
      </c>
      <c r="AU344" s="7">
        <v>-1</v>
      </c>
      <c r="AV344" s="4" t="s">
        <v>220</v>
      </c>
      <c r="AW344" s="8" t="s">
        <v>220</v>
      </c>
      <c r="AX344" s="4">
        <v>12</v>
      </c>
      <c r="AY344" s="8">
        <v>2044.54</v>
      </c>
      <c r="AZ344" s="7" t="s">
        <v>220</v>
      </c>
      <c r="BA344" s="7" t="s">
        <v>220</v>
      </c>
      <c r="BB344" s="7"/>
      <c r="BC344" s="4" t="s">
        <v>220</v>
      </c>
      <c r="BD344" s="8" t="s">
        <v>220</v>
      </c>
      <c r="BE344" s="4">
        <v>12</v>
      </c>
      <c r="BF344" s="8">
        <v>2044.54</v>
      </c>
      <c r="BG344" s="7" t="s">
        <v>220</v>
      </c>
      <c r="BH344" s="7" t="s">
        <v>220</v>
      </c>
      <c r="BI344" s="7"/>
      <c r="BJ344" s="4"/>
      <c r="BK344" s="8"/>
      <c r="BL344" s="2" t="s">
        <v>19</v>
      </c>
      <c r="BM344" s="7"/>
      <c r="BN344" s="7"/>
      <c r="BO344" s="4"/>
      <c r="BP344" s="8"/>
      <c r="BQ344" s="4"/>
      <c r="BR344" s="8"/>
      <c r="BS344" s="7"/>
      <c r="BT344" s="7"/>
      <c r="BU344" s="2" t="s">
        <v>1188</v>
      </c>
      <c r="BV344" s="2" t="s">
        <v>270</v>
      </c>
      <c r="BW344" s="2" t="s">
        <v>220</v>
      </c>
      <c r="BX344" s="2" t="s">
        <v>2227</v>
      </c>
      <c r="BY344" s="2" t="s">
        <v>232</v>
      </c>
      <c r="BZ344" s="2" t="s">
        <v>220</v>
      </c>
      <c r="CA344" s="4"/>
      <c r="CB344" s="8"/>
      <c r="CC344" s="4"/>
      <c r="CD344" s="8"/>
      <c r="CE344" s="7"/>
      <c r="CF344" s="7"/>
      <c r="CG344" s="2" t="s">
        <v>230</v>
      </c>
      <c r="CH344" s="2" t="s">
        <v>217</v>
      </c>
      <c r="CI344" s="2" t="s">
        <v>616</v>
      </c>
      <c r="CJ344" s="2" t="s">
        <v>3249</v>
      </c>
      <c r="CK344" s="2" t="s">
        <v>232</v>
      </c>
      <c r="CL344" s="2" t="s">
        <v>220</v>
      </c>
      <c r="CM344" s="4"/>
      <c r="CN344" s="8"/>
      <c r="CO344" s="4"/>
      <c r="CP344" s="8"/>
      <c r="CQ344" s="7"/>
      <c r="CR344" s="7"/>
      <c r="CS344" s="2" t="s">
        <v>1589</v>
      </c>
      <c r="CT344" s="2" t="s">
        <v>270</v>
      </c>
      <c r="CU344" s="2" t="s">
        <v>478</v>
      </c>
      <c r="CV344" s="2" t="s">
        <v>310</v>
      </c>
      <c r="CW344" s="2" t="s">
        <v>232</v>
      </c>
      <c r="CX344" s="2" t="s">
        <v>220</v>
      </c>
      <c r="CY344" s="4"/>
      <c r="CZ344" s="8"/>
      <c r="DA344" s="4">
        <v>1</v>
      </c>
      <c r="DB344" s="8">
        <v>142.41</v>
      </c>
      <c r="DC344" s="7">
        <v>-1</v>
      </c>
      <c r="DD344" s="7">
        <v>-1</v>
      </c>
      <c r="DE344" s="2" t="s">
        <v>230</v>
      </c>
      <c r="DF344" s="2" t="s">
        <v>217</v>
      </c>
      <c r="DG344" s="2" t="s">
        <v>589</v>
      </c>
      <c r="DH344" s="2" t="s">
        <v>3250</v>
      </c>
      <c r="DI344" s="2" t="s">
        <v>232</v>
      </c>
      <c r="DJ344" s="2" t="s">
        <v>220</v>
      </c>
      <c r="DK344" s="4"/>
      <c r="DL344" s="8"/>
      <c r="DM344" s="4"/>
      <c r="DN344" s="8"/>
      <c r="DO344" s="7"/>
      <c r="DP344" s="7"/>
      <c r="DQ344" s="2" t="s">
        <v>230</v>
      </c>
      <c r="DR344" s="2" t="s">
        <v>217</v>
      </c>
      <c r="DS344" s="2" t="s">
        <v>591</v>
      </c>
      <c r="DT344" s="2" t="s">
        <v>3251</v>
      </c>
      <c r="DU344" s="2" t="s">
        <v>232</v>
      </c>
      <c r="DV344" s="2" t="s">
        <v>220</v>
      </c>
      <c r="DW344" s="4"/>
      <c r="DX344" s="8"/>
      <c r="DY344" s="4"/>
      <c r="DZ344" s="8"/>
      <c r="EA344" s="7"/>
      <c r="EB344" s="7"/>
      <c r="EC344" s="2" t="s">
        <v>230</v>
      </c>
      <c r="ED344" s="2" t="s">
        <v>217</v>
      </c>
      <c r="EE344" s="2" t="s">
        <v>591</v>
      </c>
      <c r="EF344" s="2" t="s">
        <v>2611</v>
      </c>
      <c r="EG344" s="2" t="s">
        <v>232</v>
      </c>
      <c r="EH344" s="2" t="s">
        <v>220</v>
      </c>
      <c r="EI344" s="4"/>
      <c r="EJ344" s="8"/>
      <c r="EK344" s="4"/>
      <c r="EL344" s="8"/>
      <c r="EM344" s="7"/>
      <c r="EN344" s="7"/>
      <c r="EO344" s="2" t="s">
        <v>268</v>
      </c>
      <c r="EP344" s="2" t="s">
        <v>217</v>
      </c>
      <c r="EQ344" s="2" t="s">
        <v>220</v>
      </c>
      <c r="ER344" s="2" t="s">
        <v>220</v>
      </c>
      <c r="ES344" s="2" t="s">
        <v>232</v>
      </c>
      <c r="ET344" s="2" t="s">
        <v>220</v>
      </c>
      <c r="EU344" s="4"/>
      <c r="EV344" s="8"/>
      <c r="EW344" s="4"/>
      <c r="EX344" s="8"/>
      <c r="EY344" s="7"/>
      <c r="EZ344" s="7"/>
      <c r="FA344" s="2" t="s">
        <v>230</v>
      </c>
      <c r="FB344" s="2" t="s">
        <v>217</v>
      </c>
      <c r="FC344" s="2" t="s">
        <v>1398</v>
      </c>
      <c r="FD344" s="2" t="s">
        <v>3252</v>
      </c>
      <c r="FE344" s="2" t="s">
        <v>232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230</v>
      </c>
      <c r="FN344" s="2" t="s">
        <v>217</v>
      </c>
      <c r="FO344" s="2" t="s">
        <v>2925</v>
      </c>
      <c r="FP344" s="2" t="s">
        <v>1566</v>
      </c>
      <c r="FQ344" s="2" t="s">
        <v>232</v>
      </c>
      <c r="FR344" s="2" t="s">
        <v>220</v>
      </c>
      <c r="FS344" s="4"/>
      <c r="FT344" s="8"/>
      <c r="FU344" s="4"/>
      <c r="FV344" s="8"/>
      <c r="FW344" s="7"/>
      <c r="FX344" s="7"/>
      <c r="FY344" s="2" t="s">
        <v>416</v>
      </c>
      <c r="FZ344" s="2" t="s">
        <v>217</v>
      </c>
      <c r="GA344" s="2" t="s">
        <v>220</v>
      </c>
      <c r="GB344" s="2" t="s">
        <v>220</v>
      </c>
      <c r="GC344" s="2" t="s">
        <v>232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277</v>
      </c>
      <c r="GL344" s="2" t="s">
        <v>217</v>
      </c>
      <c r="GM344" s="2" t="s">
        <v>220</v>
      </c>
      <c r="GN344" s="2" t="s">
        <v>220</v>
      </c>
      <c r="GO344" s="2" t="s">
        <v>232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277</v>
      </c>
      <c r="GX344" s="2" t="s">
        <v>217</v>
      </c>
      <c r="GY344" s="2" t="s">
        <v>220</v>
      </c>
      <c r="GZ344" s="2" t="s">
        <v>220</v>
      </c>
      <c r="HA344" s="2" t="s">
        <v>232</v>
      </c>
      <c r="HB344" s="2" t="s">
        <v>220</v>
      </c>
      <c r="HC344" s="4"/>
      <c r="HD344" s="8"/>
      <c r="HE344" s="4"/>
      <c r="HF344" s="8"/>
      <c r="HG344" s="7"/>
      <c r="HH344" s="7"/>
      <c r="HI344" s="2" t="s">
        <v>254</v>
      </c>
      <c r="HJ344" s="2" t="s">
        <v>217</v>
      </c>
      <c r="HK344" s="2" t="s">
        <v>220</v>
      </c>
      <c r="HL344" s="2" t="s">
        <v>220</v>
      </c>
      <c r="HM344" s="2" t="s">
        <v>232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386</v>
      </c>
      <c r="HV344" s="2" t="s">
        <v>217</v>
      </c>
      <c r="HW344" s="2" t="s">
        <v>1156</v>
      </c>
      <c r="HX344" s="2" t="s">
        <v>220</v>
      </c>
      <c r="HY344" s="2" t="s">
        <v>232</v>
      </c>
      <c r="HZ344" s="2" t="s">
        <v>220</v>
      </c>
      <c r="IA344" s="4"/>
      <c r="IB344" s="8"/>
      <c r="IC344" s="4"/>
      <c r="ID344" s="8"/>
      <c r="IE344" s="7"/>
      <c r="IF344" s="7"/>
      <c r="IG344" s="2" t="s">
        <v>230</v>
      </c>
      <c r="IH344" s="2" t="s">
        <v>217</v>
      </c>
      <c r="II344" s="2" t="s">
        <v>3253</v>
      </c>
      <c r="IJ344" s="2" t="s">
        <v>3254</v>
      </c>
      <c r="IK344" s="2" t="s">
        <v>232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277</v>
      </c>
      <c r="IT344" s="2" t="s">
        <v>217</v>
      </c>
      <c r="IU344" s="2" t="s">
        <v>220</v>
      </c>
      <c r="IV344" s="2" t="s">
        <v>220</v>
      </c>
      <c r="IW344" s="2" t="s">
        <v>232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416</v>
      </c>
      <c r="JF344" s="2" t="s">
        <v>217</v>
      </c>
      <c r="JG344" s="2" t="s">
        <v>233</v>
      </c>
      <c r="JH344" s="2" t="s">
        <v>220</v>
      </c>
      <c r="JI344" s="2" t="s">
        <v>232</v>
      </c>
      <c r="JJ344" s="2" t="s">
        <v>220</v>
      </c>
      <c r="JK344" s="4"/>
      <c r="JL344" s="8"/>
      <c r="JM344" s="4"/>
      <c r="JN344" s="8"/>
      <c r="JO344" s="7"/>
      <c r="JP344" s="7"/>
      <c r="JQ344" s="2" t="s">
        <v>277</v>
      </c>
      <c r="JR344" s="2" t="s">
        <v>217</v>
      </c>
      <c r="JS344" s="2" t="s">
        <v>2927</v>
      </c>
      <c r="JT344" s="2" t="s">
        <v>220</v>
      </c>
      <c r="JU344" s="2" t="s">
        <v>232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277</v>
      </c>
      <c r="KD344" s="2" t="s">
        <v>217</v>
      </c>
      <c r="KE344" s="2" t="s">
        <v>220</v>
      </c>
      <c r="KF344" s="2" t="s">
        <v>220</v>
      </c>
      <c r="KG344" s="2" t="s">
        <v>232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277</v>
      </c>
      <c r="KP344" s="2" t="s">
        <v>217</v>
      </c>
      <c r="KQ344" s="2" t="s">
        <v>220</v>
      </c>
      <c r="KR344" s="2" t="s">
        <v>220</v>
      </c>
      <c r="KS344" s="2" t="s">
        <v>232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277</v>
      </c>
      <c r="LB344" s="2" t="s">
        <v>217</v>
      </c>
      <c r="LC344" s="2" t="s">
        <v>220</v>
      </c>
      <c r="LD344" s="2" t="s">
        <v>220</v>
      </c>
      <c r="LE344" s="2" t="s">
        <v>232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268</v>
      </c>
      <c r="LN344" s="2" t="s">
        <v>217</v>
      </c>
      <c r="LO344" s="2" t="s">
        <v>220</v>
      </c>
      <c r="LP344" s="2" t="s">
        <v>220</v>
      </c>
      <c r="LQ344" s="2" t="s">
        <v>232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254</v>
      </c>
      <c r="LZ344" s="2" t="s">
        <v>217</v>
      </c>
      <c r="MA344" s="2" t="s">
        <v>220</v>
      </c>
      <c r="MB344" s="2" t="s">
        <v>220</v>
      </c>
      <c r="MC344" s="2" t="s">
        <v>232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416</v>
      </c>
      <c r="ML344" s="2" t="s">
        <v>217</v>
      </c>
      <c r="MM344" s="2" t="s">
        <v>220</v>
      </c>
      <c r="MN344" s="2" t="s">
        <v>220</v>
      </c>
      <c r="MO344" s="2" t="s">
        <v>232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230</v>
      </c>
      <c r="MX344" s="2" t="s">
        <v>274</v>
      </c>
      <c r="MY344" s="2" t="s">
        <v>3255</v>
      </c>
      <c r="MZ344" s="2" t="s">
        <v>3256</v>
      </c>
      <c r="NA344" s="2" t="s">
        <v>232</v>
      </c>
      <c r="NB344" s="2" t="s">
        <v>220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220</v>
      </c>
      <c r="NK344" s="2" t="s">
        <v>220</v>
      </c>
      <c r="NL344" s="2" t="s">
        <v>220</v>
      </c>
      <c r="NM344" s="2" t="s">
        <v>220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277</v>
      </c>
      <c r="NV344" s="2" t="s">
        <v>217</v>
      </c>
      <c r="NW344" s="2" t="s">
        <v>220</v>
      </c>
      <c r="NX344" s="2" t="s">
        <v>220</v>
      </c>
      <c r="NY344" s="2" t="s">
        <v>232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220</v>
      </c>
      <c r="OH344" s="2" t="s">
        <v>220</v>
      </c>
      <c r="OI344" s="2" t="s">
        <v>220</v>
      </c>
      <c r="OJ344" s="2" t="s">
        <v>220</v>
      </c>
      <c r="OK344" s="2" t="s">
        <v>220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254</v>
      </c>
      <c r="OT344" s="2" t="s">
        <v>270</v>
      </c>
      <c r="OU344" s="2" t="s">
        <v>220</v>
      </c>
      <c r="OV344" s="2" t="s">
        <v>220</v>
      </c>
      <c r="OW344" s="2" t="s">
        <v>232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277</v>
      </c>
      <c r="PF344" s="2" t="s">
        <v>217</v>
      </c>
      <c r="PG344" s="2" t="s">
        <v>220</v>
      </c>
      <c r="PH344" s="2" t="s">
        <v>220</v>
      </c>
      <c r="PI344" s="2" t="s">
        <v>232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230</v>
      </c>
      <c r="PR344" s="2" t="s">
        <v>270</v>
      </c>
      <c r="PS344" s="2" t="s">
        <v>284</v>
      </c>
      <c r="PT344" s="2" t="s">
        <v>3257</v>
      </c>
      <c r="PU344" s="2" t="s">
        <v>232</v>
      </c>
      <c r="PV344" s="2" t="s">
        <v>220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</row>
    <row r="345">
      <c r="A345" s="2" t="s">
        <v>3258</v>
      </c>
      <c r="B345" s="2" t="s">
        <v>209</v>
      </c>
      <c r="C345" s="2" t="s">
        <v>2878</v>
      </c>
      <c r="D345" s="2" t="s">
        <v>211</v>
      </c>
      <c r="E345" s="2" t="s">
        <v>1372</v>
      </c>
      <c r="F345" s="2" t="s">
        <v>3247</v>
      </c>
      <c r="G345" s="2" t="s">
        <v>3247</v>
      </c>
      <c r="H345" s="2" t="s">
        <v>3247</v>
      </c>
      <c r="I345" s="2" t="s">
        <v>2915</v>
      </c>
      <c r="J345" s="2" t="s">
        <v>1518</v>
      </c>
      <c r="K345" s="2" t="s">
        <v>216</v>
      </c>
      <c r="L345" s="3">
        <v>162</v>
      </c>
      <c r="M345" s="3">
        <v>170.1</v>
      </c>
      <c r="N345" s="3">
        <v>359.99</v>
      </c>
      <c r="O345" s="2" t="s">
        <v>537</v>
      </c>
      <c r="P345" s="2" t="s">
        <v>538</v>
      </c>
      <c r="Q345" s="2" t="s">
        <v>219</v>
      </c>
      <c r="R345" s="2" t="s">
        <v>220</v>
      </c>
      <c r="S345" s="2" t="s">
        <v>3248</v>
      </c>
      <c r="T345" s="2" t="s">
        <v>220</v>
      </c>
      <c r="U345" s="2" t="s">
        <v>2892</v>
      </c>
      <c r="V345" s="2" t="s">
        <v>3090</v>
      </c>
      <c r="W345" s="2" t="s">
        <v>1234</v>
      </c>
      <c r="X345" s="2" t="s">
        <v>2917</v>
      </c>
      <c r="Y345" s="2" t="s">
        <v>2356</v>
      </c>
      <c r="Z345" s="4">
        <v>1</v>
      </c>
      <c r="AA345" s="4">
        <f>=ROUNDDOWN(0.25,0)</f>
      </c>
      <c r="AB345" s="5">
        <v>4</v>
      </c>
      <c r="AC345" s="2" t="s">
        <v>220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/>
      <c r="AQ345" s="8"/>
      <c r="AR345" s="4">
        <v>11</v>
      </c>
      <c r="AS345" s="8">
        <v>1902.13</v>
      </c>
      <c r="AT345" s="7">
        <v>-1</v>
      </c>
      <c r="AU345" s="7">
        <v>-1</v>
      </c>
      <c r="AV345" s="4" t="s">
        <v>220</v>
      </c>
      <c r="AW345" s="8" t="s">
        <v>220</v>
      </c>
      <c r="AX345" s="4" t="s">
        <v>220</v>
      </c>
      <c r="AY345" s="8" t="s">
        <v>220</v>
      </c>
      <c r="AZ345" s="7" t="s">
        <v>220</v>
      </c>
      <c r="BA345" s="7" t="s">
        <v>220</v>
      </c>
      <c r="BB345" s="7"/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/>
      <c r="BJ345" s="4"/>
      <c r="BK345" s="8"/>
      <c r="BL345" s="2" t="s">
        <v>3259</v>
      </c>
      <c r="BM345" s="7"/>
      <c r="BN345" s="7"/>
      <c r="BO345" s="4"/>
      <c r="BP345" s="8"/>
      <c r="BQ345" s="4"/>
      <c r="BR345" s="8"/>
      <c r="BS345" s="7"/>
      <c r="BT345" s="7"/>
      <c r="BU345" s="2" t="s">
        <v>1188</v>
      </c>
      <c r="BV345" s="2" t="s">
        <v>270</v>
      </c>
      <c r="BW345" s="2" t="s">
        <v>220</v>
      </c>
      <c r="BX345" s="2" t="s">
        <v>2227</v>
      </c>
      <c r="BY345" s="2" t="s">
        <v>232</v>
      </c>
      <c r="BZ345" s="2" t="s">
        <v>220</v>
      </c>
      <c r="CA345" s="4"/>
      <c r="CB345" s="8"/>
      <c r="CC345" s="4">
        <v>2</v>
      </c>
      <c r="CD345" s="8">
        <v>362.18</v>
      </c>
      <c r="CE345" s="7">
        <v>-1</v>
      </c>
      <c r="CF345" s="7">
        <v>-1</v>
      </c>
      <c r="CG345" s="2" t="s">
        <v>230</v>
      </c>
      <c r="CH345" s="2" t="s">
        <v>270</v>
      </c>
      <c r="CI345" s="2" t="s">
        <v>616</v>
      </c>
      <c r="CJ345" s="2" t="s">
        <v>590</v>
      </c>
      <c r="CK345" s="2" t="s">
        <v>232</v>
      </c>
      <c r="CL345" s="2" t="s">
        <v>220</v>
      </c>
      <c r="CM345" s="4"/>
      <c r="CN345" s="8"/>
      <c r="CO345" s="4">
        <v>2</v>
      </c>
      <c r="CP345" s="8">
        <v>331.2</v>
      </c>
      <c r="CQ345" s="7">
        <v>-1</v>
      </c>
      <c r="CR345" s="7">
        <v>-1</v>
      </c>
      <c r="CS345" s="2" t="s">
        <v>1589</v>
      </c>
      <c r="CT345" s="2" t="s">
        <v>270</v>
      </c>
      <c r="CU345" s="2" t="s">
        <v>478</v>
      </c>
      <c r="CV345" s="2" t="s">
        <v>2447</v>
      </c>
      <c r="CW345" s="2" t="s">
        <v>232</v>
      </c>
      <c r="CX345" s="2" t="s">
        <v>220</v>
      </c>
      <c r="CY345" s="4"/>
      <c r="CZ345" s="8"/>
      <c r="DA345" s="4"/>
      <c r="DB345" s="8"/>
      <c r="DC345" s="7"/>
      <c r="DD345" s="7"/>
      <c r="DE345" s="2" t="s">
        <v>230</v>
      </c>
      <c r="DF345" s="2" t="s">
        <v>270</v>
      </c>
      <c r="DG345" s="2" t="s">
        <v>589</v>
      </c>
      <c r="DH345" s="2" t="s">
        <v>2351</v>
      </c>
      <c r="DI345" s="2" t="s">
        <v>232</v>
      </c>
      <c r="DJ345" s="2" t="s">
        <v>220</v>
      </c>
      <c r="DK345" s="4"/>
      <c r="DL345" s="8"/>
      <c r="DM345" s="4">
        <v>4</v>
      </c>
      <c r="DN345" s="8">
        <v>680.36</v>
      </c>
      <c r="DO345" s="7">
        <v>-1</v>
      </c>
      <c r="DP345" s="7">
        <v>-1</v>
      </c>
      <c r="DQ345" s="2" t="s">
        <v>230</v>
      </c>
      <c r="DR345" s="2" t="s">
        <v>270</v>
      </c>
      <c r="DS345" s="2" t="s">
        <v>591</v>
      </c>
      <c r="DT345" s="2" t="s">
        <v>2430</v>
      </c>
      <c r="DU345" s="2" t="s">
        <v>232</v>
      </c>
      <c r="DV345" s="2" t="s">
        <v>220</v>
      </c>
      <c r="DW345" s="4"/>
      <c r="DX345" s="8"/>
      <c r="DY345" s="4"/>
      <c r="DZ345" s="8"/>
      <c r="EA345" s="7"/>
      <c r="EB345" s="7"/>
      <c r="EC345" s="2" t="s">
        <v>230</v>
      </c>
      <c r="ED345" s="2" t="s">
        <v>270</v>
      </c>
      <c r="EE345" s="2" t="s">
        <v>591</v>
      </c>
      <c r="EF345" s="2" t="s">
        <v>2403</v>
      </c>
      <c r="EG345" s="2" t="s">
        <v>232</v>
      </c>
      <c r="EH345" s="2" t="s">
        <v>220</v>
      </c>
      <c r="EI345" s="4"/>
      <c r="EJ345" s="8"/>
      <c r="EK345" s="4"/>
      <c r="EL345" s="8"/>
      <c r="EM345" s="7"/>
      <c r="EN345" s="7"/>
      <c r="EO345" s="2" t="s">
        <v>268</v>
      </c>
      <c r="EP345" s="2" t="s">
        <v>270</v>
      </c>
      <c r="EQ345" s="2" t="s">
        <v>220</v>
      </c>
      <c r="ER345" s="2" t="s">
        <v>220</v>
      </c>
      <c r="ES345" s="2" t="s">
        <v>232</v>
      </c>
      <c r="ET345" s="2" t="s">
        <v>220</v>
      </c>
      <c r="EU345" s="4"/>
      <c r="EV345" s="8"/>
      <c r="EW345" s="4"/>
      <c r="EX345" s="8"/>
      <c r="EY345" s="7"/>
      <c r="EZ345" s="7"/>
      <c r="FA345" s="2" t="s">
        <v>230</v>
      </c>
      <c r="FB345" s="2" t="s">
        <v>270</v>
      </c>
      <c r="FC345" s="2" t="s">
        <v>1398</v>
      </c>
      <c r="FD345" s="2" t="s">
        <v>609</v>
      </c>
      <c r="FE345" s="2" t="s">
        <v>232</v>
      </c>
      <c r="FF345" s="2" t="s">
        <v>220</v>
      </c>
      <c r="FG345" s="4"/>
      <c r="FH345" s="8"/>
      <c r="FI345" s="4">
        <v>3</v>
      </c>
      <c r="FJ345" s="8">
        <v>528.39</v>
      </c>
      <c r="FK345" s="7">
        <v>-1</v>
      </c>
      <c r="FL345" s="7">
        <v>-1</v>
      </c>
      <c r="FM345" s="2" t="s">
        <v>230</v>
      </c>
      <c r="FN345" s="2" t="s">
        <v>270</v>
      </c>
      <c r="FO345" s="2" t="s">
        <v>2925</v>
      </c>
      <c r="FP345" s="2" t="s">
        <v>2275</v>
      </c>
      <c r="FQ345" s="2" t="s">
        <v>232</v>
      </c>
      <c r="FR345" s="2" t="s">
        <v>220</v>
      </c>
      <c r="FS345" s="4"/>
      <c r="FT345" s="8"/>
      <c r="FU345" s="4"/>
      <c r="FV345" s="8"/>
      <c r="FW345" s="7"/>
      <c r="FX345" s="7"/>
      <c r="FY345" s="2" t="s">
        <v>416</v>
      </c>
      <c r="FZ345" s="2" t="s">
        <v>270</v>
      </c>
      <c r="GA345" s="2" t="s">
        <v>220</v>
      </c>
      <c r="GB345" s="2" t="s">
        <v>220</v>
      </c>
      <c r="GC345" s="2" t="s">
        <v>232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277</v>
      </c>
      <c r="GL345" s="2" t="s">
        <v>270</v>
      </c>
      <c r="GM345" s="2" t="s">
        <v>220</v>
      </c>
      <c r="GN345" s="2" t="s">
        <v>220</v>
      </c>
      <c r="GO345" s="2" t="s">
        <v>232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277</v>
      </c>
      <c r="GX345" s="2" t="s">
        <v>270</v>
      </c>
      <c r="GY345" s="2" t="s">
        <v>220</v>
      </c>
      <c r="GZ345" s="2" t="s">
        <v>220</v>
      </c>
      <c r="HA345" s="2" t="s">
        <v>232</v>
      </c>
      <c r="HB345" s="2" t="s">
        <v>220</v>
      </c>
      <c r="HC345" s="4"/>
      <c r="HD345" s="8"/>
      <c r="HE345" s="4"/>
      <c r="HF345" s="8"/>
      <c r="HG345" s="7"/>
      <c r="HH345" s="7"/>
      <c r="HI345" s="2" t="s">
        <v>254</v>
      </c>
      <c r="HJ345" s="2" t="s">
        <v>270</v>
      </c>
      <c r="HK345" s="2" t="s">
        <v>220</v>
      </c>
      <c r="HL345" s="2" t="s">
        <v>220</v>
      </c>
      <c r="HM345" s="2" t="s">
        <v>232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386</v>
      </c>
      <c r="HV345" s="2" t="s">
        <v>270</v>
      </c>
      <c r="HW345" s="2" t="s">
        <v>3036</v>
      </c>
      <c r="HX345" s="2" t="s">
        <v>321</v>
      </c>
      <c r="HY345" s="2" t="s">
        <v>232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230</v>
      </c>
      <c r="IH345" s="2" t="s">
        <v>270</v>
      </c>
      <c r="II345" s="2" t="s">
        <v>3253</v>
      </c>
      <c r="IJ345" s="2" t="s">
        <v>3260</v>
      </c>
      <c r="IK345" s="2" t="s">
        <v>232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277</v>
      </c>
      <c r="IT345" s="2" t="s">
        <v>270</v>
      </c>
      <c r="IU345" s="2" t="s">
        <v>220</v>
      </c>
      <c r="IV345" s="2" t="s">
        <v>220</v>
      </c>
      <c r="IW345" s="2" t="s">
        <v>232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416</v>
      </c>
      <c r="JF345" s="2" t="s">
        <v>270</v>
      </c>
      <c r="JG345" s="2" t="s">
        <v>233</v>
      </c>
      <c r="JH345" s="2" t="s">
        <v>220</v>
      </c>
      <c r="JI345" s="2" t="s">
        <v>232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277</v>
      </c>
      <c r="JR345" s="2" t="s">
        <v>270</v>
      </c>
      <c r="JS345" s="2" t="s">
        <v>2927</v>
      </c>
      <c r="JT345" s="2" t="s">
        <v>220</v>
      </c>
      <c r="JU345" s="2" t="s">
        <v>232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277</v>
      </c>
      <c r="KD345" s="2" t="s">
        <v>270</v>
      </c>
      <c r="KE345" s="2" t="s">
        <v>220</v>
      </c>
      <c r="KF345" s="2" t="s">
        <v>220</v>
      </c>
      <c r="KG345" s="2" t="s">
        <v>232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277</v>
      </c>
      <c r="KP345" s="2" t="s">
        <v>270</v>
      </c>
      <c r="KQ345" s="2" t="s">
        <v>220</v>
      </c>
      <c r="KR345" s="2" t="s">
        <v>220</v>
      </c>
      <c r="KS345" s="2" t="s">
        <v>232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277</v>
      </c>
      <c r="LB345" s="2" t="s">
        <v>270</v>
      </c>
      <c r="LC345" s="2" t="s">
        <v>220</v>
      </c>
      <c r="LD345" s="2" t="s">
        <v>220</v>
      </c>
      <c r="LE345" s="2" t="s">
        <v>232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268</v>
      </c>
      <c r="LN345" s="2" t="s">
        <v>270</v>
      </c>
      <c r="LO345" s="2" t="s">
        <v>220</v>
      </c>
      <c r="LP345" s="2" t="s">
        <v>220</v>
      </c>
      <c r="LQ345" s="2" t="s">
        <v>232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254</v>
      </c>
      <c r="LZ345" s="2" t="s">
        <v>270</v>
      </c>
      <c r="MA345" s="2" t="s">
        <v>220</v>
      </c>
      <c r="MB345" s="2" t="s">
        <v>220</v>
      </c>
      <c r="MC345" s="2" t="s">
        <v>232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416</v>
      </c>
      <c r="ML345" s="2" t="s">
        <v>270</v>
      </c>
      <c r="MM345" s="2" t="s">
        <v>220</v>
      </c>
      <c r="MN345" s="2" t="s">
        <v>220</v>
      </c>
      <c r="MO345" s="2" t="s">
        <v>232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230</v>
      </c>
      <c r="MX345" s="2" t="s">
        <v>270</v>
      </c>
      <c r="MY345" s="2" t="s">
        <v>3255</v>
      </c>
      <c r="MZ345" s="2" t="s">
        <v>2351</v>
      </c>
      <c r="NA345" s="2" t="s">
        <v>232</v>
      </c>
      <c r="NB345" s="2" t="s">
        <v>220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220</v>
      </c>
      <c r="NK345" s="2" t="s">
        <v>220</v>
      </c>
      <c r="NL345" s="2" t="s">
        <v>220</v>
      </c>
      <c r="NM345" s="2" t="s">
        <v>220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277</v>
      </c>
      <c r="NV345" s="2" t="s">
        <v>270</v>
      </c>
      <c r="NW345" s="2" t="s">
        <v>220</v>
      </c>
      <c r="NX345" s="2" t="s">
        <v>220</v>
      </c>
      <c r="NY345" s="2" t="s">
        <v>232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220</v>
      </c>
      <c r="OH345" s="2" t="s">
        <v>220</v>
      </c>
      <c r="OI345" s="2" t="s">
        <v>220</v>
      </c>
      <c r="OJ345" s="2" t="s">
        <v>220</v>
      </c>
      <c r="OK345" s="2" t="s">
        <v>220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254</v>
      </c>
      <c r="OT345" s="2" t="s">
        <v>270</v>
      </c>
      <c r="OU345" s="2" t="s">
        <v>220</v>
      </c>
      <c r="OV345" s="2" t="s">
        <v>220</v>
      </c>
      <c r="OW345" s="2" t="s">
        <v>232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277</v>
      </c>
      <c r="PF345" s="2" t="s">
        <v>270</v>
      </c>
      <c r="PG345" s="2" t="s">
        <v>220</v>
      </c>
      <c r="PH345" s="2" t="s">
        <v>220</v>
      </c>
      <c r="PI345" s="2" t="s">
        <v>232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230</v>
      </c>
      <c r="PR345" s="2" t="s">
        <v>270</v>
      </c>
      <c r="PS345" s="2" t="s">
        <v>284</v>
      </c>
      <c r="PT345" s="2" t="s">
        <v>3261</v>
      </c>
      <c r="PU345" s="2" t="s">
        <v>232</v>
      </c>
      <c r="PV345" s="2" t="s">
        <v>220</v>
      </c>
      <c r="PW345" s="4">
        <v>1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</row>
    <row r="346">
      <c r="A346" s="2" t="s">
        <v>3262</v>
      </c>
      <c r="B346" s="2" t="s">
        <v>209</v>
      </c>
      <c r="C346" s="2" t="s">
        <v>2878</v>
      </c>
      <c r="D346" s="2" t="s">
        <v>211</v>
      </c>
      <c r="E346" s="2" t="s">
        <v>1372</v>
      </c>
      <c r="F346" s="2" t="s">
        <v>3263</v>
      </c>
      <c r="G346" s="2" t="s">
        <v>3263</v>
      </c>
      <c r="H346" s="2" t="s">
        <v>3263</v>
      </c>
      <c r="I346" s="2" t="s">
        <v>2915</v>
      </c>
      <c r="J346" s="2" t="s">
        <v>2881</v>
      </c>
      <c r="K346" s="2" t="s">
        <v>1329</v>
      </c>
      <c r="L346" s="3">
        <v>172.2</v>
      </c>
      <c r="M346" s="3">
        <v>180.81</v>
      </c>
      <c r="N346" s="3">
        <v>409.99</v>
      </c>
      <c r="O346" s="2" t="s">
        <v>537</v>
      </c>
      <c r="P346" s="2" t="s">
        <v>538</v>
      </c>
      <c r="Q346" s="2" t="s">
        <v>219</v>
      </c>
      <c r="R346" s="2" t="s">
        <v>220</v>
      </c>
      <c r="S346" s="2" t="s">
        <v>3264</v>
      </c>
      <c r="T346" s="2" t="s">
        <v>220</v>
      </c>
      <c r="U346" s="2" t="s">
        <v>2884</v>
      </c>
      <c r="V346" s="2" t="s">
        <v>2964</v>
      </c>
      <c r="W346" s="2" t="s">
        <v>3144</v>
      </c>
      <c r="X346" s="2" t="s">
        <v>3083</v>
      </c>
      <c r="Y346" s="2" t="s">
        <v>3265</v>
      </c>
      <c r="Z346" s="4"/>
      <c r="AA346" s="4">
        <f>=ROUNDDOWN({0},0)</f>
      </c>
      <c r="AB346" s="5"/>
      <c r="AC346" s="2" t="s">
        <v>220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/>
      <c r="AQ346" s="8"/>
      <c r="AR346" s="4">
        <v>15</v>
      </c>
      <c r="AS346" s="8">
        <v>1338.36</v>
      </c>
      <c r="AT346" s="7">
        <v>-1</v>
      </c>
      <c r="AU346" s="7">
        <v>-1</v>
      </c>
      <c r="AV346" s="4"/>
      <c r="AW346" s="8"/>
      <c r="AX346" s="4">
        <v>15</v>
      </c>
      <c r="AY346" s="8">
        <v>1338.36</v>
      </c>
      <c r="AZ346" s="7">
        <v>-1</v>
      </c>
      <c r="BA346" s="7">
        <v>-1</v>
      </c>
      <c r="BB346" s="7"/>
      <c r="BC346" s="4"/>
      <c r="BD346" s="8"/>
      <c r="BE346" s="4">
        <v>15</v>
      </c>
      <c r="BF346" s="8">
        <v>1338.36</v>
      </c>
      <c r="BG346" s="7">
        <v>-1</v>
      </c>
      <c r="BH346" s="7">
        <v>-1</v>
      </c>
      <c r="BI346" s="7"/>
      <c r="BJ346" s="4"/>
      <c r="BK346" s="8"/>
      <c r="BL346" s="2" t="s">
        <v>3266</v>
      </c>
      <c r="BM346" s="7"/>
      <c r="BN346" s="7"/>
      <c r="BO346" s="4"/>
      <c r="BP346" s="8"/>
      <c r="BQ346" s="4"/>
      <c r="BR346" s="8"/>
      <c r="BS346" s="7"/>
      <c r="BT346" s="7"/>
      <c r="BU346" s="2" t="s">
        <v>1188</v>
      </c>
      <c r="BV346" s="2" t="s">
        <v>270</v>
      </c>
      <c r="BW346" s="2" t="s">
        <v>220</v>
      </c>
      <c r="BX346" s="2" t="s">
        <v>2920</v>
      </c>
      <c r="BY346" s="2" t="s">
        <v>232</v>
      </c>
      <c r="BZ346" s="2" t="s">
        <v>220</v>
      </c>
      <c r="CA346" s="4"/>
      <c r="CB346" s="8"/>
      <c r="CC346" s="4">
        <v>1</v>
      </c>
      <c r="CD346" s="8">
        <v>97.64</v>
      </c>
      <c r="CE346" s="7">
        <v>-1</v>
      </c>
      <c r="CF346" s="7">
        <v>-1</v>
      </c>
      <c r="CG346" s="2" t="s">
        <v>230</v>
      </c>
      <c r="CH346" s="2" t="s">
        <v>270</v>
      </c>
      <c r="CI346" s="2" t="s">
        <v>2297</v>
      </c>
      <c r="CJ346" s="2" t="s">
        <v>3267</v>
      </c>
      <c r="CK346" s="2" t="s">
        <v>232</v>
      </c>
      <c r="CL346" s="2" t="s">
        <v>220</v>
      </c>
      <c r="CM346" s="4"/>
      <c r="CN346" s="8"/>
      <c r="CO346" s="4">
        <v>10</v>
      </c>
      <c r="CP346" s="8">
        <v>861</v>
      </c>
      <c r="CQ346" s="7">
        <v>-1</v>
      </c>
      <c r="CR346" s="7">
        <v>-1</v>
      </c>
      <c r="CS346" s="2" t="s">
        <v>230</v>
      </c>
      <c r="CT346" s="2" t="s">
        <v>270</v>
      </c>
      <c r="CU346" s="2" t="s">
        <v>478</v>
      </c>
      <c r="CV346" s="2" t="s">
        <v>1285</v>
      </c>
      <c r="CW346" s="2" t="s">
        <v>269</v>
      </c>
      <c r="CX346" s="2" t="s">
        <v>220</v>
      </c>
      <c r="CY346" s="4"/>
      <c r="CZ346" s="8"/>
      <c r="DA346" s="4"/>
      <c r="DB346" s="8"/>
      <c r="DC346" s="7"/>
      <c r="DD346" s="7"/>
      <c r="DE346" s="2" t="s">
        <v>230</v>
      </c>
      <c r="DF346" s="2" t="s">
        <v>270</v>
      </c>
      <c r="DG346" s="2" t="s">
        <v>1690</v>
      </c>
      <c r="DH346" s="2" t="s">
        <v>3268</v>
      </c>
      <c r="DI346" s="2" t="s">
        <v>232</v>
      </c>
      <c r="DJ346" s="2" t="s">
        <v>220</v>
      </c>
      <c r="DK346" s="4"/>
      <c r="DL346" s="8"/>
      <c r="DM346" s="4"/>
      <c r="DN346" s="8"/>
      <c r="DO346" s="7"/>
      <c r="DP346" s="7"/>
      <c r="DQ346" s="2" t="s">
        <v>230</v>
      </c>
      <c r="DR346" s="2" t="s">
        <v>270</v>
      </c>
      <c r="DS346" s="2" t="s">
        <v>1702</v>
      </c>
      <c r="DT346" s="2" t="s">
        <v>3269</v>
      </c>
      <c r="DU346" s="2" t="s">
        <v>232</v>
      </c>
      <c r="DV346" s="2" t="s">
        <v>220</v>
      </c>
      <c r="DW346" s="4"/>
      <c r="DX346" s="8"/>
      <c r="DY346" s="4"/>
      <c r="DZ346" s="8"/>
      <c r="EA346" s="7"/>
      <c r="EB346" s="7"/>
      <c r="EC346" s="2" t="s">
        <v>230</v>
      </c>
      <c r="ED346" s="2" t="s">
        <v>270</v>
      </c>
      <c r="EE346" s="2" t="s">
        <v>1690</v>
      </c>
      <c r="EF346" s="2" t="s">
        <v>2227</v>
      </c>
      <c r="EG346" s="2" t="s">
        <v>269</v>
      </c>
      <c r="EH346" s="2" t="s">
        <v>220</v>
      </c>
      <c r="EI346" s="4"/>
      <c r="EJ346" s="8"/>
      <c r="EK346" s="4"/>
      <c r="EL346" s="8"/>
      <c r="EM346" s="7"/>
      <c r="EN346" s="7"/>
      <c r="EO346" s="2" t="s">
        <v>268</v>
      </c>
      <c r="EP346" s="2" t="s">
        <v>270</v>
      </c>
      <c r="EQ346" s="2" t="s">
        <v>220</v>
      </c>
      <c r="ER346" s="2" t="s">
        <v>220</v>
      </c>
      <c r="ES346" s="2" t="s">
        <v>232</v>
      </c>
      <c r="ET346" s="2" t="s">
        <v>220</v>
      </c>
      <c r="EU346" s="4"/>
      <c r="EV346" s="8"/>
      <c r="EW346" s="4">
        <v>4</v>
      </c>
      <c r="EX346" s="8">
        <v>379.72</v>
      </c>
      <c r="EY346" s="7">
        <v>-1</v>
      </c>
      <c r="EZ346" s="7">
        <v>-1</v>
      </c>
      <c r="FA346" s="2" t="s">
        <v>230</v>
      </c>
      <c r="FB346" s="2" t="s">
        <v>270</v>
      </c>
      <c r="FC346" s="2" t="s">
        <v>1038</v>
      </c>
      <c r="FD346" s="2" t="s">
        <v>932</v>
      </c>
      <c r="FE346" s="2" t="s">
        <v>232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230</v>
      </c>
      <c r="FN346" s="2" t="s">
        <v>270</v>
      </c>
      <c r="FO346" s="2" t="s">
        <v>2925</v>
      </c>
      <c r="FP346" s="2" t="s">
        <v>459</v>
      </c>
      <c r="FQ346" s="2" t="s">
        <v>232</v>
      </c>
      <c r="FR346" s="2" t="s">
        <v>220</v>
      </c>
      <c r="FS346" s="4"/>
      <c r="FT346" s="8"/>
      <c r="FU346" s="4"/>
      <c r="FV346" s="8"/>
      <c r="FW346" s="7"/>
      <c r="FX346" s="7"/>
      <c r="FY346" s="2" t="s">
        <v>277</v>
      </c>
      <c r="FZ346" s="2" t="s">
        <v>270</v>
      </c>
      <c r="GA346" s="2" t="s">
        <v>220</v>
      </c>
      <c r="GB346" s="2" t="s">
        <v>220</v>
      </c>
      <c r="GC346" s="2" t="s">
        <v>232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277</v>
      </c>
      <c r="GL346" s="2" t="s">
        <v>270</v>
      </c>
      <c r="GM346" s="2" t="s">
        <v>220</v>
      </c>
      <c r="GN346" s="2" t="s">
        <v>220</v>
      </c>
      <c r="GO346" s="2" t="s">
        <v>232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277</v>
      </c>
      <c r="GX346" s="2" t="s">
        <v>270</v>
      </c>
      <c r="GY346" s="2" t="s">
        <v>220</v>
      </c>
      <c r="GZ346" s="2" t="s">
        <v>220</v>
      </c>
      <c r="HA346" s="2" t="s">
        <v>232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277</v>
      </c>
      <c r="HJ346" s="2" t="s">
        <v>270</v>
      </c>
      <c r="HK346" s="2" t="s">
        <v>220</v>
      </c>
      <c r="HL346" s="2" t="s">
        <v>220</v>
      </c>
      <c r="HM346" s="2" t="s">
        <v>232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386</v>
      </c>
      <c r="HV346" s="2" t="s">
        <v>270</v>
      </c>
      <c r="HW346" s="2" t="s">
        <v>1156</v>
      </c>
      <c r="HX346" s="2" t="s">
        <v>220</v>
      </c>
      <c r="HY346" s="2" t="s">
        <v>232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230</v>
      </c>
      <c r="IH346" s="2" t="s">
        <v>270</v>
      </c>
      <c r="II346" s="2" t="s">
        <v>1702</v>
      </c>
      <c r="IJ346" s="2" t="s">
        <v>749</v>
      </c>
      <c r="IK346" s="2" t="s">
        <v>232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277</v>
      </c>
      <c r="IT346" s="2" t="s">
        <v>270</v>
      </c>
      <c r="IU346" s="2" t="s">
        <v>220</v>
      </c>
      <c r="IV346" s="2" t="s">
        <v>220</v>
      </c>
      <c r="IW346" s="2" t="s">
        <v>232</v>
      </c>
      <c r="IX346" s="2" t="s">
        <v>220</v>
      </c>
      <c r="IY346" s="4"/>
      <c r="IZ346" s="8"/>
      <c r="JA346" s="4"/>
      <c r="JB346" s="8"/>
      <c r="JC346" s="7"/>
      <c r="JD346" s="7"/>
      <c r="JE346" s="2" t="s">
        <v>254</v>
      </c>
      <c r="JF346" s="2" t="s">
        <v>270</v>
      </c>
      <c r="JG346" s="2" t="s">
        <v>220</v>
      </c>
      <c r="JH346" s="2" t="s">
        <v>220</v>
      </c>
      <c r="JI346" s="2" t="s">
        <v>232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277</v>
      </c>
      <c r="JR346" s="2" t="s">
        <v>270</v>
      </c>
      <c r="JS346" s="2" t="s">
        <v>220</v>
      </c>
      <c r="JT346" s="2" t="s">
        <v>220</v>
      </c>
      <c r="JU346" s="2" t="s">
        <v>232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277</v>
      </c>
      <c r="KD346" s="2" t="s">
        <v>270</v>
      </c>
      <c r="KE346" s="2" t="s">
        <v>220</v>
      </c>
      <c r="KF346" s="2" t="s">
        <v>220</v>
      </c>
      <c r="KG346" s="2" t="s">
        <v>232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277</v>
      </c>
      <c r="KP346" s="2" t="s">
        <v>270</v>
      </c>
      <c r="KQ346" s="2" t="s">
        <v>220</v>
      </c>
      <c r="KR346" s="2" t="s">
        <v>220</v>
      </c>
      <c r="KS346" s="2" t="s">
        <v>232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230</v>
      </c>
      <c r="LB346" s="2" t="s">
        <v>270</v>
      </c>
      <c r="LC346" s="2" t="s">
        <v>2928</v>
      </c>
      <c r="LD346" s="2" t="s">
        <v>507</v>
      </c>
      <c r="LE346" s="2" t="s">
        <v>232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268</v>
      </c>
      <c r="LN346" s="2" t="s">
        <v>270</v>
      </c>
      <c r="LO346" s="2" t="s">
        <v>220</v>
      </c>
      <c r="LP346" s="2" t="s">
        <v>220</v>
      </c>
      <c r="LQ346" s="2" t="s">
        <v>232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230</v>
      </c>
      <c r="LZ346" s="2" t="s">
        <v>270</v>
      </c>
      <c r="MA346" s="2" t="s">
        <v>390</v>
      </c>
      <c r="MB346" s="2" t="s">
        <v>220</v>
      </c>
      <c r="MC346" s="2" t="s">
        <v>232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416</v>
      </c>
      <c r="ML346" s="2" t="s">
        <v>270</v>
      </c>
      <c r="MM346" s="2" t="s">
        <v>220</v>
      </c>
      <c r="MN346" s="2" t="s">
        <v>220</v>
      </c>
      <c r="MO346" s="2" t="s">
        <v>232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230</v>
      </c>
      <c r="MX346" s="2" t="s">
        <v>270</v>
      </c>
      <c r="MY346" s="2" t="s">
        <v>2778</v>
      </c>
      <c r="MZ346" s="2" t="s">
        <v>3270</v>
      </c>
      <c r="NA346" s="2" t="s">
        <v>269</v>
      </c>
      <c r="NB346" s="2" t="s">
        <v>220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220</v>
      </c>
      <c r="NK346" s="2" t="s">
        <v>220</v>
      </c>
      <c r="NL346" s="2" t="s">
        <v>220</v>
      </c>
      <c r="NM346" s="2" t="s">
        <v>220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277</v>
      </c>
      <c r="NV346" s="2" t="s">
        <v>270</v>
      </c>
      <c r="NW346" s="2" t="s">
        <v>220</v>
      </c>
      <c r="NX346" s="2" t="s">
        <v>220</v>
      </c>
      <c r="NY346" s="2" t="s">
        <v>232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220</v>
      </c>
      <c r="OH346" s="2" t="s">
        <v>220</v>
      </c>
      <c r="OI346" s="2" t="s">
        <v>220</v>
      </c>
      <c r="OJ346" s="2" t="s">
        <v>220</v>
      </c>
      <c r="OK346" s="2" t="s">
        <v>220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254</v>
      </c>
      <c r="OT346" s="2" t="s">
        <v>270</v>
      </c>
      <c r="OU346" s="2" t="s">
        <v>220</v>
      </c>
      <c r="OV346" s="2" t="s">
        <v>220</v>
      </c>
      <c r="OW346" s="2" t="s">
        <v>232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220</v>
      </c>
      <c r="PG346" s="2" t="s">
        <v>220</v>
      </c>
      <c r="PH346" s="2" t="s">
        <v>220</v>
      </c>
      <c r="PI346" s="2" t="s">
        <v>220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230</v>
      </c>
      <c r="PR346" s="2" t="s">
        <v>270</v>
      </c>
      <c r="PS346" s="2" t="s">
        <v>472</v>
      </c>
      <c r="PT346" s="2" t="s">
        <v>501</v>
      </c>
      <c r="PU346" s="2" t="s">
        <v>232</v>
      </c>
      <c r="PV346" s="2" t="s">
        <v>220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</row>
    <row r="347">
      <c r="A347" s="2" t="s">
        <v>3271</v>
      </c>
      <c r="B347" s="2" t="s">
        <v>209</v>
      </c>
      <c r="C347" s="2" t="s">
        <v>2878</v>
      </c>
      <c r="D347" s="2" t="s">
        <v>211</v>
      </c>
      <c r="E347" s="2" t="s">
        <v>1372</v>
      </c>
      <c r="F347" s="2" t="s">
        <v>3272</v>
      </c>
      <c r="G347" s="2" t="s">
        <v>3273</v>
      </c>
      <c r="H347" s="2" t="s">
        <v>3272</v>
      </c>
      <c r="I347" s="2" t="s">
        <v>3141</v>
      </c>
      <c r="J347" s="2" t="s">
        <v>2881</v>
      </c>
      <c r="K347" s="2" t="s">
        <v>1583</v>
      </c>
      <c r="L347" s="3">
        <v>139.5</v>
      </c>
      <c r="M347" s="3">
        <v>146.48</v>
      </c>
      <c r="N347" s="3">
        <v>309.99</v>
      </c>
      <c r="O347" s="2" t="s">
        <v>537</v>
      </c>
      <c r="P347" s="2" t="s">
        <v>538</v>
      </c>
      <c r="Q347" s="2" t="s">
        <v>219</v>
      </c>
      <c r="R347" s="2" t="s">
        <v>220</v>
      </c>
      <c r="S347" s="2" t="s">
        <v>3274</v>
      </c>
      <c r="T347" s="2" t="s">
        <v>220</v>
      </c>
      <c r="U347" s="2" t="s">
        <v>2884</v>
      </c>
      <c r="V347" s="2" t="s">
        <v>2535</v>
      </c>
      <c r="W347" s="2" t="s">
        <v>1234</v>
      </c>
      <c r="X347" s="2" t="s">
        <v>3091</v>
      </c>
      <c r="Y347" s="2" t="s">
        <v>2481</v>
      </c>
      <c r="Z347" s="4"/>
      <c r="AA347" s="4">
        <f>=ROUNDDOWN({0},0)</f>
      </c>
      <c r="AB347" s="5"/>
      <c r="AC347" s="2" t="s">
        <v>220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/>
      <c r="AQ347" s="8"/>
      <c r="AR347" s="4">
        <v>7</v>
      </c>
      <c r="AS347" s="8">
        <v>556.6</v>
      </c>
      <c r="AT347" s="7">
        <v>-1</v>
      </c>
      <c r="AU347" s="7">
        <v>-1</v>
      </c>
      <c r="AV347" s="4" t="s">
        <v>220</v>
      </c>
      <c r="AW347" s="8" t="s">
        <v>220</v>
      </c>
      <c r="AX347" s="4">
        <v>13</v>
      </c>
      <c r="AY347" s="8">
        <v>1113.71</v>
      </c>
      <c r="AZ347" s="7" t="s">
        <v>220</v>
      </c>
      <c r="BA347" s="7" t="s">
        <v>220</v>
      </c>
      <c r="BB347" s="7"/>
      <c r="BC347" s="4" t="s">
        <v>220</v>
      </c>
      <c r="BD347" s="8" t="s">
        <v>220</v>
      </c>
      <c r="BE347" s="4">
        <v>13</v>
      </c>
      <c r="BF347" s="8">
        <v>1113.71</v>
      </c>
      <c r="BG347" s="7" t="s">
        <v>220</v>
      </c>
      <c r="BH347" s="7" t="s">
        <v>220</v>
      </c>
      <c r="BI347" s="7"/>
      <c r="BJ347" s="4"/>
      <c r="BK347" s="8"/>
      <c r="BL347" s="2" t="s">
        <v>3275</v>
      </c>
      <c r="BM347" s="7"/>
      <c r="BN347" s="7"/>
      <c r="BO347" s="4"/>
      <c r="BP347" s="8"/>
      <c r="BQ347" s="4"/>
      <c r="BR347" s="8"/>
      <c r="BS347" s="7"/>
      <c r="BT347" s="7"/>
      <c r="BU347" s="2" t="s">
        <v>416</v>
      </c>
      <c r="BV347" s="2" t="s">
        <v>270</v>
      </c>
      <c r="BW347" s="2" t="s">
        <v>220</v>
      </c>
      <c r="BX347" s="2" t="s">
        <v>220</v>
      </c>
      <c r="BY347" s="2" t="s">
        <v>232</v>
      </c>
      <c r="BZ347" s="2" t="s">
        <v>220</v>
      </c>
      <c r="CA347" s="4"/>
      <c r="CB347" s="8"/>
      <c r="CC347" s="4"/>
      <c r="CD347" s="8"/>
      <c r="CE347" s="7"/>
      <c r="CF347" s="7"/>
      <c r="CG347" s="2" t="s">
        <v>230</v>
      </c>
      <c r="CH347" s="2" t="s">
        <v>270</v>
      </c>
      <c r="CI347" s="2" t="s">
        <v>2475</v>
      </c>
      <c r="CJ347" s="2" t="s">
        <v>1265</v>
      </c>
      <c r="CK347" s="2" t="s">
        <v>232</v>
      </c>
      <c r="CL347" s="2" t="s">
        <v>220</v>
      </c>
      <c r="CM347" s="4"/>
      <c r="CN347" s="8"/>
      <c r="CO347" s="4">
        <v>5</v>
      </c>
      <c r="CP347" s="8">
        <v>402.8</v>
      </c>
      <c r="CQ347" s="7">
        <v>-1</v>
      </c>
      <c r="CR347" s="7">
        <v>-1</v>
      </c>
      <c r="CS347" s="2" t="s">
        <v>230</v>
      </c>
      <c r="CT347" s="2" t="s">
        <v>270</v>
      </c>
      <c r="CU347" s="2" t="s">
        <v>991</v>
      </c>
      <c r="CV347" s="2" t="s">
        <v>3276</v>
      </c>
      <c r="CW347" s="2" t="s">
        <v>269</v>
      </c>
      <c r="CX347" s="2" t="s">
        <v>220</v>
      </c>
      <c r="CY347" s="4"/>
      <c r="CZ347" s="8"/>
      <c r="DA347" s="4"/>
      <c r="DB347" s="8"/>
      <c r="DC347" s="7"/>
      <c r="DD347" s="7"/>
      <c r="DE347" s="2" t="s">
        <v>230</v>
      </c>
      <c r="DF347" s="2" t="s">
        <v>270</v>
      </c>
      <c r="DG347" s="2" t="s">
        <v>1014</v>
      </c>
      <c r="DH347" s="2" t="s">
        <v>1122</v>
      </c>
      <c r="DI347" s="2" t="s">
        <v>232</v>
      </c>
      <c r="DJ347" s="2" t="s">
        <v>220</v>
      </c>
      <c r="DK347" s="4"/>
      <c r="DL347" s="8"/>
      <c r="DM347" s="4"/>
      <c r="DN347" s="8"/>
      <c r="DO347" s="7"/>
      <c r="DP347" s="7"/>
      <c r="DQ347" s="2" t="s">
        <v>230</v>
      </c>
      <c r="DR347" s="2" t="s">
        <v>270</v>
      </c>
      <c r="DS347" s="2" t="s">
        <v>2065</v>
      </c>
      <c r="DT347" s="2" t="s">
        <v>251</v>
      </c>
      <c r="DU347" s="2" t="s">
        <v>232</v>
      </c>
      <c r="DV347" s="2" t="s">
        <v>220</v>
      </c>
      <c r="DW347" s="4"/>
      <c r="DX347" s="8"/>
      <c r="DY347" s="4"/>
      <c r="DZ347" s="8"/>
      <c r="EA347" s="7"/>
      <c r="EB347" s="7"/>
      <c r="EC347" s="2" t="s">
        <v>230</v>
      </c>
      <c r="ED347" s="2" t="s">
        <v>270</v>
      </c>
      <c r="EE347" s="2" t="s">
        <v>348</v>
      </c>
      <c r="EF347" s="2" t="s">
        <v>462</v>
      </c>
      <c r="EG347" s="2" t="s">
        <v>269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268</v>
      </c>
      <c r="EP347" s="2" t="s">
        <v>270</v>
      </c>
      <c r="EQ347" s="2" t="s">
        <v>220</v>
      </c>
      <c r="ER347" s="2" t="s">
        <v>220</v>
      </c>
      <c r="ES347" s="2" t="s">
        <v>232</v>
      </c>
      <c r="ET347" s="2" t="s">
        <v>220</v>
      </c>
      <c r="EU347" s="4"/>
      <c r="EV347" s="8"/>
      <c r="EW347" s="4">
        <v>2</v>
      </c>
      <c r="EX347" s="8">
        <v>153.8</v>
      </c>
      <c r="EY347" s="7">
        <v>-1</v>
      </c>
      <c r="EZ347" s="7">
        <v>-1</v>
      </c>
      <c r="FA347" s="2" t="s">
        <v>230</v>
      </c>
      <c r="FB347" s="2" t="s">
        <v>270</v>
      </c>
      <c r="FC347" s="2" t="s">
        <v>547</v>
      </c>
      <c r="FD347" s="2" t="s">
        <v>1776</v>
      </c>
      <c r="FE347" s="2" t="s">
        <v>232</v>
      </c>
      <c r="FF347" s="2" t="s">
        <v>220</v>
      </c>
      <c r="FG347" s="4"/>
      <c r="FH347" s="8"/>
      <c r="FI347" s="4"/>
      <c r="FJ347" s="8"/>
      <c r="FK347" s="7"/>
      <c r="FL347" s="7"/>
      <c r="FM347" s="2" t="s">
        <v>277</v>
      </c>
      <c r="FN347" s="2" t="s">
        <v>270</v>
      </c>
      <c r="FO347" s="2" t="s">
        <v>220</v>
      </c>
      <c r="FP347" s="2" t="s">
        <v>220</v>
      </c>
      <c r="FQ347" s="2" t="s">
        <v>232</v>
      </c>
      <c r="FR347" s="2" t="s">
        <v>220</v>
      </c>
      <c r="FS347" s="4"/>
      <c r="FT347" s="8"/>
      <c r="FU347" s="4"/>
      <c r="FV347" s="8"/>
      <c r="FW347" s="7"/>
      <c r="FX347" s="7"/>
      <c r="FY347" s="2" t="s">
        <v>277</v>
      </c>
      <c r="FZ347" s="2" t="s">
        <v>270</v>
      </c>
      <c r="GA347" s="2" t="s">
        <v>220</v>
      </c>
      <c r="GB347" s="2" t="s">
        <v>220</v>
      </c>
      <c r="GC347" s="2" t="s">
        <v>232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277</v>
      </c>
      <c r="GL347" s="2" t="s">
        <v>270</v>
      </c>
      <c r="GM347" s="2" t="s">
        <v>220</v>
      </c>
      <c r="GN347" s="2" t="s">
        <v>220</v>
      </c>
      <c r="GO347" s="2" t="s">
        <v>232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277</v>
      </c>
      <c r="GX347" s="2" t="s">
        <v>270</v>
      </c>
      <c r="GY347" s="2" t="s">
        <v>220</v>
      </c>
      <c r="GZ347" s="2" t="s">
        <v>220</v>
      </c>
      <c r="HA347" s="2" t="s">
        <v>232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277</v>
      </c>
      <c r="HJ347" s="2" t="s">
        <v>270</v>
      </c>
      <c r="HK347" s="2" t="s">
        <v>220</v>
      </c>
      <c r="HL347" s="2" t="s">
        <v>220</v>
      </c>
      <c r="HM347" s="2" t="s">
        <v>232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230</v>
      </c>
      <c r="HV347" s="2" t="s">
        <v>270</v>
      </c>
      <c r="HW347" s="2" t="s">
        <v>465</v>
      </c>
      <c r="HX347" s="2" t="s">
        <v>220</v>
      </c>
      <c r="HY347" s="2" t="s">
        <v>232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230</v>
      </c>
      <c r="IH347" s="2" t="s">
        <v>270</v>
      </c>
      <c r="II347" s="2" t="s">
        <v>1014</v>
      </c>
      <c r="IJ347" s="2" t="s">
        <v>220</v>
      </c>
      <c r="IK347" s="2" t="s">
        <v>232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277</v>
      </c>
      <c r="IT347" s="2" t="s">
        <v>270</v>
      </c>
      <c r="IU347" s="2" t="s">
        <v>220</v>
      </c>
      <c r="IV347" s="2" t="s">
        <v>220</v>
      </c>
      <c r="IW347" s="2" t="s">
        <v>232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254</v>
      </c>
      <c r="JF347" s="2" t="s">
        <v>270</v>
      </c>
      <c r="JG347" s="2" t="s">
        <v>220</v>
      </c>
      <c r="JH347" s="2" t="s">
        <v>220</v>
      </c>
      <c r="JI347" s="2" t="s">
        <v>232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277</v>
      </c>
      <c r="JR347" s="2" t="s">
        <v>270</v>
      </c>
      <c r="JS347" s="2" t="s">
        <v>220</v>
      </c>
      <c r="JT347" s="2" t="s">
        <v>220</v>
      </c>
      <c r="JU347" s="2" t="s">
        <v>232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277</v>
      </c>
      <c r="KD347" s="2" t="s">
        <v>270</v>
      </c>
      <c r="KE347" s="2" t="s">
        <v>220</v>
      </c>
      <c r="KF347" s="2" t="s">
        <v>220</v>
      </c>
      <c r="KG347" s="2" t="s">
        <v>232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277</v>
      </c>
      <c r="KP347" s="2" t="s">
        <v>270</v>
      </c>
      <c r="KQ347" s="2" t="s">
        <v>220</v>
      </c>
      <c r="KR347" s="2" t="s">
        <v>220</v>
      </c>
      <c r="KS347" s="2" t="s">
        <v>232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277</v>
      </c>
      <c r="LB347" s="2" t="s">
        <v>270</v>
      </c>
      <c r="LC347" s="2" t="s">
        <v>220</v>
      </c>
      <c r="LD347" s="2" t="s">
        <v>220</v>
      </c>
      <c r="LE347" s="2" t="s">
        <v>232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268</v>
      </c>
      <c r="LN347" s="2" t="s">
        <v>270</v>
      </c>
      <c r="LO347" s="2" t="s">
        <v>220</v>
      </c>
      <c r="LP347" s="2" t="s">
        <v>220</v>
      </c>
      <c r="LQ347" s="2" t="s">
        <v>232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270</v>
      </c>
      <c r="MA347" s="2" t="s">
        <v>390</v>
      </c>
      <c r="MB347" s="2" t="s">
        <v>220</v>
      </c>
      <c r="MC347" s="2" t="s">
        <v>232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277</v>
      </c>
      <c r="ML347" s="2" t="s">
        <v>270</v>
      </c>
      <c r="MM347" s="2" t="s">
        <v>220</v>
      </c>
      <c r="MN347" s="2" t="s">
        <v>220</v>
      </c>
      <c r="MO347" s="2" t="s">
        <v>232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230</v>
      </c>
      <c r="MX347" s="2" t="s">
        <v>270</v>
      </c>
      <c r="MY347" s="2" t="s">
        <v>910</v>
      </c>
      <c r="MZ347" s="2" t="s">
        <v>2650</v>
      </c>
      <c r="NA347" s="2" t="s">
        <v>269</v>
      </c>
      <c r="NB347" s="2" t="s">
        <v>220</v>
      </c>
      <c r="NC347" s="4"/>
      <c r="ND347" s="8"/>
      <c r="NE347" s="4"/>
      <c r="NF347" s="8"/>
      <c r="NG347" s="7"/>
      <c r="NH347" s="7"/>
      <c r="NI347" s="2" t="s">
        <v>277</v>
      </c>
      <c r="NJ347" s="2" t="s">
        <v>270</v>
      </c>
      <c r="NK347" s="2" t="s">
        <v>220</v>
      </c>
      <c r="NL347" s="2" t="s">
        <v>220</v>
      </c>
      <c r="NM347" s="2" t="s">
        <v>232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277</v>
      </c>
      <c r="NV347" s="2" t="s">
        <v>270</v>
      </c>
      <c r="NW347" s="2" t="s">
        <v>220</v>
      </c>
      <c r="NX347" s="2" t="s">
        <v>220</v>
      </c>
      <c r="NY347" s="2" t="s">
        <v>232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270</v>
      </c>
      <c r="OI347" s="2" t="s">
        <v>220</v>
      </c>
      <c r="OJ347" s="2" t="s">
        <v>220</v>
      </c>
      <c r="OK347" s="2" t="s">
        <v>232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277</v>
      </c>
      <c r="OT347" s="2" t="s">
        <v>270</v>
      </c>
      <c r="OU347" s="2" t="s">
        <v>220</v>
      </c>
      <c r="OV347" s="2" t="s">
        <v>220</v>
      </c>
      <c r="OW347" s="2" t="s">
        <v>232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220</v>
      </c>
      <c r="PG347" s="2" t="s">
        <v>220</v>
      </c>
      <c r="PH347" s="2" t="s">
        <v>220</v>
      </c>
      <c r="PI347" s="2" t="s">
        <v>220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277</v>
      </c>
      <c r="PR347" s="2" t="s">
        <v>270</v>
      </c>
      <c r="PS347" s="2" t="s">
        <v>220</v>
      </c>
      <c r="PT347" s="2" t="s">
        <v>220</v>
      </c>
      <c r="PU347" s="2" t="s">
        <v>232</v>
      </c>
      <c r="PV347" s="2" t="s">
        <v>220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</row>
    <row r="348">
      <c r="A348" s="2" t="s">
        <v>3277</v>
      </c>
      <c r="B348" s="2" t="s">
        <v>209</v>
      </c>
      <c r="C348" s="2" t="s">
        <v>2878</v>
      </c>
      <c r="D348" s="2" t="s">
        <v>211</v>
      </c>
      <c r="E348" s="2" t="s">
        <v>1372</v>
      </c>
      <c r="F348" s="2" t="s">
        <v>3272</v>
      </c>
      <c r="G348" s="2" t="s">
        <v>3273</v>
      </c>
      <c r="H348" s="2" t="s">
        <v>3272</v>
      </c>
      <c r="I348" s="2" t="s">
        <v>3148</v>
      </c>
      <c r="J348" s="2" t="s">
        <v>1518</v>
      </c>
      <c r="K348" s="2" t="s">
        <v>1583</v>
      </c>
      <c r="L348" s="3">
        <v>162</v>
      </c>
      <c r="M348" s="3">
        <v>170.1</v>
      </c>
      <c r="N348" s="3">
        <v>359.99</v>
      </c>
      <c r="O348" s="2" t="s">
        <v>537</v>
      </c>
      <c r="P348" s="2" t="s">
        <v>538</v>
      </c>
      <c r="Q348" s="2" t="s">
        <v>219</v>
      </c>
      <c r="R348" s="2" t="s">
        <v>220</v>
      </c>
      <c r="S348" s="2" t="s">
        <v>3274</v>
      </c>
      <c r="T348" s="2" t="s">
        <v>220</v>
      </c>
      <c r="U348" s="2" t="s">
        <v>2892</v>
      </c>
      <c r="V348" s="2" t="s">
        <v>2535</v>
      </c>
      <c r="W348" s="2" t="s">
        <v>1234</v>
      </c>
      <c r="X348" s="2" t="s">
        <v>3091</v>
      </c>
      <c r="Y348" s="2" t="s">
        <v>2481</v>
      </c>
      <c r="Z348" s="4"/>
      <c r="AA348" s="4">
        <f>=ROUNDDOWN({0},0)</f>
      </c>
      <c r="AB348" s="5"/>
      <c r="AC348" s="2" t="s">
        <v>220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/>
      <c r="AQ348" s="8"/>
      <c r="AR348" s="4">
        <v>6</v>
      </c>
      <c r="AS348" s="8">
        <v>557.11</v>
      </c>
      <c r="AT348" s="7">
        <v>-1</v>
      </c>
      <c r="AU348" s="7">
        <v>-1</v>
      </c>
      <c r="AV348" s="4" t="s">
        <v>220</v>
      </c>
      <c r="AW348" s="8" t="s">
        <v>220</v>
      </c>
      <c r="AX348" s="4" t="s">
        <v>220</v>
      </c>
      <c r="AY348" s="8" t="s">
        <v>220</v>
      </c>
      <c r="AZ348" s="7" t="s">
        <v>220</v>
      </c>
      <c r="BA348" s="7" t="s">
        <v>220</v>
      </c>
      <c r="BB348" s="7"/>
      <c r="BC348" s="4" t="s">
        <v>220</v>
      </c>
      <c r="BD348" s="8" t="s">
        <v>220</v>
      </c>
      <c r="BE348" s="4" t="s">
        <v>220</v>
      </c>
      <c r="BF348" s="8" t="s">
        <v>220</v>
      </c>
      <c r="BG348" s="7" t="s">
        <v>220</v>
      </c>
      <c r="BH348" s="7" t="s">
        <v>220</v>
      </c>
      <c r="BI348" s="7"/>
      <c r="BJ348" s="4"/>
      <c r="BK348" s="8"/>
      <c r="BL348" s="2" t="s">
        <v>3275</v>
      </c>
      <c r="BM348" s="7"/>
      <c r="BN348" s="7"/>
      <c r="BO348" s="4"/>
      <c r="BP348" s="8"/>
      <c r="BQ348" s="4"/>
      <c r="BR348" s="8"/>
      <c r="BS348" s="7"/>
      <c r="BT348" s="7"/>
      <c r="BU348" s="2" t="s">
        <v>416</v>
      </c>
      <c r="BV348" s="2" t="s">
        <v>270</v>
      </c>
      <c r="BW348" s="2" t="s">
        <v>220</v>
      </c>
      <c r="BX348" s="2" t="s">
        <v>220</v>
      </c>
      <c r="BY348" s="2" t="s">
        <v>232</v>
      </c>
      <c r="BZ348" s="2" t="s">
        <v>220</v>
      </c>
      <c r="CA348" s="4"/>
      <c r="CB348" s="8"/>
      <c r="CC348" s="4"/>
      <c r="CD348" s="8"/>
      <c r="CE348" s="7"/>
      <c r="CF348" s="7"/>
      <c r="CG348" s="2" t="s">
        <v>230</v>
      </c>
      <c r="CH348" s="2" t="s">
        <v>270</v>
      </c>
      <c r="CI348" s="2" t="s">
        <v>2475</v>
      </c>
      <c r="CJ348" s="2" t="s">
        <v>1012</v>
      </c>
      <c r="CK348" s="2" t="s">
        <v>232</v>
      </c>
      <c r="CL348" s="2" t="s">
        <v>220</v>
      </c>
      <c r="CM348" s="4"/>
      <c r="CN348" s="8"/>
      <c r="CO348" s="4">
        <v>5</v>
      </c>
      <c r="CP348" s="8">
        <v>467.8</v>
      </c>
      <c r="CQ348" s="7">
        <v>-1</v>
      </c>
      <c r="CR348" s="7">
        <v>-1</v>
      </c>
      <c r="CS348" s="2" t="s">
        <v>230</v>
      </c>
      <c r="CT348" s="2" t="s">
        <v>270</v>
      </c>
      <c r="CU348" s="2" t="s">
        <v>991</v>
      </c>
      <c r="CV348" s="2" t="s">
        <v>938</v>
      </c>
      <c r="CW348" s="2" t="s">
        <v>269</v>
      </c>
      <c r="CX348" s="2" t="s">
        <v>220</v>
      </c>
      <c r="CY348" s="4"/>
      <c r="CZ348" s="8"/>
      <c r="DA348" s="4"/>
      <c r="DB348" s="8"/>
      <c r="DC348" s="7"/>
      <c r="DD348" s="7"/>
      <c r="DE348" s="2" t="s">
        <v>230</v>
      </c>
      <c r="DF348" s="2" t="s">
        <v>270</v>
      </c>
      <c r="DG348" s="2" t="s">
        <v>3278</v>
      </c>
      <c r="DH348" s="2" t="s">
        <v>486</v>
      </c>
      <c r="DI348" s="2" t="s">
        <v>232</v>
      </c>
      <c r="DJ348" s="2" t="s">
        <v>220</v>
      </c>
      <c r="DK348" s="4"/>
      <c r="DL348" s="8"/>
      <c r="DM348" s="4"/>
      <c r="DN348" s="8"/>
      <c r="DO348" s="7"/>
      <c r="DP348" s="7"/>
      <c r="DQ348" s="2" t="s">
        <v>230</v>
      </c>
      <c r="DR348" s="2" t="s">
        <v>270</v>
      </c>
      <c r="DS348" s="2" t="s">
        <v>2065</v>
      </c>
      <c r="DT348" s="2" t="s">
        <v>3279</v>
      </c>
      <c r="DU348" s="2" t="s">
        <v>232</v>
      </c>
      <c r="DV348" s="2" t="s">
        <v>220</v>
      </c>
      <c r="DW348" s="4"/>
      <c r="DX348" s="8"/>
      <c r="DY348" s="4"/>
      <c r="DZ348" s="8"/>
      <c r="EA348" s="7"/>
      <c r="EB348" s="7"/>
      <c r="EC348" s="2" t="s">
        <v>230</v>
      </c>
      <c r="ED348" s="2" t="s">
        <v>270</v>
      </c>
      <c r="EE348" s="2" t="s">
        <v>348</v>
      </c>
      <c r="EF348" s="2" t="s">
        <v>645</v>
      </c>
      <c r="EG348" s="2" t="s">
        <v>269</v>
      </c>
      <c r="EH348" s="2" t="s">
        <v>220</v>
      </c>
      <c r="EI348" s="4"/>
      <c r="EJ348" s="8"/>
      <c r="EK348" s="4"/>
      <c r="EL348" s="8"/>
      <c r="EM348" s="7"/>
      <c r="EN348" s="7"/>
      <c r="EO348" s="2" t="s">
        <v>268</v>
      </c>
      <c r="EP348" s="2" t="s">
        <v>270</v>
      </c>
      <c r="EQ348" s="2" t="s">
        <v>220</v>
      </c>
      <c r="ER348" s="2" t="s">
        <v>220</v>
      </c>
      <c r="ES348" s="2" t="s">
        <v>232</v>
      </c>
      <c r="ET348" s="2" t="s">
        <v>220</v>
      </c>
      <c r="EU348" s="4"/>
      <c r="EV348" s="8"/>
      <c r="EW348" s="4">
        <v>1</v>
      </c>
      <c r="EX348" s="8">
        <v>89.31</v>
      </c>
      <c r="EY348" s="7">
        <v>-1</v>
      </c>
      <c r="EZ348" s="7">
        <v>-1</v>
      </c>
      <c r="FA348" s="2" t="s">
        <v>230</v>
      </c>
      <c r="FB348" s="2" t="s">
        <v>270</v>
      </c>
      <c r="FC348" s="2" t="s">
        <v>547</v>
      </c>
      <c r="FD348" s="2" t="s">
        <v>557</v>
      </c>
      <c r="FE348" s="2" t="s">
        <v>232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277</v>
      </c>
      <c r="FN348" s="2" t="s">
        <v>270</v>
      </c>
      <c r="FO348" s="2" t="s">
        <v>220</v>
      </c>
      <c r="FP348" s="2" t="s">
        <v>220</v>
      </c>
      <c r="FQ348" s="2" t="s">
        <v>232</v>
      </c>
      <c r="FR348" s="2" t="s">
        <v>220</v>
      </c>
      <c r="FS348" s="4"/>
      <c r="FT348" s="8"/>
      <c r="FU348" s="4"/>
      <c r="FV348" s="8"/>
      <c r="FW348" s="7"/>
      <c r="FX348" s="7"/>
      <c r="FY348" s="2" t="s">
        <v>277</v>
      </c>
      <c r="FZ348" s="2" t="s">
        <v>270</v>
      </c>
      <c r="GA348" s="2" t="s">
        <v>220</v>
      </c>
      <c r="GB348" s="2" t="s">
        <v>220</v>
      </c>
      <c r="GC348" s="2" t="s">
        <v>232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277</v>
      </c>
      <c r="GL348" s="2" t="s">
        <v>270</v>
      </c>
      <c r="GM348" s="2" t="s">
        <v>220</v>
      </c>
      <c r="GN348" s="2" t="s">
        <v>220</v>
      </c>
      <c r="GO348" s="2" t="s">
        <v>232</v>
      </c>
      <c r="GP348" s="2" t="s">
        <v>220</v>
      </c>
      <c r="GQ348" s="4"/>
      <c r="GR348" s="8"/>
      <c r="GS348" s="4"/>
      <c r="GT348" s="8"/>
      <c r="GU348" s="7"/>
      <c r="GV348" s="7"/>
      <c r="GW348" s="2" t="s">
        <v>277</v>
      </c>
      <c r="GX348" s="2" t="s">
        <v>270</v>
      </c>
      <c r="GY348" s="2" t="s">
        <v>220</v>
      </c>
      <c r="GZ348" s="2" t="s">
        <v>220</v>
      </c>
      <c r="HA348" s="2" t="s">
        <v>232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277</v>
      </c>
      <c r="HJ348" s="2" t="s">
        <v>270</v>
      </c>
      <c r="HK348" s="2" t="s">
        <v>220</v>
      </c>
      <c r="HL348" s="2" t="s">
        <v>220</v>
      </c>
      <c r="HM348" s="2" t="s">
        <v>232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230</v>
      </c>
      <c r="HV348" s="2" t="s">
        <v>270</v>
      </c>
      <c r="HW348" s="2" t="s">
        <v>465</v>
      </c>
      <c r="HX348" s="2" t="s">
        <v>220</v>
      </c>
      <c r="HY348" s="2" t="s">
        <v>232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230</v>
      </c>
      <c r="IH348" s="2" t="s">
        <v>270</v>
      </c>
      <c r="II348" s="2" t="s">
        <v>3278</v>
      </c>
      <c r="IJ348" s="2" t="s">
        <v>220</v>
      </c>
      <c r="IK348" s="2" t="s">
        <v>232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277</v>
      </c>
      <c r="IT348" s="2" t="s">
        <v>270</v>
      </c>
      <c r="IU348" s="2" t="s">
        <v>220</v>
      </c>
      <c r="IV348" s="2" t="s">
        <v>220</v>
      </c>
      <c r="IW348" s="2" t="s">
        <v>232</v>
      </c>
      <c r="IX348" s="2" t="s">
        <v>220</v>
      </c>
      <c r="IY348" s="4"/>
      <c r="IZ348" s="8"/>
      <c r="JA348" s="4"/>
      <c r="JB348" s="8"/>
      <c r="JC348" s="7"/>
      <c r="JD348" s="7"/>
      <c r="JE348" s="2" t="s">
        <v>254</v>
      </c>
      <c r="JF348" s="2" t="s">
        <v>270</v>
      </c>
      <c r="JG348" s="2" t="s">
        <v>220</v>
      </c>
      <c r="JH348" s="2" t="s">
        <v>220</v>
      </c>
      <c r="JI348" s="2" t="s">
        <v>232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277</v>
      </c>
      <c r="JR348" s="2" t="s">
        <v>270</v>
      </c>
      <c r="JS348" s="2" t="s">
        <v>220</v>
      </c>
      <c r="JT348" s="2" t="s">
        <v>220</v>
      </c>
      <c r="JU348" s="2" t="s">
        <v>232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277</v>
      </c>
      <c r="KD348" s="2" t="s">
        <v>270</v>
      </c>
      <c r="KE348" s="2" t="s">
        <v>220</v>
      </c>
      <c r="KF348" s="2" t="s">
        <v>220</v>
      </c>
      <c r="KG348" s="2" t="s">
        <v>232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277</v>
      </c>
      <c r="KP348" s="2" t="s">
        <v>270</v>
      </c>
      <c r="KQ348" s="2" t="s">
        <v>220</v>
      </c>
      <c r="KR348" s="2" t="s">
        <v>220</v>
      </c>
      <c r="KS348" s="2" t="s">
        <v>232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277</v>
      </c>
      <c r="LB348" s="2" t="s">
        <v>270</v>
      </c>
      <c r="LC348" s="2" t="s">
        <v>220</v>
      </c>
      <c r="LD348" s="2" t="s">
        <v>220</v>
      </c>
      <c r="LE348" s="2" t="s">
        <v>232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268</v>
      </c>
      <c r="LN348" s="2" t="s">
        <v>270</v>
      </c>
      <c r="LO348" s="2" t="s">
        <v>220</v>
      </c>
      <c r="LP348" s="2" t="s">
        <v>220</v>
      </c>
      <c r="LQ348" s="2" t="s">
        <v>232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270</v>
      </c>
      <c r="MA348" s="2" t="s">
        <v>390</v>
      </c>
      <c r="MB348" s="2" t="s">
        <v>220</v>
      </c>
      <c r="MC348" s="2" t="s">
        <v>232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277</v>
      </c>
      <c r="ML348" s="2" t="s">
        <v>270</v>
      </c>
      <c r="MM348" s="2" t="s">
        <v>220</v>
      </c>
      <c r="MN348" s="2" t="s">
        <v>220</v>
      </c>
      <c r="MO348" s="2" t="s">
        <v>232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230</v>
      </c>
      <c r="MX348" s="2" t="s">
        <v>274</v>
      </c>
      <c r="MY348" s="2" t="s">
        <v>910</v>
      </c>
      <c r="MZ348" s="2" t="s">
        <v>1300</v>
      </c>
      <c r="NA348" s="2" t="s">
        <v>269</v>
      </c>
      <c r="NB348" s="2" t="s">
        <v>220</v>
      </c>
      <c r="NC348" s="4"/>
      <c r="ND348" s="8"/>
      <c r="NE348" s="4"/>
      <c r="NF348" s="8"/>
      <c r="NG348" s="7"/>
      <c r="NH348" s="7"/>
      <c r="NI348" s="2" t="s">
        <v>277</v>
      </c>
      <c r="NJ348" s="2" t="s">
        <v>270</v>
      </c>
      <c r="NK348" s="2" t="s">
        <v>220</v>
      </c>
      <c r="NL348" s="2" t="s">
        <v>220</v>
      </c>
      <c r="NM348" s="2" t="s">
        <v>232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277</v>
      </c>
      <c r="NV348" s="2" t="s">
        <v>270</v>
      </c>
      <c r="NW348" s="2" t="s">
        <v>220</v>
      </c>
      <c r="NX348" s="2" t="s">
        <v>220</v>
      </c>
      <c r="NY348" s="2" t="s">
        <v>232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270</v>
      </c>
      <c r="OI348" s="2" t="s">
        <v>220</v>
      </c>
      <c r="OJ348" s="2" t="s">
        <v>220</v>
      </c>
      <c r="OK348" s="2" t="s">
        <v>232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277</v>
      </c>
      <c r="OT348" s="2" t="s">
        <v>270</v>
      </c>
      <c r="OU348" s="2" t="s">
        <v>220</v>
      </c>
      <c r="OV348" s="2" t="s">
        <v>220</v>
      </c>
      <c r="OW348" s="2" t="s">
        <v>232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220</v>
      </c>
      <c r="PG348" s="2" t="s">
        <v>220</v>
      </c>
      <c r="PH348" s="2" t="s">
        <v>220</v>
      </c>
      <c r="PI348" s="2" t="s">
        <v>220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277</v>
      </c>
      <c r="PR348" s="2" t="s">
        <v>270</v>
      </c>
      <c r="PS348" s="2" t="s">
        <v>220</v>
      </c>
      <c r="PT348" s="2" t="s">
        <v>220</v>
      </c>
      <c r="PU348" s="2" t="s">
        <v>232</v>
      </c>
      <c r="PV348" s="2" t="s">
        <v>220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</row>
    <row r="349">
      <c r="A349" s="2" t="s">
        <v>3280</v>
      </c>
      <c r="B349" s="2" t="s">
        <v>209</v>
      </c>
      <c r="C349" s="2" t="s">
        <v>2878</v>
      </c>
      <c r="D349" s="2" t="s">
        <v>2394</v>
      </c>
      <c r="E349" s="2" t="s">
        <v>2395</v>
      </c>
      <c r="F349" s="2" t="s">
        <v>3281</v>
      </c>
      <c r="G349" s="2" t="s">
        <v>3281</v>
      </c>
      <c r="H349" s="2" t="s">
        <v>3281</v>
      </c>
      <c r="I349" s="2" t="s">
        <v>3282</v>
      </c>
      <c r="J349" s="2" t="s">
        <v>215</v>
      </c>
      <c r="K349" s="2" t="s">
        <v>3013</v>
      </c>
      <c r="L349" s="3">
        <v>90.65</v>
      </c>
      <c r="M349" s="3">
        <v>95.18</v>
      </c>
      <c r="N349" s="3">
        <v>259</v>
      </c>
      <c r="O349" s="2" t="s">
        <v>217</v>
      </c>
      <c r="P349" s="2" t="s">
        <v>405</v>
      </c>
      <c r="Q349" s="2" t="s">
        <v>219</v>
      </c>
      <c r="R349" s="2" t="s">
        <v>220</v>
      </c>
      <c r="S349" s="2" t="s">
        <v>3283</v>
      </c>
      <c r="T349" s="2" t="s">
        <v>220</v>
      </c>
      <c r="U349" s="2" t="s">
        <v>223</v>
      </c>
      <c r="V349" s="2" t="s">
        <v>843</v>
      </c>
      <c r="W349" s="2" t="s">
        <v>1234</v>
      </c>
      <c r="X349" s="2" t="s">
        <v>3030</v>
      </c>
      <c r="Y349" s="2" t="s">
        <v>3175</v>
      </c>
      <c r="Z349" s="4">
        <v>80</v>
      </c>
      <c r="AA349" s="4">
        <f>=ROUNDDOWN(10,0)</f>
      </c>
      <c r="AB349" s="5">
        <v>8</v>
      </c>
      <c r="AC349" s="2" t="s">
        <v>502</v>
      </c>
      <c r="AD349" s="4">
        <v>96</v>
      </c>
      <c r="AE349" s="4">
        <v>196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>
        <v>18</v>
      </c>
      <c r="AQ349" s="8">
        <v>1706.66</v>
      </c>
      <c r="AR349" s="4">
        <v>19</v>
      </c>
      <c r="AS349" s="8">
        <v>1804.39</v>
      </c>
      <c r="AT349" s="7">
        <v>-0.0526</v>
      </c>
      <c r="AU349" s="7">
        <v>-0.0542</v>
      </c>
      <c r="AV349" s="4">
        <v>45</v>
      </c>
      <c r="AW349" s="8">
        <v>4742.27</v>
      </c>
      <c r="AX349" s="4">
        <v>40</v>
      </c>
      <c r="AY349" s="8">
        <v>4148.03</v>
      </c>
      <c r="AZ349" s="7">
        <v>0.125</v>
      </c>
      <c r="BA349" s="7">
        <v>0.1433</v>
      </c>
      <c r="BB349" s="7">
        <v>0.3599</v>
      </c>
      <c r="BC349" s="4">
        <v>94</v>
      </c>
      <c r="BD349" s="8">
        <v>9715.36</v>
      </c>
      <c r="BE349" s="4">
        <v>97</v>
      </c>
      <c r="BF349" s="8">
        <v>9846.93</v>
      </c>
      <c r="BG349" s="7">
        <v>-0.0309</v>
      </c>
      <c r="BH349" s="7">
        <v>-0.0134</v>
      </c>
      <c r="BI349" s="7">
        <v>0.4881</v>
      </c>
      <c r="BJ349" s="4">
        <v>18</v>
      </c>
      <c r="BK349" s="8">
        <v>1706.66</v>
      </c>
      <c r="BL349" s="2" t="s">
        <v>3284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1188</v>
      </c>
      <c r="BV349" s="2" t="s">
        <v>270</v>
      </c>
      <c r="BW349" s="2" t="s">
        <v>220</v>
      </c>
      <c r="BX349" s="2" t="s">
        <v>2920</v>
      </c>
      <c r="BY349" s="2" t="s">
        <v>232</v>
      </c>
      <c r="BZ349" s="2" t="s">
        <v>220</v>
      </c>
      <c r="CA349" s="4">
        <v>6</v>
      </c>
      <c r="CB349" s="8">
        <v>560.46</v>
      </c>
      <c r="CC349" s="4">
        <v>1</v>
      </c>
      <c r="CD349" s="8">
        <v>93.41</v>
      </c>
      <c r="CE349" s="7">
        <v>5</v>
      </c>
      <c r="CF349" s="7">
        <v>5</v>
      </c>
      <c r="CG349" s="2" t="s">
        <v>230</v>
      </c>
      <c r="CH349" s="2" t="s">
        <v>217</v>
      </c>
      <c r="CI349" s="2" t="s">
        <v>1708</v>
      </c>
      <c r="CJ349" s="2" t="s">
        <v>1562</v>
      </c>
      <c r="CK349" s="2" t="s">
        <v>232</v>
      </c>
      <c r="CL349" s="2" t="s">
        <v>220</v>
      </c>
      <c r="CM349" s="4">
        <v>9</v>
      </c>
      <c r="CN349" s="8">
        <v>855.9</v>
      </c>
      <c r="CO349" s="4">
        <v>11</v>
      </c>
      <c r="CP349" s="8">
        <v>1046.1</v>
      </c>
      <c r="CQ349" s="7">
        <v>-0.1818</v>
      </c>
      <c r="CR349" s="7">
        <v>-0.1818</v>
      </c>
      <c r="CS349" s="2" t="s">
        <v>230</v>
      </c>
      <c r="CT349" s="2" t="s">
        <v>217</v>
      </c>
      <c r="CU349" s="2" t="s">
        <v>478</v>
      </c>
      <c r="CV349" s="2" t="s">
        <v>3076</v>
      </c>
      <c r="CW349" s="2" t="s">
        <v>232</v>
      </c>
      <c r="CX349" s="2" t="s">
        <v>220</v>
      </c>
      <c r="CY349" s="4"/>
      <c r="CZ349" s="8"/>
      <c r="DA349" s="4">
        <v>1</v>
      </c>
      <c r="DB349" s="8">
        <v>88.16</v>
      </c>
      <c r="DC349" s="7">
        <v>-1</v>
      </c>
      <c r="DD349" s="7">
        <v>-1</v>
      </c>
      <c r="DE349" s="2" t="s">
        <v>230</v>
      </c>
      <c r="DF349" s="2" t="s">
        <v>217</v>
      </c>
      <c r="DG349" s="2" t="s">
        <v>1690</v>
      </c>
      <c r="DH349" s="2" t="s">
        <v>1427</v>
      </c>
      <c r="DI349" s="2" t="s">
        <v>232</v>
      </c>
      <c r="DJ349" s="2" t="s">
        <v>220</v>
      </c>
      <c r="DK349" s="4">
        <v>2</v>
      </c>
      <c r="DL349" s="8">
        <v>190.36</v>
      </c>
      <c r="DM349" s="4">
        <v>1</v>
      </c>
      <c r="DN349" s="8">
        <v>95.18</v>
      </c>
      <c r="DO349" s="7">
        <v>1</v>
      </c>
      <c r="DP349" s="7">
        <v>1</v>
      </c>
      <c r="DQ349" s="2" t="s">
        <v>230</v>
      </c>
      <c r="DR349" s="2" t="s">
        <v>217</v>
      </c>
      <c r="DS349" s="2" t="s">
        <v>2000</v>
      </c>
      <c r="DT349" s="2" t="s">
        <v>637</v>
      </c>
      <c r="DU349" s="2" t="s">
        <v>232</v>
      </c>
      <c r="DV349" s="2" t="s">
        <v>220</v>
      </c>
      <c r="DW349" s="4"/>
      <c r="DX349" s="8"/>
      <c r="DY349" s="4"/>
      <c r="DZ349" s="8"/>
      <c r="EA349" s="7"/>
      <c r="EB349" s="7"/>
      <c r="EC349" s="2" t="s">
        <v>230</v>
      </c>
      <c r="ED349" s="2" t="s">
        <v>217</v>
      </c>
      <c r="EE349" s="2" t="s">
        <v>1690</v>
      </c>
      <c r="EF349" s="2" t="s">
        <v>3285</v>
      </c>
      <c r="EG349" s="2" t="s">
        <v>232</v>
      </c>
      <c r="EH349" s="2" t="s">
        <v>220</v>
      </c>
      <c r="EI349" s="4"/>
      <c r="EJ349" s="8"/>
      <c r="EK349" s="4"/>
      <c r="EL349" s="8"/>
      <c r="EM349" s="7"/>
      <c r="EN349" s="7"/>
      <c r="EO349" s="2" t="s">
        <v>268</v>
      </c>
      <c r="EP349" s="2" t="s">
        <v>217</v>
      </c>
      <c r="EQ349" s="2" t="s">
        <v>220</v>
      </c>
      <c r="ER349" s="2" t="s">
        <v>220</v>
      </c>
      <c r="ES349" s="2" t="s">
        <v>232</v>
      </c>
      <c r="ET349" s="2" t="s">
        <v>220</v>
      </c>
      <c r="EU349" s="4">
        <v>1</v>
      </c>
      <c r="EV349" s="8">
        <v>99.94</v>
      </c>
      <c r="EW349" s="4">
        <v>3</v>
      </c>
      <c r="EX349" s="8">
        <v>299.82</v>
      </c>
      <c r="EY349" s="7">
        <v>-0.6667</v>
      </c>
      <c r="EZ349" s="7">
        <v>-0.6667</v>
      </c>
      <c r="FA349" s="2" t="s">
        <v>230</v>
      </c>
      <c r="FB349" s="2" t="s">
        <v>217</v>
      </c>
      <c r="FC349" s="2" t="s">
        <v>1432</v>
      </c>
      <c r="FD349" s="2" t="s">
        <v>2278</v>
      </c>
      <c r="FE349" s="2" t="s">
        <v>232</v>
      </c>
      <c r="FF349" s="2" t="s">
        <v>220</v>
      </c>
      <c r="FG349" s="4"/>
      <c r="FH349" s="8"/>
      <c r="FI349" s="4">
        <v>1</v>
      </c>
      <c r="FJ349" s="8">
        <v>90.86</v>
      </c>
      <c r="FK349" s="7">
        <v>-1</v>
      </c>
      <c r="FL349" s="7">
        <v>-1</v>
      </c>
      <c r="FM349" s="2" t="s">
        <v>230</v>
      </c>
      <c r="FN349" s="2" t="s">
        <v>217</v>
      </c>
      <c r="FO349" s="2" t="s">
        <v>2925</v>
      </c>
      <c r="FP349" s="2" t="s">
        <v>721</v>
      </c>
      <c r="FQ349" s="2" t="s">
        <v>232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277</v>
      </c>
      <c r="FZ349" s="2" t="s">
        <v>217</v>
      </c>
      <c r="GA349" s="2" t="s">
        <v>220</v>
      </c>
      <c r="GB349" s="2" t="s">
        <v>220</v>
      </c>
      <c r="GC349" s="2" t="s">
        <v>232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386</v>
      </c>
      <c r="GL349" s="2" t="s">
        <v>217</v>
      </c>
      <c r="GM349" s="2" t="s">
        <v>220</v>
      </c>
      <c r="GN349" s="2" t="s">
        <v>220</v>
      </c>
      <c r="GO349" s="2" t="s">
        <v>232</v>
      </c>
      <c r="GP349" s="2" t="s">
        <v>220</v>
      </c>
      <c r="GQ349" s="4"/>
      <c r="GR349" s="8"/>
      <c r="GS349" s="4">
        <v>1</v>
      </c>
      <c r="GT349" s="8">
        <v>90.86</v>
      </c>
      <c r="GU349" s="7">
        <v>-1</v>
      </c>
      <c r="GV349" s="7">
        <v>-1</v>
      </c>
      <c r="GW349" s="2" t="s">
        <v>230</v>
      </c>
      <c r="GX349" s="2" t="s">
        <v>217</v>
      </c>
      <c r="GY349" s="2" t="s">
        <v>2377</v>
      </c>
      <c r="GZ349" s="2" t="s">
        <v>3039</v>
      </c>
      <c r="HA349" s="2" t="s">
        <v>232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254</v>
      </c>
      <c r="HJ349" s="2" t="s">
        <v>217</v>
      </c>
      <c r="HK349" s="2" t="s">
        <v>220</v>
      </c>
      <c r="HL349" s="2" t="s">
        <v>220</v>
      </c>
      <c r="HM349" s="2" t="s">
        <v>232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230</v>
      </c>
      <c r="HV349" s="2" t="s">
        <v>217</v>
      </c>
      <c r="HW349" s="2" t="s">
        <v>1156</v>
      </c>
      <c r="HX349" s="2" t="s">
        <v>278</v>
      </c>
      <c r="HY349" s="2" t="s">
        <v>232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230</v>
      </c>
      <c r="IH349" s="2" t="s">
        <v>217</v>
      </c>
      <c r="II349" s="2" t="s">
        <v>1524</v>
      </c>
      <c r="IJ349" s="2" t="s">
        <v>3076</v>
      </c>
      <c r="IK349" s="2" t="s">
        <v>232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277</v>
      </c>
      <c r="IT349" s="2" t="s">
        <v>217</v>
      </c>
      <c r="IU349" s="2" t="s">
        <v>220</v>
      </c>
      <c r="IV349" s="2" t="s">
        <v>220</v>
      </c>
      <c r="IW349" s="2" t="s">
        <v>232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416</v>
      </c>
      <c r="JF349" s="2" t="s">
        <v>217</v>
      </c>
      <c r="JG349" s="2" t="s">
        <v>220</v>
      </c>
      <c r="JH349" s="2" t="s">
        <v>220</v>
      </c>
      <c r="JI349" s="2" t="s">
        <v>232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277</v>
      </c>
      <c r="JR349" s="2" t="s">
        <v>217</v>
      </c>
      <c r="JS349" s="2" t="s">
        <v>220</v>
      </c>
      <c r="JT349" s="2" t="s">
        <v>220</v>
      </c>
      <c r="JU349" s="2" t="s">
        <v>232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386</v>
      </c>
      <c r="KD349" s="2" t="s">
        <v>217</v>
      </c>
      <c r="KE349" s="2" t="s">
        <v>220</v>
      </c>
      <c r="KF349" s="2" t="s">
        <v>220</v>
      </c>
      <c r="KG349" s="2" t="s">
        <v>232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277</v>
      </c>
      <c r="KP349" s="2" t="s">
        <v>217</v>
      </c>
      <c r="KQ349" s="2" t="s">
        <v>220</v>
      </c>
      <c r="KR349" s="2" t="s">
        <v>220</v>
      </c>
      <c r="KS349" s="2" t="s">
        <v>232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230</v>
      </c>
      <c r="LB349" s="2" t="s">
        <v>217</v>
      </c>
      <c r="LC349" s="2" t="s">
        <v>2928</v>
      </c>
      <c r="LD349" s="2" t="s">
        <v>220</v>
      </c>
      <c r="LE349" s="2" t="s">
        <v>232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268</v>
      </c>
      <c r="LN349" s="2" t="s">
        <v>217</v>
      </c>
      <c r="LO349" s="2" t="s">
        <v>220</v>
      </c>
      <c r="LP349" s="2" t="s">
        <v>220</v>
      </c>
      <c r="LQ349" s="2" t="s">
        <v>232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268</v>
      </c>
      <c r="LZ349" s="2" t="s">
        <v>217</v>
      </c>
      <c r="MA349" s="2" t="s">
        <v>220</v>
      </c>
      <c r="MB349" s="2" t="s">
        <v>220</v>
      </c>
      <c r="MC349" s="2" t="s">
        <v>232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416</v>
      </c>
      <c r="ML349" s="2" t="s">
        <v>217</v>
      </c>
      <c r="MM349" s="2" t="s">
        <v>220</v>
      </c>
      <c r="MN349" s="2" t="s">
        <v>220</v>
      </c>
      <c r="MO349" s="2" t="s">
        <v>232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230</v>
      </c>
      <c r="MX349" s="2" t="s">
        <v>274</v>
      </c>
      <c r="MY349" s="2" t="s">
        <v>480</v>
      </c>
      <c r="MZ349" s="2" t="s">
        <v>3112</v>
      </c>
      <c r="NA349" s="2" t="s">
        <v>232</v>
      </c>
      <c r="NB349" s="2" t="s">
        <v>220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220</v>
      </c>
      <c r="NK349" s="2" t="s">
        <v>220</v>
      </c>
      <c r="NL349" s="2" t="s">
        <v>220</v>
      </c>
      <c r="NM349" s="2" t="s">
        <v>220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277</v>
      </c>
      <c r="NV349" s="2" t="s">
        <v>217</v>
      </c>
      <c r="NW349" s="2" t="s">
        <v>220</v>
      </c>
      <c r="NX349" s="2" t="s">
        <v>220</v>
      </c>
      <c r="NY349" s="2" t="s">
        <v>232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220</v>
      </c>
      <c r="OH349" s="2" t="s">
        <v>220</v>
      </c>
      <c r="OI349" s="2" t="s">
        <v>220</v>
      </c>
      <c r="OJ349" s="2" t="s">
        <v>220</v>
      </c>
      <c r="OK349" s="2" t="s">
        <v>220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254</v>
      </c>
      <c r="OT349" s="2" t="s">
        <v>270</v>
      </c>
      <c r="OU349" s="2" t="s">
        <v>220</v>
      </c>
      <c r="OV349" s="2" t="s">
        <v>220</v>
      </c>
      <c r="OW349" s="2" t="s">
        <v>232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277</v>
      </c>
      <c r="PF349" s="2" t="s">
        <v>217</v>
      </c>
      <c r="PG349" s="2" t="s">
        <v>220</v>
      </c>
      <c r="PH349" s="2" t="s">
        <v>220</v>
      </c>
      <c r="PI349" s="2" t="s">
        <v>232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230</v>
      </c>
      <c r="PR349" s="2" t="s">
        <v>270</v>
      </c>
      <c r="PS349" s="2" t="s">
        <v>962</v>
      </c>
      <c r="PT349" s="2" t="s">
        <v>3286</v>
      </c>
      <c r="PU349" s="2" t="s">
        <v>232</v>
      </c>
      <c r="PV349" s="2" t="s">
        <v>220</v>
      </c>
      <c r="PW349" s="4">
        <v>80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>
        <v>96</v>
      </c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>
        <v>100</v>
      </c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</row>
    <row r="350">
      <c r="A350" s="2" t="s">
        <v>3287</v>
      </c>
      <c r="B350" s="2" t="s">
        <v>209</v>
      </c>
      <c r="C350" s="2" t="s">
        <v>2878</v>
      </c>
      <c r="D350" s="2" t="s">
        <v>2394</v>
      </c>
      <c r="E350" s="2" t="s">
        <v>2395</v>
      </c>
      <c r="F350" s="2" t="s">
        <v>3281</v>
      </c>
      <c r="G350" s="2" t="s">
        <v>3281</v>
      </c>
      <c r="H350" s="2" t="s">
        <v>3281</v>
      </c>
      <c r="I350" s="2" t="s">
        <v>3282</v>
      </c>
      <c r="J350" s="2" t="s">
        <v>1518</v>
      </c>
      <c r="K350" s="2" t="s">
        <v>3013</v>
      </c>
      <c r="L350" s="3">
        <v>108.15</v>
      </c>
      <c r="M350" s="3">
        <v>113.56</v>
      </c>
      <c r="N350" s="3">
        <v>309</v>
      </c>
      <c r="O350" s="2" t="s">
        <v>217</v>
      </c>
      <c r="P350" s="2" t="s">
        <v>405</v>
      </c>
      <c r="Q350" s="2" t="s">
        <v>219</v>
      </c>
      <c r="R350" s="2" t="s">
        <v>220</v>
      </c>
      <c r="S350" s="2" t="s">
        <v>3283</v>
      </c>
      <c r="T350" s="2" t="s">
        <v>220</v>
      </c>
      <c r="U350" s="2" t="s">
        <v>223</v>
      </c>
      <c r="V350" s="2" t="s">
        <v>843</v>
      </c>
      <c r="W350" s="2" t="s">
        <v>1234</v>
      </c>
      <c r="X350" s="2" t="s">
        <v>3030</v>
      </c>
      <c r="Y350" s="2" t="s">
        <v>3175</v>
      </c>
      <c r="Z350" s="4">
        <v>249</v>
      </c>
      <c r="AA350" s="4">
        <f>=ROUNDDOWN(15.5625,0)</f>
      </c>
      <c r="AB350" s="5">
        <v>16</v>
      </c>
      <c r="AC350" s="2" t="s">
        <v>502</v>
      </c>
      <c r="AD350" s="4">
        <v>143</v>
      </c>
      <c r="AE350" s="4">
        <v>293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>
        <v>27</v>
      </c>
      <c r="AQ350" s="8">
        <v>3035.61</v>
      </c>
      <c r="AR350" s="4">
        <v>21</v>
      </c>
      <c r="AS350" s="8">
        <v>2343.64</v>
      </c>
      <c r="AT350" s="7">
        <v>0.2857</v>
      </c>
      <c r="AU350" s="7">
        <v>0.2953</v>
      </c>
      <c r="AV350" s="4" t="s">
        <v>220</v>
      </c>
      <c r="AW350" s="8" t="s">
        <v>220</v>
      </c>
      <c r="AX350" s="4" t="s">
        <v>220</v>
      </c>
      <c r="AY350" s="8" t="s">
        <v>220</v>
      </c>
      <c r="AZ350" s="7" t="s">
        <v>220</v>
      </c>
      <c r="BA350" s="7" t="s">
        <v>220</v>
      </c>
      <c r="BB350" s="7">
        <v>0.6401</v>
      </c>
      <c r="BC350" s="4" t="s">
        <v>220</v>
      </c>
      <c r="BD350" s="8" t="s">
        <v>220</v>
      </c>
      <c r="BE350" s="4" t="s">
        <v>220</v>
      </c>
      <c r="BF350" s="8" t="s">
        <v>220</v>
      </c>
      <c r="BG350" s="7" t="s">
        <v>220</v>
      </c>
      <c r="BH350" s="7" t="s">
        <v>220</v>
      </c>
      <c r="BI350" s="7" t="s">
        <v>220</v>
      </c>
      <c r="BJ350" s="4">
        <v>27</v>
      </c>
      <c r="BK350" s="8">
        <v>3035.61</v>
      </c>
      <c r="BL350" s="2" t="s">
        <v>1204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1188</v>
      </c>
      <c r="BV350" s="2" t="s">
        <v>270</v>
      </c>
      <c r="BW350" s="2" t="s">
        <v>220</v>
      </c>
      <c r="BX350" s="2" t="s">
        <v>3288</v>
      </c>
      <c r="BY350" s="2" t="s">
        <v>232</v>
      </c>
      <c r="BZ350" s="2" t="s">
        <v>220</v>
      </c>
      <c r="CA350" s="4">
        <v>2</v>
      </c>
      <c r="CB350" s="8">
        <v>224.22</v>
      </c>
      <c r="CC350" s="4">
        <v>1</v>
      </c>
      <c r="CD350" s="8">
        <v>112.11</v>
      </c>
      <c r="CE350" s="7">
        <v>1</v>
      </c>
      <c r="CF350" s="7">
        <v>1</v>
      </c>
      <c r="CG350" s="2" t="s">
        <v>230</v>
      </c>
      <c r="CH350" s="2" t="s">
        <v>217</v>
      </c>
      <c r="CI350" s="2" t="s">
        <v>1708</v>
      </c>
      <c r="CJ350" s="2" t="s">
        <v>2849</v>
      </c>
      <c r="CK350" s="2" t="s">
        <v>232</v>
      </c>
      <c r="CL350" s="2" t="s">
        <v>220</v>
      </c>
      <c r="CM350" s="4">
        <v>13</v>
      </c>
      <c r="CN350" s="8">
        <v>1474.98</v>
      </c>
      <c r="CO350" s="4">
        <v>4</v>
      </c>
      <c r="CP350" s="8">
        <v>453.84</v>
      </c>
      <c r="CQ350" s="7">
        <v>2.25</v>
      </c>
      <c r="CR350" s="7">
        <v>2.25</v>
      </c>
      <c r="CS350" s="2" t="s">
        <v>230</v>
      </c>
      <c r="CT350" s="2" t="s">
        <v>217</v>
      </c>
      <c r="CU350" s="2" t="s">
        <v>478</v>
      </c>
      <c r="CV350" s="2" t="s">
        <v>605</v>
      </c>
      <c r="CW350" s="2" t="s">
        <v>232</v>
      </c>
      <c r="CX350" s="2" t="s">
        <v>220</v>
      </c>
      <c r="CY350" s="4">
        <v>2</v>
      </c>
      <c r="CZ350" s="8">
        <v>211.58</v>
      </c>
      <c r="DA350" s="4">
        <v>2</v>
      </c>
      <c r="DB350" s="8">
        <v>211.58</v>
      </c>
      <c r="DC350" s="7"/>
      <c r="DD350" s="7"/>
      <c r="DE350" s="2" t="s">
        <v>230</v>
      </c>
      <c r="DF350" s="2" t="s">
        <v>217</v>
      </c>
      <c r="DG350" s="2" t="s">
        <v>1690</v>
      </c>
      <c r="DH350" s="2" t="s">
        <v>2221</v>
      </c>
      <c r="DI350" s="2" t="s">
        <v>232</v>
      </c>
      <c r="DJ350" s="2" t="s">
        <v>220</v>
      </c>
      <c r="DK350" s="4">
        <v>1</v>
      </c>
      <c r="DL350" s="8">
        <v>113.56</v>
      </c>
      <c r="DM350" s="4">
        <v>2</v>
      </c>
      <c r="DN350" s="8">
        <v>227.12</v>
      </c>
      <c r="DO350" s="7">
        <v>-0.5</v>
      </c>
      <c r="DP350" s="7">
        <v>-0.5</v>
      </c>
      <c r="DQ350" s="2" t="s">
        <v>230</v>
      </c>
      <c r="DR350" s="2" t="s">
        <v>217</v>
      </c>
      <c r="DS350" s="2" t="s">
        <v>2000</v>
      </c>
      <c r="DT350" s="2" t="s">
        <v>594</v>
      </c>
      <c r="DU350" s="2" t="s">
        <v>232</v>
      </c>
      <c r="DV350" s="2" t="s">
        <v>220</v>
      </c>
      <c r="DW350" s="4">
        <v>3</v>
      </c>
      <c r="DX350" s="8">
        <v>306.04</v>
      </c>
      <c r="DY350" s="4"/>
      <c r="DZ350" s="8"/>
      <c r="EA350" s="7"/>
      <c r="EB350" s="7"/>
      <c r="EC350" s="2" t="s">
        <v>230</v>
      </c>
      <c r="ED350" s="2" t="s">
        <v>217</v>
      </c>
      <c r="EE350" s="2" t="s">
        <v>1690</v>
      </c>
      <c r="EF350" s="2" t="s">
        <v>2288</v>
      </c>
      <c r="EG350" s="2" t="s">
        <v>232</v>
      </c>
      <c r="EH350" s="2" t="s">
        <v>220</v>
      </c>
      <c r="EI350" s="4"/>
      <c r="EJ350" s="8"/>
      <c r="EK350" s="4"/>
      <c r="EL350" s="8"/>
      <c r="EM350" s="7"/>
      <c r="EN350" s="7"/>
      <c r="EO350" s="2" t="s">
        <v>268</v>
      </c>
      <c r="EP350" s="2" t="s">
        <v>217</v>
      </c>
      <c r="EQ350" s="2" t="s">
        <v>220</v>
      </c>
      <c r="ER350" s="2" t="s">
        <v>220</v>
      </c>
      <c r="ES350" s="2" t="s">
        <v>232</v>
      </c>
      <c r="ET350" s="2" t="s">
        <v>220</v>
      </c>
      <c r="EU350" s="4">
        <v>5</v>
      </c>
      <c r="EV350" s="8">
        <v>596.2</v>
      </c>
      <c r="EW350" s="4">
        <v>3</v>
      </c>
      <c r="EX350" s="8">
        <v>357.72</v>
      </c>
      <c r="EY350" s="7">
        <v>0.6667</v>
      </c>
      <c r="EZ350" s="7">
        <v>0.6667</v>
      </c>
      <c r="FA350" s="2" t="s">
        <v>230</v>
      </c>
      <c r="FB350" s="2" t="s">
        <v>217</v>
      </c>
      <c r="FC350" s="2" t="s">
        <v>1432</v>
      </c>
      <c r="FD350" s="2" t="s">
        <v>3289</v>
      </c>
      <c r="FE350" s="2" t="s">
        <v>232</v>
      </c>
      <c r="FF350" s="2" t="s">
        <v>220</v>
      </c>
      <c r="FG350" s="4"/>
      <c r="FH350" s="8"/>
      <c r="FI350" s="4">
        <v>7</v>
      </c>
      <c r="FJ350" s="8">
        <v>763.21</v>
      </c>
      <c r="FK350" s="7">
        <v>-1</v>
      </c>
      <c r="FL350" s="7">
        <v>-1</v>
      </c>
      <c r="FM350" s="2" t="s">
        <v>230</v>
      </c>
      <c r="FN350" s="2" t="s">
        <v>217</v>
      </c>
      <c r="FO350" s="2" t="s">
        <v>2925</v>
      </c>
      <c r="FP350" s="2" t="s">
        <v>459</v>
      </c>
      <c r="FQ350" s="2" t="s">
        <v>232</v>
      </c>
      <c r="FR350" s="2" t="s">
        <v>220</v>
      </c>
      <c r="FS350" s="4"/>
      <c r="FT350" s="8"/>
      <c r="FU350" s="4"/>
      <c r="FV350" s="8"/>
      <c r="FW350" s="7"/>
      <c r="FX350" s="7"/>
      <c r="FY350" s="2" t="s">
        <v>277</v>
      </c>
      <c r="FZ350" s="2" t="s">
        <v>217</v>
      </c>
      <c r="GA350" s="2" t="s">
        <v>220</v>
      </c>
      <c r="GB350" s="2" t="s">
        <v>220</v>
      </c>
      <c r="GC350" s="2" t="s">
        <v>232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386</v>
      </c>
      <c r="GL350" s="2" t="s">
        <v>217</v>
      </c>
      <c r="GM350" s="2" t="s">
        <v>220</v>
      </c>
      <c r="GN350" s="2" t="s">
        <v>220</v>
      </c>
      <c r="GO350" s="2" t="s">
        <v>232</v>
      </c>
      <c r="GP350" s="2" t="s">
        <v>220</v>
      </c>
      <c r="GQ350" s="4">
        <v>1</v>
      </c>
      <c r="GR350" s="8">
        <v>109.03</v>
      </c>
      <c r="GS350" s="4">
        <v>2</v>
      </c>
      <c r="GT350" s="8">
        <v>218.06</v>
      </c>
      <c r="GU350" s="7">
        <v>-0.5</v>
      </c>
      <c r="GV350" s="7">
        <v>-0.5</v>
      </c>
      <c r="GW350" s="2" t="s">
        <v>230</v>
      </c>
      <c r="GX350" s="2" t="s">
        <v>217</v>
      </c>
      <c r="GY350" s="2" t="s">
        <v>2377</v>
      </c>
      <c r="GZ350" s="2" t="s">
        <v>2423</v>
      </c>
      <c r="HA350" s="2" t="s">
        <v>232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254</v>
      </c>
      <c r="HJ350" s="2" t="s">
        <v>217</v>
      </c>
      <c r="HK350" s="2" t="s">
        <v>220</v>
      </c>
      <c r="HL350" s="2" t="s">
        <v>220</v>
      </c>
      <c r="HM350" s="2" t="s">
        <v>232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230</v>
      </c>
      <c r="HV350" s="2" t="s">
        <v>217</v>
      </c>
      <c r="HW350" s="2" t="s">
        <v>1156</v>
      </c>
      <c r="HX350" s="2" t="s">
        <v>1905</v>
      </c>
      <c r="HY350" s="2" t="s">
        <v>232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230</v>
      </c>
      <c r="IH350" s="2" t="s">
        <v>217</v>
      </c>
      <c r="II350" s="2" t="s">
        <v>1524</v>
      </c>
      <c r="IJ350" s="2" t="s">
        <v>1541</v>
      </c>
      <c r="IK350" s="2" t="s">
        <v>232</v>
      </c>
      <c r="IL350" s="2" t="s">
        <v>220</v>
      </c>
      <c r="IM350" s="4"/>
      <c r="IN350" s="8"/>
      <c r="IO350" s="4"/>
      <c r="IP350" s="8"/>
      <c r="IQ350" s="7"/>
      <c r="IR350" s="7"/>
      <c r="IS350" s="2" t="s">
        <v>277</v>
      </c>
      <c r="IT350" s="2" t="s">
        <v>217</v>
      </c>
      <c r="IU350" s="2" t="s">
        <v>220</v>
      </c>
      <c r="IV350" s="2" t="s">
        <v>220</v>
      </c>
      <c r="IW350" s="2" t="s">
        <v>232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416</v>
      </c>
      <c r="JF350" s="2" t="s">
        <v>217</v>
      </c>
      <c r="JG350" s="2" t="s">
        <v>220</v>
      </c>
      <c r="JH350" s="2" t="s">
        <v>220</v>
      </c>
      <c r="JI350" s="2" t="s">
        <v>232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277</v>
      </c>
      <c r="JR350" s="2" t="s">
        <v>217</v>
      </c>
      <c r="JS350" s="2" t="s">
        <v>220</v>
      </c>
      <c r="JT350" s="2" t="s">
        <v>220</v>
      </c>
      <c r="JU350" s="2" t="s">
        <v>232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386</v>
      </c>
      <c r="KD350" s="2" t="s">
        <v>217</v>
      </c>
      <c r="KE350" s="2" t="s">
        <v>220</v>
      </c>
      <c r="KF350" s="2" t="s">
        <v>220</v>
      </c>
      <c r="KG350" s="2" t="s">
        <v>232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277</v>
      </c>
      <c r="KP350" s="2" t="s">
        <v>217</v>
      </c>
      <c r="KQ350" s="2" t="s">
        <v>220</v>
      </c>
      <c r="KR350" s="2" t="s">
        <v>220</v>
      </c>
      <c r="KS350" s="2" t="s">
        <v>232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230</v>
      </c>
      <c r="LB350" s="2" t="s">
        <v>217</v>
      </c>
      <c r="LC350" s="2" t="s">
        <v>2928</v>
      </c>
      <c r="LD350" s="2" t="s">
        <v>2248</v>
      </c>
      <c r="LE350" s="2" t="s">
        <v>232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268</v>
      </c>
      <c r="LN350" s="2" t="s">
        <v>217</v>
      </c>
      <c r="LO350" s="2" t="s">
        <v>220</v>
      </c>
      <c r="LP350" s="2" t="s">
        <v>220</v>
      </c>
      <c r="LQ350" s="2" t="s">
        <v>232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268</v>
      </c>
      <c r="LZ350" s="2" t="s">
        <v>217</v>
      </c>
      <c r="MA350" s="2" t="s">
        <v>220</v>
      </c>
      <c r="MB350" s="2" t="s">
        <v>220</v>
      </c>
      <c r="MC350" s="2" t="s">
        <v>232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416</v>
      </c>
      <c r="ML350" s="2" t="s">
        <v>217</v>
      </c>
      <c r="MM350" s="2" t="s">
        <v>220</v>
      </c>
      <c r="MN350" s="2" t="s">
        <v>220</v>
      </c>
      <c r="MO350" s="2" t="s">
        <v>232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230</v>
      </c>
      <c r="MX350" s="2" t="s">
        <v>274</v>
      </c>
      <c r="MY350" s="2" t="s">
        <v>480</v>
      </c>
      <c r="MZ350" s="2" t="s">
        <v>1725</v>
      </c>
      <c r="NA350" s="2" t="s">
        <v>232</v>
      </c>
      <c r="NB350" s="2" t="s">
        <v>220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220</v>
      </c>
      <c r="NK350" s="2" t="s">
        <v>220</v>
      </c>
      <c r="NL350" s="2" t="s">
        <v>220</v>
      </c>
      <c r="NM350" s="2" t="s">
        <v>220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277</v>
      </c>
      <c r="NV350" s="2" t="s">
        <v>217</v>
      </c>
      <c r="NW350" s="2" t="s">
        <v>220</v>
      </c>
      <c r="NX350" s="2" t="s">
        <v>220</v>
      </c>
      <c r="NY350" s="2" t="s">
        <v>232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220</v>
      </c>
      <c r="OI350" s="2" t="s">
        <v>220</v>
      </c>
      <c r="OJ350" s="2" t="s">
        <v>220</v>
      </c>
      <c r="OK350" s="2" t="s">
        <v>220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254</v>
      </c>
      <c r="OT350" s="2" t="s">
        <v>270</v>
      </c>
      <c r="OU350" s="2" t="s">
        <v>220</v>
      </c>
      <c r="OV350" s="2" t="s">
        <v>220</v>
      </c>
      <c r="OW350" s="2" t="s">
        <v>232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277</v>
      </c>
      <c r="PF350" s="2" t="s">
        <v>217</v>
      </c>
      <c r="PG350" s="2" t="s">
        <v>220</v>
      </c>
      <c r="PH350" s="2" t="s">
        <v>220</v>
      </c>
      <c r="PI350" s="2" t="s">
        <v>232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230</v>
      </c>
      <c r="PR350" s="2" t="s">
        <v>270</v>
      </c>
      <c r="PS350" s="2" t="s">
        <v>3290</v>
      </c>
      <c r="PT350" s="2" t="s">
        <v>1787</v>
      </c>
      <c r="PU350" s="2" t="s">
        <v>232</v>
      </c>
      <c r="PV350" s="2" t="s">
        <v>220</v>
      </c>
      <c r="PW350" s="4">
        <v>249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>
        <v>143</v>
      </c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>
        <v>150</v>
      </c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</row>
    <row r="351">
      <c r="A351" s="2" t="s">
        <v>3291</v>
      </c>
      <c r="B351" s="2" t="s">
        <v>209</v>
      </c>
      <c r="C351" s="2" t="s">
        <v>2878</v>
      </c>
      <c r="D351" s="2" t="s">
        <v>2394</v>
      </c>
      <c r="E351" s="2" t="s">
        <v>2395</v>
      </c>
      <c r="F351" s="2" t="s">
        <v>3281</v>
      </c>
      <c r="G351" s="2" t="s">
        <v>3281</v>
      </c>
      <c r="H351" s="2" t="s">
        <v>3281</v>
      </c>
      <c r="I351" s="2" t="s">
        <v>3282</v>
      </c>
      <c r="J351" s="2" t="s">
        <v>215</v>
      </c>
      <c r="K351" s="2" t="s">
        <v>1583</v>
      </c>
      <c r="L351" s="3">
        <v>90.65</v>
      </c>
      <c r="M351" s="3">
        <v>95.18</v>
      </c>
      <c r="N351" s="3">
        <v>259</v>
      </c>
      <c r="O351" s="2" t="s">
        <v>217</v>
      </c>
      <c r="P351" s="2" t="s">
        <v>405</v>
      </c>
      <c r="Q351" s="2" t="s">
        <v>219</v>
      </c>
      <c r="R351" s="2" t="s">
        <v>220</v>
      </c>
      <c r="S351" s="2" t="s">
        <v>3292</v>
      </c>
      <c r="T351" s="2" t="s">
        <v>220</v>
      </c>
      <c r="U351" s="2" t="s">
        <v>223</v>
      </c>
      <c r="V351" s="2" t="s">
        <v>843</v>
      </c>
      <c r="W351" s="2" t="s">
        <v>1234</v>
      </c>
      <c r="X351" s="2" t="s">
        <v>3030</v>
      </c>
      <c r="Y351" s="2" t="s">
        <v>3175</v>
      </c>
      <c r="Z351" s="4">
        <v>171</v>
      </c>
      <c r="AA351" s="4">
        <f>=ROUNDDOWN(28.5,0)</f>
      </c>
      <c r="AB351" s="5">
        <v>6</v>
      </c>
      <c r="AC351" s="2" t="s">
        <v>220</v>
      </c>
      <c r="AD351" s="4"/>
      <c r="AE351" s="4"/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23</v>
      </c>
      <c r="AQ351" s="8">
        <v>2179.57</v>
      </c>
      <c r="AR351" s="4">
        <v>7</v>
      </c>
      <c r="AS351" s="8">
        <v>645.97</v>
      </c>
      <c r="AT351" s="7">
        <v>2.2857</v>
      </c>
      <c r="AU351" s="7">
        <v>2.3741</v>
      </c>
      <c r="AV351" s="4">
        <v>37</v>
      </c>
      <c r="AW351" s="8">
        <v>3730.3</v>
      </c>
      <c r="AX351" s="4">
        <v>29</v>
      </c>
      <c r="AY351" s="8">
        <v>3129.94</v>
      </c>
      <c r="AZ351" s="7">
        <v>0.2759</v>
      </c>
      <c r="BA351" s="7">
        <v>0.1918</v>
      </c>
      <c r="BB351" s="7">
        <v>0.5843</v>
      </c>
      <c r="BC351" s="4" t="s">
        <v>220</v>
      </c>
      <c r="BD351" s="8" t="s">
        <v>220</v>
      </c>
      <c r="BE351" s="4" t="s">
        <v>220</v>
      </c>
      <c r="BF351" s="8" t="s">
        <v>220</v>
      </c>
      <c r="BG351" s="7" t="s">
        <v>220</v>
      </c>
      <c r="BH351" s="7" t="s">
        <v>220</v>
      </c>
      <c r="BI351" s="7">
        <v>0.384</v>
      </c>
      <c r="BJ351" s="4">
        <v>23</v>
      </c>
      <c r="BK351" s="8">
        <v>2179.57</v>
      </c>
      <c r="BL351" s="2" t="s">
        <v>3293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1188</v>
      </c>
      <c r="BV351" s="2" t="s">
        <v>270</v>
      </c>
      <c r="BW351" s="2" t="s">
        <v>220</v>
      </c>
      <c r="BX351" s="2" t="s">
        <v>2778</v>
      </c>
      <c r="BY351" s="2" t="s">
        <v>232</v>
      </c>
      <c r="BZ351" s="2" t="s">
        <v>220</v>
      </c>
      <c r="CA351" s="4">
        <v>5</v>
      </c>
      <c r="CB351" s="8">
        <v>467.05</v>
      </c>
      <c r="CC351" s="4">
        <v>1</v>
      </c>
      <c r="CD351" s="8">
        <v>93.41</v>
      </c>
      <c r="CE351" s="7">
        <v>4</v>
      </c>
      <c r="CF351" s="7">
        <v>4</v>
      </c>
      <c r="CG351" s="2" t="s">
        <v>230</v>
      </c>
      <c r="CH351" s="2" t="s">
        <v>217</v>
      </c>
      <c r="CI351" s="2" t="s">
        <v>1708</v>
      </c>
      <c r="CJ351" s="2" t="s">
        <v>3294</v>
      </c>
      <c r="CK351" s="2" t="s">
        <v>232</v>
      </c>
      <c r="CL351" s="2" t="s">
        <v>220</v>
      </c>
      <c r="CM351" s="4">
        <v>9</v>
      </c>
      <c r="CN351" s="8">
        <v>855.9</v>
      </c>
      <c r="CO351" s="4">
        <v>2</v>
      </c>
      <c r="CP351" s="8">
        <v>190.2</v>
      </c>
      <c r="CQ351" s="7">
        <v>3.5</v>
      </c>
      <c r="CR351" s="7">
        <v>3.5</v>
      </c>
      <c r="CS351" s="2" t="s">
        <v>230</v>
      </c>
      <c r="CT351" s="2" t="s">
        <v>217</v>
      </c>
      <c r="CU351" s="2" t="s">
        <v>478</v>
      </c>
      <c r="CV351" s="2" t="s">
        <v>2447</v>
      </c>
      <c r="CW351" s="2" t="s">
        <v>232</v>
      </c>
      <c r="CX351" s="2" t="s">
        <v>220</v>
      </c>
      <c r="CY351" s="4"/>
      <c r="CZ351" s="8"/>
      <c r="DA351" s="4">
        <v>2</v>
      </c>
      <c r="DB351" s="8">
        <v>176.32</v>
      </c>
      <c r="DC351" s="7">
        <v>-1</v>
      </c>
      <c r="DD351" s="7">
        <v>-1</v>
      </c>
      <c r="DE351" s="2" t="s">
        <v>230</v>
      </c>
      <c r="DF351" s="2" t="s">
        <v>217</v>
      </c>
      <c r="DG351" s="2" t="s">
        <v>1690</v>
      </c>
      <c r="DH351" s="2" t="s">
        <v>3295</v>
      </c>
      <c r="DI351" s="2" t="s">
        <v>232</v>
      </c>
      <c r="DJ351" s="2" t="s">
        <v>220</v>
      </c>
      <c r="DK351" s="4">
        <v>9</v>
      </c>
      <c r="DL351" s="8">
        <v>856.62</v>
      </c>
      <c r="DM351" s="4">
        <v>1</v>
      </c>
      <c r="DN351" s="8">
        <v>95.18</v>
      </c>
      <c r="DO351" s="7">
        <v>8</v>
      </c>
      <c r="DP351" s="7">
        <v>8</v>
      </c>
      <c r="DQ351" s="2" t="s">
        <v>230</v>
      </c>
      <c r="DR351" s="2" t="s">
        <v>217</v>
      </c>
      <c r="DS351" s="2" t="s">
        <v>2000</v>
      </c>
      <c r="DT351" s="2" t="s">
        <v>3296</v>
      </c>
      <c r="DU351" s="2" t="s">
        <v>232</v>
      </c>
      <c r="DV351" s="2" t="s">
        <v>220</v>
      </c>
      <c r="DW351" s="4"/>
      <c r="DX351" s="8"/>
      <c r="DY351" s="4"/>
      <c r="DZ351" s="8"/>
      <c r="EA351" s="7"/>
      <c r="EB351" s="7"/>
      <c r="EC351" s="2" t="s">
        <v>230</v>
      </c>
      <c r="ED351" s="2" t="s">
        <v>217</v>
      </c>
      <c r="EE351" s="2" t="s">
        <v>1690</v>
      </c>
      <c r="EF351" s="2" t="s">
        <v>2774</v>
      </c>
      <c r="EG351" s="2" t="s">
        <v>232</v>
      </c>
      <c r="EH351" s="2" t="s">
        <v>220</v>
      </c>
      <c r="EI351" s="4"/>
      <c r="EJ351" s="8"/>
      <c r="EK351" s="4"/>
      <c r="EL351" s="8"/>
      <c r="EM351" s="7"/>
      <c r="EN351" s="7"/>
      <c r="EO351" s="2" t="s">
        <v>268</v>
      </c>
      <c r="EP351" s="2" t="s">
        <v>217</v>
      </c>
      <c r="EQ351" s="2" t="s">
        <v>220</v>
      </c>
      <c r="ER351" s="2" t="s">
        <v>220</v>
      </c>
      <c r="ES351" s="2" t="s">
        <v>232</v>
      </c>
      <c r="ET351" s="2" t="s">
        <v>220</v>
      </c>
      <c r="EU351" s="4"/>
      <c r="EV351" s="8"/>
      <c r="EW351" s="4"/>
      <c r="EX351" s="8"/>
      <c r="EY351" s="7"/>
      <c r="EZ351" s="7"/>
      <c r="FA351" s="2" t="s">
        <v>230</v>
      </c>
      <c r="FB351" s="2" t="s">
        <v>217</v>
      </c>
      <c r="FC351" s="2" t="s">
        <v>1432</v>
      </c>
      <c r="FD351" s="2" t="s">
        <v>3297</v>
      </c>
      <c r="FE351" s="2" t="s">
        <v>232</v>
      </c>
      <c r="FF351" s="2" t="s">
        <v>220</v>
      </c>
      <c r="FG351" s="4"/>
      <c r="FH351" s="8"/>
      <c r="FI351" s="4">
        <v>1</v>
      </c>
      <c r="FJ351" s="8">
        <v>90.86</v>
      </c>
      <c r="FK351" s="7">
        <v>-1</v>
      </c>
      <c r="FL351" s="7">
        <v>-1</v>
      </c>
      <c r="FM351" s="2" t="s">
        <v>230</v>
      </c>
      <c r="FN351" s="2" t="s">
        <v>217</v>
      </c>
      <c r="FO351" s="2" t="s">
        <v>2925</v>
      </c>
      <c r="FP351" s="2" t="s">
        <v>2592</v>
      </c>
      <c r="FQ351" s="2" t="s">
        <v>232</v>
      </c>
      <c r="FR351" s="2" t="s">
        <v>220</v>
      </c>
      <c r="FS351" s="4"/>
      <c r="FT351" s="8"/>
      <c r="FU351" s="4"/>
      <c r="FV351" s="8"/>
      <c r="FW351" s="7"/>
      <c r="FX351" s="7"/>
      <c r="FY351" s="2" t="s">
        <v>277</v>
      </c>
      <c r="FZ351" s="2" t="s">
        <v>217</v>
      </c>
      <c r="GA351" s="2" t="s">
        <v>220</v>
      </c>
      <c r="GB351" s="2" t="s">
        <v>220</v>
      </c>
      <c r="GC351" s="2" t="s">
        <v>232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386</v>
      </c>
      <c r="GL351" s="2" t="s">
        <v>217</v>
      </c>
      <c r="GM351" s="2" t="s">
        <v>220</v>
      </c>
      <c r="GN351" s="2" t="s">
        <v>220</v>
      </c>
      <c r="GO351" s="2" t="s">
        <v>232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230</v>
      </c>
      <c r="GX351" s="2" t="s">
        <v>217</v>
      </c>
      <c r="GY351" s="2" t="s">
        <v>2377</v>
      </c>
      <c r="GZ351" s="2" t="s">
        <v>2190</v>
      </c>
      <c r="HA351" s="2" t="s">
        <v>232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254</v>
      </c>
      <c r="HJ351" s="2" t="s">
        <v>217</v>
      </c>
      <c r="HK351" s="2" t="s">
        <v>220</v>
      </c>
      <c r="HL351" s="2" t="s">
        <v>220</v>
      </c>
      <c r="HM351" s="2" t="s">
        <v>232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230</v>
      </c>
      <c r="HV351" s="2" t="s">
        <v>217</v>
      </c>
      <c r="HW351" s="2" t="s">
        <v>1156</v>
      </c>
      <c r="HX351" s="2" t="s">
        <v>300</v>
      </c>
      <c r="HY351" s="2" t="s">
        <v>232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230</v>
      </c>
      <c r="IH351" s="2" t="s">
        <v>217</v>
      </c>
      <c r="II351" s="2" t="s">
        <v>1524</v>
      </c>
      <c r="IJ351" s="2" t="s">
        <v>2767</v>
      </c>
      <c r="IK351" s="2" t="s">
        <v>232</v>
      </c>
      <c r="IL351" s="2" t="s">
        <v>220</v>
      </c>
      <c r="IM351" s="4"/>
      <c r="IN351" s="8"/>
      <c r="IO351" s="4"/>
      <c r="IP351" s="8"/>
      <c r="IQ351" s="7"/>
      <c r="IR351" s="7"/>
      <c r="IS351" s="2" t="s">
        <v>277</v>
      </c>
      <c r="IT351" s="2" t="s">
        <v>217</v>
      </c>
      <c r="IU351" s="2" t="s">
        <v>220</v>
      </c>
      <c r="IV351" s="2" t="s">
        <v>220</v>
      </c>
      <c r="IW351" s="2" t="s">
        <v>232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416</v>
      </c>
      <c r="JF351" s="2" t="s">
        <v>217</v>
      </c>
      <c r="JG351" s="2" t="s">
        <v>220</v>
      </c>
      <c r="JH351" s="2" t="s">
        <v>220</v>
      </c>
      <c r="JI351" s="2" t="s">
        <v>232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277</v>
      </c>
      <c r="JR351" s="2" t="s">
        <v>217</v>
      </c>
      <c r="JS351" s="2" t="s">
        <v>220</v>
      </c>
      <c r="JT351" s="2" t="s">
        <v>220</v>
      </c>
      <c r="JU351" s="2" t="s">
        <v>232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386</v>
      </c>
      <c r="KD351" s="2" t="s">
        <v>217</v>
      </c>
      <c r="KE351" s="2" t="s">
        <v>220</v>
      </c>
      <c r="KF351" s="2" t="s">
        <v>220</v>
      </c>
      <c r="KG351" s="2" t="s">
        <v>232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277</v>
      </c>
      <c r="KP351" s="2" t="s">
        <v>217</v>
      </c>
      <c r="KQ351" s="2" t="s">
        <v>220</v>
      </c>
      <c r="KR351" s="2" t="s">
        <v>220</v>
      </c>
      <c r="KS351" s="2" t="s">
        <v>232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230</v>
      </c>
      <c r="LB351" s="2" t="s">
        <v>217</v>
      </c>
      <c r="LC351" s="2" t="s">
        <v>2928</v>
      </c>
      <c r="LD351" s="2" t="s">
        <v>1205</v>
      </c>
      <c r="LE351" s="2" t="s">
        <v>232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268</v>
      </c>
      <c r="LN351" s="2" t="s">
        <v>217</v>
      </c>
      <c r="LO351" s="2" t="s">
        <v>220</v>
      </c>
      <c r="LP351" s="2" t="s">
        <v>220</v>
      </c>
      <c r="LQ351" s="2" t="s">
        <v>232</v>
      </c>
      <c r="LR351" s="2" t="s">
        <v>220</v>
      </c>
      <c r="LS351" s="4"/>
      <c r="LT351" s="8"/>
      <c r="LU351" s="4"/>
      <c r="LV351" s="8"/>
      <c r="LW351" s="7"/>
      <c r="LX351" s="7"/>
      <c r="LY351" s="2" t="s">
        <v>268</v>
      </c>
      <c r="LZ351" s="2" t="s">
        <v>217</v>
      </c>
      <c r="MA351" s="2" t="s">
        <v>220</v>
      </c>
      <c r="MB351" s="2" t="s">
        <v>220</v>
      </c>
      <c r="MC351" s="2" t="s">
        <v>232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416</v>
      </c>
      <c r="ML351" s="2" t="s">
        <v>217</v>
      </c>
      <c r="MM351" s="2" t="s">
        <v>220</v>
      </c>
      <c r="MN351" s="2" t="s">
        <v>220</v>
      </c>
      <c r="MO351" s="2" t="s">
        <v>232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230</v>
      </c>
      <c r="MX351" s="2" t="s">
        <v>274</v>
      </c>
      <c r="MY351" s="2" t="s">
        <v>480</v>
      </c>
      <c r="MZ351" s="2" t="s">
        <v>466</v>
      </c>
      <c r="NA351" s="2" t="s">
        <v>232</v>
      </c>
      <c r="NB351" s="2" t="s">
        <v>220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220</v>
      </c>
      <c r="NK351" s="2" t="s">
        <v>220</v>
      </c>
      <c r="NL351" s="2" t="s">
        <v>220</v>
      </c>
      <c r="NM351" s="2" t="s">
        <v>220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277</v>
      </c>
      <c r="NV351" s="2" t="s">
        <v>217</v>
      </c>
      <c r="NW351" s="2" t="s">
        <v>220</v>
      </c>
      <c r="NX351" s="2" t="s">
        <v>220</v>
      </c>
      <c r="NY351" s="2" t="s">
        <v>232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220</v>
      </c>
      <c r="OI351" s="2" t="s">
        <v>220</v>
      </c>
      <c r="OJ351" s="2" t="s">
        <v>220</v>
      </c>
      <c r="OK351" s="2" t="s">
        <v>220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254</v>
      </c>
      <c r="OT351" s="2" t="s">
        <v>270</v>
      </c>
      <c r="OU351" s="2" t="s">
        <v>220</v>
      </c>
      <c r="OV351" s="2" t="s">
        <v>220</v>
      </c>
      <c r="OW351" s="2" t="s">
        <v>232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277</v>
      </c>
      <c r="PF351" s="2" t="s">
        <v>217</v>
      </c>
      <c r="PG351" s="2" t="s">
        <v>220</v>
      </c>
      <c r="PH351" s="2" t="s">
        <v>220</v>
      </c>
      <c r="PI351" s="2" t="s">
        <v>232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230</v>
      </c>
      <c r="PR351" s="2" t="s">
        <v>270</v>
      </c>
      <c r="PS351" s="2" t="s">
        <v>3290</v>
      </c>
      <c r="PT351" s="2" t="s">
        <v>484</v>
      </c>
      <c r="PU351" s="2" t="s">
        <v>232</v>
      </c>
      <c r="PV351" s="2" t="s">
        <v>220</v>
      </c>
      <c r="PW351" s="4">
        <v>171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</row>
    <row r="352">
      <c r="A352" s="2" t="s">
        <v>3298</v>
      </c>
      <c r="B352" s="2" t="s">
        <v>209</v>
      </c>
      <c r="C352" s="2" t="s">
        <v>2878</v>
      </c>
      <c r="D352" s="2" t="s">
        <v>2394</v>
      </c>
      <c r="E352" s="2" t="s">
        <v>2395</v>
      </c>
      <c r="F352" s="2" t="s">
        <v>3281</v>
      </c>
      <c r="G352" s="2" t="s">
        <v>3281</v>
      </c>
      <c r="H352" s="2" t="s">
        <v>3281</v>
      </c>
      <c r="I352" s="2" t="s">
        <v>3282</v>
      </c>
      <c r="J352" s="2" t="s">
        <v>1518</v>
      </c>
      <c r="K352" s="2" t="s">
        <v>1583</v>
      </c>
      <c r="L352" s="3">
        <v>108.15</v>
      </c>
      <c r="M352" s="3">
        <v>113.56</v>
      </c>
      <c r="N352" s="3">
        <v>309</v>
      </c>
      <c r="O352" s="2" t="s">
        <v>217</v>
      </c>
      <c r="P352" s="2" t="s">
        <v>405</v>
      </c>
      <c r="Q352" s="2" t="s">
        <v>219</v>
      </c>
      <c r="R352" s="2" t="s">
        <v>220</v>
      </c>
      <c r="S352" s="2" t="s">
        <v>3292</v>
      </c>
      <c r="T352" s="2" t="s">
        <v>220</v>
      </c>
      <c r="U352" s="2" t="s">
        <v>223</v>
      </c>
      <c r="V352" s="2" t="s">
        <v>843</v>
      </c>
      <c r="W352" s="2" t="s">
        <v>1234</v>
      </c>
      <c r="X352" s="2" t="s">
        <v>3030</v>
      </c>
      <c r="Y352" s="2" t="s">
        <v>3175</v>
      </c>
      <c r="Z352" s="4">
        <v>305</v>
      </c>
      <c r="AA352" s="4">
        <f>=ROUNDDOWN(38.125,0)</f>
      </c>
      <c r="AB352" s="5">
        <v>8</v>
      </c>
      <c r="AC352" s="2" t="s">
        <v>220</v>
      </c>
      <c r="AD352" s="4"/>
      <c r="AE352" s="4"/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14</v>
      </c>
      <c r="AQ352" s="8">
        <v>1550.73</v>
      </c>
      <c r="AR352" s="4">
        <v>22</v>
      </c>
      <c r="AS352" s="8">
        <v>2483.97</v>
      </c>
      <c r="AT352" s="7">
        <v>-0.3636</v>
      </c>
      <c r="AU352" s="7">
        <v>-0.3757</v>
      </c>
      <c r="AV352" s="4" t="s">
        <v>220</v>
      </c>
      <c r="AW352" s="8" t="s">
        <v>220</v>
      </c>
      <c r="AX352" s="4" t="s">
        <v>220</v>
      </c>
      <c r="AY352" s="8" t="s">
        <v>220</v>
      </c>
      <c r="AZ352" s="7" t="s">
        <v>220</v>
      </c>
      <c r="BA352" s="7" t="s">
        <v>220</v>
      </c>
      <c r="BB352" s="7">
        <v>0.4157</v>
      </c>
      <c r="BC352" s="4" t="s">
        <v>220</v>
      </c>
      <c r="BD352" s="8" t="s">
        <v>220</v>
      </c>
      <c r="BE352" s="4" t="s">
        <v>220</v>
      </c>
      <c r="BF352" s="8" t="s">
        <v>220</v>
      </c>
      <c r="BG352" s="7" t="s">
        <v>220</v>
      </c>
      <c r="BH352" s="7" t="s">
        <v>220</v>
      </c>
      <c r="BI352" s="7" t="s">
        <v>220</v>
      </c>
      <c r="BJ352" s="4">
        <v>14</v>
      </c>
      <c r="BK352" s="8">
        <v>1550.73</v>
      </c>
      <c r="BL352" s="2" t="s">
        <v>3299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1188</v>
      </c>
      <c r="BV352" s="2" t="s">
        <v>270</v>
      </c>
      <c r="BW352" s="2" t="s">
        <v>220</v>
      </c>
      <c r="BX352" s="2" t="s">
        <v>3300</v>
      </c>
      <c r="BY352" s="2" t="s">
        <v>232</v>
      </c>
      <c r="BZ352" s="2" t="s">
        <v>220</v>
      </c>
      <c r="CA352" s="4">
        <v>2</v>
      </c>
      <c r="CB352" s="8">
        <v>224.22</v>
      </c>
      <c r="CC352" s="4">
        <v>1</v>
      </c>
      <c r="CD352" s="8">
        <v>112.11</v>
      </c>
      <c r="CE352" s="7">
        <v>1</v>
      </c>
      <c r="CF352" s="7">
        <v>1</v>
      </c>
      <c r="CG352" s="2" t="s">
        <v>230</v>
      </c>
      <c r="CH352" s="2" t="s">
        <v>217</v>
      </c>
      <c r="CI352" s="2" t="s">
        <v>1708</v>
      </c>
      <c r="CJ352" s="2" t="s">
        <v>2942</v>
      </c>
      <c r="CK352" s="2" t="s">
        <v>232</v>
      </c>
      <c r="CL352" s="2" t="s">
        <v>220</v>
      </c>
      <c r="CM352" s="4">
        <v>6</v>
      </c>
      <c r="CN352" s="8">
        <v>680.76</v>
      </c>
      <c r="CO352" s="4">
        <v>6</v>
      </c>
      <c r="CP352" s="8">
        <v>680.76</v>
      </c>
      <c r="CQ352" s="7"/>
      <c r="CR352" s="7"/>
      <c r="CS352" s="2" t="s">
        <v>230</v>
      </c>
      <c r="CT352" s="2" t="s">
        <v>217</v>
      </c>
      <c r="CU352" s="2" t="s">
        <v>478</v>
      </c>
      <c r="CV352" s="2" t="s">
        <v>1161</v>
      </c>
      <c r="CW352" s="2" t="s">
        <v>232</v>
      </c>
      <c r="CX352" s="2" t="s">
        <v>220</v>
      </c>
      <c r="CY352" s="4">
        <v>4</v>
      </c>
      <c r="CZ352" s="8">
        <v>423.16</v>
      </c>
      <c r="DA352" s="4">
        <v>1</v>
      </c>
      <c r="DB352" s="8">
        <v>105.79</v>
      </c>
      <c r="DC352" s="7">
        <v>3</v>
      </c>
      <c r="DD352" s="7">
        <v>3</v>
      </c>
      <c r="DE352" s="2" t="s">
        <v>230</v>
      </c>
      <c r="DF352" s="2" t="s">
        <v>217</v>
      </c>
      <c r="DG352" s="2" t="s">
        <v>1690</v>
      </c>
      <c r="DH352" s="2" t="s">
        <v>1718</v>
      </c>
      <c r="DI352" s="2" t="s">
        <v>232</v>
      </c>
      <c r="DJ352" s="2" t="s">
        <v>220</v>
      </c>
      <c r="DK352" s="4">
        <v>1</v>
      </c>
      <c r="DL352" s="8">
        <v>113.56</v>
      </c>
      <c r="DM352" s="4">
        <v>13</v>
      </c>
      <c r="DN352" s="8">
        <v>1476.28</v>
      </c>
      <c r="DO352" s="7">
        <v>-0.9231</v>
      </c>
      <c r="DP352" s="7">
        <v>-0.9231</v>
      </c>
      <c r="DQ352" s="2" t="s">
        <v>230</v>
      </c>
      <c r="DR352" s="2" t="s">
        <v>217</v>
      </c>
      <c r="DS352" s="2" t="s">
        <v>2000</v>
      </c>
      <c r="DT352" s="2" t="s">
        <v>2355</v>
      </c>
      <c r="DU352" s="2" t="s">
        <v>232</v>
      </c>
      <c r="DV352" s="2" t="s">
        <v>220</v>
      </c>
      <c r="DW352" s="4"/>
      <c r="DX352" s="8"/>
      <c r="DY352" s="4"/>
      <c r="DZ352" s="8"/>
      <c r="EA352" s="7"/>
      <c r="EB352" s="7"/>
      <c r="EC352" s="2" t="s">
        <v>230</v>
      </c>
      <c r="ED352" s="2" t="s">
        <v>217</v>
      </c>
      <c r="EE352" s="2" t="s">
        <v>1690</v>
      </c>
      <c r="EF352" s="2" t="s">
        <v>234</v>
      </c>
      <c r="EG352" s="2" t="s">
        <v>232</v>
      </c>
      <c r="EH352" s="2" t="s">
        <v>220</v>
      </c>
      <c r="EI352" s="4"/>
      <c r="EJ352" s="8"/>
      <c r="EK352" s="4"/>
      <c r="EL352" s="8"/>
      <c r="EM352" s="7"/>
      <c r="EN352" s="7"/>
      <c r="EO352" s="2" t="s">
        <v>268</v>
      </c>
      <c r="EP352" s="2" t="s">
        <v>217</v>
      </c>
      <c r="EQ352" s="2" t="s">
        <v>220</v>
      </c>
      <c r="ER352" s="2" t="s">
        <v>220</v>
      </c>
      <c r="ES352" s="2" t="s">
        <v>232</v>
      </c>
      <c r="ET352" s="2" t="s">
        <v>220</v>
      </c>
      <c r="EU352" s="4"/>
      <c r="EV352" s="8"/>
      <c r="EW352" s="4"/>
      <c r="EX352" s="8"/>
      <c r="EY352" s="7"/>
      <c r="EZ352" s="7"/>
      <c r="FA352" s="2" t="s">
        <v>230</v>
      </c>
      <c r="FB352" s="2" t="s">
        <v>217</v>
      </c>
      <c r="FC352" s="2" t="s">
        <v>1432</v>
      </c>
      <c r="FD352" s="2" t="s">
        <v>3301</v>
      </c>
      <c r="FE352" s="2" t="s">
        <v>232</v>
      </c>
      <c r="FF352" s="2" t="s">
        <v>220</v>
      </c>
      <c r="FG352" s="4"/>
      <c r="FH352" s="8"/>
      <c r="FI352" s="4">
        <v>1</v>
      </c>
      <c r="FJ352" s="8">
        <v>109.03</v>
      </c>
      <c r="FK352" s="7">
        <v>-1</v>
      </c>
      <c r="FL352" s="7">
        <v>-1</v>
      </c>
      <c r="FM352" s="2" t="s">
        <v>230</v>
      </c>
      <c r="FN352" s="2" t="s">
        <v>217</v>
      </c>
      <c r="FO352" s="2" t="s">
        <v>2925</v>
      </c>
      <c r="FP352" s="2" t="s">
        <v>701</v>
      </c>
      <c r="FQ352" s="2" t="s">
        <v>232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277</v>
      </c>
      <c r="FZ352" s="2" t="s">
        <v>217</v>
      </c>
      <c r="GA352" s="2" t="s">
        <v>220</v>
      </c>
      <c r="GB352" s="2" t="s">
        <v>220</v>
      </c>
      <c r="GC352" s="2" t="s">
        <v>232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386</v>
      </c>
      <c r="GL352" s="2" t="s">
        <v>217</v>
      </c>
      <c r="GM352" s="2" t="s">
        <v>220</v>
      </c>
      <c r="GN352" s="2" t="s">
        <v>220</v>
      </c>
      <c r="GO352" s="2" t="s">
        <v>232</v>
      </c>
      <c r="GP352" s="2" t="s">
        <v>220</v>
      </c>
      <c r="GQ352" s="4">
        <v>1</v>
      </c>
      <c r="GR352" s="8">
        <v>109.03</v>
      </c>
      <c r="GS352" s="4"/>
      <c r="GT352" s="8"/>
      <c r="GU352" s="7"/>
      <c r="GV352" s="7"/>
      <c r="GW352" s="2" t="s">
        <v>230</v>
      </c>
      <c r="GX352" s="2" t="s">
        <v>217</v>
      </c>
      <c r="GY352" s="2" t="s">
        <v>2377</v>
      </c>
      <c r="GZ352" s="2" t="s">
        <v>1393</v>
      </c>
      <c r="HA352" s="2" t="s">
        <v>232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254</v>
      </c>
      <c r="HJ352" s="2" t="s">
        <v>217</v>
      </c>
      <c r="HK352" s="2" t="s">
        <v>220</v>
      </c>
      <c r="HL352" s="2" t="s">
        <v>220</v>
      </c>
      <c r="HM352" s="2" t="s">
        <v>232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230</v>
      </c>
      <c r="HV352" s="2" t="s">
        <v>217</v>
      </c>
      <c r="HW352" s="2" t="s">
        <v>1156</v>
      </c>
      <c r="HX352" s="2" t="s">
        <v>220</v>
      </c>
      <c r="HY352" s="2" t="s">
        <v>232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230</v>
      </c>
      <c r="IH352" s="2" t="s">
        <v>217</v>
      </c>
      <c r="II352" s="2" t="s">
        <v>1524</v>
      </c>
      <c r="IJ352" s="2" t="s">
        <v>2821</v>
      </c>
      <c r="IK352" s="2" t="s">
        <v>232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277</v>
      </c>
      <c r="IT352" s="2" t="s">
        <v>217</v>
      </c>
      <c r="IU352" s="2" t="s">
        <v>220</v>
      </c>
      <c r="IV352" s="2" t="s">
        <v>220</v>
      </c>
      <c r="IW352" s="2" t="s">
        <v>232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416</v>
      </c>
      <c r="JF352" s="2" t="s">
        <v>217</v>
      </c>
      <c r="JG352" s="2" t="s">
        <v>220</v>
      </c>
      <c r="JH352" s="2" t="s">
        <v>220</v>
      </c>
      <c r="JI352" s="2" t="s">
        <v>232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277</v>
      </c>
      <c r="JR352" s="2" t="s">
        <v>217</v>
      </c>
      <c r="JS352" s="2" t="s">
        <v>220</v>
      </c>
      <c r="JT352" s="2" t="s">
        <v>220</v>
      </c>
      <c r="JU352" s="2" t="s">
        <v>232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386</v>
      </c>
      <c r="KD352" s="2" t="s">
        <v>217</v>
      </c>
      <c r="KE352" s="2" t="s">
        <v>220</v>
      </c>
      <c r="KF352" s="2" t="s">
        <v>220</v>
      </c>
      <c r="KG352" s="2" t="s">
        <v>232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277</v>
      </c>
      <c r="KP352" s="2" t="s">
        <v>217</v>
      </c>
      <c r="KQ352" s="2" t="s">
        <v>220</v>
      </c>
      <c r="KR352" s="2" t="s">
        <v>220</v>
      </c>
      <c r="KS352" s="2" t="s">
        <v>232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230</v>
      </c>
      <c r="LB352" s="2" t="s">
        <v>217</v>
      </c>
      <c r="LC352" s="2" t="s">
        <v>2928</v>
      </c>
      <c r="LD352" s="2" t="s">
        <v>220</v>
      </c>
      <c r="LE352" s="2" t="s">
        <v>232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268</v>
      </c>
      <c r="LN352" s="2" t="s">
        <v>217</v>
      </c>
      <c r="LO352" s="2" t="s">
        <v>220</v>
      </c>
      <c r="LP352" s="2" t="s">
        <v>220</v>
      </c>
      <c r="LQ352" s="2" t="s">
        <v>232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268</v>
      </c>
      <c r="LZ352" s="2" t="s">
        <v>217</v>
      </c>
      <c r="MA352" s="2" t="s">
        <v>220</v>
      </c>
      <c r="MB352" s="2" t="s">
        <v>220</v>
      </c>
      <c r="MC352" s="2" t="s">
        <v>232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416</v>
      </c>
      <c r="ML352" s="2" t="s">
        <v>217</v>
      </c>
      <c r="MM352" s="2" t="s">
        <v>220</v>
      </c>
      <c r="MN352" s="2" t="s">
        <v>220</v>
      </c>
      <c r="MO352" s="2" t="s">
        <v>232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230</v>
      </c>
      <c r="MX352" s="2" t="s">
        <v>274</v>
      </c>
      <c r="MY352" s="2" t="s">
        <v>480</v>
      </c>
      <c r="MZ352" s="2" t="s">
        <v>3112</v>
      </c>
      <c r="NA352" s="2" t="s">
        <v>232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220</v>
      </c>
      <c r="NK352" s="2" t="s">
        <v>220</v>
      </c>
      <c r="NL352" s="2" t="s">
        <v>220</v>
      </c>
      <c r="NM352" s="2" t="s">
        <v>220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277</v>
      </c>
      <c r="NV352" s="2" t="s">
        <v>217</v>
      </c>
      <c r="NW352" s="2" t="s">
        <v>220</v>
      </c>
      <c r="NX352" s="2" t="s">
        <v>220</v>
      </c>
      <c r="NY352" s="2" t="s">
        <v>232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220</v>
      </c>
      <c r="OH352" s="2" t="s">
        <v>220</v>
      </c>
      <c r="OI352" s="2" t="s">
        <v>220</v>
      </c>
      <c r="OJ352" s="2" t="s">
        <v>220</v>
      </c>
      <c r="OK352" s="2" t="s">
        <v>220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254</v>
      </c>
      <c r="OT352" s="2" t="s">
        <v>270</v>
      </c>
      <c r="OU352" s="2" t="s">
        <v>220</v>
      </c>
      <c r="OV352" s="2" t="s">
        <v>220</v>
      </c>
      <c r="OW352" s="2" t="s">
        <v>232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277</v>
      </c>
      <c r="PF352" s="2" t="s">
        <v>217</v>
      </c>
      <c r="PG352" s="2" t="s">
        <v>220</v>
      </c>
      <c r="PH352" s="2" t="s">
        <v>220</v>
      </c>
      <c r="PI352" s="2" t="s">
        <v>232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230</v>
      </c>
      <c r="PR352" s="2" t="s">
        <v>270</v>
      </c>
      <c r="PS352" s="2" t="s">
        <v>650</v>
      </c>
      <c r="PT352" s="2" t="s">
        <v>3302</v>
      </c>
      <c r="PU352" s="2" t="s">
        <v>232</v>
      </c>
      <c r="PV352" s="2" t="s">
        <v>220</v>
      </c>
      <c r="PW352" s="4">
        <v>305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</row>
    <row r="353">
      <c r="A353" s="2" t="s">
        <v>3303</v>
      </c>
      <c r="B353" s="2" t="s">
        <v>209</v>
      </c>
      <c r="C353" s="2" t="s">
        <v>2878</v>
      </c>
      <c r="D353" s="2" t="s">
        <v>2394</v>
      </c>
      <c r="E353" s="2" t="s">
        <v>2395</v>
      </c>
      <c r="F353" s="2" t="s">
        <v>3281</v>
      </c>
      <c r="G353" s="2" t="s">
        <v>3281</v>
      </c>
      <c r="H353" s="2" t="s">
        <v>3281</v>
      </c>
      <c r="I353" s="2" t="s">
        <v>3282</v>
      </c>
      <c r="J353" s="2" t="s">
        <v>215</v>
      </c>
      <c r="K353" s="2" t="s">
        <v>1329</v>
      </c>
      <c r="L353" s="3">
        <v>90.65</v>
      </c>
      <c r="M353" s="3">
        <v>95.18</v>
      </c>
      <c r="N353" s="3">
        <v>259</v>
      </c>
      <c r="O353" s="2" t="s">
        <v>217</v>
      </c>
      <c r="P353" s="2" t="s">
        <v>405</v>
      </c>
      <c r="Q353" s="2" t="s">
        <v>219</v>
      </c>
      <c r="R353" s="2" t="s">
        <v>220</v>
      </c>
      <c r="S353" s="2" t="s">
        <v>3304</v>
      </c>
      <c r="T353" s="2" t="s">
        <v>220</v>
      </c>
      <c r="U353" s="2" t="s">
        <v>223</v>
      </c>
      <c r="V353" s="2" t="s">
        <v>843</v>
      </c>
      <c r="W353" s="2" t="s">
        <v>1234</v>
      </c>
      <c r="X353" s="2" t="s">
        <v>3030</v>
      </c>
      <c r="Y353" s="2" t="s">
        <v>3175</v>
      </c>
      <c r="Z353" s="4">
        <v>165</v>
      </c>
      <c r="AA353" s="4">
        <f>=ROUNDDOWN(27.5,0)</f>
      </c>
      <c r="AB353" s="5">
        <v>6</v>
      </c>
      <c r="AC353" s="2" t="s">
        <v>846</v>
      </c>
      <c r="AD353" s="4">
        <v>149</v>
      </c>
      <c r="AE353" s="4">
        <v>149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6</v>
      </c>
      <c r="AQ353" s="8">
        <v>572.66</v>
      </c>
      <c r="AR353" s="4">
        <v>8</v>
      </c>
      <c r="AS353" s="8">
        <v>736.64</v>
      </c>
      <c r="AT353" s="7">
        <v>-0.25</v>
      </c>
      <c r="AU353" s="7">
        <v>-0.2226</v>
      </c>
      <c r="AV353" s="4">
        <v>12</v>
      </c>
      <c r="AW353" s="8">
        <v>1242.79</v>
      </c>
      <c r="AX353" s="4">
        <v>18</v>
      </c>
      <c r="AY353" s="8">
        <v>1867.11</v>
      </c>
      <c r="AZ353" s="7">
        <v>-0.3333</v>
      </c>
      <c r="BA353" s="7">
        <v>-0.3344</v>
      </c>
      <c r="BB353" s="7">
        <v>0.4608</v>
      </c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>
        <v>0.1279</v>
      </c>
      <c r="BJ353" s="4">
        <v>6</v>
      </c>
      <c r="BK353" s="8">
        <v>572.66</v>
      </c>
      <c r="BL353" s="2" t="s">
        <v>3305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1188</v>
      </c>
      <c r="BV353" s="2" t="s">
        <v>270</v>
      </c>
      <c r="BW353" s="2" t="s">
        <v>220</v>
      </c>
      <c r="BX353" s="2" t="s">
        <v>3306</v>
      </c>
      <c r="BY353" s="2" t="s">
        <v>232</v>
      </c>
      <c r="BZ353" s="2" t="s">
        <v>220</v>
      </c>
      <c r="CA353" s="4">
        <v>2</v>
      </c>
      <c r="CB353" s="8">
        <v>186.82</v>
      </c>
      <c r="CC353" s="4"/>
      <c r="CD353" s="8"/>
      <c r="CE353" s="7"/>
      <c r="CF353" s="7"/>
      <c r="CG353" s="2" t="s">
        <v>230</v>
      </c>
      <c r="CH353" s="2" t="s">
        <v>217</v>
      </c>
      <c r="CI353" s="2" t="s">
        <v>1708</v>
      </c>
      <c r="CJ353" s="2" t="s">
        <v>1541</v>
      </c>
      <c r="CK353" s="2" t="s">
        <v>232</v>
      </c>
      <c r="CL353" s="2" t="s">
        <v>220</v>
      </c>
      <c r="CM353" s="4">
        <v>1</v>
      </c>
      <c r="CN353" s="8">
        <v>95.1</v>
      </c>
      <c r="CO353" s="4">
        <v>5</v>
      </c>
      <c r="CP353" s="8">
        <v>475.5</v>
      </c>
      <c r="CQ353" s="7">
        <v>-0.8</v>
      </c>
      <c r="CR353" s="7">
        <v>-0.8</v>
      </c>
      <c r="CS353" s="2" t="s">
        <v>230</v>
      </c>
      <c r="CT353" s="2" t="s">
        <v>217</v>
      </c>
      <c r="CU353" s="2" t="s">
        <v>478</v>
      </c>
      <c r="CV353" s="2" t="s">
        <v>3307</v>
      </c>
      <c r="CW353" s="2" t="s">
        <v>232</v>
      </c>
      <c r="CX353" s="2" t="s">
        <v>220</v>
      </c>
      <c r="CY353" s="4"/>
      <c r="CZ353" s="8"/>
      <c r="DA353" s="4"/>
      <c r="DB353" s="8"/>
      <c r="DC353" s="7"/>
      <c r="DD353" s="7"/>
      <c r="DE353" s="2" t="s">
        <v>230</v>
      </c>
      <c r="DF353" s="2" t="s">
        <v>217</v>
      </c>
      <c r="DG353" s="2" t="s">
        <v>1690</v>
      </c>
      <c r="DH353" s="2" t="s">
        <v>2227</v>
      </c>
      <c r="DI353" s="2" t="s">
        <v>232</v>
      </c>
      <c r="DJ353" s="2" t="s">
        <v>220</v>
      </c>
      <c r="DK353" s="4"/>
      <c r="DL353" s="8"/>
      <c r="DM353" s="4"/>
      <c r="DN353" s="8"/>
      <c r="DO353" s="7"/>
      <c r="DP353" s="7"/>
      <c r="DQ353" s="2" t="s">
        <v>230</v>
      </c>
      <c r="DR353" s="2" t="s">
        <v>217</v>
      </c>
      <c r="DS353" s="2" t="s">
        <v>2000</v>
      </c>
      <c r="DT353" s="2" t="s">
        <v>3308</v>
      </c>
      <c r="DU353" s="2" t="s">
        <v>232</v>
      </c>
      <c r="DV353" s="2" t="s">
        <v>220</v>
      </c>
      <c r="DW353" s="4"/>
      <c r="DX353" s="8"/>
      <c r="DY353" s="4">
        <v>1</v>
      </c>
      <c r="DZ353" s="8">
        <v>70.34</v>
      </c>
      <c r="EA353" s="7">
        <v>-1</v>
      </c>
      <c r="EB353" s="7">
        <v>-1</v>
      </c>
      <c r="EC353" s="2" t="s">
        <v>230</v>
      </c>
      <c r="ED353" s="2" t="s">
        <v>217</v>
      </c>
      <c r="EE353" s="2" t="s">
        <v>1690</v>
      </c>
      <c r="EF353" s="2" t="s">
        <v>2623</v>
      </c>
      <c r="EG353" s="2" t="s">
        <v>232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268</v>
      </c>
      <c r="EP353" s="2" t="s">
        <v>217</v>
      </c>
      <c r="EQ353" s="2" t="s">
        <v>220</v>
      </c>
      <c r="ER353" s="2" t="s">
        <v>220</v>
      </c>
      <c r="ES353" s="2" t="s">
        <v>232</v>
      </c>
      <c r="ET353" s="2" t="s">
        <v>220</v>
      </c>
      <c r="EU353" s="4">
        <v>2</v>
      </c>
      <c r="EV353" s="8">
        <v>199.88</v>
      </c>
      <c r="EW353" s="4">
        <v>1</v>
      </c>
      <c r="EX353" s="8">
        <v>99.94</v>
      </c>
      <c r="EY353" s="7">
        <v>1</v>
      </c>
      <c r="EZ353" s="7">
        <v>1</v>
      </c>
      <c r="FA353" s="2" t="s">
        <v>230</v>
      </c>
      <c r="FB353" s="2" t="s">
        <v>217</v>
      </c>
      <c r="FC353" s="2" t="s">
        <v>1682</v>
      </c>
      <c r="FD353" s="2" t="s">
        <v>3301</v>
      </c>
      <c r="FE353" s="2" t="s">
        <v>232</v>
      </c>
      <c r="FF353" s="2" t="s">
        <v>220</v>
      </c>
      <c r="FG353" s="4">
        <v>1</v>
      </c>
      <c r="FH353" s="8">
        <v>90.86</v>
      </c>
      <c r="FI353" s="4">
        <v>1</v>
      </c>
      <c r="FJ353" s="8">
        <v>90.86</v>
      </c>
      <c r="FK353" s="7"/>
      <c r="FL353" s="7"/>
      <c r="FM353" s="2" t="s">
        <v>230</v>
      </c>
      <c r="FN353" s="2" t="s">
        <v>217</v>
      </c>
      <c r="FO353" s="2" t="s">
        <v>2925</v>
      </c>
      <c r="FP353" s="2" t="s">
        <v>721</v>
      </c>
      <c r="FQ353" s="2" t="s">
        <v>232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277</v>
      </c>
      <c r="FZ353" s="2" t="s">
        <v>217</v>
      </c>
      <c r="GA353" s="2" t="s">
        <v>220</v>
      </c>
      <c r="GB353" s="2" t="s">
        <v>220</v>
      </c>
      <c r="GC353" s="2" t="s">
        <v>232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386</v>
      </c>
      <c r="GL353" s="2" t="s">
        <v>217</v>
      </c>
      <c r="GM353" s="2" t="s">
        <v>220</v>
      </c>
      <c r="GN353" s="2" t="s">
        <v>220</v>
      </c>
      <c r="GO353" s="2" t="s">
        <v>232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230</v>
      </c>
      <c r="GX353" s="2" t="s">
        <v>270</v>
      </c>
      <c r="GY353" s="2" t="s">
        <v>2377</v>
      </c>
      <c r="GZ353" s="2" t="s">
        <v>1916</v>
      </c>
      <c r="HA353" s="2" t="s">
        <v>232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254</v>
      </c>
      <c r="HJ353" s="2" t="s">
        <v>217</v>
      </c>
      <c r="HK353" s="2" t="s">
        <v>220</v>
      </c>
      <c r="HL353" s="2" t="s">
        <v>220</v>
      </c>
      <c r="HM353" s="2" t="s">
        <v>232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230</v>
      </c>
      <c r="HV353" s="2" t="s">
        <v>217</v>
      </c>
      <c r="HW353" s="2" t="s">
        <v>1156</v>
      </c>
      <c r="HX353" s="2" t="s">
        <v>2875</v>
      </c>
      <c r="HY353" s="2" t="s">
        <v>232</v>
      </c>
      <c r="HZ353" s="2" t="s">
        <v>220</v>
      </c>
      <c r="IA353" s="4"/>
      <c r="IB353" s="8"/>
      <c r="IC353" s="4"/>
      <c r="ID353" s="8"/>
      <c r="IE353" s="7"/>
      <c r="IF353" s="7"/>
      <c r="IG353" s="2" t="s">
        <v>230</v>
      </c>
      <c r="IH353" s="2" t="s">
        <v>217</v>
      </c>
      <c r="II353" s="2" t="s">
        <v>1524</v>
      </c>
      <c r="IJ353" s="2" t="s">
        <v>280</v>
      </c>
      <c r="IK353" s="2" t="s">
        <v>232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277</v>
      </c>
      <c r="IT353" s="2" t="s">
        <v>217</v>
      </c>
      <c r="IU353" s="2" t="s">
        <v>220</v>
      </c>
      <c r="IV353" s="2" t="s">
        <v>220</v>
      </c>
      <c r="IW353" s="2" t="s">
        <v>232</v>
      </c>
      <c r="IX353" s="2" t="s">
        <v>220</v>
      </c>
      <c r="IY353" s="4"/>
      <c r="IZ353" s="8"/>
      <c r="JA353" s="4"/>
      <c r="JB353" s="8"/>
      <c r="JC353" s="7"/>
      <c r="JD353" s="7"/>
      <c r="JE353" s="2" t="s">
        <v>416</v>
      </c>
      <c r="JF353" s="2" t="s">
        <v>217</v>
      </c>
      <c r="JG353" s="2" t="s">
        <v>220</v>
      </c>
      <c r="JH353" s="2" t="s">
        <v>220</v>
      </c>
      <c r="JI353" s="2" t="s">
        <v>232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277</v>
      </c>
      <c r="JR353" s="2" t="s">
        <v>217</v>
      </c>
      <c r="JS353" s="2" t="s">
        <v>220</v>
      </c>
      <c r="JT353" s="2" t="s">
        <v>220</v>
      </c>
      <c r="JU353" s="2" t="s">
        <v>232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386</v>
      </c>
      <c r="KD353" s="2" t="s">
        <v>217</v>
      </c>
      <c r="KE353" s="2" t="s">
        <v>220</v>
      </c>
      <c r="KF353" s="2" t="s">
        <v>220</v>
      </c>
      <c r="KG353" s="2" t="s">
        <v>232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277</v>
      </c>
      <c r="KP353" s="2" t="s">
        <v>217</v>
      </c>
      <c r="KQ353" s="2" t="s">
        <v>220</v>
      </c>
      <c r="KR353" s="2" t="s">
        <v>220</v>
      </c>
      <c r="KS353" s="2" t="s">
        <v>232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230</v>
      </c>
      <c r="LB353" s="2" t="s">
        <v>217</v>
      </c>
      <c r="LC353" s="2" t="s">
        <v>2928</v>
      </c>
      <c r="LD353" s="2" t="s">
        <v>220</v>
      </c>
      <c r="LE353" s="2" t="s">
        <v>232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268</v>
      </c>
      <c r="LN353" s="2" t="s">
        <v>217</v>
      </c>
      <c r="LO353" s="2" t="s">
        <v>220</v>
      </c>
      <c r="LP353" s="2" t="s">
        <v>220</v>
      </c>
      <c r="LQ353" s="2" t="s">
        <v>232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268</v>
      </c>
      <c r="LZ353" s="2" t="s">
        <v>217</v>
      </c>
      <c r="MA353" s="2" t="s">
        <v>220</v>
      </c>
      <c r="MB353" s="2" t="s">
        <v>220</v>
      </c>
      <c r="MC353" s="2" t="s">
        <v>232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230</v>
      </c>
      <c r="ML353" s="2" t="s">
        <v>270</v>
      </c>
      <c r="MM353" s="2" t="s">
        <v>1170</v>
      </c>
      <c r="MN353" s="2" t="s">
        <v>220</v>
      </c>
      <c r="MO353" s="2" t="s">
        <v>232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230</v>
      </c>
      <c r="MX353" s="2" t="s">
        <v>274</v>
      </c>
      <c r="MY353" s="2" t="s">
        <v>480</v>
      </c>
      <c r="MZ353" s="2" t="s">
        <v>3309</v>
      </c>
      <c r="NA353" s="2" t="s">
        <v>232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220</v>
      </c>
      <c r="NK353" s="2" t="s">
        <v>220</v>
      </c>
      <c r="NL353" s="2" t="s">
        <v>220</v>
      </c>
      <c r="NM353" s="2" t="s">
        <v>220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277</v>
      </c>
      <c r="NV353" s="2" t="s">
        <v>217</v>
      </c>
      <c r="NW353" s="2" t="s">
        <v>220</v>
      </c>
      <c r="NX353" s="2" t="s">
        <v>220</v>
      </c>
      <c r="NY353" s="2" t="s">
        <v>232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220</v>
      </c>
      <c r="OH353" s="2" t="s">
        <v>220</v>
      </c>
      <c r="OI353" s="2" t="s">
        <v>220</v>
      </c>
      <c r="OJ353" s="2" t="s">
        <v>220</v>
      </c>
      <c r="OK353" s="2" t="s">
        <v>220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254</v>
      </c>
      <c r="OT353" s="2" t="s">
        <v>270</v>
      </c>
      <c r="OU353" s="2" t="s">
        <v>220</v>
      </c>
      <c r="OV353" s="2" t="s">
        <v>220</v>
      </c>
      <c r="OW353" s="2" t="s">
        <v>232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277</v>
      </c>
      <c r="PF353" s="2" t="s">
        <v>217</v>
      </c>
      <c r="PG353" s="2" t="s">
        <v>220</v>
      </c>
      <c r="PH353" s="2" t="s">
        <v>220</v>
      </c>
      <c r="PI353" s="2" t="s">
        <v>232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230</v>
      </c>
      <c r="PR353" s="2" t="s">
        <v>270</v>
      </c>
      <c r="PS353" s="2" t="s">
        <v>3290</v>
      </c>
      <c r="PT353" s="2" t="s">
        <v>962</v>
      </c>
      <c r="PU353" s="2" t="s">
        <v>232</v>
      </c>
      <c r="PV353" s="2" t="s">
        <v>220</v>
      </c>
      <c r="PW353" s="4">
        <v>165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>
        <v>149</v>
      </c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</row>
    <row r="354">
      <c r="A354" s="2" t="s">
        <v>3310</v>
      </c>
      <c r="B354" s="2" t="s">
        <v>209</v>
      </c>
      <c r="C354" s="2" t="s">
        <v>2878</v>
      </c>
      <c r="D354" s="2" t="s">
        <v>2394</v>
      </c>
      <c r="E354" s="2" t="s">
        <v>2395</v>
      </c>
      <c r="F354" s="2" t="s">
        <v>3281</v>
      </c>
      <c r="G354" s="2" t="s">
        <v>3281</v>
      </c>
      <c r="H354" s="2" t="s">
        <v>3281</v>
      </c>
      <c r="I354" s="2" t="s">
        <v>3282</v>
      </c>
      <c r="J354" s="2" t="s">
        <v>1518</v>
      </c>
      <c r="K354" s="2" t="s">
        <v>1329</v>
      </c>
      <c r="L354" s="3">
        <v>108.15</v>
      </c>
      <c r="M354" s="3">
        <v>113.56</v>
      </c>
      <c r="N354" s="3">
        <v>309</v>
      </c>
      <c r="O354" s="2" t="s">
        <v>217</v>
      </c>
      <c r="P354" s="2" t="s">
        <v>405</v>
      </c>
      <c r="Q354" s="2" t="s">
        <v>219</v>
      </c>
      <c r="R354" s="2" t="s">
        <v>220</v>
      </c>
      <c r="S354" s="2" t="s">
        <v>3304</v>
      </c>
      <c r="T354" s="2" t="s">
        <v>220</v>
      </c>
      <c r="U354" s="2" t="s">
        <v>223</v>
      </c>
      <c r="V354" s="2" t="s">
        <v>843</v>
      </c>
      <c r="W354" s="2" t="s">
        <v>1234</v>
      </c>
      <c r="X354" s="2" t="s">
        <v>3030</v>
      </c>
      <c r="Y354" s="2" t="s">
        <v>3175</v>
      </c>
      <c r="Z354" s="4">
        <v>233</v>
      </c>
      <c r="AA354" s="4">
        <f>=ROUNDDOWN(29.125,0)</f>
      </c>
      <c r="AB354" s="5">
        <v>8</v>
      </c>
      <c r="AC354" s="2" t="s">
        <v>846</v>
      </c>
      <c r="AD354" s="4">
        <v>120</v>
      </c>
      <c r="AE354" s="4">
        <v>120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6</v>
      </c>
      <c r="AQ354" s="8">
        <v>670.13</v>
      </c>
      <c r="AR354" s="4">
        <v>10</v>
      </c>
      <c r="AS354" s="8">
        <v>1130.47</v>
      </c>
      <c r="AT354" s="7">
        <v>-0.4</v>
      </c>
      <c r="AU354" s="7">
        <v>-0.4072</v>
      </c>
      <c r="AV354" s="4" t="s">
        <v>220</v>
      </c>
      <c r="AW354" s="8" t="s">
        <v>220</v>
      </c>
      <c r="AX354" s="4" t="s">
        <v>220</v>
      </c>
      <c r="AY354" s="8" t="s">
        <v>220</v>
      </c>
      <c r="AZ354" s="7" t="s">
        <v>220</v>
      </c>
      <c r="BA354" s="7" t="s">
        <v>220</v>
      </c>
      <c r="BB354" s="7">
        <v>0.5392</v>
      </c>
      <c r="BC354" s="4" t="s">
        <v>220</v>
      </c>
      <c r="BD354" s="8" t="s">
        <v>220</v>
      </c>
      <c r="BE354" s="4" t="s">
        <v>220</v>
      </c>
      <c r="BF354" s="8" t="s">
        <v>220</v>
      </c>
      <c r="BG354" s="7" t="s">
        <v>220</v>
      </c>
      <c r="BH354" s="7" t="s">
        <v>220</v>
      </c>
      <c r="BI354" s="7" t="s">
        <v>220</v>
      </c>
      <c r="BJ354" s="4">
        <v>6</v>
      </c>
      <c r="BK354" s="8">
        <v>670.13</v>
      </c>
      <c r="BL354" s="2" t="s">
        <v>3023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1188</v>
      </c>
      <c r="BV354" s="2" t="s">
        <v>270</v>
      </c>
      <c r="BW354" s="2" t="s">
        <v>220</v>
      </c>
      <c r="BX354" s="2" t="s">
        <v>2834</v>
      </c>
      <c r="BY354" s="2" t="s">
        <v>232</v>
      </c>
      <c r="BZ354" s="2" t="s">
        <v>220</v>
      </c>
      <c r="CA354" s="4">
        <v>2</v>
      </c>
      <c r="CB354" s="8">
        <v>224.22</v>
      </c>
      <c r="CC354" s="4">
        <v>1</v>
      </c>
      <c r="CD354" s="8">
        <v>112.11</v>
      </c>
      <c r="CE354" s="7">
        <v>1</v>
      </c>
      <c r="CF354" s="7">
        <v>1</v>
      </c>
      <c r="CG354" s="2" t="s">
        <v>230</v>
      </c>
      <c r="CH354" s="2" t="s">
        <v>217</v>
      </c>
      <c r="CI354" s="2" t="s">
        <v>1708</v>
      </c>
      <c r="CJ354" s="2" t="s">
        <v>2920</v>
      </c>
      <c r="CK354" s="2" t="s">
        <v>232</v>
      </c>
      <c r="CL354" s="2" t="s">
        <v>220</v>
      </c>
      <c r="CM354" s="4">
        <v>3</v>
      </c>
      <c r="CN354" s="8">
        <v>340.38</v>
      </c>
      <c r="CO354" s="4">
        <v>3</v>
      </c>
      <c r="CP354" s="8">
        <v>340.38</v>
      </c>
      <c r="CQ354" s="7"/>
      <c r="CR354" s="7"/>
      <c r="CS354" s="2" t="s">
        <v>230</v>
      </c>
      <c r="CT354" s="2" t="s">
        <v>217</v>
      </c>
      <c r="CU354" s="2" t="s">
        <v>478</v>
      </c>
      <c r="CV354" s="2" t="s">
        <v>2246</v>
      </c>
      <c r="CW354" s="2" t="s">
        <v>232</v>
      </c>
      <c r="CX354" s="2" t="s">
        <v>220</v>
      </c>
      <c r="CY354" s="4"/>
      <c r="CZ354" s="8"/>
      <c r="DA354" s="4"/>
      <c r="DB354" s="8"/>
      <c r="DC354" s="7"/>
      <c r="DD354" s="7"/>
      <c r="DE354" s="2" t="s">
        <v>230</v>
      </c>
      <c r="DF354" s="2" t="s">
        <v>217</v>
      </c>
      <c r="DG354" s="2" t="s">
        <v>1690</v>
      </c>
      <c r="DH354" s="2" t="s">
        <v>1741</v>
      </c>
      <c r="DI354" s="2" t="s">
        <v>232</v>
      </c>
      <c r="DJ354" s="2" t="s">
        <v>220</v>
      </c>
      <c r="DK354" s="4"/>
      <c r="DL354" s="8"/>
      <c r="DM354" s="4">
        <v>3</v>
      </c>
      <c r="DN354" s="8">
        <v>340.68</v>
      </c>
      <c r="DO354" s="7">
        <v>-1</v>
      </c>
      <c r="DP354" s="7">
        <v>-1</v>
      </c>
      <c r="DQ354" s="2" t="s">
        <v>230</v>
      </c>
      <c r="DR354" s="2" t="s">
        <v>217</v>
      </c>
      <c r="DS354" s="2" t="s">
        <v>2000</v>
      </c>
      <c r="DT354" s="2" t="s">
        <v>2355</v>
      </c>
      <c r="DU354" s="2" t="s">
        <v>232</v>
      </c>
      <c r="DV354" s="2" t="s">
        <v>220</v>
      </c>
      <c r="DW354" s="4">
        <v>1</v>
      </c>
      <c r="DX354" s="8">
        <v>105.53</v>
      </c>
      <c r="DY354" s="4"/>
      <c r="DZ354" s="8"/>
      <c r="EA354" s="7"/>
      <c r="EB354" s="7"/>
      <c r="EC354" s="2" t="s">
        <v>230</v>
      </c>
      <c r="ED354" s="2" t="s">
        <v>217</v>
      </c>
      <c r="EE354" s="2" t="s">
        <v>1690</v>
      </c>
      <c r="EF354" s="2" t="s">
        <v>1411</v>
      </c>
      <c r="EG354" s="2" t="s">
        <v>232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268</v>
      </c>
      <c r="EP354" s="2" t="s">
        <v>217</v>
      </c>
      <c r="EQ354" s="2" t="s">
        <v>220</v>
      </c>
      <c r="ER354" s="2" t="s">
        <v>220</v>
      </c>
      <c r="ES354" s="2" t="s">
        <v>232</v>
      </c>
      <c r="ET354" s="2" t="s">
        <v>220</v>
      </c>
      <c r="EU354" s="4"/>
      <c r="EV354" s="8"/>
      <c r="EW354" s="4">
        <v>1</v>
      </c>
      <c r="EX354" s="8">
        <v>119.24</v>
      </c>
      <c r="EY354" s="7">
        <v>-1</v>
      </c>
      <c r="EZ354" s="7">
        <v>-1</v>
      </c>
      <c r="FA354" s="2" t="s">
        <v>230</v>
      </c>
      <c r="FB354" s="2" t="s">
        <v>217</v>
      </c>
      <c r="FC354" s="2" t="s">
        <v>1682</v>
      </c>
      <c r="FD354" s="2" t="s">
        <v>483</v>
      </c>
      <c r="FE354" s="2" t="s">
        <v>232</v>
      </c>
      <c r="FF354" s="2" t="s">
        <v>220</v>
      </c>
      <c r="FG354" s="4"/>
      <c r="FH354" s="8"/>
      <c r="FI354" s="4">
        <v>2</v>
      </c>
      <c r="FJ354" s="8">
        <v>218.06</v>
      </c>
      <c r="FK354" s="7">
        <v>-1</v>
      </c>
      <c r="FL354" s="7">
        <v>-1</v>
      </c>
      <c r="FM354" s="2" t="s">
        <v>230</v>
      </c>
      <c r="FN354" s="2" t="s">
        <v>217</v>
      </c>
      <c r="FO354" s="2" t="s">
        <v>2925</v>
      </c>
      <c r="FP354" s="2" t="s">
        <v>718</v>
      </c>
      <c r="FQ354" s="2" t="s">
        <v>232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277</v>
      </c>
      <c r="FZ354" s="2" t="s">
        <v>217</v>
      </c>
      <c r="GA354" s="2" t="s">
        <v>220</v>
      </c>
      <c r="GB354" s="2" t="s">
        <v>220</v>
      </c>
      <c r="GC354" s="2" t="s">
        <v>232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386</v>
      </c>
      <c r="GL354" s="2" t="s">
        <v>217</v>
      </c>
      <c r="GM354" s="2" t="s">
        <v>220</v>
      </c>
      <c r="GN354" s="2" t="s">
        <v>220</v>
      </c>
      <c r="GO354" s="2" t="s">
        <v>232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230</v>
      </c>
      <c r="GX354" s="2" t="s">
        <v>270</v>
      </c>
      <c r="GY354" s="2" t="s">
        <v>2377</v>
      </c>
      <c r="GZ354" s="2" t="s">
        <v>2166</v>
      </c>
      <c r="HA354" s="2" t="s">
        <v>232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254</v>
      </c>
      <c r="HJ354" s="2" t="s">
        <v>217</v>
      </c>
      <c r="HK354" s="2" t="s">
        <v>220</v>
      </c>
      <c r="HL354" s="2" t="s">
        <v>220</v>
      </c>
      <c r="HM354" s="2" t="s">
        <v>232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230</v>
      </c>
      <c r="HV354" s="2" t="s">
        <v>217</v>
      </c>
      <c r="HW354" s="2" t="s">
        <v>1156</v>
      </c>
      <c r="HX354" s="2" t="s">
        <v>3311</v>
      </c>
      <c r="HY354" s="2" t="s">
        <v>232</v>
      </c>
      <c r="HZ354" s="2" t="s">
        <v>220</v>
      </c>
      <c r="IA354" s="4"/>
      <c r="IB354" s="8"/>
      <c r="IC354" s="4"/>
      <c r="ID354" s="8"/>
      <c r="IE354" s="7"/>
      <c r="IF354" s="7"/>
      <c r="IG354" s="2" t="s">
        <v>230</v>
      </c>
      <c r="IH354" s="2" t="s">
        <v>217</v>
      </c>
      <c r="II354" s="2" t="s">
        <v>1524</v>
      </c>
      <c r="IJ354" s="2" t="s">
        <v>1393</v>
      </c>
      <c r="IK354" s="2" t="s">
        <v>232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277</v>
      </c>
      <c r="IT354" s="2" t="s">
        <v>217</v>
      </c>
      <c r="IU354" s="2" t="s">
        <v>220</v>
      </c>
      <c r="IV354" s="2" t="s">
        <v>220</v>
      </c>
      <c r="IW354" s="2" t="s">
        <v>232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416</v>
      </c>
      <c r="JF354" s="2" t="s">
        <v>217</v>
      </c>
      <c r="JG354" s="2" t="s">
        <v>220</v>
      </c>
      <c r="JH354" s="2" t="s">
        <v>220</v>
      </c>
      <c r="JI354" s="2" t="s">
        <v>232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277</v>
      </c>
      <c r="JR354" s="2" t="s">
        <v>217</v>
      </c>
      <c r="JS354" s="2" t="s">
        <v>220</v>
      </c>
      <c r="JT354" s="2" t="s">
        <v>220</v>
      </c>
      <c r="JU354" s="2" t="s">
        <v>232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386</v>
      </c>
      <c r="KD354" s="2" t="s">
        <v>217</v>
      </c>
      <c r="KE354" s="2" t="s">
        <v>220</v>
      </c>
      <c r="KF354" s="2" t="s">
        <v>220</v>
      </c>
      <c r="KG354" s="2" t="s">
        <v>232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277</v>
      </c>
      <c r="KP354" s="2" t="s">
        <v>217</v>
      </c>
      <c r="KQ354" s="2" t="s">
        <v>220</v>
      </c>
      <c r="KR354" s="2" t="s">
        <v>220</v>
      </c>
      <c r="KS354" s="2" t="s">
        <v>232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230</v>
      </c>
      <c r="LB354" s="2" t="s">
        <v>217</v>
      </c>
      <c r="LC354" s="2" t="s">
        <v>2928</v>
      </c>
      <c r="LD354" s="2" t="s">
        <v>220</v>
      </c>
      <c r="LE354" s="2" t="s">
        <v>232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268</v>
      </c>
      <c r="LN354" s="2" t="s">
        <v>217</v>
      </c>
      <c r="LO354" s="2" t="s">
        <v>220</v>
      </c>
      <c r="LP354" s="2" t="s">
        <v>220</v>
      </c>
      <c r="LQ354" s="2" t="s">
        <v>232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268</v>
      </c>
      <c r="LZ354" s="2" t="s">
        <v>217</v>
      </c>
      <c r="MA354" s="2" t="s">
        <v>220</v>
      </c>
      <c r="MB354" s="2" t="s">
        <v>220</v>
      </c>
      <c r="MC354" s="2" t="s">
        <v>232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416</v>
      </c>
      <c r="ML354" s="2" t="s">
        <v>217</v>
      </c>
      <c r="MM354" s="2" t="s">
        <v>220</v>
      </c>
      <c r="MN354" s="2" t="s">
        <v>220</v>
      </c>
      <c r="MO354" s="2" t="s">
        <v>232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230</v>
      </c>
      <c r="MX354" s="2" t="s">
        <v>274</v>
      </c>
      <c r="MY354" s="2" t="s">
        <v>480</v>
      </c>
      <c r="MZ354" s="2" t="s">
        <v>2741</v>
      </c>
      <c r="NA354" s="2" t="s">
        <v>232</v>
      </c>
      <c r="NB354" s="2" t="s">
        <v>220</v>
      </c>
      <c r="NC354" s="4"/>
      <c r="ND354" s="8"/>
      <c r="NE354" s="4"/>
      <c r="NF354" s="8"/>
      <c r="NG354" s="7"/>
      <c r="NH354" s="7"/>
      <c r="NI354" s="2" t="s">
        <v>220</v>
      </c>
      <c r="NJ354" s="2" t="s">
        <v>220</v>
      </c>
      <c r="NK354" s="2" t="s">
        <v>220</v>
      </c>
      <c r="NL354" s="2" t="s">
        <v>220</v>
      </c>
      <c r="NM354" s="2" t="s">
        <v>220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277</v>
      </c>
      <c r="NV354" s="2" t="s">
        <v>217</v>
      </c>
      <c r="NW354" s="2" t="s">
        <v>220</v>
      </c>
      <c r="NX354" s="2" t="s">
        <v>220</v>
      </c>
      <c r="NY354" s="2" t="s">
        <v>232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220</v>
      </c>
      <c r="OH354" s="2" t="s">
        <v>220</v>
      </c>
      <c r="OI354" s="2" t="s">
        <v>220</v>
      </c>
      <c r="OJ354" s="2" t="s">
        <v>220</v>
      </c>
      <c r="OK354" s="2" t="s">
        <v>220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254</v>
      </c>
      <c r="OT354" s="2" t="s">
        <v>270</v>
      </c>
      <c r="OU354" s="2" t="s">
        <v>220</v>
      </c>
      <c r="OV354" s="2" t="s">
        <v>220</v>
      </c>
      <c r="OW354" s="2" t="s">
        <v>232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277</v>
      </c>
      <c r="PF354" s="2" t="s">
        <v>217</v>
      </c>
      <c r="PG354" s="2" t="s">
        <v>220</v>
      </c>
      <c r="PH354" s="2" t="s">
        <v>220</v>
      </c>
      <c r="PI354" s="2" t="s">
        <v>232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230</v>
      </c>
      <c r="PR354" s="2" t="s">
        <v>270</v>
      </c>
      <c r="PS354" s="2" t="s">
        <v>3290</v>
      </c>
      <c r="PT354" s="2" t="s">
        <v>670</v>
      </c>
      <c r="PU354" s="2" t="s">
        <v>232</v>
      </c>
      <c r="PV354" s="2" t="s">
        <v>220</v>
      </c>
      <c r="PW354" s="4">
        <v>233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>
        <v>120</v>
      </c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</row>
    <row r="355">
      <c r="A355" s="2" t="s">
        <v>3312</v>
      </c>
      <c r="B355" s="2" t="s">
        <v>209</v>
      </c>
      <c r="C355" s="2" t="s">
        <v>2878</v>
      </c>
      <c r="D355" s="2" t="s">
        <v>2394</v>
      </c>
      <c r="E355" s="2" t="s">
        <v>2395</v>
      </c>
      <c r="F355" s="2" t="s">
        <v>3281</v>
      </c>
      <c r="G355" s="2" t="s">
        <v>3281</v>
      </c>
      <c r="H355" s="2" t="s">
        <v>3281</v>
      </c>
      <c r="I355" s="2" t="s">
        <v>3282</v>
      </c>
      <c r="J355" s="2" t="s">
        <v>215</v>
      </c>
      <c r="K355" s="2" t="s">
        <v>404</v>
      </c>
      <c r="L355" s="3">
        <v>90.65</v>
      </c>
      <c r="M355" s="3">
        <v>95.18</v>
      </c>
      <c r="N355" s="3">
        <v>259</v>
      </c>
      <c r="O355" s="2" t="s">
        <v>537</v>
      </c>
      <c r="P355" s="2" t="s">
        <v>538</v>
      </c>
      <c r="Q355" s="2" t="s">
        <v>219</v>
      </c>
      <c r="R355" s="2" t="s">
        <v>220</v>
      </c>
      <c r="S355" s="2" t="s">
        <v>3313</v>
      </c>
      <c r="T355" s="2" t="s">
        <v>220</v>
      </c>
      <c r="U355" s="2" t="s">
        <v>223</v>
      </c>
      <c r="V355" s="2" t="s">
        <v>843</v>
      </c>
      <c r="W355" s="2" t="s">
        <v>1234</v>
      </c>
      <c r="X355" s="2" t="s">
        <v>3030</v>
      </c>
      <c r="Y355" s="2" t="s">
        <v>3314</v>
      </c>
      <c r="Z355" s="4"/>
      <c r="AA355" s="4">
        <f>=ROUNDDOWN({0},0)</f>
      </c>
      <c r="AB355" s="5">
        <v>5</v>
      </c>
      <c r="AC355" s="2" t="s">
        <v>220</v>
      </c>
      <c r="AD355" s="4"/>
      <c r="AE355" s="4"/>
      <c r="AF355" s="6">
        <v>70</v>
      </c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>
        <v>9</v>
      </c>
      <c r="AS355" s="8">
        <v>589.74</v>
      </c>
      <c r="AT355" s="7">
        <v>-1</v>
      </c>
      <c r="AU355" s="7">
        <v>-1</v>
      </c>
      <c r="AV355" s="4" t="s">
        <v>220</v>
      </c>
      <c r="AW355" s="8" t="s">
        <v>220</v>
      </c>
      <c r="AX355" s="4">
        <v>10</v>
      </c>
      <c r="AY355" s="8">
        <v>701.85</v>
      </c>
      <c r="AZ355" s="7" t="s">
        <v>220</v>
      </c>
      <c r="BA355" s="7" t="s">
        <v>220</v>
      </c>
      <c r="BB355" s="7"/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/>
      <c r="BK355" s="8"/>
      <c r="BL355" s="2" t="s">
        <v>3315</v>
      </c>
      <c r="BM355" s="7"/>
      <c r="BN355" s="7"/>
      <c r="BO355" s="4"/>
      <c r="BP355" s="8"/>
      <c r="BQ355" s="4"/>
      <c r="BR355" s="8"/>
      <c r="BS355" s="7"/>
      <c r="BT355" s="7"/>
      <c r="BU355" s="2" t="s">
        <v>1188</v>
      </c>
      <c r="BV355" s="2" t="s">
        <v>270</v>
      </c>
      <c r="BW355" s="2" t="s">
        <v>220</v>
      </c>
      <c r="BX355" s="2" t="s">
        <v>1725</v>
      </c>
      <c r="BY355" s="2" t="s">
        <v>232</v>
      </c>
      <c r="BZ355" s="2" t="s">
        <v>220</v>
      </c>
      <c r="CA355" s="4"/>
      <c r="CB355" s="8"/>
      <c r="CC355" s="4"/>
      <c r="CD355" s="8"/>
      <c r="CE355" s="7"/>
      <c r="CF355" s="7"/>
      <c r="CG355" s="2" t="s">
        <v>230</v>
      </c>
      <c r="CH355" s="2" t="s">
        <v>270</v>
      </c>
      <c r="CI355" s="2" t="s">
        <v>3316</v>
      </c>
      <c r="CJ355" s="2" t="s">
        <v>1509</v>
      </c>
      <c r="CK355" s="2" t="s">
        <v>232</v>
      </c>
      <c r="CL355" s="2" t="s">
        <v>220</v>
      </c>
      <c r="CM355" s="4"/>
      <c r="CN355" s="8"/>
      <c r="CO355" s="4">
        <v>8</v>
      </c>
      <c r="CP355" s="8">
        <v>494.56</v>
      </c>
      <c r="CQ355" s="7">
        <v>-1</v>
      </c>
      <c r="CR355" s="7">
        <v>-1</v>
      </c>
      <c r="CS355" s="2" t="s">
        <v>230</v>
      </c>
      <c r="CT355" s="2" t="s">
        <v>270</v>
      </c>
      <c r="CU355" s="2" t="s">
        <v>2682</v>
      </c>
      <c r="CV355" s="2" t="s">
        <v>3309</v>
      </c>
      <c r="CW355" s="2" t="s">
        <v>269</v>
      </c>
      <c r="CX355" s="2" t="s">
        <v>220</v>
      </c>
      <c r="CY355" s="4"/>
      <c r="CZ355" s="8"/>
      <c r="DA355" s="4"/>
      <c r="DB355" s="8"/>
      <c r="DC355" s="7"/>
      <c r="DD355" s="7"/>
      <c r="DE355" s="2" t="s">
        <v>230</v>
      </c>
      <c r="DF355" s="2" t="s">
        <v>270</v>
      </c>
      <c r="DG355" s="2" t="s">
        <v>2388</v>
      </c>
      <c r="DH355" s="2" t="s">
        <v>1674</v>
      </c>
      <c r="DI355" s="2" t="s">
        <v>232</v>
      </c>
      <c r="DJ355" s="2" t="s">
        <v>220</v>
      </c>
      <c r="DK355" s="4"/>
      <c r="DL355" s="8"/>
      <c r="DM355" s="4">
        <v>1</v>
      </c>
      <c r="DN355" s="8">
        <v>95.18</v>
      </c>
      <c r="DO355" s="7">
        <v>-1</v>
      </c>
      <c r="DP355" s="7">
        <v>-1</v>
      </c>
      <c r="DQ355" s="2" t="s">
        <v>230</v>
      </c>
      <c r="DR355" s="2" t="s">
        <v>270</v>
      </c>
      <c r="DS355" s="2" t="s">
        <v>1387</v>
      </c>
      <c r="DT355" s="2" t="s">
        <v>3317</v>
      </c>
      <c r="DU355" s="2" t="s">
        <v>232</v>
      </c>
      <c r="DV355" s="2" t="s">
        <v>220</v>
      </c>
      <c r="DW355" s="4"/>
      <c r="DX355" s="8"/>
      <c r="DY355" s="4"/>
      <c r="DZ355" s="8"/>
      <c r="EA355" s="7"/>
      <c r="EB355" s="7"/>
      <c r="EC355" s="2" t="s">
        <v>230</v>
      </c>
      <c r="ED355" s="2" t="s">
        <v>270</v>
      </c>
      <c r="EE355" s="2" t="s">
        <v>3010</v>
      </c>
      <c r="EF355" s="2" t="s">
        <v>584</v>
      </c>
      <c r="EG355" s="2" t="s">
        <v>232</v>
      </c>
      <c r="EH355" s="2" t="s">
        <v>220</v>
      </c>
      <c r="EI355" s="4"/>
      <c r="EJ355" s="8"/>
      <c r="EK355" s="4"/>
      <c r="EL355" s="8"/>
      <c r="EM355" s="7"/>
      <c r="EN355" s="7"/>
      <c r="EO355" s="2" t="s">
        <v>268</v>
      </c>
      <c r="EP355" s="2" t="s">
        <v>270</v>
      </c>
      <c r="EQ355" s="2" t="s">
        <v>220</v>
      </c>
      <c r="ER355" s="2" t="s">
        <v>220</v>
      </c>
      <c r="ES355" s="2" t="s">
        <v>232</v>
      </c>
      <c r="ET355" s="2" t="s">
        <v>220</v>
      </c>
      <c r="EU355" s="4"/>
      <c r="EV355" s="8"/>
      <c r="EW355" s="4"/>
      <c r="EX355" s="8"/>
      <c r="EY355" s="7"/>
      <c r="EZ355" s="7"/>
      <c r="FA355" s="2" t="s">
        <v>230</v>
      </c>
      <c r="FB355" s="2" t="s">
        <v>270</v>
      </c>
      <c r="FC355" s="2" t="s">
        <v>1432</v>
      </c>
      <c r="FD355" s="2" t="s">
        <v>1827</v>
      </c>
      <c r="FE355" s="2" t="s">
        <v>232</v>
      </c>
      <c r="FF355" s="2" t="s">
        <v>220</v>
      </c>
      <c r="FG355" s="4"/>
      <c r="FH355" s="8"/>
      <c r="FI355" s="4"/>
      <c r="FJ355" s="8"/>
      <c r="FK355" s="7"/>
      <c r="FL355" s="7"/>
      <c r="FM355" s="2" t="s">
        <v>230</v>
      </c>
      <c r="FN355" s="2" t="s">
        <v>270</v>
      </c>
      <c r="FO355" s="2" t="s">
        <v>2925</v>
      </c>
      <c r="FP355" s="2" t="s">
        <v>3318</v>
      </c>
      <c r="FQ355" s="2" t="s">
        <v>232</v>
      </c>
      <c r="FR355" s="2" t="s">
        <v>220</v>
      </c>
      <c r="FS355" s="4"/>
      <c r="FT355" s="8"/>
      <c r="FU355" s="4"/>
      <c r="FV355" s="8"/>
      <c r="FW355" s="7"/>
      <c r="FX355" s="7"/>
      <c r="FY355" s="2" t="s">
        <v>277</v>
      </c>
      <c r="FZ355" s="2" t="s">
        <v>270</v>
      </c>
      <c r="GA355" s="2" t="s">
        <v>220</v>
      </c>
      <c r="GB355" s="2" t="s">
        <v>220</v>
      </c>
      <c r="GC355" s="2" t="s">
        <v>232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277</v>
      </c>
      <c r="GL355" s="2" t="s">
        <v>270</v>
      </c>
      <c r="GM355" s="2" t="s">
        <v>220</v>
      </c>
      <c r="GN355" s="2" t="s">
        <v>220</v>
      </c>
      <c r="GO355" s="2" t="s">
        <v>232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230</v>
      </c>
      <c r="GX355" s="2" t="s">
        <v>270</v>
      </c>
      <c r="GY355" s="2" t="s">
        <v>2377</v>
      </c>
      <c r="GZ355" s="2" t="s">
        <v>984</v>
      </c>
      <c r="HA355" s="2" t="s">
        <v>232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277</v>
      </c>
      <c r="HJ355" s="2" t="s">
        <v>270</v>
      </c>
      <c r="HK355" s="2" t="s">
        <v>220</v>
      </c>
      <c r="HL355" s="2" t="s">
        <v>220</v>
      </c>
      <c r="HM355" s="2" t="s">
        <v>232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254</v>
      </c>
      <c r="HV355" s="2" t="s">
        <v>270</v>
      </c>
      <c r="HW355" s="2" t="s">
        <v>220</v>
      </c>
      <c r="HX355" s="2" t="s">
        <v>220</v>
      </c>
      <c r="HY355" s="2" t="s">
        <v>232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230</v>
      </c>
      <c r="IH355" s="2" t="s">
        <v>270</v>
      </c>
      <c r="II355" s="2" t="s">
        <v>2374</v>
      </c>
      <c r="IJ355" s="2" t="s">
        <v>685</v>
      </c>
      <c r="IK355" s="2" t="s">
        <v>232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277</v>
      </c>
      <c r="IT355" s="2" t="s">
        <v>270</v>
      </c>
      <c r="IU355" s="2" t="s">
        <v>220</v>
      </c>
      <c r="IV355" s="2" t="s">
        <v>220</v>
      </c>
      <c r="IW355" s="2" t="s">
        <v>232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254</v>
      </c>
      <c r="JF355" s="2" t="s">
        <v>270</v>
      </c>
      <c r="JG355" s="2" t="s">
        <v>220</v>
      </c>
      <c r="JH355" s="2" t="s">
        <v>220</v>
      </c>
      <c r="JI355" s="2" t="s">
        <v>232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230</v>
      </c>
      <c r="JR355" s="2" t="s">
        <v>270</v>
      </c>
      <c r="JS355" s="2" t="s">
        <v>967</v>
      </c>
      <c r="JT355" s="2" t="s">
        <v>2592</v>
      </c>
      <c r="JU355" s="2" t="s">
        <v>232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277</v>
      </c>
      <c r="KD355" s="2" t="s">
        <v>270</v>
      </c>
      <c r="KE355" s="2" t="s">
        <v>220</v>
      </c>
      <c r="KF355" s="2" t="s">
        <v>220</v>
      </c>
      <c r="KG355" s="2" t="s">
        <v>232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277</v>
      </c>
      <c r="KP355" s="2" t="s">
        <v>270</v>
      </c>
      <c r="KQ355" s="2" t="s">
        <v>220</v>
      </c>
      <c r="KR355" s="2" t="s">
        <v>220</v>
      </c>
      <c r="KS355" s="2" t="s">
        <v>232</v>
      </c>
      <c r="KT355" s="2" t="s">
        <v>220</v>
      </c>
      <c r="KU355" s="4"/>
      <c r="KV355" s="8"/>
      <c r="KW355" s="4"/>
      <c r="KX355" s="8"/>
      <c r="KY355" s="7"/>
      <c r="KZ355" s="7"/>
      <c r="LA355" s="2" t="s">
        <v>230</v>
      </c>
      <c r="LB355" s="2" t="s">
        <v>270</v>
      </c>
      <c r="LC355" s="2" t="s">
        <v>2947</v>
      </c>
      <c r="LD355" s="2" t="s">
        <v>1554</v>
      </c>
      <c r="LE355" s="2" t="s">
        <v>232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268</v>
      </c>
      <c r="LN355" s="2" t="s">
        <v>270</v>
      </c>
      <c r="LO355" s="2" t="s">
        <v>220</v>
      </c>
      <c r="LP355" s="2" t="s">
        <v>220</v>
      </c>
      <c r="LQ355" s="2" t="s">
        <v>232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230</v>
      </c>
      <c r="LZ355" s="2" t="s">
        <v>270</v>
      </c>
      <c r="MA355" s="2" t="s">
        <v>388</v>
      </c>
      <c r="MB355" s="2" t="s">
        <v>220</v>
      </c>
      <c r="MC355" s="2" t="s">
        <v>232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416</v>
      </c>
      <c r="ML355" s="2" t="s">
        <v>270</v>
      </c>
      <c r="MM355" s="2" t="s">
        <v>220</v>
      </c>
      <c r="MN355" s="2" t="s">
        <v>220</v>
      </c>
      <c r="MO355" s="2" t="s">
        <v>232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230</v>
      </c>
      <c r="MX355" s="2" t="s">
        <v>270</v>
      </c>
      <c r="MY355" s="2" t="s">
        <v>1728</v>
      </c>
      <c r="MZ355" s="2" t="s">
        <v>596</v>
      </c>
      <c r="NA355" s="2" t="s">
        <v>232</v>
      </c>
      <c r="NB355" s="2" t="s">
        <v>220</v>
      </c>
      <c r="NC355" s="4"/>
      <c r="ND355" s="8"/>
      <c r="NE355" s="4"/>
      <c r="NF355" s="8"/>
      <c r="NG355" s="7"/>
      <c r="NH355" s="7"/>
      <c r="NI355" s="2" t="s">
        <v>220</v>
      </c>
      <c r="NJ355" s="2" t="s">
        <v>220</v>
      </c>
      <c r="NK355" s="2" t="s">
        <v>220</v>
      </c>
      <c r="NL355" s="2" t="s">
        <v>220</v>
      </c>
      <c r="NM355" s="2" t="s">
        <v>220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277</v>
      </c>
      <c r="NV355" s="2" t="s">
        <v>270</v>
      </c>
      <c r="NW355" s="2" t="s">
        <v>220</v>
      </c>
      <c r="NX355" s="2" t="s">
        <v>220</v>
      </c>
      <c r="NY355" s="2" t="s">
        <v>232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220</v>
      </c>
      <c r="OH355" s="2" t="s">
        <v>220</v>
      </c>
      <c r="OI355" s="2" t="s">
        <v>220</v>
      </c>
      <c r="OJ355" s="2" t="s">
        <v>220</v>
      </c>
      <c r="OK355" s="2" t="s">
        <v>220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254</v>
      </c>
      <c r="OT355" s="2" t="s">
        <v>270</v>
      </c>
      <c r="OU355" s="2" t="s">
        <v>220</v>
      </c>
      <c r="OV355" s="2" t="s">
        <v>220</v>
      </c>
      <c r="OW355" s="2" t="s">
        <v>232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277</v>
      </c>
      <c r="PF355" s="2" t="s">
        <v>270</v>
      </c>
      <c r="PG355" s="2" t="s">
        <v>220</v>
      </c>
      <c r="PH355" s="2" t="s">
        <v>220</v>
      </c>
      <c r="PI355" s="2" t="s">
        <v>232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230</v>
      </c>
      <c r="PR355" s="2" t="s">
        <v>270</v>
      </c>
      <c r="PS355" s="2" t="s">
        <v>3290</v>
      </c>
      <c r="PT355" s="2" t="s">
        <v>3319</v>
      </c>
      <c r="PU355" s="2" t="s">
        <v>232</v>
      </c>
      <c r="PV355" s="2" t="s">
        <v>220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</row>
    <row r="356">
      <c r="A356" s="2" t="s">
        <v>3320</v>
      </c>
      <c r="B356" s="2" t="s">
        <v>209</v>
      </c>
      <c r="C356" s="2" t="s">
        <v>2878</v>
      </c>
      <c r="D356" s="2" t="s">
        <v>2394</v>
      </c>
      <c r="E356" s="2" t="s">
        <v>2395</v>
      </c>
      <c r="F356" s="2" t="s">
        <v>3281</v>
      </c>
      <c r="G356" s="2" t="s">
        <v>3281</v>
      </c>
      <c r="H356" s="2" t="s">
        <v>3281</v>
      </c>
      <c r="I356" s="2" t="s">
        <v>3282</v>
      </c>
      <c r="J356" s="2" t="s">
        <v>1518</v>
      </c>
      <c r="K356" s="2" t="s">
        <v>404</v>
      </c>
      <c r="L356" s="3">
        <v>108.15</v>
      </c>
      <c r="M356" s="3">
        <v>113.56</v>
      </c>
      <c r="N356" s="3">
        <v>309</v>
      </c>
      <c r="O356" s="2" t="s">
        <v>537</v>
      </c>
      <c r="P356" s="2" t="s">
        <v>538</v>
      </c>
      <c r="Q356" s="2" t="s">
        <v>219</v>
      </c>
      <c r="R356" s="2" t="s">
        <v>220</v>
      </c>
      <c r="S356" s="2" t="s">
        <v>3313</v>
      </c>
      <c r="T356" s="2" t="s">
        <v>220</v>
      </c>
      <c r="U356" s="2" t="s">
        <v>223</v>
      </c>
      <c r="V356" s="2" t="s">
        <v>843</v>
      </c>
      <c r="W356" s="2" t="s">
        <v>1234</v>
      </c>
      <c r="X356" s="2" t="s">
        <v>3030</v>
      </c>
      <c r="Y356" s="2" t="s">
        <v>3314</v>
      </c>
      <c r="Z356" s="4"/>
      <c r="AA356" s="4">
        <f>=ROUNDDOWN({0},0)</f>
      </c>
      <c r="AB356" s="5">
        <v>6</v>
      </c>
      <c r="AC356" s="2" t="s">
        <v>220</v>
      </c>
      <c r="AD356" s="4"/>
      <c r="AE356" s="4"/>
      <c r="AF356" s="6">
        <v>70</v>
      </c>
      <c r="AG356" s="6"/>
      <c r="AH356" s="7">
        <v>0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/>
      <c r="AQ356" s="8"/>
      <c r="AR356" s="4">
        <v>1</v>
      </c>
      <c r="AS356" s="8">
        <v>112.11</v>
      </c>
      <c r="AT356" s="7">
        <v>-1</v>
      </c>
      <c r="AU356" s="7">
        <v>-1</v>
      </c>
      <c r="AV356" s="4" t="s">
        <v>220</v>
      </c>
      <c r="AW356" s="8" t="s">
        <v>220</v>
      </c>
      <c r="AX356" s="4" t="s">
        <v>220</v>
      </c>
      <c r="AY356" s="8" t="s">
        <v>220</v>
      </c>
      <c r="AZ356" s="7" t="s">
        <v>220</v>
      </c>
      <c r="BA356" s="7" t="s">
        <v>220</v>
      </c>
      <c r="BB356" s="7"/>
      <c r="BC356" s="4" t="s">
        <v>220</v>
      </c>
      <c r="BD356" s="8" t="s">
        <v>220</v>
      </c>
      <c r="BE356" s="4" t="s">
        <v>220</v>
      </c>
      <c r="BF356" s="8" t="s">
        <v>220</v>
      </c>
      <c r="BG356" s="7" t="s">
        <v>220</v>
      </c>
      <c r="BH356" s="7" t="s">
        <v>220</v>
      </c>
      <c r="BI356" s="7" t="s">
        <v>220</v>
      </c>
      <c r="BJ356" s="4"/>
      <c r="BK356" s="8"/>
      <c r="BL356" s="2" t="s">
        <v>17</v>
      </c>
      <c r="BM356" s="7"/>
      <c r="BN356" s="7"/>
      <c r="BO356" s="4"/>
      <c r="BP356" s="8"/>
      <c r="BQ356" s="4"/>
      <c r="BR356" s="8"/>
      <c r="BS356" s="7"/>
      <c r="BT356" s="7"/>
      <c r="BU356" s="2" t="s">
        <v>1188</v>
      </c>
      <c r="BV356" s="2" t="s">
        <v>270</v>
      </c>
      <c r="BW356" s="2" t="s">
        <v>220</v>
      </c>
      <c r="BX356" s="2" t="s">
        <v>1725</v>
      </c>
      <c r="BY356" s="2" t="s">
        <v>232</v>
      </c>
      <c r="BZ356" s="2" t="s">
        <v>220</v>
      </c>
      <c r="CA356" s="4"/>
      <c r="CB356" s="8"/>
      <c r="CC356" s="4">
        <v>1</v>
      </c>
      <c r="CD356" s="8">
        <v>112.11</v>
      </c>
      <c r="CE356" s="7">
        <v>-1</v>
      </c>
      <c r="CF356" s="7">
        <v>-1</v>
      </c>
      <c r="CG356" s="2" t="s">
        <v>230</v>
      </c>
      <c r="CH356" s="2" t="s">
        <v>270</v>
      </c>
      <c r="CI356" s="2" t="s">
        <v>3316</v>
      </c>
      <c r="CJ356" s="2" t="s">
        <v>1736</v>
      </c>
      <c r="CK356" s="2" t="s">
        <v>232</v>
      </c>
      <c r="CL356" s="2" t="s">
        <v>220</v>
      </c>
      <c r="CM356" s="4"/>
      <c r="CN356" s="8"/>
      <c r="CO356" s="4"/>
      <c r="CP356" s="8"/>
      <c r="CQ356" s="7"/>
      <c r="CR356" s="7"/>
      <c r="CS356" s="2" t="s">
        <v>230</v>
      </c>
      <c r="CT356" s="2" t="s">
        <v>270</v>
      </c>
      <c r="CU356" s="2" t="s">
        <v>2682</v>
      </c>
      <c r="CV356" s="2" t="s">
        <v>2612</v>
      </c>
      <c r="CW356" s="2" t="s">
        <v>269</v>
      </c>
      <c r="CX356" s="2" t="s">
        <v>220</v>
      </c>
      <c r="CY356" s="4"/>
      <c r="CZ356" s="8"/>
      <c r="DA356" s="4"/>
      <c r="DB356" s="8"/>
      <c r="DC356" s="7"/>
      <c r="DD356" s="7"/>
      <c r="DE356" s="2" t="s">
        <v>230</v>
      </c>
      <c r="DF356" s="2" t="s">
        <v>270</v>
      </c>
      <c r="DG356" s="2" t="s">
        <v>2388</v>
      </c>
      <c r="DH356" s="2" t="s">
        <v>477</v>
      </c>
      <c r="DI356" s="2" t="s">
        <v>232</v>
      </c>
      <c r="DJ356" s="2" t="s">
        <v>220</v>
      </c>
      <c r="DK356" s="4"/>
      <c r="DL356" s="8"/>
      <c r="DM356" s="4"/>
      <c r="DN356" s="8"/>
      <c r="DO356" s="7"/>
      <c r="DP356" s="7"/>
      <c r="DQ356" s="2" t="s">
        <v>230</v>
      </c>
      <c r="DR356" s="2" t="s">
        <v>270</v>
      </c>
      <c r="DS356" s="2" t="s">
        <v>1387</v>
      </c>
      <c r="DT356" s="2" t="s">
        <v>3317</v>
      </c>
      <c r="DU356" s="2" t="s">
        <v>232</v>
      </c>
      <c r="DV356" s="2" t="s">
        <v>220</v>
      </c>
      <c r="DW356" s="4"/>
      <c r="DX356" s="8"/>
      <c r="DY356" s="4"/>
      <c r="DZ356" s="8"/>
      <c r="EA356" s="7"/>
      <c r="EB356" s="7"/>
      <c r="EC356" s="2" t="s">
        <v>230</v>
      </c>
      <c r="ED356" s="2" t="s">
        <v>270</v>
      </c>
      <c r="EE356" s="2" t="s">
        <v>3010</v>
      </c>
      <c r="EF356" s="2" t="s">
        <v>3321</v>
      </c>
      <c r="EG356" s="2" t="s">
        <v>232</v>
      </c>
      <c r="EH356" s="2" t="s">
        <v>220</v>
      </c>
      <c r="EI356" s="4"/>
      <c r="EJ356" s="8"/>
      <c r="EK356" s="4"/>
      <c r="EL356" s="8"/>
      <c r="EM356" s="7"/>
      <c r="EN356" s="7"/>
      <c r="EO356" s="2" t="s">
        <v>268</v>
      </c>
      <c r="EP356" s="2" t="s">
        <v>270</v>
      </c>
      <c r="EQ356" s="2" t="s">
        <v>220</v>
      </c>
      <c r="ER356" s="2" t="s">
        <v>220</v>
      </c>
      <c r="ES356" s="2" t="s">
        <v>232</v>
      </c>
      <c r="ET356" s="2" t="s">
        <v>220</v>
      </c>
      <c r="EU356" s="4"/>
      <c r="EV356" s="8"/>
      <c r="EW356" s="4"/>
      <c r="EX356" s="8"/>
      <c r="EY356" s="7"/>
      <c r="EZ356" s="7"/>
      <c r="FA356" s="2" t="s">
        <v>230</v>
      </c>
      <c r="FB356" s="2" t="s">
        <v>270</v>
      </c>
      <c r="FC356" s="2" t="s">
        <v>1432</v>
      </c>
      <c r="FD356" s="2" t="s">
        <v>1169</v>
      </c>
      <c r="FE356" s="2" t="s">
        <v>232</v>
      </c>
      <c r="FF356" s="2" t="s">
        <v>220</v>
      </c>
      <c r="FG356" s="4"/>
      <c r="FH356" s="8"/>
      <c r="FI356" s="4"/>
      <c r="FJ356" s="8"/>
      <c r="FK356" s="7"/>
      <c r="FL356" s="7"/>
      <c r="FM356" s="2" t="s">
        <v>230</v>
      </c>
      <c r="FN356" s="2" t="s">
        <v>270</v>
      </c>
      <c r="FO356" s="2" t="s">
        <v>962</v>
      </c>
      <c r="FP356" s="2" t="s">
        <v>1170</v>
      </c>
      <c r="FQ356" s="2" t="s">
        <v>232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277</v>
      </c>
      <c r="FZ356" s="2" t="s">
        <v>270</v>
      </c>
      <c r="GA356" s="2" t="s">
        <v>220</v>
      </c>
      <c r="GB356" s="2" t="s">
        <v>220</v>
      </c>
      <c r="GC356" s="2" t="s">
        <v>232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277</v>
      </c>
      <c r="GL356" s="2" t="s">
        <v>270</v>
      </c>
      <c r="GM356" s="2" t="s">
        <v>220</v>
      </c>
      <c r="GN356" s="2" t="s">
        <v>220</v>
      </c>
      <c r="GO356" s="2" t="s">
        <v>232</v>
      </c>
      <c r="GP356" s="2" t="s">
        <v>220</v>
      </c>
      <c r="GQ356" s="4"/>
      <c r="GR356" s="8"/>
      <c r="GS356" s="4"/>
      <c r="GT356" s="8"/>
      <c r="GU356" s="7"/>
      <c r="GV356" s="7"/>
      <c r="GW356" s="2" t="s">
        <v>230</v>
      </c>
      <c r="GX356" s="2" t="s">
        <v>270</v>
      </c>
      <c r="GY356" s="2" t="s">
        <v>2377</v>
      </c>
      <c r="GZ356" s="2" t="s">
        <v>731</v>
      </c>
      <c r="HA356" s="2" t="s">
        <v>232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277</v>
      </c>
      <c r="HJ356" s="2" t="s">
        <v>270</v>
      </c>
      <c r="HK356" s="2" t="s">
        <v>220</v>
      </c>
      <c r="HL356" s="2" t="s">
        <v>220</v>
      </c>
      <c r="HM356" s="2" t="s">
        <v>232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254</v>
      </c>
      <c r="HV356" s="2" t="s">
        <v>270</v>
      </c>
      <c r="HW356" s="2" t="s">
        <v>220</v>
      </c>
      <c r="HX356" s="2" t="s">
        <v>220</v>
      </c>
      <c r="HY356" s="2" t="s">
        <v>232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230</v>
      </c>
      <c r="IH356" s="2" t="s">
        <v>270</v>
      </c>
      <c r="II356" s="2" t="s">
        <v>2374</v>
      </c>
      <c r="IJ356" s="2" t="s">
        <v>220</v>
      </c>
      <c r="IK356" s="2" t="s">
        <v>232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277</v>
      </c>
      <c r="IT356" s="2" t="s">
        <v>270</v>
      </c>
      <c r="IU356" s="2" t="s">
        <v>220</v>
      </c>
      <c r="IV356" s="2" t="s">
        <v>220</v>
      </c>
      <c r="IW356" s="2" t="s">
        <v>232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254</v>
      </c>
      <c r="JF356" s="2" t="s">
        <v>270</v>
      </c>
      <c r="JG356" s="2" t="s">
        <v>220</v>
      </c>
      <c r="JH356" s="2" t="s">
        <v>220</v>
      </c>
      <c r="JI356" s="2" t="s">
        <v>232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230</v>
      </c>
      <c r="JR356" s="2" t="s">
        <v>270</v>
      </c>
      <c r="JS356" s="2" t="s">
        <v>967</v>
      </c>
      <c r="JT356" s="2" t="s">
        <v>734</v>
      </c>
      <c r="JU356" s="2" t="s">
        <v>232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277</v>
      </c>
      <c r="KD356" s="2" t="s">
        <v>270</v>
      </c>
      <c r="KE356" s="2" t="s">
        <v>220</v>
      </c>
      <c r="KF356" s="2" t="s">
        <v>220</v>
      </c>
      <c r="KG356" s="2" t="s">
        <v>232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277</v>
      </c>
      <c r="KP356" s="2" t="s">
        <v>270</v>
      </c>
      <c r="KQ356" s="2" t="s">
        <v>220</v>
      </c>
      <c r="KR356" s="2" t="s">
        <v>220</v>
      </c>
      <c r="KS356" s="2" t="s">
        <v>232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230</v>
      </c>
      <c r="LB356" s="2" t="s">
        <v>270</v>
      </c>
      <c r="LC356" s="2" t="s">
        <v>2947</v>
      </c>
      <c r="LD356" s="2" t="s">
        <v>2069</v>
      </c>
      <c r="LE356" s="2" t="s">
        <v>232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268</v>
      </c>
      <c r="LN356" s="2" t="s">
        <v>270</v>
      </c>
      <c r="LO356" s="2" t="s">
        <v>220</v>
      </c>
      <c r="LP356" s="2" t="s">
        <v>220</v>
      </c>
      <c r="LQ356" s="2" t="s">
        <v>232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270</v>
      </c>
      <c r="MA356" s="2" t="s">
        <v>388</v>
      </c>
      <c r="MB356" s="2" t="s">
        <v>220</v>
      </c>
      <c r="MC356" s="2" t="s">
        <v>232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416</v>
      </c>
      <c r="ML356" s="2" t="s">
        <v>270</v>
      </c>
      <c r="MM356" s="2" t="s">
        <v>220</v>
      </c>
      <c r="MN356" s="2" t="s">
        <v>220</v>
      </c>
      <c r="MO356" s="2" t="s">
        <v>232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230</v>
      </c>
      <c r="MX356" s="2" t="s">
        <v>270</v>
      </c>
      <c r="MY356" s="2" t="s">
        <v>1728</v>
      </c>
      <c r="MZ356" s="2" t="s">
        <v>1511</v>
      </c>
      <c r="NA356" s="2" t="s">
        <v>232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220</v>
      </c>
      <c r="NJ356" s="2" t="s">
        <v>220</v>
      </c>
      <c r="NK356" s="2" t="s">
        <v>220</v>
      </c>
      <c r="NL356" s="2" t="s">
        <v>220</v>
      </c>
      <c r="NM356" s="2" t="s">
        <v>220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277</v>
      </c>
      <c r="NV356" s="2" t="s">
        <v>270</v>
      </c>
      <c r="NW356" s="2" t="s">
        <v>220</v>
      </c>
      <c r="NX356" s="2" t="s">
        <v>220</v>
      </c>
      <c r="NY356" s="2" t="s">
        <v>232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220</v>
      </c>
      <c r="OI356" s="2" t="s">
        <v>220</v>
      </c>
      <c r="OJ356" s="2" t="s">
        <v>220</v>
      </c>
      <c r="OK356" s="2" t="s">
        <v>220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254</v>
      </c>
      <c r="OT356" s="2" t="s">
        <v>270</v>
      </c>
      <c r="OU356" s="2" t="s">
        <v>220</v>
      </c>
      <c r="OV356" s="2" t="s">
        <v>220</v>
      </c>
      <c r="OW356" s="2" t="s">
        <v>232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277</v>
      </c>
      <c r="PF356" s="2" t="s">
        <v>270</v>
      </c>
      <c r="PG356" s="2" t="s">
        <v>220</v>
      </c>
      <c r="PH356" s="2" t="s">
        <v>220</v>
      </c>
      <c r="PI356" s="2" t="s">
        <v>232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230</v>
      </c>
      <c r="PR356" s="2" t="s">
        <v>270</v>
      </c>
      <c r="PS356" s="2" t="s">
        <v>962</v>
      </c>
      <c r="PT356" s="2" t="s">
        <v>730</v>
      </c>
      <c r="PU356" s="2" t="s">
        <v>232</v>
      </c>
      <c r="PV356" s="2" t="s">
        <v>220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</row>
    <row r="357">
      <c r="A357" s="2" t="s">
        <v>3322</v>
      </c>
      <c r="B357" s="2" t="s">
        <v>209</v>
      </c>
      <c r="C357" s="2" t="s">
        <v>2878</v>
      </c>
      <c r="D357" s="2" t="s">
        <v>2394</v>
      </c>
      <c r="E357" s="2" t="s">
        <v>2395</v>
      </c>
      <c r="F357" s="2" t="s">
        <v>3323</v>
      </c>
      <c r="G357" s="2" t="s">
        <v>3323</v>
      </c>
      <c r="H357" s="2" t="s">
        <v>3323</v>
      </c>
      <c r="I357" s="2" t="s">
        <v>3324</v>
      </c>
      <c r="J357" s="2" t="s">
        <v>215</v>
      </c>
      <c r="K357" s="2" t="s">
        <v>1329</v>
      </c>
      <c r="L357" s="3">
        <v>67.2</v>
      </c>
      <c r="M357" s="3">
        <v>70.56</v>
      </c>
      <c r="N357" s="3">
        <v>159.99</v>
      </c>
      <c r="O357" s="2" t="s">
        <v>217</v>
      </c>
      <c r="P357" s="2" t="s">
        <v>673</v>
      </c>
      <c r="Q357" s="2" t="s">
        <v>219</v>
      </c>
      <c r="R357" s="2" t="s">
        <v>220</v>
      </c>
      <c r="S357" s="2" t="s">
        <v>3325</v>
      </c>
      <c r="T357" s="2" t="s">
        <v>220</v>
      </c>
      <c r="U357" s="2" t="s">
        <v>1621</v>
      </c>
      <c r="V357" s="2" t="s">
        <v>3326</v>
      </c>
      <c r="W357" s="2" t="s">
        <v>1234</v>
      </c>
      <c r="X357" s="2" t="s">
        <v>845</v>
      </c>
      <c r="Y357" s="2" t="s">
        <v>1887</v>
      </c>
      <c r="Z357" s="4">
        <v>79</v>
      </c>
      <c r="AA357" s="4">
        <f>=ROUNDDOWN(5.26666666666667,0)</f>
      </c>
      <c r="AB357" s="5">
        <v>15</v>
      </c>
      <c r="AC357" s="2" t="s">
        <v>1186</v>
      </c>
      <c r="AD357" s="4">
        <v>100</v>
      </c>
      <c r="AE357" s="4">
        <v>430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>
        <v>46</v>
      </c>
      <c r="AQ357" s="8">
        <v>3507.21</v>
      </c>
      <c r="AR357" s="4">
        <v>2</v>
      </c>
      <c r="AS357" s="8">
        <v>143.23</v>
      </c>
      <c r="AT357" s="7">
        <v>22</v>
      </c>
      <c r="AU357" s="7">
        <v>23.4866</v>
      </c>
      <c r="AV357" s="4">
        <v>90</v>
      </c>
      <c r="AW357" s="8">
        <v>7446.07</v>
      </c>
      <c r="AX357" s="4">
        <v>2</v>
      </c>
      <c r="AY357" s="8">
        <v>143.23</v>
      </c>
      <c r="AZ357" s="7">
        <v>44</v>
      </c>
      <c r="BA357" s="7">
        <v>50.9868</v>
      </c>
      <c r="BB357" s="7">
        <v>0.471</v>
      </c>
      <c r="BC357" s="4">
        <v>90</v>
      </c>
      <c r="BD357" s="8">
        <v>7446.07</v>
      </c>
      <c r="BE357" s="4">
        <v>2</v>
      </c>
      <c r="BF357" s="8">
        <v>143.23</v>
      </c>
      <c r="BG357" s="7">
        <v>44</v>
      </c>
      <c r="BH357" s="7">
        <v>50.9868</v>
      </c>
      <c r="BI357" s="7">
        <v>1</v>
      </c>
      <c r="BJ357" s="4">
        <v>46</v>
      </c>
      <c r="BK357" s="8">
        <v>3507.21</v>
      </c>
      <c r="BL357" s="2" t="s">
        <v>3327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254</v>
      </c>
      <c r="BV357" s="2" t="s">
        <v>217</v>
      </c>
      <c r="BW357" s="2" t="s">
        <v>220</v>
      </c>
      <c r="BX357" s="2" t="s">
        <v>220</v>
      </c>
      <c r="BY357" s="2" t="s">
        <v>232</v>
      </c>
      <c r="BZ357" s="2" t="s">
        <v>220</v>
      </c>
      <c r="CA357" s="4">
        <v>7</v>
      </c>
      <c r="CB357" s="8">
        <v>533.4</v>
      </c>
      <c r="CC357" s="4">
        <v>1</v>
      </c>
      <c r="CD357" s="8">
        <v>76.2</v>
      </c>
      <c r="CE357" s="7">
        <v>6</v>
      </c>
      <c r="CF357" s="7">
        <v>6</v>
      </c>
      <c r="CG357" s="2" t="s">
        <v>230</v>
      </c>
      <c r="CH357" s="2" t="s">
        <v>217</v>
      </c>
      <c r="CI357" s="2" t="s">
        <v>1049</v>
      </c>
      <c r="CJ357" s="2" t="s">
        <v>1065</v>
      </c>
      <c r="CK357" s="2" t="s">
        <v>232</v>
      </c>
      <c r="CL357" s="2" t="s">
        <v>220</v>
      </c>
      <c r="CM357" s="4">
        <v>17</v>
      </c>
      <c r="CN357" s="8">
        <v>1343.51</v>
      </c>
      <c r="CO357" s="4"/>
      <c r="CP357" s="8"/>
      <c r="CQ357" s="7"/>
      <c r="CR357" s="7"/>
      <c r="CS357" s="2" t="s">
        <v>230</v>
      </c>
      <c r="CT357" s="2" t="s">
        <v>217</v>
      </c>
      <c r="CU357" s="2" t="s">
        <v>3328</v>
      </c>
      <c r="CV357" s="2" t="s">
        <v>788</v>
      </c>
      <c r="CW357" s="2" t="s">
        <v>232</v>
      </c>
      <c r="CX357" s="2" t="s">
        <v>220</v>
      </c>
      <c r="CY357" s="4">
        <v>2</v>
      </c>
      <c r="CZ357" s="8">
        <v>152.4</v>
      </c>
      <c r="DA357" s="4"/>
      <c r="DB357" s="8"/>
      <c r="DC357" s="7"/>
      <c r="DD357" s="7"/>
      <c r="DE357" s="2" t="s">
        <v>230</v>
      </c>
      <c r="DF357" s="2" t="s">
        <v>217</v>
      </c>
      <c r="DG357" s="2" t="s">
        <v>2267</v>
      </c>
      <c r="DH357" s="2" t="s">
        <v>3329</v>
      </c>
      <c r="DI357" s="2" t="s">
        <v>232</v>
      </c>
      <c r="DJ357" s="2" t="s">
        <v>220</v>
      </c>
      <c r="DK357" s="4">
        <v>7</v>
      </c>
      <c r="DL357" s="8">
        <v>567.66</v>
      </c>
      <c r="DM357" s="4">
        <v>1</v>
      </c>
      <c r="DN357" s="8">
        <v>67.03</v>
      </c>
      <c r="DO357" s="7">
        <v>6</v>
      </c>
      <c r="DP357" s="7">
        <v>7.4687</v>
      </c>
      <c r="DQ357" s="2" t="s">
        <v>230</v>
      </c>
      <c r="DR357" s="2" t="s">
        <v>217</v>
      </c>
      <c r="DS357" s="2" t="s">
        <v>1887</v>
      </c>
      <c r="DT357" s="2" t="s">
        <v>3330</v>
      </c>
      <c r="DU357" s="2" t="s">
        <v>232</v>
      </c>
      <c r="DV357" s="2" t="s">
        <v>220</v>
      </c>
      <c r="DW357" s="4">
        <v>7</v>
      </c>
      <c r="DX357" s="8">
        <v>465.7</v>
      </c>
      <c r="DY357" s="4"/>
      <c r="DZ357" s="8"/>
      <c r="EA357" s="7"/>
      <c r="EB357" s="7"/>
      <c r="EC357" s="2" t="s">
        <v>230</v>
      </c>
      <c r="ED357" s="2" t="s">
        <v>217</v>
      </c>
      <c r="EE357" s="2" t="s">
        <v>1982</v>
      </c>
      <c r="EF357" s="2" t="s">
        <v>1255</v>
      </c>
      <c r="EG357" s="2" t="s">
        <v>232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268</v>
      </c>
      <c r="EP357" s="2" t="s">
        <v>217</v>
      </c>
      <c r="EQ357" s="2" t="s">
        <v>220</v>
      </c>
      <c r="ER357" s="2" t="s">
        <v>220</v>
      </c>
      <c r="ES357" s="2" t="s">
        <v>232</v>
      </c>
      <c r="ET357" s="2" t="s">
        <v>220</v>
      </c>
      <c r="EU357" s="4">
        <v>6</v>
      </c>
      <c r="EV357" s="8">
        <v>444.54</v>
      </c>
      <c r="EW357" s="4"/>
      <c r="EX357" s="8"/>
      <c r="EY357" s="7"/>
      <c r="EZ357" s="7"/>
      <c r="FA357" s="2" t="s">
        <v>230</v>
      </c>
      <c r="FB357" s="2" t="s">
        <v>217</v>
      </c>
      <c r="FC357" s="2" t="s">
        <v>3331</v>
      </c>
      <c r="FD357" s="2" t="s">
        <v>2047</v>
      </c>
      <c r="FE357" s="2" t="s">
        <v>232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230</v>
      </c>
      <c r="FN357" s="2" t="s">
        <v>217</v>
      </c>
      <c r="FO357" s="2" t="s">
        <v>2890</v>
      </c>
      <c r="FP357" s="2" t="s">
        <v>2046</v>
      </c>
      <c r="FQ357" s="2" t="s">
        <v>232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277</v>
      </c>
      <c r="FZ357" s="2" t="s">
        <v>217</v>
      </c>
      <c r="GA357" s="2" t="s">
        <v>220</v>
      </c>
      <c r="GB357" s="2" t="s">
        <v>220</v>
      </c>
      <c r="GC357" s="2" t="s">
        <v>232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277</v>
      </c>
      <c r="GL357" s="2" t="s">
        <v>217</v>
      </c>
      <c r="GM357" s="2" t="s">
        <v>220</v>
      </c>
      <c r="GN357" s="2" t="s">
        <v>220</v>
      </c>
      <c r="GO357" s="2" t="s">
        <v>232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277</v>
      </c>
      <c r="GX357" s="2" t="s">
        <v>217</v>
      </c>
      <c r="GY357" s="2" t="s">
        <v>220</v>
      </c>
      <c r="GZ357" s="2" t="s">
        <v>220</v>
      </c>
      <c r="HA357" s="2" t="s">
        <v>232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254</v>
      </c>
      <c r="HJ357" s="2" t="s">
        <v>217</v>
      </c>
      <c r="HK357" s="2" t="s">
        <v>220</v>
      </c>
      <c r="HL357" s="2" t="s">
        <v>220</v>
      </c>
      <c r="HM357" s="2" t="s">
        <v>232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254</v>
      </c>
      <c r="HV357" s="2" t="s">
        <v>217</v>
      </c>
      <c r="HW357" s="2" t="s">
        <v>220</v>
      </c>
      <c r="HX357" s="2" t="s">
        <v>220</v>
      </c>
      <c r="HY357" s="2" t="s">
        <v>232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230</v>
      </c>
      <c r="IH357" s="2" t="s">
        <v>217</v>
      </c>
      <c r="II357" s="2" t="s">
        <v>1887</v>
      </c>
      <c r="IJ357" s="2" t="s">
        <v>220</v>
      </c>
      <c r="IK357" s="2" t="s">
        <v>232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277</v>
      </c>
      <c r="IT357" s="2" t="s">
        <v>217</v>
      </c>
      <c r="IU357" s="2" t="s">
        <v>220</v>
      </c>
      <c r="IV357" s="2" t="s">
        <v>220</v>
      </c>
      <c r="IW357" s="2" t="s">
        <v>232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254</v>
      </c>
      <c r="JF357" s="2" t="s">
        <v>217</v>
      </c>
      <c r="JG357" s="2" t="s">
        <v>220</v>
      </c>
      <c r="JH357" s="2" t="s">
        <v>220</v>
      </c>
      <c r="JI357" s="2" t="s">
        <v>232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277</v>
      </c>
      <c r="JR357" s="2" t="s">
        <v>217</v>
      </c>
      <c r="JS357" s="2" t="s">
        <v>220</v>
      </c>
      <c r="JT357" s="2" t="s">
        <v>220</v>
      </c>
      <c r="JU357" s="2" t="s">
        <v>232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277</v>
      </c>
      <c r="KD357" s="2" t="s">
        <v>217</v>
      </c>
      <c r="KE357" s="2" t="s">
        <v>220</v>
      </c>
      <c r="KF357" s="2" t="s">
        <v>220</v>
      </c>
      <c r="KG357" s="2" t="s">
        <v>232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277</v>
      </c>
      <c r="KP357" s="2" t="s">
        <v>217</v>
      </c>
      <c r="KQ357" s="2" t="s">
        <v>220</v>
      </c>
      <c r="KR357" s="2" t="s">
        <v>220</v>
      </c>
      <c r="KS357" s="2" t="s">
        <v>232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277</v>
      </c>
      <c r="LB357" s="2" t="s">
        <v>217</v>
      </c>
      <c r="LC357" s="2" t="s">
        <v>220</v>
      </c>
      <c r="LD357" s="2" t="s">
        <v>220</v>
      </c>
      <c r="LE357" s="2" t="s">
        <v>232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277</v>
      </c>
      <c r="LN357" s="2" t="s">
        <v>217</v>
      </c>
      <c r="LO357" s="2" t="s">
        <v>220</v>
      </c>
      <c r="LP357" s="2" t="s">
        <v>220</v>
      </c>
      <c r="LQ357" s="2" t="s">
        <v>232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277</v>
      </c>
      <c r="LZ357" s="2" t="s">
        <v>217</v>
      </c>
      <c r="MA357" s="2" t="s">
        <v>220</v>
      </c>
      <c r="MB357" s="2" t="s">
        <v>220</v>
      </c>
      <c r="MC357" s="2" t="s">
        <v>232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230</v>
      </c>
      <c r="ML357" s="2" t="s">
        <v>270</v>
      </c>
      <c r="MM357" s="2" t="s">
        <v>421</v>
      </c>
      <c r="MN357" s="2" t="s">
        <v>220</v>
      </c>
      <c r="MO357" s="2" t="s">
        <v>232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254</v>
      </c>
      <c r="MX357" s="2" t="s">
        <v>217</v>
      </c>
      <c r="MY357" s="2" t="s">
        <v>220</v>
      </c>
      <c r="MZ357" s="2" t="s">
        <v>220</v>
      </c>
      <c r="NA357" s="2" t="s">
        <v>232</v>
      </c>
      <c r="NB357" s="2" t="s">
        <v>220</v>
      </c>
      <c r="NC357" s="4"/>
      <c r="ND357" s="8"/>
      <c r="NE357" s="4"/>
      <c r="NF357" s="8"/>
      <c r="NG357" s="7"/>
      <c r="NH357" s="7"/>
      <c r="NI357" s="2" t="s">
        <v>277</v>
      </c>
      <c r="NJ357" s="2" t="s">
        <v>217</v>
      </c>
      <c r="NK357" s="2" t="s">
        <v>220</v>
      </c>
      <c r="NL357" s="2" t="s">
        <v>220</v>
      </c>
      <c r="NM357" s="2" t="s">
        <v>232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277</v>
      </c>
      <c r="NV357" s="2" t="s">
        <v>217</v>
      </c>
      <c r="NW357" s="2" t="s">
        <v>220</v>
      </c>
      <c r="NX357" s="2" t="s">
        <v>220</v>
      </c>
      <c r="NY357" s="2" t="s">
        <v>232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220</v>
      </c>
      <c r="OH357" s="2" t="s">
        <v>220</v>
      </c>
      <c r="OI357" s="2" t="s">
        <v>220</v>
      </c>
      <c r="OJ357" s="2" t="s">
        <v>220</v>
      </c>
      <c r="OK357" s="2" t="s">
        <v>220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220</v>
      </c>
      <c r="OT357" s="2" t="s">
        <v>220</v>
      </c>
      <c r="OU357" s="2" t="s">
        <v>220</v>
      </c>
      <c r="OV357" s="2" t="s">
        <v>220</v>
      </c>
      <c r="OW357" s="2" t="s">
        <v>220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277</v>
      </c>
      <c r="PF357" s="2" t="s">
        <v>217</v>
      </c>
      <c r="PG357" s="2" t="s">
        <v>220</v>
      </c>
      <c r="PH357" s="2" t="s">
        <v>220</v>
      </c>
      <c r="PI357" s="2" t="s">
        <v>232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220</v>
      </c>
      <c r="PR357" s="2" t="s">
        <v>220</v>
      </c>
      <c r="PS357" s="2" t="s">
        <v>220</v>
      </c>
      <c r="PT357" s="2" t="s">
        <v>220</v>
      </c>
      <c r="PU357" s="2" t="s">
        <v>220</v>
      </c>
      <c r="PV357" s="2" t="s">
        <v>220</v>
      </c>
      <c r="PW357" s="4">
        <v>79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>
        <v>100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>
        <v>80</v>
      </c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>
        <v>150</v>
      </c>
      <c r="SU357" s="4"/>
      <c r="SV357" s="4"/>
      <c r="SW357" s="4"/>
      <c r="SX357" s="4"/>
      <c r="SY357" s="4"/>
      <c r="SZ357" s="4"/>
      <c r="TA357" s="4"/>
      <c r="TB357" s="4"/>
      <c r="TC357" s="4"/>
      <c r="TD357" s="4">
        <v>100</v>
      </c>
      <c r="TE357" s="4"/>
      <c r="TF357" s="4"/>
      <c r="TG357" s="4"/>
      <c r="TH357" s="4"/>
    </row>
    <row r="358">
      <c r="A358" s="2" t="s">
        <v>3332</v>
      </c>
      <c r="B358" s="2" t="s">
        <v>209</v>
      </c>
      <c r="C358" s="2" t="s">
        <v>2878</v>
      </c>
      <c r="D358" s="2" t="s">
        <v>2394</v>
      </c>
      <c r="E358" s="2" t="s">
        <v>2395</v>
      </c>
      <c r="F358" s="2" t="s">
        <v>3323</v>
      </c>
      <c r="G358" s="2" t="s">
        <v>3323</v>
      </c>
      <c r="H358" s="2" t="s">
        <v>3323</v>
      </c>
      <c r="I358" s="2" t="s">
        <v>3324</v>
      </c>
      <c r="J358" s="2" t="s">
        <v>282</v>
      </c>
      <c r="K358" s="2" t="s">
        <v>1329</v>
      </c>
      <c r="L358" s="3">
        <v>79.8</v>
      </c>
      <c r="M358" s="3">
        <v>83.79</v>
      </c>
      <c r="N358" s="3">
        <v>189.99</v>
      </c>
      <c r="O358" s="2" t="s">
        <v>217</v>
      </c>
      <c r="P358" s="2" t="s">
        <v>673</v>
      </c>
      <c r="Q358" s="2" t="s">
        <v>219</v>
      </c>
      <c r="R358" s="2" t="s">
        <v>220</v>
      </c>
      <c r="S358" s="2" t="s">
        <v>3325</v>
      </c>
      <c r="T358" s="2" t="s">
        <v>220</v>
      </c>
      <c r="U358" s="2" t="s">
        <v>1621</v>
      </c>
      <c r="V358" s="2" t="s">
        <v>3326</v>
      </c>
      <c r="W358" s="2" t="s">
        <v>1234</v>
      </c>
      <c r="X358" s="2" t="s">
        <v>845</v>
      </c>
      <c r="Y358" s="2" t="s">
        <v>1887</v>
      </c>
      <c r="Z358" s="4">
        <v>134</v>
      </c>
      <c r="AA358" s="4">
        <f>=ROUNDDOWN(6.7,0)</f>
      </c>
      <c r="AB358" s="5">
        <v>20</v>
      </c>
      <c r="AC358" s="2" t="s">
        <v>1186</v>
      </c>
      <c r="AD358" s="4">
        <v>110</v>
      </c>
      <c r="AE358" s="4">
        <v>420</v>
      </c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44</v>
      </c>
      <c r="AQ358" s="8">
        <v>3938.86</v>
      </c>
      <c r="AR358" s="4"/>
      <c r="AS358" s="8"/>
      <c r="AT358" s="7"/>
      <c r="AU358" s="7"/>
      <c r="AV358" s="4" t="s">
        <v>220</v>
      </c>
      <c r="AW358" s="8" t="s">
        <v>220</v>
      </c>
      <c r="AX358" s="4" t="s">
        <v>220</v>
      </c>
      <c r="AY358" s="8" t="s">
        <v>220</v>
      </c>
      <c r="AZ358" s="7" t="s">
        <v>220</v>
      </c>
      <c r="BA358" s="7" t="s">
        <v>220</v>
      </c>
      <c r="BB358" s="7">
        <v>0.529</v>
      </c>
      <c r="BC358" s="4" t="s">
        <v>220</v>
      </c>
      <c r="BD358" s="8" t="s">
        <v>220</v>
      </c>
      <c r="BE358" s="4" t="s">
        <v>220</v>
      </c>
      <c r="BF358" s="8" t="s">
        <v>220</v>
      </c>
      <c r="BG358" s="7" t="s">
        <v>220</v>
      </c>
      <c r="BH358" s="7" t="s">
        <v>220</v>
      </c>
      <c r="BI358" s="7" t="s">
        <v>220</v>
      </c>
      <c r="BJ358" s="4">
        <v>44</v>
      </c>
      <c r="BK358" s="8">
        <v>3938.86</v>
      </c>
      <c r="BL358" s="2" t="s">
        <v>2979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254</v>
      </c>
      <c r="BV358" s="2" t="s">
        <v>217</v>
      </c>
      <c r="BW358" s="2" t="s">
        <v>220</v>
      </c>
      <c r="BX358" s="2" t="s">
        <v>220</v>
      </c>
      <c r="BY358" s="2" t="s">
        <v>232</v>
      </c>
      <c r="BZ358" s="2" t="s">
        <v>220</v>
      </c>
      <c r="CA358" s="4">
        <v>7</v>
      </c>
      <c r="CB358" s="8">
        <v>633.43</v>
      </c>
      <c r="CC358" s="4"/>
      <c r="CD358" s="8"/>
      <c r="CE358" s="7"/>
      <c r="CF358" s="7"/>
      <c r="CG358" s="2" t="s">
        <v>230</v>
      </c>
      <c r="CH358" s="2" t="s">
        <v>217</v>
      </c>
      <c r="CI358" s="2" t="s">
        <v>1049</v>
      </c>
      <c r="CJ358" s="2" t="s">
        <v>2116</v>
      </c>
      <c r="CK358" s="2" t="s">
        <v>232</v>
      </c>
      <c r="CL358" s="2" t="s">
        <v>220</v>
      </c>
      <c r="CM358" s="4">
        <v>13</v>
      </c>
      <c r="CN358" s="8">
        <v>1219.92</v>
      </c>
      <c r="CO358" s="4"/>
      <c r="CP358" s="8"/>
      <c r="CQ358" s="7"/>
      <c r="CR358" s="7"/>
      <c r="CS358" s="2" t="s">
        <v>230</v>
      </c>
      <c r="CT358" s="2" t="s">
        <v>217</v>
      </c>
      <c r="CU358" s="2" t="s">
        <v>3328</v>
      </c>
      <c r="CV358" s="2" t="s">
        <v>788</v>
      </c>
      <c r="CW358" s="2" t="s">
        <v>232</v>
      </c>
      <c r="CX358" s="2" t="s">
        <v>220</v>
      </c>
      <c r="CY358" s="4">
        <v>8</v>
      </c>
      <c r="CZ358" s="8">
        <v>723.92</v>
      </c>
      <c r="DA358" s="4"/>
      <c r="DB358" s="8"/>
      <c r="DC358" s="7"/>
      <c r="DD358" s="7"/>
      <c r="DE358" s="2" t="s">
        <v>230</v>
      </c>
      <c r="DF358" s="2" t="s">
        <v>217</v>
      </c>
      <c r="DG358" s="2" t="s">
        <v>2267</v>
      </c>
      <c r="DH358" s="2" t="s">
        <v>1874</v>
      </c>
      <c r="DI358" s="2" t="s">
        <v>232</v>
      </c>
      <c r="DJ358" s="2" t="s">
        <v>220</v>
      </c>
      <c r="DK358" s="4">
        <v>5</v>
      </c>
      <c r="DL358" s="8">
        <v>418.95</v>
      </c>
      <c r="DM358" s="4"/>
      <c r="DN358" s="8"/>
      <c r="DO358" s="7"/>
      <c r="DP358" s="7"/>
      <c r="DQ358" s="2" t="s">
        <v>230</v>
      </c>
      <c r="DR358" s="2" t="s">
        <v>217</v>
      </c>
      <c r="DS358" s="2" t="s">
        <v>1753</v>
      </c>
      <c r="DT358" s="2" t="s">
        <v>3096</v>
      </c>
      <c r="DU358" s="2" t="s">
        <v>232</v>
      </c>
      <c r="DV358" s="2" t="s">
        <v>220</v>
      </c>
      <c r="DW358" s="4">
        <v>6</v>
      </c>
      <c r="DX358" s="8">
        <v>502.74</v>
      </c>
      <c r="DY358" s="4"/>
      <c r="DZ358" s="8"/>
      <c r="EA358" s="7"/>
      <c r="EB358" s="7"/>
      <c r="EC358" s="2" t="s">
        <v>230</v>
      </c>
      <c r="ED358" s="2" t="s">
        <v>217</v>
      </c>
      <c r="EE358" s="2" t="s">
        <v>1982</v>
      </c>
      <c r="EF358" s="2" t="s">
        <v>3333</v>
      </c>
      <c r="EG358" s="2" t="s">
        <v>232</v>
      </c>
      <c r="EH358" s="2" t="s">
        <v>220</v>
      </c>
      <c r="EI358" s="4"/>
      <c r="EJ358" s="8"/>
      <c r="EK358" s="4"/>
      <c r="EL358" s="8"/>
      <c r="EM358" s="7"/>
      <c r="EN358" s="7"/>
      <c r="EO358" s="2" t="s">
        <v>268</v>
      </c>
      <c r="EP358" s="2" t="s">
        <v>217</v>
      </c>
      <c r="EQ358" s="2" t="s">
        <v>220</v>
      </c>
      <c r="ER358" s="2" t="s">
        <v>220</v>
      </c>
      <c r="ES358" s="2" t="s">
        <v>232</v>
      </c>
      <c r="ET358" s="2" t="s">
        <v>220</v>
      </c>
      <c r="EU358" s="4">
        <v>4</v>
      </c>
      <c r="EV358" s="8">
        <v>351.92</v>
      </c>
      <c r="EW358" s="4"/>
      <c r="EX358" s="8"/>
      <c r="EY358" s="7"/>
      <c r="EZ358" s="7"/>
      <c r="FA358" s="2" t="s">
        <v>230</v>
      </c>
      <c r="FB358" s="2" t="s">
        <v>217</v>
      </c>
      <c r="FC358" s="2" t="s">
        <v>3331</v>
      </c>
      <c r="FD358" s="2" t="s">
        <v>380</v>
      </c>
      <c r="FE358" s="2" t="s">
        <v>232</v>
      </c>
      <c r="FF358" s="2" t="s">
        <v>220</v>
      </c>
      <c r="FG358" s="4">
        <v>1</v>
      </c>
      <c r="FH358" s="8">
        <v>87.98</v>
      </c>
      <c r="FI358" s="4"/>
      <c r="FJ358" s="8"/>
      <c r="FK358" s="7"/>
      <c r="FL358" s="7"/>
      <c r="FM358" s="2" t="s">
        <v>230</v>
      </c>
      <c r="FN358" s="2" t="s">
        <v>217</v>
      </c>
      <c r="FO358" s="2" t="s">
        <v>2890</v>
      </c>
      <c r="FP358" s="2" t="s">
        <v>2061</v>
      </c>
      <c r="FQ358" s="2" t="s">
        <v>232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277</v>
      </c>
      <c r="FZ358" s="2" t="s">
        <v>217</v>
      </c>
      <c r="GA358" s="2" t="s">
        <v>220</v>
      </c>
      <c r="GB358" s="2" t="s">
        <v>220</v>
      </c>
      <c r="GC358" s="2" t="s">
        <v>232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277</v>
      </c>
      <c r="GL358" s="2" t="s">
        <v>217</v>
      </c>
      <c r="GM358" s="2" t="s">
        <v>220</v>
      </c>
      <c r="GN358" s="2" t="s">
        <v>220</v>
      </c>
      <c r="GO358" s="2" t="s">
        <v>232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277</v>
      </c>
      <c r="GX358" s="2" t="s">
        <v>217</v>
      </c>
      <c r="GY358" s="2" t="s">
        <v>220</v>
      </c>
      <c r="GZ358" s="2" t="s">
        <v>220</v>
      </c>
      <c r="HA358" s="2" t="s">
        <v>232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254</v>
      </c>
      <c r="HJ358" s="2" t="s">
        <v>217</v>
      </c>
      <c r="HK358" s="2" t="s">
        <v>220</v>
      </c>
      <c r="HL358" s="2" t="s">
        <v>220</v>
      </c>
      <c r="HM358" s="2" t="s">
        <v>232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254</v>
      </c>
      <c r="HV358" s="2" t="s">
        <v>217</v>
      </c>
      <c r="HW358" s="2" t="s">
        <v>220</v>
      </c>
      <c r="HX358" s="2" t="s">
        <v>220</v>
      </c>
      <c r="HY358" s="2" t="s">
        <v>232</v>
      </c>
      <c r="HZ358" s="2" t="s">
        <v>220</v>
      </c>
      <c r="IA358" s="4"/>
      <c r="IB358" s="8"/>
      <c r="IC358" s="4"/>
      <c r="ID358" s="8"/>
      <c r="IE358" s="7"/>
      <c r="IF358" s="7"/>
      <c r="IG358" s="2" t="s">
        <v>230</v>
      </c>
      <c r="IH358" s="2" t="s">
        <v>217</v>
      </c>
      <c r="II358" s="2" t="s">
        <v>1887</v>
      </c>
      <c r="IJ358" s="2" t="s">
        <v>220</v>
      </c>
      <c r="IK358" s="2" t="s">
        <v>232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277</v>
      </c>
      <c r="IT358" s="2" t="s">
        <v>217</v>
      </c>
      <c r="IU358" s="2" t="s">
        <v>220</v>
      </c>
      <c r="IV358" s="2" t="s">
        <v>220</v>
      </c>
      <c r="IW358" s="2" t="s">
        <v>232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254</v>
      </c>
      <c r="JF358" s="2" t="s">
        <v>217</v>
      </c>
      <c r="JG358" s="2" t="s">
        <v>220</v>
      </c>
      <c r="JH358" s="2" t="s">
        <v>220</v>
      </c>
      <c r="JI358" s="2" t="s">
        <v>232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277</v>
      </c>
      <c r="JR358" s="2" t="s">
        <v>217</v>
      </c>
      <c r="JS358" s="2" t="s">
        <v>220</v>
      </c>
      <c r="JT358" s="2" t="s">
        <v>220</v>
      </c>
      <c r="JU358" s="2" t="s">
        <v>232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277</v>
      </c>
      <c r="KD358" s="2" t="s">
        <v>217</v>
      </c>
      <c r="KE358" s="2" t="s">
        <v>220</v>
      </c>
      <c r="KF358" s="2" t="s">
        <v>220</v>
      </c>
      <c r="KG358" s="2" t="s">
        <v>232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277</v>
      </c>
      <c r="KP358" s="2" t="s">
        <v>217</v>
      </c>
      <c r="KQ358" s="2" t="s">
        <v>220</v>
      </c>
      <c r="KR358" s="2" t="s">
        <v>220</v>
      </c>
      <c r="KS358" s="2" t="s">
        <v>232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277</v>
      </c>
      <c r="LB358" s="2" t="s">
        <v>217</v>
      </c>
      <c r="LC358" s="2" t="s">
        <v>220</v>
      </c>
      <c r="LD358" s="2" t="s">
        <v>220</v>
      </c>
      <c r="LE358" s="2" t="s">
        <v>232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277</v>
      </c>
      <c r="LN358" s="2" t="s">
        <v>217</v>
      </c>
      <c r="LO358" s="2" t="s">
        <v>220</v>
      </c>
      <c r="LP358" s="2" t="s">
        <v>220</v>
      </c>
      <c r="LQ358" s="2" t="s">
        <v>232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277</v>
      </c>
      <c r="LZ358" s="2" t="s">
        <v>217</v>
      </c>
      <c r="MA358" s="2" t="s">
        <v>220</v>
      </c>
      <c r="MB358" s="2" t="s">
        <v>220</v>
      </c>
      <c r="MC358" s="2" t="s">
        <v>232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230</v>
      </c>
      <c r="ML358" s="2" t="s">
        <v>270</v>
      </c>
      <c r="MM358" s="2" t="s">
        <v>421</v>
      </c>
      <c r="MN358" s="2" t="s">
        <v>220</v>
      </c>
      <c r="MO358" s="2" t="s">
        <v>232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254</v>
      </c>
      <c r="MX358" s="2" t="s">
        <v>217</v>
      </c>
      <c r="MY358" s="2" t="s">
        <v>220</v>
      </c>
      <c r="MZ358" s="2" t="s">
        <v>220</v>
      </c>
      <c r="NA358" s="2" t="s">
        <v>232</v>
      </c>
      <c r="NB358" s="2" t="s">
        <v>220</v>
      </c>
      <c r="NC358" s="4"/>
      <c r="ND358" s="8"/>
      <c r="NE358" s="4"/>
      <c r="NF358" s="8"/>
      <c r="NG358" s="7"/>
      <c r="NH358" s="7"/>
      <c r="NI358" s="2" t="s">
        <v>277</v>
      </c>
      <c r="NJ358" s="2" t="s">
        <v>217</v>
      </c>
      <c r="NK358" s="2" t="s">
        <v>220</v>
      </c>
      <c r="NL358" s="2" t="s">
        <v>220</v>
      </c>
      <c r="NM358" s="2" t="s">
        <v>232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277</v>
      </c>
      <c r="NV358" s="2" t="s">
        <v>217</v>
      </c>
      <c r="NW358" s="2" t="s">
        <v>220</v>
      </c>
      <c r="NX358" s="2" t="s">
        <v>220</v>
      </c>
      <c r="NY358" s="2" t="s">
        <v>232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220</v>
      </c>
      <c r="OI358" s="2" t="s">
        <v>220</v>
      </c>
      <c r="OJ358" s="2" t="s">
        <v>220</v>
      </c>
      <c r="OK358" s="2" t="s">
        <v>220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220</v>
      </c>
      <c r="OU358" s="2" t="s">
        <v>220</v>
      </c>
      <c r="OV358" s="2" t="s">
        <v>220</v>
      </c>
      <c r="OW358" s="2" t="s">
        <v>220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277</v>
      </c>
      <c r="PF358" s="2" t="s">
        <v>217</v>
      </c>
      <c r="PG358" s="2" t="s">
        <v>220</v>
      </c>
      <c r="PH358" s="2" t="s">
        <v>220</v>
      </c>
      <c r="PI358" s="2" t="s">
        <v>232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220</v>
      </c>
      <c r="PS358" s="2" t="s">
        <v>220</v>
      </c>
      <c r="PT358" s="2" t="s">
        <v>220</v>
      </c>
      <c r="PU358" s="2" t="s">
        <v>220</v>
      </c>
      <c r="PV358" s="2" t="s">
        <v>220</v>
      </c>
      <c r="PW358" s="4">
        <v>134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>
        <v>110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>
        <v>110</v>
      </c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>
        <v>100</v>
      </c>
      <c r="SU358" s="4"/>
      <c r="SV358" s="4"/>
      <c r="SW358" s="4"/>
      <c r="SX358" s="4"/>
      <c r="SY358" s="4"/>
      <c r="SZ358" s="4"/>
      <c r="TA358" s="4"/>
      <c r="TB358" s="4"/>
      <c r="TC358" s="4"/>
      <c r="TD358" s="4">
        <v>100</v>
      </c>
      <c r="TE358" s="4"/>
      <c r="TF358" s="4"/>
      <c r="TG358" s="4"/>
      <c r="TH358" s="4"/>
    </row>
    <row r="359">
      <c r="A359" s="2" t="s">
        <v>3334</v>
      </c>
      <c r="B359" s="2" t="s">
        <v>209</v>
      </c>
      <c r="C359" s="2" t="s">
        <v>2878</v>
      </c>
      <c r="D359" s="2" t="s">
        <v>2673</v>
      </c>
      <c r="E359" s="2" t="s">
        <v>2674</v>
      </c>
      <c r="F359" s="2" t="s">
        <v>2975</v>
      </c>
      <c r="G359" s="2" t="s">
        <v>2975</v>
      </c>
      <c r="H359" s="2" t="s">
        <v>2975</v>
      </c>
      <c r="I359" s="2" t="s">
        <v>2753</v>
      </c>
      <c r="J359" s="2" t="s">
        <v>2677</v>
      </c>
      <c r="K359" s="2" t="s">
        <v>672</v>
      </c>
      <c r="L359" s="3">
        <v>18</v>
      </c>
      <c r="M359" s="3">
        <v>18.9</v>
      </c>
      <c r="N359" s="3">
        <v>39.99</v>
      </c>
      <c r="O359" s="2" t="s">
        <v>1699</v>
      </c>
      <c r="P359" s="2" t="s">
        <v>538</v>
      </c>
      <c r="Q359" s="2" t="s">
        <v>219</v>
      </c>
      <c r="R359" s="2" t="s">
        <v>220</v>
      </c>
      <c r="S359" s="2" t="s">
        <v>3335</v>
      </c>
      <c r="T359" s="2" t="s">
        <v>220</v>
      </c>
      <c r="U359" s="2" t="s">
        <v>220</v>
      </c>
      <c r="V359" s="2" t="s">
        <v>2535</v>
      </c>
      <c r="W359" s="2" t="s">
        <v>954</v>
      </c>
      <c r="X359" s="2" t="s">
        <v>220</v>
      </c>
      <c r="Y359" s="2" t="s">
        <v>582</v>
      </c>
      <c r="Z359" s="4"/>
      <c r="AA359" s="4">
        <f>=ROUNDDOWN({0},0)</f>
      </c>
      <c r="AB359" s="5"/>
      <c r="AC359" s="2" t="s">
        <v>220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220</v>
      </c>
      <c r="BM359" s="7"/>
      <c r="BN359" s="7"/>
      <c r="BO359" s="4"/>
      <c r="BP359" s="8"/>
      <c r="BQ359" s="4"/>
      <c r="BR359" s="8"/>
      <c r="BS359" s="7"/>
      <c r="BT359" s="7"/>
      <c r="BU359" s="2" t="s">
        <v>230</v>
      </c>
      <c r="BV359" s="2" t="s">
        <v>270</v>
      </c>
      <c r="BW359" s="2" t="s">
        <v>220</v>
      </c>
      <c r="BX359" s="2" t="s">
        <v>2686</v>
      </c>
      <c r="BY359" s="2" t="s">
        <v>232</v>
      </c>
      <c r="BZ359" s="2" t="s">
        <v>220</v>
      </c>
      <c r="CA359" s="4"/>
      <c r="CB359" s="8"/>
      <c r="CC359" s="4"/>
      <c r="CD359" s="8"/>
      <c r="CE359" s="7"/>
      <c r="CF359" s="7"/>
      <c r="CG359" s="2" t="s">
        <v>230</v>
      </c>
      <c r="CH359" s="2" t="s">
        <v>270</v>
      </c>
      <c r="CI359" s="2" t="s">
        <v>3336</v>
      </c>
      <c r="CJ359" s="2" t="s">
        <v>3337</v>
      </c>
      <c r="CK359" s="2" t="s">
        <v>232</v>
      </c>
      <c r="CL359" s="2" t="s">
        <v>220</v>
      </c>
      <c r="CM359" s="4"/>
      <c r="CN359" s="8"/>
      <c r="CO359" s="4"/>
      <c r="CP359" s="8"/>
      <c r="CQ359" s="7"/>
      <c r="CR359" s="7"/>
      <c r="CS359" s="2" t="s">
        <v>220</v>
      </c>
      <c r="CT359" s="2" t="s">
        <v>220</v>
      </c>
      <c r="CU359" s="2" t="s">
        <v>220</v>
      </c>
      <c r="CV359" s="2" t="s">
        <v>220</v>
      </c>
      <c r="CW359" s="2" t="s">
        <v>220</v>
      </c>
      <c r="CX359" s="2" t="s">
        <v>220</v>
      </c>
      <c r="CY359" s="4"/>
      <c r="CZ359" s="8"/>
      <c r="DA359" s="4"/>
      <c r="DB359" s="8"/>
      <c r="DC359" s="7"/>
      <c r="DD359" s="7"/>
      <c r="DE359" s="2" t="s">
        <v>230</v>
      </c>
      <c r="DF359" s="2" t="s">
        <v>270</v>
      </c>
      <c r="DG359" s="2" t="s">
        <v>1690</v>
      </c>
      <c r="DH359" s="2" t="s">
        <v>3338</v>
      </c>
      <c r="DI359" s="2" t="s">
        <v>232</v>
      </c>
      <c r="DJ359" s="2" t="s">
        <v>220</v>
      </c>
      <c r="DK359" s="4"/>
      <c r="DL359" s="8"/>
      <c r="DM359" s="4"/>
      <c r="DN359" s="8"/>
      <c r="DO359" s="7"/>
      <c r="DP359" s="7"/>
      <c r="DQ359" s="2" t="s">
        <v>230</v>
      </c>
      <c r="DR359" s="2" t="s">
        <v>270</v>
      </c>
      <c r="DS359" s="2" t="s">
        <v>1693</v>
      </c>
      <c r="DT359" s="2" t="s">
        <v>1988</v>
      </c>
      <c r="DU359" s="2" t="s">
        <v>232</v>
      </c>
      <c r="DV359" s="2" t="s">
        <v>220</v>
      </c>
      <c r="DW359" s="4"/>
      <c r="DX359" s="8"/>
      <c r="DY359" s="4"/>
      <c r="DZ359" s="8"/>
      <c r="EA359" s="7"/>
      <c r="EB359" s="7"/>
      <c r="EC359" s="2" t="s">
        <v>230</v>
      </c>
      <c r="ED359" s="2" t="s">
        <v>270</v>
      </c>
      <c r="EE359" s="2" t="s">
        <v>1647</v>
      </c>
      <c r="EF359" s="2" t="s">
        <v>590</v>
      </c>
      <c r="EG359" s="2" t="s">
        <v>232</v>
      </c>
      <c r="EH359" s="2" t="s">
        <v>220</v>
      </c>
      <c r="EI359" s="4"/>
      <c r="EJ359" s="8"/>
      <c r="EK359" s="4"/>
      <c r="EL359" s="8"/>
      <c r="EM359" s="7"/>
      <c r="EN359" s="7"/>
      <c r="EO359" s="2" t="s">
        <v>268</v>
      </c>
      <c r="EP359" s="2" t="s">
        <v>270</v>
      </c>
      <c r="EQ359" s="2" t="s">
        <v>220</v>
      </c>
      <c r="ER359" s="2" t="s">
        <v>220</v>
      </c>
      <c r="ES359" s="2" t="s">
        <v>232</v>
      </c>
      <c r="ET359" s="2" t="s">
        <v>220</v>
      </c>
      <c r="EU359" s="4"/>
      <c r="EV359" s="8"/>
      <c r="EW359" s="4"/>
      <c r="EX359" s="8"/>
      <c r="EY359" s="7"/>
      <c r="EZ359" s="7"/>
      <c r="FA359" s="2" t="s">
        <v>230</v>
      </c>
      <c r="FB359" s="2" t="s">
        <v>270</v>
      </c>
      <c r="FC359" s="2" t="s">
        <v>2606</v>
      </c>
      <c r="FD359" s="2" t="s">
        <v>1564</v>
      </c>
      <c r="FE359" s="2" t="s">
        <v>232</v>
      </c>
      <c r="FF359" s="2" t="s">
        <v>220</v>
      </c>
      <c r="FG359" s="4"/>
      <c r="FH359" s="8"/>
      <c r="FI359" s="4"/>
      <c r="FJ359" s="8"/>
      <c r="FK359" s="7"/>
      <c r="FL359" s="7"/>
      <c r="FM359" s="2" t="s">
        <v>220</v>
      </c>
      <c r="FN359" s="2" t="s">
        <v>220</v>
      </c>
      <c r="FO359" s="2" t="s">
        <v>220</v>
      </c>
      <c r="FP359" s="2" t="s">
        <v>220</v>
      </c>
      <c r="FQ359" s="2" t="s">
        <v>220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220</v>
      </c>
      <c r="GA359" s="2" t="s">
        <v>220</v>
      </c>
      <c r="GB359" s="2" t="s">
        <v>220</v>
      </c>
      <c r="GC359" s="2" t="s">
        <v>220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220</v>
      </c>
      <c r="GL359" s="2" t="s">
        <v>220</v>
      </c>
      <c r="GM359" s="2" t="s">
        <v>220</v>
      </c>
      <c r="GN359" s="2" t="s">
        <v>220</v>
      </c>
      <c r="GO359" s="2" t="s">
        <v>220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277</v>
      </c>
      <c r="GX359" s="2" t="s">
        <v>270</v>
      </c>
      <c r="GY359" s="2" t="s">
        <v>220</v>
      </c>
      <c r="GZ359" s="2" t="s">
        <v>220</v>
      </c>
      <c r="HA359" s="2" t="s">
        <v>232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277</v>
      </c>
      <c r="HJ359" s="2" t="s">
        <v>270</v>
      </c>
      <c r="HK359" s="2" t="s">
        <v>220</v>
      </c>
      <c r="HL359" s="2" t="s">
        <v>220</v>
      </c>
      <c r="HM359" s="2" t="s">
        <v>232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277</v>
      </c>
      <c r="HV359" s="2" t="s">
        <v>217</v>
      </c>
      <c r="HW359" s="2" t="s">
        <v>220</v>
      </c>
      <c r="HX359" s="2" t="s">
        <v>220</v>
      </c>
      <c r="HY359" s="2" t="s">
        <v>232</v>
      </c>
      <c r="HZ359" s="2" t="s">
        <v>220</v>
      </c>
      <c r="IA359" s="4"/>
      <c r="IB359" s="8"/>
      <c r="IC359" s="4"/>
      <c r="ID359" s="8"/>
      <c r="IE359" s="7"/>
      <c r="IF359" s="7"/>
      <c r="IG359" s="2" t="s">
        <v>230</v>
      </c>
      <c r="IH359" s="2" t="s">
        <v>270</v>
      </c>
      <c r="II359" s="2" t="s">
        <v>3339</v>
      </c>
      <c r="IJ359" s="2" t="s">
        <v>1558</v>
      </c>
      <c r="IK359" s="2" t="s">
        <v>232</v>
      </c>
      <c r="IL359" s="2" t="s">
        <v>220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220</v>
      </c>
      <c r="IU359" s="2" t="s">
        <v>220</v>
      </c>
      <c r="IV359" s="2" t="s">
        <v>220</v>
      </c>
      <c r="IW359" s="2" t="s">
        <v>220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220</v>
      </c>
      <c r="JF359" s="2" t="s">
        <v>220</v>
      </c>
      <c r="JG359" s="2" t="s">
        <v>220</v>
      </c>
      <c r="JH359" s="2" t="s">
        <v>220</v>
      </c>
      <c r="JI359" s="2" t="s">
        <v>220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220</v>
      </c>
      <c r="JR359" s="2" t="s">
        <v>220</v>
      </c>
      <c r="JS359" s="2" t="s">
        <v>220</v>
      </c>
      <c r="JT359" s="2" t="s">
        <v>220</v>
      </c>
      <c r="JU359" s="2" t="s">
        <v>220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277</v>
      </c>
      <c r="KD359" s="2" t="s">
        <v>270</v>
      </c>
      <c r="KE359" s="2" t="s">
        <v>220</v>
      </c>
      <c r="KF359" s="2" t="s">
        <v>220</v>
      </c>
      <c r="KG359" s="2" t="s">
        <v>232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277</v>
      </c>
      <c r="KP359" s="2" t="s">
        <v>270</v>
      </c>
      <c r="KQ359" s="2" t="s">
        <v>220</v>
      </c>
      <c r="KR359" s="2" t="s">
        <v>220</v>
      </c>
      <c r="KS359" s="2" t="s">
        <v>232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277</v>
      </c>
      <c r="LB359" s="2" t="s">
        <v>270</v>
      </c>
      <c r="LC359" s="2" t="s">
        <v>220</v>
      </c>
      <c r="LD359" s="2" t="s">
        <v>220</v>
      </c>
      <c r="LE359" s="2" t="s">
        <v>232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220</v>
      </c>
      <c r="LN359" s="2" t="s">
        <v>220</v>
      </c>
      <c r="LO359" s="2" t="s">
        <v>220</v>
      </c>
      <c r="LP359" s="2" t="s">
        <v>220</v>
      </c>
      <c r="LQ359" s="2" t="s">
        <v>220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254</v>
      </c>
      <c r="LZ359" s="2" t="s">
        <v>270</v>
      </c>
      <c r="MA359" s="2" t="s">
        <v>220</v>
      </c>
      <c r="MB359" s="2" t="s">
        <v>220</v>
      </c>
      <c r="MC359" s="2" t="s">
        <v>232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220</v>
      </c>
      <c r="MM359" s="2" t="s">
        <v>220</v>
      </c>
      <c r="MN359" s="2" t="s">
        <v>220</v>
      </c>
      <c r="MO359" s="2" t="s">
        <v>220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230</v>
      </c>
      <c r="MX359" s="2" t="s">
        <v>270</v>
      </c>
      <c r="MY359" s="2" t="s">
        <v>2012</v>
      </c>
      <c r="MZ359" s="2" t="s">
        <v>1649</v>
      </c>
      <c r="NA359" s="2" t="s">
        <v>232</v>
      </c>
      <c r="NB359" s="2" t="s">
        <v>220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220</v>
      </c>
      <c r="NK359" s="2" t="s">
        <v>220</v>
      </c>
      <c r="NL359" s="2" t="s">
        <v>220</v>
      </c>
      <c r="NM359" s="2" t="s">
        <v>220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220</v>
      </c>
      <c r="NW359" s="2" t="s">
        <v>220</v>
      </c>
      <c r="NX359" s="2" t="s">
        <v>220</v>
      </c>
      <c r="NY359" s="2" t="s">
        <v>220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220</v>
      </c>
      <c r="OI359" s="2" t="s">
        <v>220</v>
      </c>
      <c r="OJ359" s="2" t="s">
        <v>220</v>
      </c>
      <c r="OK359" s="2" t="s">
        <v>220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220</v>
      </c>
      <c r="OT359" s="2" t="s">
        <v>220</v>
      </c>
      <c r="OU359" s="2" t="s">
        <v>220</v>
      </c>
      <c r="OV359" s="2" t="s">
        <v>220</v>
      </c>
      <c r="OW359" s="2" t="s">
        <v>220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220</v>
      </c>
      <c r="PF359" s="2" t="s">
        <v>220</v>
      </c>
      <c r="PG359" s="2" t="s">
        <v>220</v>
      </c>
      <c r="PH359" s="2" t="s">
        <v>220</v>
      </c>
      <c r="PI359" s="2" t="s">
        <v>220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220</v>
      </c>
      <c r="PS359" s="2" t="s">
        <v>220</v>
      </c>
      <c r="PT359" s="2" t="s">
        <v>220</v>
      </c>
      <c r="PU359" s="2" t="s">
        <v>220</v>
      </c>
      <c r="PV359" s="2" t="s">
        <v>220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</row>
    <row r="360">
      <c r="A360" s="2" t="s">
        <v>3340</v>
      </c>
      <c r="B360" s="2" t="s">
        <v>209</v>
      </c>
      <c r="C360" s="2" t="s">
        <v>3341</v>
      </c>
      <c r="D360" s="2" t="s">
        <v>211</v>
      </c>
      <c r="E360" s="2" t="s">
        <v>1372</v>
      </c>
      <c r="F360" s="2" t="s">
        <v>3342</v>
      </c>
      <c r="G360" s="2" t="s">
        <v>3342</v>
      </c>
      <c r="H360" s="2" t="s">
        <v>3342</v>
      </c>
      <c r="I360" s="2" t="s">
        <v>3343</v>
      </c>
      <c r="J360" s="2" t="s">
        <v>215</v>
      </c>
      <c r="K360" s="2" t="s">
        <v>761</v>
      </c>
      <c r="L360" s="3">
        <v>103.4</v>
      </c>
      <c r="M360" s="3">
        <v>108.57</v>
      </c>
      <c r="N360" s="3">
        <v>229.99</v>
      </c>
      <c r="O360" s="2" t="s">
        <v>217</v>
      </c>
      <c r="P360" s="2" t="s">
        <v>218</v>
      </c>
      <c r="Q360" s="2" t="s">
        <v>219</v>
      </c>
      <c r="R360" s="2" t="s">
        <v>220</v>
      </c>
      <c r="S360" s="2" t="s">
        <v>3344</v>
      </c>
      <c r="T360" s="2" t="s">
        <v>220</v>
      </c>
      <c r="U360" s="2" t="s">
        <v>220</v>
      </c>
      <c r="V360" s="2" t="s">
        <v>1033</v>
      </c>
      <c r="W360" s="2" t="s">
        <v>3029</v>
      </c>
      <c r="X360" s="2" t="s">
        <v>3167</v>
      </c>
      <c r="Y360" s="2" t="s">
        <v>2233</v>
      </c>
      <c r="Z360" s="4">
        <v>148</v>
      </c>
      <c r="AA360" s="4">
        <f>=ROUNDDOWN(10.5714285714286,0)</f>
      </c>
      <c r="AB360" s="5">
        <v>14</v>
      </c>
      <c r="AC360" s="2" t="s">
        <v>307</v>
      </c>
      <c r="AD360" s="4">
        <v>135</v>
      </c>
      <c r="AE360" s="4">
        <v>293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>
        <v>15</v>
      </c>
      <c r="AQ360" s="8">
        <v>1683.67</v>
      </c>
      <c r="AR360" s="4">
        <v>32</v>
      </c>
      <c r="AS360" s="8">
        <v>3538.85</v>
      </c>
      <c r="AT360" s="7">
        <v>-0.5312</v>
      </c>
      <c r="AU360" s="7">
        <v>-0.5242</v>
      </c>
      <c r="AV360" s="4">
        <v>59</v>
      </c>
      <c r="AW360" s="8">
        <v>7247</v>
      </c>
      <c r="AX360" s="4">
        <v>32</v>
      </c>
      <c r="AY360" s="8">
        <v>3538.85</v>
      </c>
      <c r="AZ360" s="7">
        <v>0.8438</v>
      </c>
      <c r="BA360" s="7">
        <v>1.0478</v>
      </c>
      <c r="BB360" s="7">
        <v>0.2323</v>
      </c>
      <c r="BC360" s="4">
        <v>59</v>
      </c>
      <c r="BD360" s="8">
        <v>7247</v>
      </c>
      <c r="BE360" s="4">
        <v>32</v>
      </c>
      <c r="BF360" s="8">
        <v>3538.85</v>
      </c>
      <c r="BG360" s="7">
        <v>0.8438</v>
      </c>
      <c r="BH360" s="7">
        <v>1.0478</v>
      </c>
      <c r="BI360" s="7">
        <v>1</v>
      </c>
      <c r="BJ360" s="4">
        <v>15</v>
      </c>
      <c r="BK360" s="8">
        <v>1683.67</v>
      </c>
      <c r="BL360" s="2" t="s">
        <v>3345</v>
      </c>
      <c r="BM360" s="7">
        <v>1</v>
      </c>
      <c r="BN360" s="7">
        <v>1</v>
      </c>
      <c r="BO360" s="4">
        <v>1</v>
      </c>
      <c r="BP360" s="8">
        <v>113.52</v>
      </c>
      <c r="BQ360" s="4">
        <v>5</v>
      </c>
      <c r="BR360" s="8">
        <v>567.6</v>
      </c>
      <c r="BS360" s="7">
        <v>-0.8</v>
      </c>
      <c r="BT360" s="7">
        <v>-0.8</v>
      </c>
      <c r="BU360" s="2" t="s">
        <v>230</v>
      </c>
      <c r="BV360" s="2" t="s">
        <v>217</v>
      </c>
      <c r="BW360" s="2" t="s">
        <v>220</v>
      </c>
      <c r="BX360" s="2" t="s">
        <v>2225</v>
      </c>
      <c r="BY360" s="2" t="s">
        <v>232</v>
      </c>
      <c r="BZ360" s="2" t="s">
        <v>220</v>
      </c>
      <c r="CA360" s="4">
        <v>1</v>
      </c>
      <c r="CB360" s="8">
        <v>115.89</v>
      </c>
      <c r="CC360" s="4">
        <v>1</v>
      </c>
      <c r="CD360" s="8">
        <v>115.89</v>
      </c>
      <c r="CE360" s="7"/>
      <c r="CF360" s="7"/>
      <c r="CG360" s="2" t="s">
        <v>230</v>
      </c>
      <c r="CH360" s="2" t="s">
        <v>217</v>
      </c>
      <c r="CI360" s="2" t="s">
        <v>3346</v>
      </c>
      <c r="CJ360" s="2" t="s">
        <v>1393</v>
      </c>
      <c r="CK360" s="2" t="s">
        <v>232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230</v>
      </c>
      <c r="CT360" s="2" t="s">
        <v>217</v>
      </c>
      <c r="CU360" s="2" t="s">
        <v>1542</v>
      </c>
      <c r="CV360" s="2" t="s">
        <v>1417</v>
      </c>
      <c r="CW360" s="2" t="s">
        <v>232</v>
      </c>
      <c r="CX360" s="2" t="s">
        <v>220</v>
      </c>
      <c r="CY360" s="4">
        <v>1</v>
      </c>
      <c r="CZ360" s="8">
        <v>109.37</v>
      </c>
      <c r="DA360" s="4"/>
      <c r="DB360" s="8"/>
      <c r="DC360" s="7"/>
      <c r="DD360" s="7"/>
      <c r="DE360" s="2" t="s">
        <v>230</v>
      </c>
      <c r="DF360" s="2" t="s">
        <v>217</v>
      </c>
      <c r="DG360" s="2" t="s">
        <v>2262</v>
      </c>
      <c r="DH360" s="2" t="s">
        <v>659</v>
      </c>
      <c r="DI360" s="2" t="s">
        <v>232</v>
      </c>
      <c r="DJ360" s="2" t="s">
        <v>220</v>
      </c>
      <c r="DK360" s="4">
        <v>10</v>
      </c>
      <c r="DL360" s="8">
        <v>1121.79</v>
      </c>
      <c r="DM360" s="4">
        <v>22</v>
      </c>
      <c r="DN360" s="8">
        <v>2440.78</v>
      </c>
      <c r="DO360" s="7">
        <v>-0.5455</v>
      </c>
      <c r="DP360" s="7">
        <v>-0.5404</v>
      </c>
      <c r="DQ360" s="2" t="s">
        <v>230</v>
      </c>
      <c r="DR360" s="2" t="s">
        <v>217</v>
      </c>
      <c r="DS360" s="2" t="s">
        <v>1741</v>
      </c>
      <c r="DT360" s="2" t="s">
        <v>1509</v>
      </c>
      <c r="DU360" s="2" t="s">
        <v>232</v>
      </c>
      <c r="DV360" s="2" t="s">
        <v>220</v>
      </c>
      <c r="DW360" s="4">
        <v>1</v>
      </c>
      <c r="DX360" s="8">
        <v>109.1</v>
      </c>
      <c r="DY360" s="4">
        <v>4</v>
      </c>
      <c r="DZ360" s="8">
        <v>414.58</v>
      </c>
      <c r="EA360" s="7">
        <v>-0.75</v>
      </c>
      <c r="EB360" s="7">
        <v>-0.7368</v>
      </c>
      <c r="EC360" s="2" t="s">
        <v>230</v>
      </c>
      <c r="ED360" s="2" t="s">
        <v>217</v>
      </c>
      <c r="EE360" s="2" t="s">
        <v>2221</v>
      </c>
      <c r="EF360" s="2" t="s">
        <v>3043</v>
      </c>
      <c r="EG360" s="2" t="s">
        <v>232</v>
      </c>
      <c r="EH360" s="2" t="s">
        <v>220</v>
      </c>
      <c r="EI360" s="4"/>
      <c r="EJ360" s="8"/>
      <c r="EK360" s="4"/>
      <c r="EL360" s="8"/>
      <c r="EM360" s="7"/>
      <c r="EN360" s="7"/>
      <c r="EO360" s="2" t="s">
        <v>268</v>
      </c>
      <c r="EP360" s="2" t="s">
        <v>217</v>
      </c>
      <c r="EQ360" s="2" t="s">
        <v>220</v>
      </c>
      <c r="ER360" s="2" t="s">
        <v>220</v>
      </c>
      <c r="ES360" s="2" t="s">
        <v>232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230</v>
      </c>
      <c r="FB360" s="2" t="s">
        <v>217</v>
      </c>
      <c r="FC360" s="2" t="s">
        <v>645</v>
      </c>
      <c r="FD360" s="2" t="s">
        <v>3347</v>
      </c>
      <c r="FE360" s="2" t="s">
        <v>232</v>
      </c>
      <c r="FF360" s="2" t="s">
        <v>220</v>
      </c>
      <c r="FG360" s="4">
        <v>1</v>
      </c>
      <c r="FH360" s="8">
        <v>114</v>
      </c>
      <c r="FI360" s="4"/>
      <c r="FJ360" s="8"/>
      <c r="FK360" s="7"/>
      <c r="FL360" s="7"/>
      <c r="FM360" s="2" t="s">
        <v>230</v>
      </c>
      <c r="FN360" s="2" t="s">
        <v>217</v>
      </c>
      <c r="FO360" s="2" t="s">
        <v>458</v>
      </c>
      <c r="FP360" s="2" t="s">
        <v>752</v>
      </c>
      <c r="FQ360" s="2" t="s">
        <v>232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416</v>
      </c>
      <c r="FZ360" s="2" t="s">
        <v>217</v>
      </c>
      <c r="GA360" s="2" t="s">
        <v>220</v>
      </c>
      <c r="GB360" s="2" t="s">
        <v>220</v>
      </c>
      <c r="GC360" s="2" t="s">
        <v>232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386</v>
      </c>
      <c r="GL360" s="2" t="s">
        <v>217</v>
      </c>
      <c r="GM360" s="2" t="s">
        <v>220</v>
      </c>
      <c r="GN360" s="2" t="s">
        <v>220</v>
      </c>
      <c r="GO360" s="2" t="s">
        <v>232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268</v>
      </c>
      <c r="GX360" s="2" t="s">
        <v>217</v>
      </c>
      <c r="GY360" s="2" t="s">
        <v>220</v>
      </c>
      <c r="GZ360" s="2" t="s">
        <v>220</v>
      </c>
      <c r="HA360" s="2" t="s">
        <v>232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268</v>
      </c>
      <c r="HJ360" s="2" t="s">
        <v>217</v>
      </c>
      <c r="HK360" s="2" t="s">
        <v>220</v>
      </c>
      <c r="HL360" s="2" t="s">
        <v>220</v>
      </c>
      <c r="HM360" s="2" t="s">
        <v>232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230</v>
      </c>
      <c r="HV360" s="2" t="s">
        <v>217</v>
      </c>
      <c r="HW360" s="2" t="s">
        <v>382</v>
      </c>
      <c r="HX360" s="2" t="s">
        <v>220</v>
      </c>
      <c r="HY360" s="2" t="s">
        <v>232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230</v>
      </c>
      <c r="IH360" s="2" t="s">
        <v>217</v>
      </c>
      <c r="II360" s="2" t="s">
        <v>2942</v>
      </c>
      <c r="IJ360" s="2" t="s">
        <v>1553</v>
      </c>
      <c r="IK360" s="2" t="s">
        <v>232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217</v>
      </c>
      <c r="IU360" s="2" t="s">
        <v>220</v>
      </c>
      <c r="IV360" s="2" t="s">
        <v>220</v>
      </c>
      <c r="IW360" s="2" t="s">
        <v>232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230</v>
      </c>
      <c r="JF360" s="2" t="s">
        <v>217</v>
      </c>
      <c r="JG360" s="2" t="s">
        <v>329</v>
      </c>
      <c r="JH360" s="2" t="s">
        <v>3228</v>
      </c>
      <c r="JI360" s="2" t="s">
        <v>232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230</v>
      </c>
      <c r="JR360" s="2" t="s">
        <v>217</v>
      </c>
      <c r="JS360" s="2" t="s">
        <v>2695</v>
      </c>
      <c r="JT360" s="2" t="s">
        <v>3348</v>
      </c>
      <c r="JU360" s="2" t="s">
        <v>232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230</v>
      </c>
      <c r="KD360" s="2" t="s">
        <v>217</v>
      </c>
      <c r="KE360" s="2" t="s">
        <v>262</v>
      </c>
      <c r="KF360" s="2" t="s">
        <v>1341</v>
      </c>
      <c r="KG360" s="2" t="s">
        <v>232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230</v>
      </c>
      <c r="KP360" s="2" t="s">
        <v>217</v>
      </c>
      <c r="KQ360" s="2" t="s">
        <v>387</v>
      </c>
      <c r="KR360" s="2" t="s">
        <v>220</v>
      </c>
      <c r="KS360" s="2" t="s">
        <v>232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268</v>
      </c>
      <c r="LB360" s="2" t="s">
        <v>217</v>
      </c>
      <c r="LC360" s="2" t="s">
        <v>220</v>
      </c>
      <c r="LD360" s="2" t="s">
        <v>220</v>
      </c>
      <c r="LE360" s="2" t="s">
        <v>232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268</v>
      </c>
      <c r="LN360" s="2" t="s">
        <v>217</v>
      </c>
      <c r="LO360" s="2" t="s">
        <v>220</v>
      </c>
      <c r="LP360" s="2" t="s">
        <v>220</v>
      </c>
      <c r="LQ360" s="2" t="s">
        <v>232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270</v>
      </c>
      <c r="MA360" s="2" t="s">
        <v>810</v>
      </c>
      <c r="MB360" s="2" t="s">
        <v>220</v>
      </c>
      <c r="MC360" s="2" t="s">
        <v>232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386</v>
      </c>
      <c r="ML360" s="2" t="s">
        <v>217</v>
      </c>
      <c r="MM360" s="2" t="s">
        <v>220</v>
      </c>
      <c r="MN360" s="2" t="s">
        <v>220</v>
      </c>
      <c r="MO360" s="2" t="s">
        <v>232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274</v>
      </c>
      <c r="MY360" s="2" t="s">
        <v>849</v>
      </c>
      <c r="MZ360" s="2" t="s">
        <v>1177</v>
      </c>
      <c r="NA360" s="2" t="s">
        <v>232</v>
      </c>
      <c r="NB360" s="2" t="s">
        <v>220</v>
      </c>
      <c r="NC360" s="4"/>
      <c r="ND360" s="8"/>
      <c r="NE360" s="4"/>
      <c r="NF360" s="8"/>
      <c r="NG360" s="7"/>
      <c r="NH360" s="7"/>
      <c r="NI360" s="2" t="s">
        <v>220</v>
      </c>
      <c r="NJ360" s="2" t="s">
        <v>220</v>
      </c>
      <c r="NK360" s="2" t="s">
        <v>220</v>
      </c>
      <c r="NL360" s="2" t="s">
        <v>220</v>
      </c>
      <c r="NM360" s="2" t="s">
        <v>220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277</v>
      </c>
      <c r="NV360" s="2" t="s">
        <v>217</v>
      </c>
      <c r="NW360" s="2" t="s">
        <v>220</v>
      </c>
      <c r="NX360" s="2" t="s">
        <v>220</v>
      </c>
      <c r="NY360" s="2" t="s">
        <v>232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220</v>
      </c>
      <c r="OI360" s="2" t="s">
        <v>220</v>
      </c>
      <c r="OJ360" s="2" t="s">
        <v>220</v>
      </c>
      <c r="OK360" s="2" t="s">
        <v>220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254</v>
      </c>
      <c r="OT360" s="2" t="s">
        <v>270</v>
      </c>
      <c r="OU360" s="2" t="s">
        <v>220</v>
      </c>
      <c r="OV360" s="2" t="s">
        <v>220</v>
      </c>
      <c r="OW360" s="2" t="s">
        <v>232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277</v>
      </c>
      <c r="PF360" s="2" t="s">
        <v>217</v>
      </c>
      <c r="PG360" s="2" t="s">
        <v>220</v>
      </c>
      <c r="PH360" s="2" t="s">
        <v>220</v>
      </c>
      <c r="PI360" s="2" t="s">
        <v>232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230</v>
      </c>
      <c r="PR360" s="2" t="s">
        <v>270</v>
      </c>
      <c r="PS360" s="2" t="s">
        <v>472</v>
      </c>
      <c r="PT360" s="2" t="s">
        <v>2226</v>
      </c>
      <c r="PU360" s="2" t="s">
        <v>232</v>
      </c>
      <c r="PV360" s="2" t="s">
        <v>220</v>
      </c>
      <c r="PW360" s="4">
        <v>148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>
        <v>135</v>
      </c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>
        <v>74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>
        <v>84</v>
      </c>
      <c r="TG360" s="4"/>
      <c r="TH360" s="4"/>
    </row>
    <row r="361">
      <c r="A361" s="2" t="s">
        <v>3349</v>
      </c>
      <c r="B361" s="2" t="s">
        <v>209</v>
      </c>
      <c r="C361" s="2" t="s">
        <v>3341</v>
      </c>
      <c r="D361" s="2" t="s">
        <v>211</v>
      </c>
      <c r="E361" s="2" t="s">
        <v>1372</v>
      </c>
      <c r="F361" s="2" t="s">
        <v>3342</v>
      </c>
      <c r="G361" s="2" t="s">
        <v>3342</v>
      </c>
      <c r="H361" s="2" t="s">
        <v>3342</v>
      </c>
      <c r="I361" s="2" t="s">
        <v>3343</v>
      </c>
      <c r="J361" s="2" t="s">
        <v>1518</v>
      </c>
      <c r="K361" s="2" t="s">
        <v>761</v>
      </c>
      <c r="L361" s="3">
        <v>117.5</v>
      </c>
      <c r="M361" s="3">
        <v>123.37</v>
      </c>
      <c r="N361" s="3">
        <v>259.99</v>
      </c>
      <c r="O361" s="2" t="s">
        <v>217</v>
      </c>
      <c r="P361" s="2" t="s">
        <v>218</v>
      </c>
      <c r="Q361" s="2" t="s">
        <v>219</v>
      </c>
      <c r="R361" s="2" t="s">
        <v>220</v>
      </c>
      <c r="S361" s="2" t="s">
        <v>3344</v>
      </c>
      <c r="T361" s="2" t="s">
        <v>220</v>
      </c>
      <c r="U361" s="2" t="s">
        <v>220</v>
      </c>
      <c r="V361" s="2" t="s">
        <v>1033</v>
      </c>
      <c r="W361" s="2" t="s">
        <v>3029</v>
      </c>
      <c r="X361" s="2" t="s">
        <v>3167</v>
      </c>
      <c r="Y361" s="2" t="s">
        <v>2233</v>
      </c>
      <c r="Z361" s="4">
        <v>214</v>
      </c>
      <c r="AA361" s="4">
        <f>=ROUNDDOWN(10.1904761904762,0)</f>
      </c>
      <c r="AB361" s="5">
        <v>21</v>
      </c>
      <c r="AC361" s="2" t="s">
        <v>307</v>
      </c>
      <c r="AD361" s="4">
        <v>210</v>
      </c>
      <c r="AE361" s="4">
        <v>272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>
        <v>44</v>
      </c>
      <c r="AQ361" s="8">
        <v>5563.33</v>
      </c>
      <c r="AR361" s="4"/>
      <c r="AS361" s="8"/>
      <c r="AT361" s="7"/>
      <c r="AU361" s="7"/>
      <c r="AV361" s="4" t="s">
        <v>220</v>
      </c>
      <c r="AW361" s="8" t="s">
        <v>220</v>
      </c>
      <c r="AX361" s="4" t="s">
        <v>220</v>
      </c>
      <c r="AY361" s="8" t="s">
        <v>220</v>
      </c>
      <c r="AZ361" s="7" t="s">
        <v>220</v>
      </c>
      <c r="BA361" s="7" t="s">
        <v>220</v>
      </c>
      <c r="BB361" s="7">
        <v>0.7677</v>
      </c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 t="s">
        <v>220</v>
      </c>
      <c r="BJ361" s="4">
        <v>44</v>
      </c>
      <c r="BK361" s="8">
        <v>5563.33</v>
      </c>
      <c r="BL361" s="2" t="s">
        <v>3350</v>
      </c>
      <c r="BM361" s="7">
        <v>1</v>
      </c>
      <c r="BN361" s="7">
        <v>1</v>
      </c>
      <c r="BO361" s="4">
        <v>4</v>
      </c>
      <c r="BP361" s="8">
        <v>522.2</v>
      </c>
      <c r="BQ361" s="4"/>
      <c r="BR361" s="8"/>
      <c r="BS361" s="7"/>
      <c r="BT361" s="7"/>
      <c r="BU361" s="2" t="s">
        <v>230</v>
      </c>
      <c r="BV361" s="2" t="s">
        <v>217</v>
      </c>
      <c r="BW361" s="2" t="s">
        <v>220</v>
      </c>
      <c r="BX361" s="2" t="s">
        <v>1428</v>
      </c>
      <c r="BY361" s="2" t="s">
        <v>232</v>
      </c>
      <c r="BZ361" s="2" t="s">
        <v>220</v>
      </c>
      <c r="CA361" s="4">
        <v>5</v>
      </c>
      <c r="CB361" s="8">
        <v>666.4</v>
      </c>
      <c r="CC361" s="4"/>
      <c r="CD361" s="8"/>
      <c r="CE361" s="7"/>
      <c r="CF361" s="7"/>
      <c r="CG361" s="2" t="s">
        <v>230</v>
      </c>
      <c r="CH361" s="2" t="s">
        <v>217</v>
      </c>
      <c r="CI361" s="2" t="s">
        <v>3346</v>
      </c>
      <c r="CJ361" s="2" t="s">
        <v>3351</v>
      </c>
      <c r="CK361" s="2" t="s">
        <v>232</v>
      </c>
      <c r="CL361" s="2" t="s">
        <v>220</v>
      </c>
      <c r="CM361" s="4">
        <v>2</v>
      </c>
      <c r="CN361" s="8">
        <v>260</v>
      </c>
      <c r="CO361" s="4"/>
      <c r="CP361" s="8"/>
      <c r="CQ361" s="7"/>
      <c r="CR361" s="7"/>
      <c r="CS361" s="2" t="s">
        <v>230</v>
      </c>
      <c r="CT361" s="2" t="s">
        <v>217</v>
      </c>
      <c r="CU361" s="2" t="s">
        <v>1542</v>
      </c>
      <c r="CV361" s="2" t="s">
        <v>2770</v>
      </c>
      <c r="CW361" s="2" t="s">
        <v>232</v>
      </c>
      <c r="CX361" s="2" t="s">
        <v>220</v>
      </c>
      <c r="CY361" s="4">
        <v>1</v>
      </c>
      <c r="CZ361" s="8">
        <v>125.77</v>
      </c>
      <c r="DA361" s="4"/>
      <c r="DB361" s="8"/>
      <c r="DC361" s="7"/>
      <c r="DD361" s="7"/>
      <c r="DE361" s="2" t="s">
        <v>230</v>
      </c>
      <c r="DF361" s="2" t="s">
        <v>217</v>
      </c>
      <c r="DG361" s="2" t="s">
        <v>2262</v>
      </c>
      <c r="DH361" s="2" t="s">
        <v>1732</v>
      </c>
      <c r="DI361" s="2" t="s">
        <v>232</v>
      </c>
      <c r="DJ361" s="2" t="s">
        <v>220</v>
      </c>
      <c r="DK361" s="4">
        <v>32</v>
      </c>
      <c r="DL361" s="8">
        <v>3988.96</v>
      </c>
      <c r="DM361" s="4"/>
      <c r="DN361" s="8"/>
      <c r="DO361" s="7"/>
      <c r="DP361" s="7"/>
      <c r="DQ361" s="2" t="s">
        <v>230</v>
      </c>
      <c r="DR361" s="2" t="s">
        <v>217</v>
      </c>
      <c r="DS361" s="2" t="s">
        <v>1741</v>
      </c>
      <c r="DT361" s="2" t="s">
        <v>1509</v>
      </c>
      <c r="DU361" s="2" t="s">
        <v>232</v>
      </c>
      <c r="DV361" s="2" t="s">
        <v>220</v>
      </c>
      <c r="DW361" s="4"/>
      <c r="DX361" s="8"/>
      <c r="DY361" s="4"/>
      <c r="DZ361" s="8"/>
      <c r="EA361" s="7"/>
      <c r="EB361" s="7"/>
      <c r="EC361" s="2" t="s">
        <v>230</v>
      </c>
      <c r="ED361" s="2" t="s">
        <v>217</v>
      </c>
      <c r="EE361" s="2" t="s">
        <v>2221</v>
      </c>
      <c r="EF361" s="2" t="s">
        <v>1718</v>
      </c>
      <c r="EG361" s="2" t="s">
        <v>232</v>
      </c>
      <c r="EH361" s="2" t="s">
        <v>220</v>
      </c>
      <c r="EI361" s="4"/>
      <c r="EJ361" s="8"/>
      <c r="EK361" s="4"/>
      <c r="EL361" s="8"/>
      <c r="EM361" s="7"/>
      <c r="EN361" s="7"/>
      <c r="EO361" s="2" t="s">
        <v>268</v>
      </c>
      <c r="EP361" s="2" t="s">
        <v>217</v>
      </c>
      <c r="EQ361" s="2" t="s">
        <v>220</v>
      </c>
      <c r="ER361" s="2" t="s">
        <v>220</v>
      </c>
      <c r="ES361" s="2" t="s">
        <v>232</v>
      </c>
      <c r="ET361" s="2" t="s">
        <v>220</v>
      </c>
      <c r="EU361" s="4"/>
      <c r="EV361" s="8"/>
      <c r="EW361" s="4"/>
      <c r="EX361" s="8"/>
      <c r="EY361" s="7"/>
      <c r="EZ361" s="7"/>
      <c r="FA361" s="2" t="s">
        <v>230</v>
      </c>
      <c r="FB361" s="2" t="s">
        <v>217</v>
      </c>
      <c r="FC361" s="2" t="s">
        <v>645</v>
      </c>
      <c r="FD361" s="2" t="s">
        <v>552</v>
      </c>
      <c r="FE361" s="2" t="s">
        <v>232</v>
      </c>
      <c r="FF361" s="2" t="s">
        <v>220</v>
      </c>
      <c r="FG361" s="4"/>
      <c r="FH361" s="8"/>
      <c r="FI361" s="4"/>
      <c r="FJ361" s="8"/>
      <c r="FK361" s="7"/>
      <c r="FL361" s="7"/>
      <c r="FM361" s="2" t="s">
        <v>230</v>
      </c>
      <c r="FN361" s="2" t="s">
        <v>217</v>
      </c>
      <c r="FO361" s="2" t="s">
        <v>1425</v>
      </c>
      <c r="FP361" s="2" t="s">
        <v>745</v>
      </c>
      <c r="FQ361" s="2" t="s">
        <v>232</v>
      </c>
      <c r="FR361" s="2" t="s">
        <v>220</v>
      </c>
      <c r="FS361" s="4"/>
      <c r="FT361" s="8"/>
      <c r="FU361" s="4"/>
      <c r="FV361" s="8"/>
      <c r="FW361" s="7"/>
      <c r="FX361" s="7"/>
      <c r="FY361" s="2" t="s">
        <v>416</v>
      </c>
      <c r="FZ361" s="2" t="s">
        <v>217</v>
      </c>
      <c r="GA361" s="2" t="s">
        <v>220</v>
      </c>
      <c r="GB361" s="2" t="s">
        <v>220</v>
      </c>
      <c r="GC361" s="2" t="s">
        <v>232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386</v>
      </c>
      <c r="GL361" s="2" t="s">
        <v>217</v>
      </c>
      <c r="GM361" s="2" t="s">
        <v>220</v>
      </c>
      <c r="GN361" s="2" t="s">
        <v>220</v>
      </c>
      <c r="GO361" s="2" t="s">
        <v>232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217</v>
      </c>
      <c r="GY361" s="2" t="s">
        <v>220</v>
      </c>
      <c r="GZ361" s="2" t="s">
        <v>220</v>
      </c>
      <c r="HA361" s="2" t="s">
        <v>232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268</v>
      </c>
      <c r="HJ361" s="2" t="s">
        <v>217</v>
      </c>
      <c r="HK361" s="2" t="s">
        <v>220</v>
      </c>
      <c r="HL361" s="2" t="s">
        <v>220</v>
      </c>
      <c r="HM361" s="2" t="s">
        <v>232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230</v>
      </c>
      <c r="HV361" s="2" t="s">
        <v>217</v>
      </c>
      <c r="HW361" s="2" t="s">
        <v>382</v>
      </c>
      <c r="HX361" s="2" t="s">
        <v>220</v>
      </c>
      <c r="HY361" s="2" t="s">
        <v>232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230</v>
      </c>
      <c r="IH361" s="2" t="s">
        <v>217</v>
      </c>
      <c r="II361" s="2" t="s">
        <v>2942</v>
      </c>
      <c r="IJ361" s="2" t="s">
        <v>2297</v>
      </c>
      <c r="IK361" s="2" t="s">
        <v>232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217</v>
      </c>
      <c r="IU361" s="2" t="s">
        <v>220</v>
      </c>
      <c r="IV361" s="2" t="s">
        <v>220</v>
      </c>
      <c r="IW361" s="2" t="s">
        <v>232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230</v>
      </c>
      <c r="JF361" s="2" t="s">
        <v>217</v>
      </c>
      <c r="JG361" s="2" t="s">
        <v>329</v>
      </c>
      <c r="JH361" s="2" t="s">
        <v>3233</v>
      </c>
      <c r="JI361" s="2" t="s">
        <v>232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230</v>
      </c>
      <c r="JR361" s="2" t="s">
        <v>217</v>
      </c>
      <c r="JS361" s="2" t="s">
        <v>2695</v>
      </c>
      <c r="JT361" s="2" t="s">
        <v>466</v>
      </c>
      <c r="JU361" s="2" t="s">
        <v>232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230</v>
      </c>
      <c r="KD361" s="2" t="s">
        <v>217</v>
      </c>
      <c r="KE361" s="2" t="s">
        <v>262</v>
      </c>
      <c r="KF361" s="2" t="s">
        <v>220</v>
      </c>
      <c r="KG361" s="2" t="s">
        <v>232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230</v>
      </c>
      <c r="KP361" s="2" t="s">
        <v>217</v>
      </c>
      <c r="KQ361" s="2" t="s">
        <v>387</v>
      </c>
      <c r="KR361" s="2" t="s">
        <v>220</v>
      </c>
      <c r="KS361" s="2" t="s">
        <v>232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268</v>
      </c>
      <c r="LB361" s="2" t="s">
        <v>217</v>
      </c>
      <c r="LC361" s="2" t="s">
        <v>220</v>
      </c>
      <c r="LD361" s="2" t="s">
        <v>220</v>
      </c>
      <c r="LE361" s="2" t="s">
        <v>232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268</v>
      </c>
      <c r="LN361" s="2" t="s">
        <v>270</v>
      </c>
      <c r="LO361" s="2" t="s">
        <v>220</v>
      </c>
      <c r="LP361" s="2" t="s">
        <v>220</v>
      </c>
      <c r="LQ361" s="2" t="s">
        <v>232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270</v>
      </c>
      <c r="MA361" s="2" t="s">
        <v>810</v>
      </c>
      <c r="MB361" s="2" t="s">
        <v>1059</v>
      </c>
      <c r="MC361" s="2" t="s">
        <v>232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277</v>
      </c>
      <c r="ML361" s="2" t="s">
        <v>217</v>
      </c>
      <c r="MM361" s="2" t="s">
        <v>220</v>
      </c>
      <c r="MN361" s="2" t="s">
        <v>220</v>
      </c>
      <c r="MO361" s="2" t="s">
        <v>232</v>
      </c>
      <c r="MP361" s="2" t="s">
        <v>220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274</v>
      </c>
      <c r="MY361" s="2" t="s">
        <v>849</v>
      </c>
      <c r="MZ361" s="2" t="s">
        <v>3352</v>
      </c>
      <c r="NA361" s="2" t="s">
        <v>232</v>
      </c>
      <c r="NB361" s="2" t="s">
        <v>220</v>
      </c>
      <c r="NC361" s="4"/>
      <c r="ND361" s="8"/>
      <c r="NE361" s="4"/>
      <c r="NF361" s="8"/>
      <c r="NG361" s="7"/>
      <c r="NH361" s="7"/>
      <c r="NI361" s="2" t="s">
        <v>220</v>
      </c>
      <c r="NJ361" s="2" t="s">
        <v>220</v>
      </c>
      <c r="NK361" s="2" t="s">
        <v>220</v>
      </c>
      <c r="NL361" s="2" t="s">
        <v>220</v>
      </c>
      <c r="NM361" s="2" t="s">
        <v>220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277</v>
      </c>
      <c r="NV361" s="2" t="s">
        <v>217</v>
      </c>
      <c r="NW361" s="2" t="s">
        <v>220</v>
      </c>
      <c r="NX361" s="2" t="s">
        <v>220</v>
      </c>
      <c r="NY361" s="2" t="s">
        <v>232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220</v>
      </c>
      <c r="OI361" s="2" t="s">
        <v>220</v>
      </c>
      <c r="OJ361" s="2" t="s">
        <v>220</v>
      </c>
      <c r="OK361" s="2" t="s">
        <v>220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254</v>
      </c>
      <c r="OT361" s="2" t="s">
        <v>270</v>
      </c>
      <c r="OU361" s="2" t="s">
        <v>220</v>
      </c>
      <c r="OV361" s="2" t="s">
        <v>220</v>
      </c>
      <c r="OW361" s="2" t="s">
        <v>232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277</v>
      </c>
      <c r="PF361" s="2" t="s">
        <v>217</v>
      </c>
      <c r="PG361" s="2" t="s">
        <v>220</v>
      </c>
      <c r="PH361" s="2" t="s">
        <v>220</v>
      </c>
      <c r="PI361" s="2" t="s">
        <v>232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230</v>
      </c>
      <c r="PR361" s="2" t="s">
        <v>270</v>
      </c>
      <c r="PS361" s="2" t="s">
        <v>964</v>
      </c>
      <c r="PT361" s="2" t="s">
        <v>497</v>
      </c>
      <c r="PU361" s="2" t="s">
        <v>232</v>
      </c>
      <c r="PV361" s="2" t="s">
        <v>220</v>
      </c>
      <c r="PW361" s="4">
        <v>214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>
        <v>210</v>
      </c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>
        <v>62</v>
      </c>
      <c r="TG361" s="4"/>
      <c r="TH361" s="4"/>
    </row>
    <row r="362">
      <c r="A362" s="2" t="s">
        <v>3353</v>
      </c>
      <c r="B362" s="2" t="s">
        <v>209</v>
      </c>
      <c r="C362" s="2" t="s">
        <v>3341</v>
      </c>
      <c r="D362" s="2" t="s">
        <v>211</v>
      </c>
      <c r="E362" s="2" t="s">
        <v>1372</v>
      </c>
      <c r="F362" s="2" t="s">
        <v>3354</v>
      </c>
      <c r="G362" s="2" t="s">
        <v>220</v>
      </c>
      <c r="H362" s="2" t="s">
        <v>220</v>
      </c>
      <c r="I362" s="2" t="s">
        <v>1536</v>
      </c>
      <c r="J362" s="2" t="s">
        <v>215</v>
      </c>
      <c r="K362" s="2" t="s">
        <v>761</v>
      </c>
      <c r="L362" s="3">
        <v>125</v>
      </c>
      <c r="M362" s="3">
        <v>131.24</v>
      </c>
      <c r="N362" s="3">
        <v>259.99</v>
      </c>
      <c r="O362" s="2" t="s">
        <v>217</v>
      </c>
      <c r="P362" s="2" t="s">
        <v>405</v>
      </c>
      <c r="Q362" s="2" t="s">
        <v>219</v>
      </c>
      <c r="R362" s="2" t="s">
        <v>220</v>
      </c>
      <c r="S362" s="2" t="s">
        <v>3355</v>
      </c>
      <c r="T362" s="2" t="s">
        <v>220</v>
      </c>
      <c r="U362" s="2" t="s">
        <v>220</v>
      </c>
      <c r="V362" s="2" t="s">
        <v>2535</v>
      </c>
      <c r="W362" s="2" t="s">
        <v>3029</v>
      </c>
      <c r="X362" s="2" t="s">
        <v>763</v>
      </c>
      <c r="Y362" s="2" t="s">
        <v>3356</v>
      </c>
      <c r="Z362" s="4">
        <v>37</v>
      </c>
      <c r="AA362" s="4">
        <f>=ROUNDDOWN(12.3333333333333,0)</f>
      </c>
      <c r="AB362" s="5">
        <v>3</v>
      </c>
      <c r="AC362" s="2" t="s">
        <v>228</v>
      </c>
      <c r="AD362" s="4">
        <v>60</v>
      </c>
      <c r="AE362" s="4">
        <v>60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>
        <v>9</v>
      </c>
      <c r="AQ362" s="8">
        <v>1186.55</v>
      </c>
      <c r="AR362" s="4"/>
      <c r="AS362" s="8"/>
      <c r="AT362" s="7"/>
      <c r="AU362" s="7"/>
      <c r="AV362" s="4">
        <v>23</v>
      </c>
      <c r="AW362" s="8">
        <v>3245.15</v>
      </c>
      <c r="AX362" s="4" t="s">
        <v>220</v>
      </c>
      <c r="AY362" s="8" t="s">
        <v>220</v>
      </c>
      <c r="AZ362" s="7" t="s">
        <v>220</v>
      </c>
      <c r="BA362" s="7" t="s">
        <v>220</v>
      </c>
      <c r="BB362" s="7">
        <v>0.3656</v>
      </c>
      <c r="BC362" s="4">
        <v>46</v>
      </c>
      <c r="BD362" s="8">
        <v>6440.44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>
        <v>0.5039</v>
      </c>
      <c r="BJ362" s="4">
        <v>9</v>
      </c>
      <c r="BK362" s="8">
        <v>1186.55</v>
      </c>
      <c r="BL362" s="2" t="s">
        <v>3357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230</v>
      </c>
      <c r="BV362" s="2" t="s">
        <v>217</v>
      </c>
      <c r="BW362" s="2" t="s">
        <v>220</v>
      </c>
      <c r="BX362" s="2" t="s">
        <v>2287</v>
      </c>
      <c r="BY362" s="2" t="s">
        <v>232</v>
      </c>
      <c r="BZ362" s="2" t="s">
        <v>220</v>
      </c>
      <c r="CA362" s="4">
        <v>3</v>
      </c>
      <c r="CB362" s="8">
        <v>397.5</v>
      </c>
      <c r="CC362" s="4"/>
      <c r="CD362" s="8"/>
      <c r="CE362" s="7"/>
      <c r="CF362" s="7"/>
      <c r="CG362" s="2" t="s">
        <v>230</v>
      </c>
      <c r="CH362" s="2" t="s">
        <v>217</v>
      </c>
      <c r="CI362" s="2" t="s">
        <v>1632</v>
      </c>
      <c r="CJ362" s="2" t="s">
        <v>1609</v>
      </c>
      <c r="CK362" s="2" t="s">
        <v>232</v>
      </c>
      <c r="CL362" s="2" t="s">
        <v>220</v>
      </c>
      <c r="CM362" s="4">
        <v>4</v>
      </c>
      <c r="CN362" s="8">
        <v>520</v>
      </c>
      <c r="CO362" s="4"/>
      <c r="CP362" s="8"/>
      <c r="CQ362" s="7"/>
      <c r="CR362" s="7"/>
      <c r="CS362" s="2" t="s">
        <v>230</v>
      </c>
      <c r="CT362" s="2" t="s">
        <v>217</v>
      </c>
      <c r="CU362" s="2" t="s">
        <v>3358</v>
      </c>
      <c r="CV362" s="2" t="s">
        <v>691</v>
      </c>
      <c r="CW362" s="2" t="s">
        <v>232</v>
      </c>
      <c r="CX362" s="2" t="s">
        <v>220</v>
      </c>
      <c r="CY362" s="4"/>
      <c r="CZ362" s="8"/>
      <c r="DA362" s="4"/>
      <c r="DB362" s="8"/>
      <c r="DC362" s="7"/>
      <c r="DD362" s="7"/>
      <c r="DE362" s="2" t="s">
        <v>230</v>
      </c>
      <c r="DF362" s="2" t="s">
        <v>217</v>
      </c>
      <c r="DG362" s="2" t="s">
        <v>2262</v>
      </c>
      <c r="DH362" s="2" t="s">
        <v>2277</v>
      </c>
      <c r="DI362" s="2" t="s">
        <v>232</v>
      </c>
      <c r="DJ362" s="2" t="s">
        <v>220</v>
      </c>
      <c r="DK362" s="4">
        <v>1</v>
      </c>
      <c r="DL362" s="8">
        <v>131.24</v>
      </c>
      <c r="DM362" s="4"/>
      <c r="DN362" s="8"/>
      <c r="DO362" s="7"/>
      <c r="DP362" s="7"/>
      <c r="DQ362" s="2" t="s">
        <v>230</v>
      </c>
      <c r="DR362" s="2" t="s">
        <v>217</v>
      </c>
      <c r="DS362" s="2" t="s">
        <v>2218</v>
      </c>
      <c r="DT362" s="2" t="s">
        <v>2693</v>
      </c>
      <c r="DU362" s="2" t="s">
        <v>232</v>
      </c>
      <c r="DV362" s="2" t="s">
        <v>220</v>
      </c>
      <c r="DW362" s="4"/>
      <c r="DX362" s="8"/>
      <c r="DY362" s="4"/>
      <c r="DZ362" s="8"/>
      <c r="EA362" s="7"/>
      <c r="EB362" s="7"/>
      <c r="EC362" s="2" t="s">
        <v>230</v>
      </c>
      <c r="ED362" s="2" t="s">
        <v>217</v>
      </c>
      <c r="EE362" s="2" t="s">
        <v>3177</v>
      </c>
      <c r="EF362" s="2" t="s">
        <v>2928</v>
      </c>
      <c r="EG362" s="2" t="s">
        <v>232</v>
      </c>
      <c r="EH362" s="2" t="s">
        <v>220</v>
      </c>
      <c r="EI362" s="4"/>
      <c r="EJ362" s="8"/>
      <c r="EK362" s="4"/>
      <c r="EL362" s="8"/>
      <c r="EM362" s="7"/>
      <c r="EN362" s="7"/>
      <c r="EO362" s="2" t="s">
        <v>268</v>
      </c>
      <c r="EP362" s="2" t="s">
        <v>217</v>
      </c>
      <c r="EQ362" s="2" t="s">
        <v>220</v>
      </c>
      <c r="ER362" s="2" t="s">
        <v>220</v>
      </c>
      <c r="ES362" s="2" t="s">
        <v>232</v>
      </c>
      <c r="ET362" s="2" t="s">
        <v>220</v>
      </c>
      <c r="EU362" s="4">
        <v>1</v>
      </c>
      <c r="EV362" s="8">
        <v>137.81</v>
      </c>
      <c r="EW362" s="4"/>
      <c r="EX362" s="8"/>
      <c r="EY362" s="7"/>
      <c r="EZ362" s="7"/>
      <c r="FA362" s="2" t="s">
        <v>230</v>
      </c>
      <c r="FB362" s="2" t="s">
        <v>217</v>
      </c>
      <c r="FC362" s="2" t="s">
        <v>646</v>
      </c>
      <c r="FD362" s="2" t="s">
        <v>481</v>
      </c>
      <c r="FE362" s="2" t="s">
        <v>232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230</v>
      </c>
      <c r="FN362" s="2" t="s">
        <v>217</v>
      </c>
      <c r="FO362" s="2" t="s">
        <v>3036</v>
      </c>
      <c r="FP362" s="2" t="s">
        <v>1568</v>
      </c>
      <c r="FQ362" s="2" t="s">
        <v>232</v>
      </c>
      <c r="FR362" s="2" t="s">
        <v>220</v>
      </c>
      <c r="FS362" s="4"/>
      <c r="FT362" s="8"/>
      <c r="FU362" s="4"/>
      <c r="FV362" s="8"/>
      <c r="FW362" s="7"/>
      <c r="FX362" s="7"/>
      <c r="FY362" s="2" t="s">
        <v>277</v>
      </c>
      <c r="FZ362" s="2" t="s">
        <v>217</v>
      </c>
      <c r="GA362" s="2" t="s">
        <v>220</v>
      </c>
      <c r="GB362" s="2" t="s">
        <v>220</v>
      </c>
      <c r="GC362" s="2" t="s">
        <v>232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277</v>
      </c>
      <c r="GL362" s="2" t="s">
        <v>217</v>
      </c>
      <c r="GM362" s="2" t="s">
        <v>220</v>
      </c>
      <c r="GN362" s="2" t="s">
        <v>220</v>
      </c>
      <c r="GO362" s="2" t="s">
        <v>232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217</v>
      </c>
      <c r="GY362" s="2" t="s">
        <v>220</v>
      </c>
      <c r="GZ362" s="2" t="s">
        <v>220</v>
      </c>
      <c r="HA362" s="2" t="s">
        <v>232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268</v>
      </c>
      <c r="HJ362" s="2" t="s">
        <v>217</v>
      </c>
      <c r="HK362" s="2" t="s">
        <v>220</v>
      </c>
      <c r="HL362" s="2" t="s">
        <v>220</v>
      </c>
      <c r="HM362" s="2" t="s">
        <v>232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230</v>
      </c>
      <c r="HV362" s="2" t="s">
        <v>217</v>
      </c>
      <c r="HW362" s="2" t="s">
        <v>2641</v>
      </c>
      <c r="HX362" s="2" t="s">
        <v>220</v>
      </c>
      <c r="HY362" s="2" t="s">
        <v>232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230</v>
      </c>
      <c r="IH362" s="2" t="s">
        <v>217</v>
      </c>
      <c r="II362" s="2" t="s">
        <v>3359</v>
      </c>
      <c r="IJ362" s="2" t="s">
        <v>2183</v>
      </c>
      <c r="IK362" s="2" t="s">
        <v>232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217</v>
      </c>
      <c r="IU362" s="2" t="s">
        <v>220</v>
      </c>
      <c r="IV362" s="2" t="s">
        <v>220</v>
      </c>
      <c r="IW362" s="2" t="s">
        <v>232</v>
      </c>
      <c r="IX362" s="2" t="s">
        <v>220</v>
      </c>
      <c r="IY362" s="4"/>
      <c r="IZ362" s="8"/>
      <c r="JA362" s="4"/>
      <c r="JB362" s="8"/>
      <c r="JC362" s="7"/>
      <c r="JD362" s="7"/>
      <c r="JE362" s="2" t="s">
        <v>230</v>
      </c>
      <c r="JF362" s="2" t="s">
        <v>217</v>
      </c>
      <c r="JG362" s="2" t="s">
        <v>2431</v>
      </c>
      <c r="JH362" s="2" t="s">
        <v>1220</v>
      </c>
      <c r="JI362" s="2" t="s">
        <v>232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230</v>
      </c>
      <c r="JR362" s="2" t="s">
        <v>217</v>
      </c>
      <c r="JS362" s="2" t="s">
        <v>2695</v>
      </c>
      <c r="JT362" s="2" t="s">
        <v>828</v>
      </c>
      <c r="JU362" s="2" t="s">
        <v>232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386</v>
      </c>
      <c r="KD362" s="2" t="s">
        <v>217</v>
      </c>
      <c r="KE362" s="2" t="s">
        <v>220</v>
      </c>
      <c r="KF362" s="2" t="s">
        <v>220</v>
      </c>
      <c r="KG362" s="2" t="s">
        <v>232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230</v>
      </c>
      <c r="KP362" s="2" t="s">
        <v>217</v>
      </c>
      <c r="KQ362" s="2" t="s">
        <v>387</v>
      </c>
      <c r="KR362" s="2" t="s">
        <v>220</v>
      </c>
      <c r="KS362" s="2" t="s">
        <v>232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268</v>
      </c>
      <c r="LB362" s="2" t="s">
        <v>217</v>
      </c>
      <c r="LC362" s="2" t="s">
        <v>220</v>
      </c>
      <c r="LD362" s="2" t="s">
        <v>220</v>
      </c>
      <c r="LE362" s="2" t="s">
        <v>232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268</v>
      </c>
      <c r="LN362" s="2" t="s">
        <v>217</v>
      </c>
      <c r="LO362" s="2" t="s">
        <v>220</v>
      </c>
      <c r="LP362" s="2" t="s">
        <v>220</v>
      </c>
      <c r="LQ362" s="2" t="s">
        <v>232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270</v>
      </c>
      <c r="MA362" s="2" t="s">
        <v>390</v>
      </c>
      <c r="MB362" s="2" t="s">
        <v>220</v>
      </c>
      <c r="MC362" s="2" t="s">
        <v>232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230</v>
      </c>
      <c r="ML362" s="2" t="s">
        <v>270</v>
      </c>
      <c r="MM362" s="2" t="s">
        <v>520</v>
      </c>
      <c r="MN362" s="2" t="s">
        <v>2904</v>
      </c>
      <c r="MO362" s="2" t="s">
        <v>232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230</v>
      </c>
      <c r="MX362" s="2" t="s">
        <v>274</v>
      </c>
      <c r="MY362" s="2" t="s">
        <v>1557</v>
      </c>
      <c r="MZ362" s="2" t="s">
        <v>2375</v>
      </c>
      <c r="NA362" s="2" t="s">
        <v>232</v>
      </c>
      <c r="NB362" s="2" t="s">
        <v>220</v>
      </c>
      <c r="NC362" s="4"/>
      <c r="ND362" s="8"/>
      <c r="NE362" s="4"/>
      <c r="NF362" s="8"/>
      <c r="NG362" s="7"/>
      <c r="NH362" s="7"/>
      <c r="NI362" s="2" t="s">
        <v>220</v>
      </c>
      <c r="NJ362" s="2" t="s">
        <v>220</v>
      </c>
      <c r="NK362" s="2" t="s">
        <v>220</v>
      </c>
      <c r="NL362" s="2" t="s">
        <v>220</v>
      </c>
      <c r="NM362" s="2" t="s">
        <v>220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277</v>
      </c>
      <c r="NV362" s="2" t="s">
        <v>217</v>
      </c>
      <c r="NW362" s="2" t="s">
        <v>220</v>
      </c>
      <c r="NX362" s="2" t="s">
        <v>220</v>
      </c>
      <c r="NY362" s="2" t="s">
        <v>232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220</v>
      </c>
      <c r="OI362" s="2" t="s">
        <v>220</v>
      </c>
      <c r="OJ362" s="2" t="s">
        <v>220</v>
      </c>
      <c r="OK362" s="2" t="s">
        <v>220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230</v>
      </c>
      <c r="OT362" s="2" t="s">
        <v>270</v>
      </c>
      <c r="OU362" s="2" t="s">
        <v>241</v>
      </c>
      <c r="OV362" s="2" t="s">
        <v>220</v>
      </c>
      <c r="OW362" s="2" t="s">
        <v>232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277</v>
      </c>
      <c r="PF362" s="2" t="s">
        <v>217</v>
      </c>
      <c r="PG362" s="2" t="s">
        <v>220</v>
      </c>
      <c r="PH362" s="2" t="s">
        <v>220</v>
      </c>
      <c r="PI362" s="2" t="s">
        <v>232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230</v>
      </c>
      <c r="PR362" s="2" t="s">
        <v>270</v>
      </c>
      <c r="PS362" s="2" t="s">
        <v>284</v>
      </c>
      <c r="PT362" s="2" t="s">
        <v>858</v>
      </c>
      <c r="PU362" s="2" t="s">
        <v>232</v>
      </c>
      <c r="PV362" s="2" t="s">
        <v>220</v>
      </c>
      <c r="PW362" s="4">
        <v>37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>
        <v>60</v>
      </c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</row>
    <row r="363">
      <c r="A363" s="2" t="s">
        <v>3360</v>
      </c>
      <c r="B363" s="2" t="s">
        <v>209</v>
      </c>
      <c r="C363" s="2" t="s">
        <v>3341</v>
      </c>
      <c r="D363" s="2" t="s">
        <v>211</v>
      </c>
      <c r="E363" s="2" t="s">
        <v>1372</v>
      </c>
      <c r="F363" s="2" t="s">
        <v>3354</v>
      </c>
      <c r="G363" s="2" t="s">
        <v>220</v>
      </c>
      <c r="H363" s="2" t="s">
        <v>220</v>
      </c>
      <c r="I363" s="2" t="s">
        <v>1536</v>
      </c>
      <c r="J363" s="2" t="s">
        <v>1518</v>
      </c>
      <c r="K363" s="2" t="s">
        <v>761</v>
      </c>
      <c r="L363" s="3">
        <v>135</v>
      </c>
      <c r="M363" s="3">
        <v>141.74</v>
      </c>
      <c r="N363" s="3">
        <v>279.99</v>
      </c>
      <c r="O363" s="2" t="s">
        <v>217</v>
      </c>
      <c r="P363" s="2" t="s">
        <v>405</v>
      </c>
      <c r="Q363" s="2" t="s">
        <v>219</v>
      </c>
      <c r="R363" s="2" t="s">
        <v>220</v>
      </c>
      <c r="S363" s="2" t="s">
        <v>3355</v>
      </c>
      <c r="T363" s="2" t="s">
        <v>220</v>
      </c>
      <c r="U363" s="2" t="s">
        <v>220</v>
      </c>
      <c r="V363" s="2" t="s">
        <v>2535</v>
      </c>
      <c r="W363" s="2" t="s">
        <v>3029</v>
      </c>
      <c r="X363" s="2" t="s">
        <v>763</v>
      </c>
      <c r="Y363" s="2" t="s">
        <v>3356</v>
      </c>
      <c r="Z363" s="4">
        <v>240</v>
      </c>
      <c r="AA363" s="4">
        <f>=ROUNDDOWN(34.2857142857143,0)</f>
      </c>
      <c r="AB363" s="5">
        <v>7</v>
      </c>
      <c r="AC363" s="2" t="s">
        <v>220</v>
      </c>
      <c r="AD363" s="4"/>
      <c r="AE363" s="4"/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>
        <v>14</v>
      </c>
      <c r="AQ363" s="8">
        <v>2058.6</v>
      </c>
      <c r="AR363" s="4"/>
      <c r="AS363" s="8"/>
      <c r="AT363" s="7"/>
      <c r="AU363" s="7"/>
      <c r="AV363" s="4" t="s">
        <v>220</v>
      </c>
      <c r="AW363" s="8" t="s">
        <v>220</v>
      </c>
      <c r="AX363" s="4" t="s">
        <v>220</v>
      </c>
      <c r="AY363" s="8" t="s">
        <v>220</v>
      </c>
      <c r="AZ363" s="7" t="s">
        <v>220</v>
      </c>
      <c r="BA363" s="7" t="s">
        <v>220</v>
      </c>
      <c r="BB363" s="7">
        <v>0.6344</v>
      </c>
      <c r="BC363" s="4" t="s">
        <v>220</v>
      </c>
      <c r="BD363" s="8" t="s">
        <v>220</v>
      </c>
      <c r="BE363" s="4" t="s">
        <v>220</v>
      </c>
      <c r="BF363" s="8" t="s">
        <v>220</v>
      </c>
      <c r="BG363" s="7" t="s">
        <v>220</v>
      </c>
      <c r="BH363" s="7" t="s">
        <v>220</v>
      </c>
      <c r="BI363" s="7" t="s">
        <v>220</v>
      </c>
      <c r="BJ363" s="4">
        <v>14</v>
      </c>
      <c r="BK363" s="8">
        <v>2058.6</v>
      </c>
      <c r="BL363" s="2" t="s">
        <v>3361</v>
      </c>
      <c r="BM363" s="7">
        <v>1</v>
      </c>
      <c r="BN363" s="7">
        <v>1</v>
      </c>
      <c r="BO363" s="4">
        <v>1</v>
      </c>
      <c r="BP363" s="8">
        <v>149.88</v>
      </c>
      <c r="BQ363" s="4"/>
      <c r="BR363" s="8"/>
      <c r="BS363" s="7"/>
      <c r="BT363" s="7"/>
      <c r="BU363" s="2" t="s">
        <v>230</v>
      </c>
      <c r="BV363" s="2" t="s">
        <v>217</v>
      </c>
      <c r="BW363" s="2" t="s">
        <v>220</v>
      </c>
      <c r="BX363" s="2" t="s">
        <v>3321</v>
      </c>
      <c r="BY363" s="2" t="s">
        <v>232</v>
      </c>
      <c r="BZ363" s="2" t="s">
        <v>220</v>
      </c>
      <c r="CA363" s="4">
        <v>7</v>
      </c>
      <c r="CB363" s="8">
        <v>1011.78</v>
      </c>
      <c r="CC363" s="4"/>
      <c r="CD363" s="8"/>
      <c r="CE363" s="7"/>
      <c r="CF363" s="7"/>
      <c r="CG363" s="2" t="s">
        <v>230</v>
      </c>
      <c r="CH363" s="2" t="s">
        <v>217</v>
      </c>
      <c r="CI363" s="2" t="s">
        <v>1632</v>
      </c>
      <c r="CJ363" s="2" t="s">
        <v>2179</v>
      </c>
      <c r="CK363" s="2" t="s">
        <v>232</v>
      </c>
      <c r="CL363" s="2" t="s">
        <v>220</v>
      </c>
      <c r="CM363" s="4">
        <v>1</v>
      </c>
      <c r="CN363" s="8">
        <v>140</v>
      </c>
      <c r="CO363" s="4"/>
      <c r="CP363" s="8"/>
      <c r="CQ363" s="7"/>
      <c r="CR363" s="7"/>
      <c r="CS363" s="2" t="s">
        <v>230</v>
      </c>
      <c r="CT363" s="2" t="s">
        <v>217</v>
      </c>
      <c r="CU363" s="2" t="s">
        <v>3358</v>
      </c>
      <c r="CV363" s="2" t="s">
        <v>3362</v>
      </c>
      <c r="CW363" s="2" t="s">
        <v>232</v>
      </c>
      <c r="CX363" s="2" t="s">
        <v>220</v>
      </c>
      <c r="CY363" s="4">
        <v>1</v>
      </c>
      <c r="CZ363" s="8">
        <v>135.63</v>
      </c>
      <c r="DA363" s="4"/>
      <c r="DB363" s="8"/>
      <c r="DC363" s="7"/>
      <c r="DD363" s="7"/>
      <c r="DE363" s="2" t="s">
        <v>230</v>
      </c>
      <c r="DF363" s="2" t="s">
        <v>217</v>
      </c>
      <c r="DG363" s="2" t="s">
        <v>2262</v>
      </c>
      <c r="DH363" s="2" t="s">
        <v>280</v>
      </c>
      <c r="DI363" s="2" t="s">
        <v>232</v>
      </c>
      <c r="DJ363" s="2" t="s">
        <v>220</v>
      </c>
      <c r="DK363" s="4">
        <v>3</v>
      </c>
      <c r="DL363" s="8">
        <v>472.47</v>
      </c>
      <c r="DM363" s="4"/>
      <c r="DN363" s="8"/>
      <c r="DO363" s="7"/>
      <c r="DP363" s="7"/>
      <c r="DQ363" s="2" t="s">
        <v>230</v>
      </c>
      <c r="DR363" s="2" t="s">
        <v>217</v>
      </c>
      <c r="DS363" s="2" t="s">
        <v>2218</v>
      </c>
      <c r="DT363" s="2" t="s">
        <v>1416</v>
      </c>
      <c r="DU363" s="2" t="s">
        <v>232</v>
      </c>
      <c r="DV363" s="2" t="s">
        <v>220</v>
      </c>
      <c r="DW363" s="4"/>
      <c r="DX363" s="8"/>
      <c r="DY363" s="4"/>
      <c r="DZ363" s="8"/>
      <c r="EA363" s="7"/>
      <c r="EB363" s="7"/>
      <c r="EC363" s="2" t="s">
        <v>230</v>
      </c>
      <c r="ED363" s="2" t="s">
        <v>217</v>
      </c>
      <c r="EE363" s="2" t="s">
        <v>3177</v>
      </c>
      <c r="EF363" s="2" t="s">
        <v>2385</v>
      </c>
      <c r="EG363" s="2" t="s">
        <v>232</v>
      </c>
      <c r="EH363" s="2" t="s">
        <v>220</v>
      </c>
      <c r="EI363" s="4"/>
      <c r="EJ363" s="8"/>
      <c r="EK363" s="4"/>
      <c r="EL363" s="8"/>
      <c r="EM363" s="7"/>
      <c r="EN363" s="7"/>
      <c r="EO363" s="2" t="s">
        <v>268</v>
      </c>
      <c r="EP363" s="2" t="s">
        <v>217</v>
      </c>
      <c r="EQ363" s="2" t="s">
        <v>220</v>
      </c>
      <c r="ER363" s="2" t="s">
        <v>220</v>
      </c>
      <c r="ES363" s="2" t="s">
        <v>232</v>
      </c>
      <c r="ET363" s="2" t="s">
        <v>220</v>
      </c>
      <c r="EU363" s="4">
        <v>1</v>
      </c>
      <c r="EV363" s="8">
        <v>148.84</v>
      </c>
      <c r="EW363" s="4"/>
      <c r="EX363" s="8"/>
      <c r="EY363" s="7"/>
      <c r="EZ363" s="7"/>
      <c r="FA363" s="2" t="s">
        <v>230</v>
      </c>
      <c r="FB363" s="2" t="s">
        <v>217</v>
      </c>
      <c r="FC363" s="2" t="s">
        <v>646</v>
      </c>
      <c r="FD363" s="2" t="s">
        <v>1836</v>
      </c>
      <c r="FE363" s="2" t="s">
        <v>232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230</v>
      </c>
      <c r="FN363" s="2" t="s">
        <v>217</v>
      </c>
      <c r="FO363" s="2" t="s">
        <v>3363</v>
      </c>
      <c r="FP363" s="2" t="s">
        <v>2135</v>
      </c>
      <c r="FQ363" s="2" t="s">
        <v>232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277</v>
      </c>
      <c r="FZ363" s="2" t="s">
        <v>217</v>
      </c>
      <c r="GA363" s="2" t="s">
        <v>220</v>
      </c>
      <c r="GB363" s="2" t="s">
        <v>220</v>
      </c>
      <c r="GC363" s="2" t="s">
        <v>232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277</v>
      </c>
      <c r="GL363" s="2" t="s">
        <v>217</v>
      </c>
      <c r="GM363" s="2" t="s">
        <v>220</v>
      </c>
      <c r="GN363" s="2" t="s">
        <v>220</v>
      </c>
      <c r="GO363" s="2" t="s">
        <v>232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217</v>
      </c>
      <c r="GY363" s="2" t="s">
        <v>220</v>
      </c>
      <c r="GZ363" s="2" t="s">
        <v>220</v>
      </c>
      <c r="HA363" s="2" t="s">
        <v>232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268</v>
      </c>
      <c r="HJ363" s="2" t="s">
        <v>217</v>
      </c>
      <c r="HK363" s="2" t="s">
        <v>220</v>
      </c>
      <c r="HL363" s="2" t="s">
        <v>220</v>
      </c>
      <c r="HM363" s="2" t="s">
        <v>232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230</v>
      </c>
      <c r="HV363" s="2" t="s">
        <v>217</v>
      </c>
      <c r="HW363" s="2" t="s">
        <v>2641</v>
      </c>
      <c r="HX363" s="2" t="s">
        <v>220</v>
      </c>
      <c r="HY363" s="2" t="s">
        <v>232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230</v>
      </c>
      <c r="IH363" s="2" t="s">
        <v>217</v>
      </c>
      <c r="II363" s="2" t="s">
        <v>3359</v>
      </c>
      <c r="IJ363" s="2" t="s">
        <v>2932</v>
      </c>
      <c r="IK363" s="2" t="s">
        <v>232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268</v>
      </c>
      <c r="IT363" s="2" t="s">
        <v>217</v>
      </c>
      <c r="IU363" s="2" t="s">
        <v>220</v>
      </c>
      <c r="IV363" s="2" t="s">
        <v>220</v>
      </c>
      <c r="IW363" s="2" t="s">
        <v>232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230</v>
      </c>
      <c r="JF363" s="2" t="s">
        <v>217</v>
      </c>
      <c r="JG363" s="2" t="s">
        <v>3363</v>
      </c>
      <c r="JH363" s="2" t="s">
        <v>3228</v>
      </c>
      <c r="JI363" s="2" t="s">
        <v>232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230</v>
      </c>
      <c r="JR363" s="2" t="s">
        <v>217</v>
      </c>
      <c r="JS363" s="2" t="s">
        <v>2695</v>
      </c>
      <c r="JT363" s="2" t="s">
        <v>1475</v>
      </c>
      <c r="JU363" s="2" t="s">
        <v>232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386</v>
      </c>
      <c r="KD363" s="2" t="s">
        <v>217</v>
      </c>
      <c r="KE363" s="2" t="s">
        <v>220</v>
      </c>
      <c r="KF363" s="2" t="s">
        <v>220</v>
      </c>
      <c r="KG363" s="2" t="s">
        <v>232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230</v>
      </c>
      <c r="KP363" s="2" t="s">
        <v>217</v>
      </c>
      <c r="KQ363" s="2" t="s">
        <v>387</v>
      </c>
      <c r="KR363" s="2" t="s">
        <v>3123</v>
      </c>
      <c r="KS363" s="2" t="s">
        <v>232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268</v>
      </c>
      <c r="LB363" s="2" t="s">
        <v>217</v>
      </c>
      <c r="LC363" s="2" t="s">
        <v>220</v>
      </c>
      <c r="LD363" s="2" t="s">
        <v>220</v>
      </c>
      <c r="LE363" s="2" t="s">
        <v>232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268</v>
      </c>
      <c r="LN363" s="2" t="s">
        <v>217</v>
      </c>
      <c r="LO363" s="2" t="s">
        <v>220</v>
      </c>
      <c r="LP363" s="2" t="s">
        <v>220</v>
      </c>
      <c r="LQ363" s="2" t="s">
        <v>232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270</v>
      </c>
      <c r="MA363" s="2" t="s">
        <v>390</v>
      </c>
      <c r="MB363" s="2" t="s">
        <v>807</v>
      </c>
      <c r="MC363" s="2" t="s">
        <v>232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230</v>
      </c>
      <c r="ML363" s="2" t="s">
        <v>270</v>
      </c>
      <c r="MM363" s="2" t="s">
        <v>3364</v>
      </c>
      <c r="MN363" s="2" t="s">
        <v>1268</v>
      </c>
      <c r="MO363" s="2" t="s">
        <v>232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230</v>
      </c>
      <c r="MX363" s="2" t="s">
        <v>274</v>
      </c>
      <c r="MY363" s="2" t="s">
        <v>1557</v>
      </c>
      <c r="MZ363" s="2" t="s">
        <v>1540</v>
      </c>
      <c r="NA363" s="2" t="s">
        <v>232</v>
      </c>
      <c r="NB363" s="2" t="s">
        <v>220</v>
      </c>
      <c r="NC363" s="4"/>
      <c r="ND363" s="8"/>
      <c r="NE363" s="4"/>
      <c r="NF363" s="8"/>
      <c r="NG363" s="7"/>
      <c r="NH363" s="7"/>
      <c r="NI363" s="2" t="s">
        <v>220</v>
      </c>
      <c r="NJ363" s="2" t="s">
        <v>220</v>
      </c>
      <c r="NK363" s="2" t="s">
        <v>220</v>
      </c>
      <c r="NL363" s="2" t="s">
        <v>220</v>
      </c>
      <c r="NM363" s="2" t="s">
        <v>220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277</v>
      </c>
      <c r="NV363" s="2" t="s">
        <v>217</v>
      </c>
      <c r="NW363" s="2" t="s">
        <v>220</v>
      </c>
      <c r="NX363" s="2" t="s">
        <v>220</v>
      </c>
      <c r="NY363" s="2" t="s">
        <v>232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220</v>
      </c>
      <c r="OI363" s="2" t="s">
        <v>220</v>
      </c>
      <c r="OJ363" s="2" t="s">
        <v>220</v>
      </c>
      <c r="OK363" s="2" t="s">
        <v>220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230</v>
      </c>
      <c r="OT363" s="2" t="s">
        <v>270</v>
      </c>
      <c r="OU363" s="2" t="s">
        <v>241</v>
      </c>
      <c r="OV363" s="2" t="s">
        <v>220</v>
      </c>
      <c r="OW363" s="2" t="s">
        <v>232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277</v>
      </c>
      <c r="PF363" s="2" t="s">
        <v>217</v>
      </c>
      <c r="PG363" s="2" t="s">
        <v>220</v>
      </c>
      <c r="PH363" s="2" t="s">
        <v>220</v>
      </c>
      <c r="PI363" s="2" t="s">
        <v>232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230</v>
      </c>
      <c r="PR363" s="2" t="s">
        <v>270</v>
      </c>
      <c r="PS363" s="2" t="s">
        <v>284</v>
      </c>
      <c r="PT363" s="2" t="s">
        <v>3042</v>
      </c>
      <c r="PU363" s="2" t="s">
        <v>232</v>
      </c>
      <c r="PV363" s="2" t="s">
        <v>220</v>
      </c>
      <c r="PW363" s="4">
        <v>240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</row>
    <row r="364">
      <c r="A364" s="2" t="s">
        <v>3365</v>
      </c>
      <c r="B364" s="2" t="s">
        <v>209</v>
      </c>
      <c r="C364" s="2" t="s">
        <v>3341</v>
      </c>
      <c r="D364" s="2" t="s">
        <v>211</v>
      </c>
      <c r="E364" s="2" t="s">
        <v>1372</v>
      </c>
      <c r="F364" s="2" t="s">
        <v>3354</v>
      </c>
      <c r="G364" s="2" t="s">
        <v>220</v>
      </c>
      <c r="H364" s="2" t="s">
        <v>220</v>
      </c>
      <c r="I364" s="2" t="s">
        <v>3366</v>
      </c>
      <c r="J364" s="2" t="s">
        <v>215</v>
      </c>
      <c r="K364" s="2" t="s">
        <v>216</v>
      </c>
      <c r="L364" s="3">
        <v>125</v>
      </c>
      <c r="M364" s="3">
        <v>131.24</v>
      </c>
      <c r="N364" s="3">
        <v>259.99</v>
      </c>
      <c r="O364" s="2" t="s">
        <v>217</v>
      </c>
      <c r="P364" s="2" t="s">
        <v>405</v>
      </c>
      <c r="Q364" s="2" t="s">
        <v>219</v>
      </c>
      <c r="R364" s="2" t="s">
        <v>220</v>
      </c>
      <c r="S364" s="2" t="s">
        <v>3367</v>
      </c>
      <c r="T364" s="2" t="s">
        <v>220</v>
      </c>
      <c r="U364" s="2" t="s">
        <v>220</v>
      </c>
      <c r="V364" s="2" t="s">
        <v>2535</v>
      </c>
      <c r="W364" s="2" t="s">
        <v>3029</v>
      </c>
      <c r="X364" s="2" t="s">
        <v>3144</v>
      </c>
      <c r="Y364" s="2" t="s">
        <v>582</v>
      </c>
      <c r="Z364" s="4">
        <v>22</v>
      </c>
      <c r="AA364" s="4">
        <f>=ROUNDDOWN(7.33333333333333,0)</f>
      </c>
      <c r="AB364" s="5">
        <v>3</v>
      </c>
      <c r="AC364" s="2" t="s">
        <v>363</v>
      </c>
      <c r="AD364" s="4">
        <v>65</v>
      </c>
      <c r="AE364" s="4">
        <v>65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>
        <v>9</v>
      </c>
      <c r="AQ364" s="8">
        <v>1187.75</v>
      </c>
      <c r="AR364" s="4"/>
      <c r="AS364" s="8"/>
      <c r="AT364" s="7"/>
      <c r="AU364" s="7"/>
      <c r="AV364" s="4">
        <v>23</v>
      </c>
      <c r="AW364" s="8">
        <v>3195.29</v>
      </c>
      <c r="AX364" s="4" t="s">
        <v>220</v>
      </c>
      <c r="AY364" s="8" t="s">
        <v>220</v>
      </c>
      <c r="AZ364" s="7" t="s">
        <v>220</v>
      </c>
      <c r="BA364" s="7" t="s">
        <v>220</v>
      </c>
      <c r="BB364" s="7">
        <v>0.3717</v>
      </c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>
        <v>0.4961</v>
      </c>
      <c r="BJ364" s="4">
        <v>9</v>
      </c>
      <c r="BK364" s="8">
        <v>1187.75</v>
      </c>
      <c r="BL364" s="2" t="s">
        <v>3357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230</v>
      </c>
      <c r="BV364" s="2" t="s">
        <v>217</v>
      </c>
      <c r="BW364" s="2" t="s">
        <v>220</v>
      </c>
      <c r="BX364" s="2" t="s">
        <v>3368</v>
      </c>
      <c r="BY364" s="2" t="s">
        <v>232</v>
      </c>
      <c r="BZ364" s="2" t="s">
        <v>220</v>
      </c>
      <c r="CA364" s="4">
        <v>1</v>
      </c>
      <c r="CB364" s="8">
        <v>132.5</v>
      </c>
      <c r="CC364" s="4"/>
      <c r="CD364" s="8"/>
      <c r="CE364" s="7"/>
      <c r="CF364" s="7"/>
      <c r="CG364" s="2" t="s">
        <v>230</v>
      </c>
      <c r="CH364" s="2" t="s">
        <v>217</v>
      </c>
      <c r="CI364" s="2" t="s">
        <v>591</v>
      </c>
      <c r="CJ364" s="2" t="s">
        <v>3368</v>
      </c>
      <c r="CK364" s="2" t="s">
        <v>232</v>
      </c>
      <c r="CL364" s="2" t="s">
        <v>220</v>
      </c>
      <c r="CM364" s="4">
        <v>1</v>
      </c>
      <c r="CN364" s="8">
        <v>130</v>
      </c>
      <c r="CO364" s="4"/>
      <c r="CP364" s="8"/>
      <c r="CQ364" s="7"/>
      <c r="CR364" s="7"/>
      <c r="CS364" s="2" t="s">
        <v>230</v>
      </c>
      <c r="CT364" s="2" t="s">
        <v>217</v>
      </c>
      <c r="CU364" s="2" t="s">
        <v>3358</v>
      </c>
      <c r="CV364" s="2" t="s">
        <v>2622</v>
      </c>
      <c r="CW364" s="2" t="s">
        <v>232</v>
      </c>
      <c r="CX364" s="2" t="s">
        <v>220</v>
      </c>
      <c r="CY364" s="4"/>
      <c r="CZ364" s="8"/>
      <c r="DA364" s="4"/>
      <c r="DB364" s="8"/>
      <c r="DC364" s="7"/>
      <c r="DD364" s="7"/>
      <c r="DE364" s="2" t="s">
        <v>230</v>
      </c>
      <c r="DF364" s="2" t="s">
        <v>217</v>
      </c>
      <c r="DG364" s="2" t="s">
        <v>591</v>
      </c>
      <c r="DH364" s="2" t="s">
        <v>3369</v>
      </c>
      <c r="DI364" s="2" t="s">
        <v>232</v>
      </c>
      <c r="DJ364" s="2" t="s">
        <v>220</v>
      </c>
      <c r="DK364" s="4">
        <v>6</v>
      </c>
      <c r="DL364" s="8">
        <v>787.44</v>
      </c>
      <c r="DM364" s="4"/>
      <c r="DN364" s="8"/>
      <c r="DO364" s="7"/>
      <c r="DP364" s="7"/>
      <c r="DQ364" s="2" t="s">
        <v>230</v>
      </c>
      <c r="DR364" s="2" t="s">
        <v>217</v>
      </c>
      <c r="DS364" s="2" t="s">
        <v>591</v>
      </c>
      <c r="DT364" s="2" t="s">
        <v>1531</v>
      </c>
      <c r="DU364" s="2" t="s">
        <v>232</v>
      </c>
      <c r="DV364" s="2" t="s">
        <v>220</v>
      </c>
      <c r="DW364" s="4"/>
      <c r="DX364" s="8"/>
      <c r="DY364" s="4"/>
      <c r="DZ364" s="8"/>
      <c r="EA364" s="7"/>
      <c r="EB364" s="7"/>
      <c r="EC364" s="2" t="s">
        <v>230</v>
      </c>
      <c r="ED364" s="2" t="s">
        <v>217</v>
      </c>
      <c r="EE364" s="2" t="s">
        <v>591</v>
      </c>
      <c r="EF364" s="2" t="s">
        <v>2265</v>
      </c>
      <c r="EG364" s="2" t="s">
        <v>232</v>
      </c>
      <c r="EH364" s="2" t="s">
        <v>220</v>
      </c>
      <c r="EI364" s="4"/>
      <c r="EJ364" s="8"/>
      <c r="EK364" s="4"/>
      <c r="EL364" s="8"/>
      <c r="EM364" s="7"/>
      <c r="EN364" s="7"/>
      <c r="EO364" s="2" t="s">
        <v>268</v>
      </c>
      <c r="EP364" s="2" t="s">
        <v>217</v>
      </c>
      <c r="EQ364" s="2" t="s">
        <v>220</v>
      </c>
      <c r="ER364" s="2" t="s">
        <v>220</v>
      </c>
      <c r="ES364" s="2" t="s">
        <v>232</v>
      </c>
      <c r="ET364" s="2" t="s">
        <v>220</v>
      </c>
      <c r="EU364" s="4">
        <v>1</v>
      </c>
      <c r="EV364" s="8">
        <v>137.81</v>
      </c>
      <c r="EW364" s="4"/>
      <c r="EX364" s="8"/>
      <c r="EY364" s="7"/>
      <c r="EZ364" s="7"/>
      <c r="FA364" s="2" t="s">
        <v>230</v>
      </c>
      <c r="FB364" s="2" t="s">
        <v>217</v>
      </c>
      <c r="FC364" s="2" t="s">
        <v>591</v>
      </c>
      <c r="FD364" s="2" t="s">
        <v>3370</v>
      </c>
      <c r="FE364" s="2" t="s">
        <v>232</v>
      </c>
      <c r="FF364" s="2" t="s">
        <v>220</v>
      </c>
      <c r="FG364" s="4"/>
      <c r="FH364" s="8"/>
      <c r="FI364" s="4"/>
      <c r="FJ364" s="8"/>
      <c r="FK364" s="7"/>
      <c r="FL364" s="7"/>
      <c r="FM364" s="2" t="s">
        <v>230</v>
      </c>
      <c r="FN364" s="2" t="s">
        <v>217</v>
      </c>
      <c r="FO364" s="2" t="s">
        <v>3036</v>
      </c>
      <c r="FP364" s="2" t="s">
        <v>971</v>
      </c>
      <c r="FQ364" s="2" t="s">
        <v>232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277</v>
      </c>
      <c r="FZ364" s="2" t="s">
        <v>217</v>
      </c>
      <c r="GA364" s="2" t="s">
        <v>220</v>
      </c>
      <c r="GB364" s="2" t="s">
        <v>220</v>
      </c>
      <c r="GC364" s="2" t="s">
        <v>232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277</v>
      </c>
      <c r="GL364" s="2" t="s">
        <v>217</v>
      </c>
      <c r="GM364" s="2" t="s">
        <v>220</v>
      </c>
      <c r="GN364" s="2" t="s">
        <v>220</v>
      </c>
      <c r="GO364" s="2" t="s">
        <v>232</v>
      </c>
      <c r="GP364" s="2" t="s">
        <v>220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217</v>
      </c>
      <c r="GY364" s="2" t="s">
        <v>220</v>
      </c>
      <c r="GZ364" s="2" t="s">
        <v>220</v>
      </c>
      <c r="HA364" s="2" t="s">
        <v>232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268</v>
      </c>
      <c r="HJ364" s="2" t="s">
        <v>217</v>
      </c>
      <c r="HK364" s="2" t="s">
        <v>220</v>
      </c>
      <c r="HL364" s="2" t="s">
        <v>220</v>
      </c>
      <c r="HM364" s="2" t="s">
        <v>232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230</v>
      </c>
      <c r="HV364" s="2" t="s">
        <v>217</v>
      </c>
      <c r="HW364" s="2" t="s">
        <v>2406</v>
      </c>
      <c r="HX364" s="2" t="s">
        <v>2248</v>
      </c>
      <c r="HY364" s="2" t="s">
        <v>232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230</v>
      </c>
      <c r="IH364" s="2" t="s">
        <v>217</v>
      </c>
      <c r="II364" s="2" t="s">
        <v>591</v>
      </c>
      <c r="IJ364" s="2" t="s">
        <v>3371</v>
      </c>
      <c r="IK364" s="2" t="s">
        <v>232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268</v>
      </c>
      <c r="IT364" s="2" t="s">
        <v>217</v>
      </c>
      <c r="IU364" s="2" t="s">
        <v>220</v>
      </c>
      <c r="IV364" s="2" t="s">
        <v>220</v>
      </c>
      <c r="IW364" s="2" t="s">
        <v>232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1188</v>
      </c>
      <c r="JF364" s="2" t="s">
        <v>270</v>
      </c>
      <c r="JG364" s="2" t="s">
        <v>2728</v>
      </c>
      <c r="JH364" s="2" t="s">
        <v>1628</v>
      </c>
      <c r="JI364" s="2" t="s">
        <v>232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230</v>
      </c>
      <c r="JR364" s="2" t="s">
        <v>217</v>
      </c>
      <c r="JS364" s="2" t="s">
        <v>591</v>
      </c>
      <c r="JT364" s="2" t="s">
        <v>1430</v>
      </c>
      <c r="JU364" s="2" t="s">
        <v>232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386</v>
      </c>
      <c r="KD364" s="2" t="s">
        <v>217</v>
      </c>
      <c r="KE364" s="2" t="s">
        <v>220</v>
      </c>
      <c r="KF364" s="2" t="s">
        <v>220</v>
      </c>
      <c r="KG364" s="2" t="s">
        <v>232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254</v>
      </c>
      <c r="KP364" s="2" t="s">
        <v>217</v>
      </c>
      <c r="KQ364" s="2" t="s">
        <v>220</v>
      </c>
      <c r="KR364" s="2" t="s">
        <v>220</v>
      </c>
      <c r="KS364" s="2" t="s">
        <v>232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268</v>
      </c>
      <c r="LB364" s="2" t="s">
        <v>217</v>
      </c>
      <c r="LC364" s="2" t="s">
        <v>220</v>
      </c>
      <c r="LD364" s="2" t="s">
        <v>220</v>
      </c>
      <c r="LE364" s="2" t="s">
        <v>232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268</v>
      </c>
      <c r="LN364" s="2" t="s">
        <v>217</v>
      </c>
      <c r="LO364" s="2" t="s">
        <v>220</v>
      </c>
      <c r="LP364" s="2" t="s">
        <v>220</v>
      </c>
      <c r="LQ364" s="2" t="s">
        <v>232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270</v>
      </c>
      <c r="MA364" s="2" t="s">
        <v>3223</v>
      </c>
      <c r="MB364" s="2" t="s">
        <v>220</v>
      </c>
      <c r="MC364" s="2" t="s">
        <v>232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416</v>
      </c>
      <c r="ML364" s="2" t="s">
        <v>217</v>
      </c>
      <c r="MM364" s="2" t="s">
        <v>220</v>
      </c>
      <c r="MN364" s="2" t="s">
        <v>220</v>
      </c>
      <c r="MO364" s="2" t="s">
        <v>232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230</v>
      </c>
      <c r="MX364" s="2" t="s">
        <v>274</v>
      </c>
      <c r="MY364" s="2" t="s">
        <v>648</v>
      </c>
      <c r="MZ364" s="2" t="s">
        <v>1498</v>
      </c>
      <c r="NA364" s="2" t="s">
        <v>232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220</v>
      </c>
      <c r="NJ364" s="2" t="s">
        <v>220</v>
      </c>
      <c r="NK364" s="2" t="s">
        <v>220</v>
      </c>
      <c r="NL364" s="2" t="s">
        <v>220</v>
      </c>
      <c r="NM364" s="2" t="s">
        <v>220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254</v>
      </c>
      <c r="NV364" s="2" t="s">
        <v>217</v>
      </c>
      <c r="NW364" s="2" t="s">
        <v>220</v>
      </c>
      <c r="NX364" s="2" t="s">
        <v>220</v>
      </c>
      <c r="NY364" s="2" t="s">
        <v>232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220</v>
      </c>
      <c r="OI364" s="2" t="s">
        <v>220</v>
      </c>
      <c r="OJ364" s="2" t="s">
        <v>220</v>
      </c>
      <c r="OK364" s="2" t="s">
        <v>220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230</v>
      </c>
      <c r="OT364" s="2" t="s">
        <v>270</v>
      </c>
      <c r="OU364" s="2" t="s">
        <v>2022</v>
      </c>
      <c r="OV364" s="2" t="s">
        <v>220</v>
      </c>
      <c r="OW364" s="2" t="s">
        <v>232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220</v>
      </c>
      <c r="PF364" s="2" t="s">
        <v>220</v>
      </c>
      <c r="PG364" s="2" t="s">
        <v>220</v>
      </c>
      <c r="PH364" s="2" t="s">
        <v>220</v>
      </c>
      <c r="PI364" s="2" t="s">
        <v>220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230</v>
      </c>
      <c r="PR364" s="2" t="s">
        <v>270</v>
      </c>
      <c r="PS364" s="2" t="s">
        <v>609</v>
      </c>
      <c r="PT364" s="2" t="s">
        <v>610</v>
      </c>
      <c r="PU364" s="2" t="s">
        <v>232</v>
      </c>
      <c r="PV364" s="2" t="s">
        <v>220</v>
      </c>
      <c r="PW364" s="4">
        <v>22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>
        <v>65</v>
      </c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</row>
    <row r="365">
      <c r="A365" s="2" t="s">
        <v>3372</v>
      </c>
      <c r="B365" s="2" t="s">
        <v>209</v>
      </c>
      <c r="C365" s="2" t="s">
        <v>3341</v>
      </c>
      <c r="D365" s="2" t="s">
        <v>211</v>
      </c>
      <c r="E365" s="2" t="s">
        <v>1372</v>
      </c>
      <c r="F365" s="2" t="s">
        <v>3354</v>
      </c>
      <c r="G365" s="2" t="s">
        <v>220</v>
      </c>
      <c r="H365" s="2" t="s">
        <v>220</v>
      </c>
      <c r="I365" s="2" t="s">
        <v>3366</v>
      </c>
      <c r="J365" s="2" t="s">
        <v>1518</v>
      </c>
      <c r="K365" s="2" t="s">
        <v>216</v>
      </c>
      <c r="L365" s="3">
        <v>135</v>
      </c>
      <c r="M365" s="3">
        <v>141.74</v>
      </c>
      <c r="N365" s="3">
        <v>279.99</v>
      </c>
      <c r="O365" s="2" t="s">
        <v>217</v>
      </c>
      <c r="P365" s="2" t="s">
        <v>405</v>
      </c>
      <c r="Q365" s="2" t="s">
        <v>219</v>
      </c>
      <c r="R365" s="2" t="s">
        <v>220</v>
      </c>
      <c r="S365" s="2" t="s">
        <v>3367</v>
      </c>
      <c r="T365" s="2" t="s">
        <v>220</v>
      </c>
      <c r="U365" s="2" t="s">
        <v>220</v>
      </c>
      <c r="V365" s="2" t="s">
        <v>2535</v>
      </c>
      <c r="W365" s="2" t="s">
        <v>3029</v>
      </c>
      <c r="X365" s="2" t="s">
        <v>3144</v>
      </c>
      <c r="Y365" s="2" t="s">
        <v>582</v>
      </c>
      <c r="Z365" s="4">
        <v>102</v>
      </c>
      <c r="AA365" s="4">
        <f>=ROUNDDOWN(17,0)</f>
      </c>
      <c r="AB365" s="5">
        <v>6</v>
      </c>
      <c r="AC365" s="2" t="s">
        <v>793</v>
      </c>
      <c r="AD365" s="4">
        <v>113</v>
      </c>
      <c r="AE365" s="4">
        <v>113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>
        <v>14</v>
      </c>
      <c r="AQ365" s="8">
        <v>2007.54</v>
      </c>
      <c r="AR365" s="4"/>
      <c r="AS365" s="8"/>
      <c r="AT365" s="7"/>
      <c r="AU365" s="7"/>
      <c r="AV365" s="4" t="s">
        <v>220</v>
      </c>
      <c r="AW365" s="8" t="s">
        <v>220</v>
      </c>
      <c r="AX365" s="4" t="s">
        <v>220</v>
      </c>
      <c r="AY365" s="8" t="s">
        <v>220</v>
      </c>
      <c r="AZ365" s="7" t="s">
        <v>220</v>
      </c>
      <c r="BA365" s="7" t="s">
        <v>220</v>
      </c>
      <c r="BB365" s="7">
        <v>0.6283</v>
      </c>
      <c r="BC365" s="4" t="s">
        <v>220</v>
      </c>
      <c r="BD365" s="8" t="s">
        <v>220</v>
      </c>
      <c r="BE365" s="4" t="s">
        <v>220</v>
      </c>
      <c r="BF365" s="8" t="s">
        <v>220</v>
      </c>
      <c r="BG365" s="7" t="s">
        <v>220</v>
      </c>
      <c r="BH365" s="7" t="s">
        <v>220</v>
      </c>
      <c r="BI365" s="7" t="s">
        <v>220</v>
      </c>
      <c r="BJ365" s="4">
        <v>14</v>
      </c>
      <c r="BK365" s="8">
        <v>2007.54</v>
      </c>
      <c r="BL365" s="2" t="s">
        <v>3361</v>
      </c>
      <c r="BM365" s="7">
        <v>1</v>
      </c>
      <c r="BN365" s="7">
        <v>1</v>
      </c>
      <c r="BO365" s="4">
        <v>1</v>
      </c>
      <c r="BP365" s="8">
        <v>147.81</v>
      </c>
      <c r="BQ365" s="4"/>
      <c r="BR365" s="8"/>
      <c r="BS365" s="7"/>
      <c r="BT365" s="7"/>
      <c r="BU365" s="2" t="s">
        <v>230</v>
      </c>
      <c r="BV365" s="2" t="s">
        <v>217</v>
      </c>
      <c r="BW365" s="2" t="s">
        <v>220</v>
      </c>
      <c r="BX365" s="2" t="s">
        <v>3370</v>
      </c>
      <c r="BY365" s="2" t="s">
        <v>232</v>
      </c>
      <c r="BZ365" s="2" t="s">
        <v>220</v>
      </c>
      <c r="CA365" s="4">
        <v>7</v>
      </c>
      <c r="CB365" s="8">
        <v>1011.78</v>
      </c>
      <c r="CC365" s="4"/>
      <c r="CD365" s="8"/>
      <c r="CE365" s="7"/>
      <c r="CF365" s="7"/>
      <c r="CG365" s="2" t="s">
        <v>230</v>
      </c>
      <c r="CH365" s="2" t="s">
        <v>217</v>
      </c>
      <c r="CI365" s="2" t="s">
        <v>591</v>
      </c>
      <c r="CJ365" s="2" t="s">
        <v>655</v>
      </c>
      <c r="CK365" s="2" t="s">
        <v>232</v>
      </c>
      <c r="CL365" s="2" t="s">
        <v>220</v>
      </c>
      <c r="CM365" s="4">
        <v>2</v>
      </c>
      <c r="CN365" s="8">
        <v>280</v>
      </c>
      <c r="CO365" s="4"/>
      <c r="CP365" s="8"/>
      <c r="CQ365" s="7"/>
      <c r="CR365" s="7"/>
      <c r="CS365" s="2" t="s">
        <v>230</v>
      </c>
      <c r="CT365" s="2" t="s">
        <v>217</v>
      </c>
      <c r="CU365" s="2" t="s">
        <v>3358</v>
      </c>
      <c r="CV365" s="2" t="s">
        <v>1649</v>
      </c>
      <c r="CW365" s="2" t="s">
        <v>232</v>
      </c>
      <c r="CX365" s="2" t="s">
        <v>220</v>
      </c>
      <c r="CY365" s="4">
        <v>1</v>
      </c>
      <c r="CZ365" s="8">
        <v>135.63</v>
      </c>
      <c r="DA365" s="4"/>
      <c r="DB365" s="8"/>
      <c r="DC365" s="7"/>
      <c r="DD365" s="7"/>
      <c r="DE365" s="2" t="s">
        <v>230</v>
      </c>
      <c r="DF365" s="2" t="s">
        <v>217</v>
      </c>
      <c r="DG365" s="2" t="s">
        <v>591</v>
      </c>
      <c r="DH365" s="2" t="s">
        <v>3373</v>
      </c>
      <c r="DI365" s="2" t="s">
        <v>232</v>
      </c>
      <c r="DJ365" s="2" t="s">
        <v>220</v>
      </c>
      <c r="DK365" s="4">
        <v>2</v>
      </c>
      <c r="DL365" s="8">
        <v>283.48</v>
      </c>
      <c r="DM365" s="4"/>
      <c r="DN365" s="8"/>
      <c r="DO365" s="7"/>
      <c r="DP365" s="7"/>
      <c r="DQ365" s="2" t="s">
        <v>230</v>
      </c>
      <c r="DR365" s="2" t="s">
        <v>217</v>
      </c>
      <c r="DS365" s="2" t="s">
        <v>591</v>
      </c>
      <c r="DT365" s="2" t="s">
        <v>1531</v>
      </c>
      <c r="DU365" s="2" t="s">
        <v>232</v>
      </c>
      <c r="DV365" s="2" t="s">
        <v>220</v>
      </c>
      <c r="DW365" s="4"/>
      <c r="DX365" s="8"/>
      <c r="DY365" s="4"/>
      <c r="DZ365" s="8"/>
      <c r="EA365" s="7"/>
      <c r="EB365" s="7"/>
      <c r="EC365" s="2" t="s">
        <v>230</v>
      </c>
      <c r="ED365" s="2" t="s">
        <v>217</v>
      </c>
      <c r="EE365" s="2" t="s">
        <v>591</v>
      </c>
      <c r="EF365" s="2" t="s">
        <v>3374</v>
      </c>
      <c r="EG365" s="2" t="s">
        <v>232</v>
      </c>
      <c r="EH365" s="2" t="s">
        <v>220</v>
      </c>
      <c r="EI365" s="4"/>
      <c r="EJ365" s="8"/>
      <c r="EK365" s="4"/>
      <c r="EL365" s="8"/>
      <c r="EM365" s="7"/>
      <c r="EN365" s="7"/>
      <c r="EO365" s="2" t="s">
        <v>268</v>
      </c>
      <c r="EP365" s="2" t="s">
        <v>217</v>
      </c>
      <c r="EQ365" s="2" t="s">
        <v>220</v>
      </c>
      <c r="ER365" s="2" t="s">
        <v>220</v>
      </c>
      <c r="ES365" s="2" t="s">
        <v>232</v>
      </c>
      <c r="ET365" s="2" t="s">
        <v>220</v>
      </c>
      <c r="EU365" s="4">
        <v>1</v>
      </c>
      <c r="EV365" s="8">
        <v>148.84</v>
      </c>
      <c r="EW365" s="4"/>
      <c r="EX365" s="8"/>
      <c r="EY365" s="7"/>
      <c r="EZ365" s="7"/>
      <c r="FA365" s="2" t="s">
        <v>230</v>
      </c>
      <c r="FB365" s="2" t="s">
        <v>217</v>
      </c>
      <c r="FC365" s="2" t="s">
        <v>591</v>
      </c>
      <c r="FD365" s="2" t="s">
        <v>3375</v>
      </c>
      <c r="FE365" s="2" t="s">
        <v>232</v>
      </c>
      <c r="FF365" s="2" t="s">
        <v>220</v>
      </c>
      <c r="FG365" s="4"/>
      <c r="FH365" s="8"/>
      <c r="FI365" s="4"/>
      <c r="FJ365" s="8"/>
      <c r="FK365" s="7"/>
      <c r="FL365" s="7"/>
      <c r="FM365" s="2" t="s">
        <v>230</v>
      </c>
      <c r="FN365" s="2" t="s">
        <v>217</v>
      </c>
      <c r="FO365" s="2" t="s">
        <v>3036</v>
      </c>
      <c r="FP365" s="2" t="s">
        <v>2184</v>
      </c>
      <c r="FQ365" s="2" t="s">
        <v>232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277</v>
      </c>
      <c r="FZ365" s="2" t="s">
        <v>217</v>
      </c>
      <c r="GA365" s="2" t="s">
        <v>220</v>
      </c>
      <c r="GB365" s="2" t="s">
        <v>220</v>
      </c>
      <c r="GC365" s="2" t="s">
        <v>232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277</v>
      </c>
      <c r="GL365" s="2" t="s">
        <v>217</v>
      </c>
      <c r="GM365" s="2" t="s">
        <v>220</v>
      </c>
      <c r="GN365" s="2" t="s">
        <v>220</v>
      </c>
      <c r="GO365" s="2" t="s">
        <v>232</v>
      </c>
      <c r="GP365" s="2" t="s">
        <v>220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217</v>
      </c>
      <c r="GY365" s="2" t="s">
        <v>220</v>
      </c>
      <c r="GZ365" s="2" t="s">
        <v>220</v>
      </c>
      <c r="HA365" s="2" t="s">
        <v>232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268</v>
      </c>
      <c r="HJ365" s="2" t="s">
        <v>217</v>
      </c>
      <c r="HK365" s="2" t="s">
        <v>220</v>
      </c>
      <c r="HL365" s="2" t="s">
        <v>220</v>
      </c>
      <c r="HM365" s="2" t="s">
        <v>232</v>
      </c>
      <c r="HN365" s="2" t="s">
        <v>220</v>
      </c>
      <c r="HO365" s="4"/>
      <c r="HP365" s="8"/>
      <c r="HQ365" s="4"/>
      <c r="HR365" s="8"/>
      <c r="HS365" s="7"/>
      <c r="HT365" s="7"/>
      <c r="HU365" s="2" t="s">
        <v>230</v>
      </c>
      <c r="HV365" s="2" t="s">
        <v>217</v>
      </c>
      <c r="HW365" s="2" t="s">
        <v>2406</v>
      </c>
      <c r="HX365" s="2" t="s">
        <v>1916</v>
      </c>
      <c r="HY365" s="2" t="s">
        <v>232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230</v>
      </c>
      <c r="IH365" s="2" t="s">
        <v>217</v>
      </c>
      <c r="II365" s="2" t="s">
        <v>591</v>
      </c>
      <c r="IJ365" s="2" t="s">
        <v>1531</v>
      </c>
      <c r="IK365" s="2" t="s">
        <v>232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268</v>
      </c>
      <c r="IT365" s="2" t="s">
        <v>217</v>
      </c>
      <c r="IU365" s="2" t="s">
        <v>220</v>
      </c>
      <c r="IV365" s="2" t="s">
        <v>220</v>
      </c>
      <c r="IW365" s="2" t="s">
        <v>232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1188</v>
      </c>
      <c r="JF365" s="2" t="s">
        <v>270</v>
      </c>
      <c r="JG365" s="2" t="s">
        <v>2728</v>
      </c>
      <c r="JH365" s="2" t="s">
        <v>1641</v>
      </c>
      <c r="JI365" s="2" t="s">
        <v>232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230</v>
      </c>
      <c r="JR365" s="2" t="s">
        <v>217</v>
      </c>
      <c r="JS365" s="2" t="s">
        <v>591</v>
      </c>
      <c r="JT365" s="2" t="s">
        <v>243</v>
      </c>
      <c r="JU365" s="2" t="s">
        <v>232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386</v>
      </c>
      <c r="KD365" s="2" t="s">
        <v>217</v>
      </c>
      <c r="KE365" s="2" t="s">
        <v>220</v>
      </c>
      <c r="KF365" s="2" t="s">
        <v>220</v>
      </c>
      <c r="KG365" s="2" t="s">
        <v>232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254</v>
      </c>
      <c r="KP365" s="2" t="s">
        <v>217</v>
      </c>
      <c r="KQ365" s="2" t="s">
        <v>220</v>
      </c>
      <c r="KR365" s="2" t="s">
        <v>220</v>
      </c>
      <c r="KS365" s="2" t="s">
        <v>232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268</v>
      </c>
      <c r="LB365" s="2" t="s">
        <v>217</v>
      </c>
      <c r="LC365" s="2" t="s">
        <v>220</v>
      </c>
      <c r="LD365" s="2" t="s">
        <v>220</v>
      </c>
      <c r="LE365" s="2" t="s">
        <v>232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268</v>
      </c>
      <c r="LN365" s="2" t="s">
        <v>217</v>
      </c>
      <c r="LO365" s="2" t="s">
        <v>220</v>
      </c>
      <c r="LP365" s="2" t="s">
        <v>220</v>
      </c>
      <c r="LQ365" s="2" t="s">
        <v>232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270</v>
      </c>
      <c r="MA365" s="2" t="s">
        <v>746</v>
      </c>
      <c r="MB365" s="2" t="s">
        <v>921</v>
      </c>
      <c r="MC365" s="2" t="s">
        <v>232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416</v>
      </c>
      <c r="ML365" s="2" t="s">
        <v>217</v>
      </c>
      <c r="MM365" s="2" t="s">
        <v>220</v>
      </c>
      <c r="MN365" s="2" t="s">
        <v>220</v>
      </c>
      <c r="MO365" s="2" t="s">
        <v>232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230</v>
      </c>
      <c r="MX365" s="2" t="s">
        <v>274</v>
      </c>
      <c r="MY365" s="2" t="s">
        <v>648</v>
      </c>
      <c r="MZ365" s="2" t="s">
        <v>1498</v>
      </c>
      <c r="NA365" s="2" t="s">
        <v>232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220</v>
      </c>
      <c r="NJ365" s="2" t="s">
        <v>220</v>
      </c>
      <c r="NK365" s="2" t="s">
        <v>220</v>
      </c>
      <c r="NL365" s="2" t="s">
        <v>220</v>
      </c>
      <c r="NM365" s="2" t="s">
        <v>220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254</v>
      </c>
      <c r="NV365" s="2" t="s">
        <v>217</v>
      </c>
      <c r="NW365" s="2" t="s">
        <v>220</v>
      </c>
      <c r="NX365" s="2" t="s">
        <v>220</v>
      </c>
      <c r="NY365" s="2" t="s">
        <v>232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220</v>
      </c>
      <c r="OI365" s="2" t="s">
        <v>220</v>
      </c>
      <c r="OJ365" s="2" t="s">
        <v>220</v>
      </c>
      <c r="OK365" s="2" t="s">
        <v>220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230</v>
      </c>
      <c r="OT365" s="2" t="s">
        <v>270</v>
      </c>
      <c r="OU365" s="2" t="s">
        <v>2022</v>
      </c>
      <c r="OV365" s="2" t="s">
        <v>1175</v>
      </c>
      <c r="OW365" s="2" t="s">
        <v>232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220</v>
      </c>
      <c r="PF365" s="2" t="s">
        <v>220</v>
      </c>
      <c r="PG365" s="2" t="s">
        <v>220</v>
      </c>
      <c r="PH365" s="2" t="s">
        <v>220</v>
      </c>
      <c r="PI365" s="2" t="s">
        <v>220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230</v>
      </c>
      <c r="PR365" s="2" t="s">
        <v>270</v>
      </c>
      <c r="PS365" s="2" t="s">
        <v>609</v>
      </c>
      <c r="PT365" s="2" t="s">
        <v>2410</v>
      </c>
      <c r="PU365" s="2" t="s">
        <v>232</v>
      </c>
      <c r="PV365" s="2" t="s">
        <v>220</v>
      </c>
      <c r="PW365" s="4">
        <v>102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>
        <v>113</v>
      </c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</row>
    <row r="366">
      <c r="A366" s="2" t="s">
        <v>3376</v>
      </c>
      <c r="B366" s="2" t="s">
        <v>209</v>
      </c>
      <c r="C366" s="2" t="s">
        <v>3341</v>
      </c>
      <c r="D366" s="2" t="s">
        <v>211</v>
      </c>
      <c r="E366" s="2" t="s">
        <v>1372</v>
      </c>
      <c r="F366" s="2" t="s">
        <v>3377</v>
      </c>
      <c r="G366" s="2" t="s">
        <v>3377</v>
      </c>
      <c r="H366" s="2" t="s">
        <v>3377</v>
      </c>
      <c r="I366" s="2" t="s">
        <v>3378</v>
      </c>
      <c r="J366" s="2" t="s">
        <v>3379</v>
      </c>
      <c r="K366" s="2" t="s">
        <v>1329</v>
      </c>
      <c r="L366" s="3">
        <v>86.4</v>
      </c>
      <c r="M366" s="3">
        <v>90.72</v>
      </c>
      <c r="N366" s="3">
        <v>179.99</v>
      </c>
      <c r="O366" s="2" t="s">
        <v>217</v>
      </c>
      <c r="P366" s="2" t="s">
        <v>405</v>
      </c>
      <c r="Q366" s="2" t="s">
        <v>219</v>
      </c>
      <c r="R366" s="2" t="s">
        <v>220</v>
      </c>
      <c r="S366" s="2" t="s">
        <v>3380</v>
      </c>
      <c r="T366" s="2" t="s">
        <v>222</v>
      </c>
      <c r="U366" s="2" t="s">
        <v>3381</v>
      </c>
      <c r="V366" s="2" t="s">
        <v>3167</v>
      </c>
      <c r="W366" s="2" t="s">
        <v>3167</v>
      </c>
      <c r="X366" s="2" t="s">
        <v>845</v>
      </c>
      <c r="Y366" s="2" t="s">
        <v>3382</v>
      </c>
      <c r="Z366" s="4">
        <v>13</v>
      </c>
      <c r="AA366" s="4">
        <f>=ROUNDDOWN(4.33333333333333,0)</f>
      </c>
      <c r="AB366" s="5">
        <v>3</v>
      </c>
      <c r="AC366" s="2" t="s">
        <v>3383</v>
      </c>
      <c r="AD366" s="4">
        <v>50</v>
      </c>
      <c r="AE366" s="4">
        <v>50</v>
      </c>
      <c r="AF366" s="6">
        <v>70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>
        <v>1</v>
      </c>
      <c r="AQ366" s="8">
        <v>99.36</v>
      </c>
      <c r="AR366" s="4"/>
      <c r="AS366" s="8"/>
      <c r="AT366" s="7"/>
      <c r="AU366" s="7"/>
      <c r="AV366" s="4">
        <v>55</v>
      </c>
      <c r="AW366" s="8">
        <v>6248.02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>
        <v>0.0159</v>
      </c>
      <c r="BC366" s="4">
        <v>55</v>
      </c>
      <c r="BD366" s="8">
        <v>6248.02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>
        <v>1</v>
      </c>
      <c r="BJ366" s="4">
        <v>1</v>
      </c>
      <c r="BK366" s="8">
        <v>99.36</v>
      </c>
      <c r="BL366" s="2" t="s">
        <v>16</v>
      </c>
      <c r="BM366" s="7">
        <v>1</v>
      </c>
      <c r="BN366" s="7">
        <v>1</v>
      </c>
      <c r="BO366" s="4">
        <v>1</v>
      </c>
      <c r="BP366" s="8">
        <v>99.36</v>
      </c>
      <c r="BQ366" s="4"/>
      <c r="BR366" s="8"/>
      <c r="BS366" s="7"/>
      <c r="BT366" s="7"/>
      <c r="BU366" s="2" t="s">
        <v>230</v>
      </c>
      <c r="BV366" s="2" t="s">
        <v>217</v>
      </c>
      <c r="BW366" s="2" t="s">
        <v>220</v>
      </c>
      <c r="BX366" s="2" t="s">
        <v>355</v>
      </c>
      <c r="BY366" s="2" t="s">
        <v>232</v>
      </c>
      <c r="BZ366" s="2" t="s">
        <v>220</v>
      </c>
      <c r="CA366" s="4"/>
      <c r="CB366" s="8"/>
      <c r="CC366" s="4"/>
      <c r="CD366" s="8"/>
      <c r="CE366" s="7"/>
      <c r="CF366" s="7"/>
      <c r="CG366" s="2" t="s">
        <v>230</v>
      </c>
      <c r="CH366" s="2" t="s">
        <v>217</v>
      </c>
      <c r="CI366" s="2" t="s">
        <v>3384</v>
      </c>
      <c r="CJ366" s="2" t="s">
        <v>3125</v>
      </c>
      <c r="CK366" s="2" t="s">
        <v>232</v>
      </c>
      <c r="CL366" s="2" t="s">
        <v>220</v>
      </c>
      <c r="CM366" s="4"/>
      <c r="CN366" s="8"/>
      <c r="CO366" s="4"/>
      <c r="CP366" s="8"/>
      <c r="CQ366" s="7"/>
      <c r="CR366" s="7"/>
      <c r="CS366" s="2" t="s">
        <v>230</v>
      </c>
      <c r="CT366" s="2" t="s">
        <v>217</v>
      </c>
      <c r="CU366" s="2" t="s">
        <v>1983</v>
      </c>
      <c r="CV366" s="2" t="s">
        <v>220</v>
      </c>
      <c r="CW366" s="2" t="s">
        <v>232</v>
      </c>
      <c r="CX366" s="2" t="s">
        <v>220</v>
      </c>
      <c r="CY366" s="4"/>
      <c r="CZ366" s="8"/>
      <c r="DA366" s="4"/>
      <c r="DB366" s="8"/>
      <c r="DC366" s="7"/>
      <c r="DD366" s="7"/>
      <c r="DE366" s="2" t="s">
        <v>230</v>
      </c>
      <c r="DF366" s="2" t="s">
        <v>217</v>
      </c>
      <c r="DG366" s="2" t="s">
        <v>3382</v>
      </c>
      <c r="DH366" s="2" t="s">
        <v>220</v>
      </c>
      <c r="DI366" s="2" t="s">
        <v>232</v>
      </c>
      <c r="DJ366" s="2" t="s">
        <v>220</v>
      </c>
      <c r="DK366" s="4"/>
      <c r="DL366" s="8"/>
      <c r="DM366" s="4"/>
      <c r="DN366" s="8"/>
      <c r="DO366" s="7"/>
      <c r="DP366" s="7"/>
      <c r="DQ366" s="2" t="s">
        <v>230</v>
      </c>
      <c r="DR366" s="2" t="s">
        <v>217</v>
      </c>
      <c r="DS366" s="2" t="s">
        <v>2063</v>
      </c>
      <c r="DT366" s="2" t="s">
        <v>2595</v>
      </c>
      <c r="DU366" s="2" t="s">
        <v>232</v>
      </c>
      <c r="DV366" s="2" t="s">
        <v>220</v>
      </c>
      <c r="DW366" s="4"/>
      <c r="DX366" s="8"/>
      <c r="DY366" s="4"/>
      <c r="DZ366" s="8"/>
      <c r="EA366" s="7"/>
      <c r="EB366" s="7"/>
      <c r="EC366" s="2" t="s">
        <v>230</v>
      </c>
      <c r="ED366" s="2" t="s">
        <v>217</v>
      </c>
      <c r="EE366" s="2" t="s">
        <v>2155</v>
      </c>
      <c r="EF366" s="2" t="s">
        <v>3385</v>
      </c>
      <c r="EG366" s="2" t="s">
        <v>232</v>
      </c>
      <c r="EH366" s="2" t="s">
        <v>220</v>
      </c>
      <c r="EI366" s="4"/>
      <c r="EJ366" s="8"/>
      <c r="EK366" s="4"/>
      <c r="EL366" s="8"/>
      <c r="EM366" s="7"/>
      <c r="EN366" s="7"/>
      <c r="EO366" s="2" t="s">
        <v>268</v>
      </c>
      <c r="EP366" s="2" t="s">
        <v>217</v>
      </c>
      <c r="EQ366" s="2" t="s">
        <v>220</v>
      </c>
      <c r="ER366" s="2" t="s">
        <v>220</v>
      </c>
      <c r="ES366" s="2" t="s">
        <v>232</v>
      </c>
      <c r="ET366" s="2" t="s">
        <v>220</v>
      </c>
      <c r="EU366" s="4"/>
      <c r="EV366" s="8"/>
      <c r="EW366" s="4"/>
      <c r="EX366" s="8"/>
      <c r="EY366" s="7"/>
      <c r="EZ366" s="7"/>
      <c r="FA366" s="2" t="s">
        <v>230</v>
      </c>
      <c r="FB366" s="2" t="s">
        <v>217</v>
      </c>
      <c r="FC366" s="2" t="s">
        <v>1068</v>
      </c>
      <c r="FD366" s="2" t="s">
        <v>220</v>
      </c>
      <c r="FE366" s="2" t="s">
        <v>232</v>
      </c>
      <c r="FF366" s="2" t="s">
        <v>220</v>
      </c>
      <c r="FG366" s="4"/>
      <c r="FH366" s="8"/>
      <c r="FI366" s="4"/>
      <c r="FJ366" s="8"/>
      <c r="FK366" s="7"/>
      <c r="FL366" s="7"/>
      <c r="FM366" s="2" t="s">
        <v>254</v>
      </c>
      <c r="FN366" s="2" t="s">
        <v>217</v>
      </c>
      <c r="FO366" s="2" t="s">
        <v>220</v>
      </c>
      <c r="FP366" s="2" t="s">
        <v>220</v>
      </c>
      <c r="FQ366" s="2" t="s">
        <v>232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277</v>
      </c>
      <c r="FZ366" s="2" t="s">
        <v>217</v>
      </c>
      <c r="GA366" s="2" t="s">
        <v>220</v>
      </c>
      <c r="GB366" s="2" t="s">
        <v>220</v>
      </c>
      <c r="GC366" s="2" t="s">
        <v>232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277</v>
      </c>
      <c r="GL366" s="2" t="s">
        <v>217</v>
      </c>
      <c r="GM366" s="2" t="s">
        <v>220</v>
      </c>
      <c r="GN366" s="2" t="s">
        <v>220</v>
      </c>
      <c r="GO366" s="2" t="s">
        <v>232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268</v>
      </c>
      <c r="GX366" s="2" t="s">
        <v>217</v>
      </c>
      <c r="GY366" s="2" t="s">
        <v>220</v>
      </c>
      <c r="GZ366" s="2" t="s">
        <v>220</v>
      </c>
      <c r="HA366" s="2" t="s">
        <v>232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268</v>
      </c>
      <c r="HJ366" s="2" t="s">
        <v>217</v>
      </c>
      <c r="HK366" s="2" t="s">
        <v>220</v>
      </c>
      <c r="HL366" s="2" t="s">
        <v>220</v>
      </c>
      <c r="HM366" s="2" t="s">
        <v>232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254</v>
      </c>
      <c r="HV366" s="2" t="s">
        <v>217</v>
      </c>
      <c r="HW366" s="2" t="s">
        <v>220</v>
      </c>
      <c r="HX366" s="2" t="s">
        <v>220</v>
      </c>
      <c r="HY366" s="2" t="s">
        <v>232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230</v>
      </c>
      <c r="IH366" s="2" t="s">
        <v>217</v>
      </c>
      <c r="II366" s="2" t="s">
        <v>3382</v>
      </c>
      <c r="IJ366" s="2" t="s">
        <v>220</v>
      </c>
      <c r="IK366" s="2" t="s">
        <v>232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268</v>
      </c>
      <c r="IT366" s="2" t="s">
        <v>217</v>
      </c>
      <c r="IU366" s="2" t="s">
        <v>220</v>
      </c>
      <c r="IV366" s="2" t="s">
        <v>220</v>
      </c>
      <c r="IW366" s="2" t="s">
        <v>232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254</v>
      </c>
      <c r="JF366" s="2" t="s">
        <v>217</v>
      </c>
      <c r="JG366" s="2" t="s">
        <v>220</v>
      </c>
      <c r="JH366" s="2" t="s">
        <v>220</v>
      </c>
      <c r="JI366" s="2" t="s">
        <v>232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277</v>
      </c>
      <c r="JR366" s="2" t="s">
        <v>217</v>
      </c>
      <c r="JS366" s="2" t="s">
        <v>220</v>
      </c>
      <c r="JT366" s="2" t="s">
        <v>220</v>
      </c>
      <c r="JU366" s="2" t="s">
        <v>232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277</v>
      </c>
      <c r="KD366" s="2" t="s">
        <v>217</v>
      </c>
      <c r="KE366" s="2" t="s">
        <v>220</v>
      </c>
      <c r="KF366" s="2" t="s">
        <v>220</v>
      </c>
      <c r="KG366" s="2" t="s">
        <v>232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277</v>
      </c>
      <c r="KP366" s="2" t="s">
        <v>217</v>
      </c>
      <c r="KQ366" s="2" t="s">
        <v>220</v>
      </c>
      <c r="KR366" s="2" t="s">
        <v>220</v>
      </c>
      <c r="KS366" s="2" t="s">
        <v>232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268</v>
      </c>
      <c r="LB366" s="2" t="s">
        <v>217</v>
      </c>
      <c r="LC366" s="2" t="s">
        <v>220</v>
      </c>
      <c r="LD366" s="2" t="s">
        <v>220</v>
      </c>
      <c r="LE366" s="2" t="s">
        <v>232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268</v>
      </c>
      <c r="LN366" s="2" t="s">
        <v>217</v>
      </c>
      <c r="LO366" s="2" t="s">
        <v>220</v>
      </c>
      <c r="LP366" s="2" t="s">
        <v>220</v>
      </c>
      <c r="LQ366" s="2" t="s">
        <v>232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268</v>
      </c>
      <c r="LZ366" s="2" t="s">
        <v>217</v>
      </c>
      <c r="MA366" s="2" t="s">
        <v>220</v>
      </c>
      <c r="MB366" s="2" t="s">
        <v>220</v>
      </c>
      <c r="MC366" s="2" t="s">
        <v>232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277</v>
      </c>
      <c r="ML366" s="2" t="s">
        <v>217</v>
      </c>
      <c r="MM366" s="2" t="s">
        <v>220</v>
      </c>
      <c r="MN366" s="2" t="s">
        <v>220</v>
      </c>
      <c r="MO366" s="2" t="s">
        <v>232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220</v>
      </c>
      <c r="MY366" s="2" t="s">
        <v>220</v>
      </c>
      <c r="MZ366" s="2" t="s">
        <v>220</v>
      </c>
      <c r="NA366" s="2" t="s">
        <v>220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268</v>
      </c>
      <c r="NJ366" s="2" t="s">
        <v>217</v>
      </c>
      <c r="NK366" s="2" t="s">
        <v>220</v>
      </c>
      <c r="NL366" s="2" t="s">
        <v>220</v>
      </c>
      <c r="NM366" s="2" t="s">
        <v>232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277</v>
      </c>
      <c r="NV366" s="2" t="s">
        <v>217</v>
      </c>
      <c r="NW366" s="2" t="s">
        <v>220</v>
      </c>
      <c r="NX366" s="2" t="s">
        <v>220</v>
      </c>
      <c r="NY366" s="2" t="s">
        <v>232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220</v>
      </c>
      <c r="OH366" s="2" t="s">
        <v>220</v>
      </c>
      <c r="OI366" s="2" t="s">
        <v>220</v>
      </c>
      <c r="OJ366" s="2" t="s">
        <v>220</v>
      </c>
      <c r="OK366" s="2" t="s">
        <v>220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220</v>
      </c>
      <c r="OT366" s="2" t="s">
        <v>220</v>
      </c>
      <c r="OU366" s="2" t="s">
        <v>220</v>
      </c>
      <c r="OV366" s="2" t="s">
        <v>220</v>
      </c>
      <c r="OW366" s="2" t="s">
        <v>220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277</v>
      </c>
      <c r="PF366" s="2" t="s">
        <v>217</v>
      </c>
      <c r="PG366" s="2" t="s">
        <v>220</v>
      </c>
      <c r="PH366" s="2" t="s">
        <v>220</v>
      </c>
      <c r="PI366" s="2" t="s">
        <v>232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220</v>
      </c>
      <c r="PR366" s="2" t="s">
        <v>220</v>
      </c>
      <c r="PS366" s="2" t="s">
        <v>220</v>
      </c>
      <c r="PT366" s="2" t="s">
        <v>220</v>
      </c>
      <c r="PU366" s="2" t="s">
        <v>220</v>
      </c>
      <c r="PV366" s="2" t="s">
        <v>220</v>
      </c>
      <c r="PW366" s="4">
        <v>13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>
        <v>50</v>
      </c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</row>
    <row r="367">
      <c r="A367" s="2" t="s">
        <v>3386</v>
      </c>
      <c r="B367" s="2" t="s">
        <v>209</v>
      </c>
      <c r="C367" s="2" t="s">
        <v>3341</v>
      </c>
      <c r="D367" s="2" t="s">
        <v>211</v>
      </c>
      <c r="E367" s="2" t="s">
        <v>1372</v>
      </c>
      <c r="F367" s="2" t="s">
        <v>3377</v>
      </c>
      <c r="G367" s="2" t="s">
        <v>3377</v>
      </c>
      <c r="H367" s="2" t="s">
        <v>3377</v>
      </c>
      <c r="I367" s="2" t="s">
        <v>3378</v>
      </c>
      <c r="J367" s="2" t="s">
        <v>2881</v>
      </c>
      <c r="K367" s="2" t="s">
        <v>1329</v>
      </c>
      <c r="L367" s="3">
        <v>96</v>
      </c>
      <c r="M367" s="3">
        <v>100.8</v>
      </c>
      <c r="N367" s="3">
        <v>199.99</v>
      </c>
      <c r="O367" s="2" t="s">
        <v>217</v>
      </c>
      <c r="P367" s="2" t="s">
        <v>405</v>
      </c>
      <c r="Q367" s="2" t="s">
        <v>219</v>
      </c>
      <c r="R367" s="2" t="s">
        <v>220</v>
      </c>
      <c r="S367" s="2" t="s">
        <v>3380</v>
      </c>
      <c r="T367" s="2" t="s">
        <v>222</v>
      </c>
      <c r="U367" s="2" t="s">
        <v>3381</v>
      </c>
      <c r="V367" s="2" t="s">
        <v>3167</v>
      </c>
      <c r="W367" s="2" t="s">
        <v>3167</v>
      </c>
      <c r="X367" s="2" t="s">
        <v>845</v>
      </c>
      <c r="Y367" s="2" t="s">
        <v>3020</v>
      </c>
      <c r="Z367" s="4">
        <v>92</v>
      </c>
      <c r="AA367" s="4">
        <f>=ROUNDDOWN(13.1428571428571,0)</f>
      </c>
      <c r="AB367" s="5">
        <v>7</v>
      </c>
      <c r="AC367" s="2" t="s">
        <v>3383</v>
      </c>
      <c r="AD367" s="4">
        <v>120</v>
      </c>
      <c r="AE367" s="4">
        <v>120</v>
      </c>
      <c r="AF367" s="6">
        <v>70</v>
      </c>
      <c r="AG367" s="6"/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>
        <v>12</v>
      </c>
      <c r="AQ367" s="8">
        <v>1263.06</v>
      </c>
      <c r="AR367" s="4"/>
      <c r="AS367" s="8"/>
      <c r="AT367" s="7"/>
      <c r="AU367" s="7"/>
      <c r="AV367" s="4" t="s">
        <v>220</v>
      </c>
      <c r="AW367" s="8" t="s">
        <v>220</v>
      </c>
      <c r="AX367" s="4" t="s">
        <v>220</v>
      </c>
      <c r="AY367" s="8" t="s">
        <v>220</v>
      </c>
      <c r="AZ367" s="7" t="s">
        <v>220</v>
      </c>
      <c r="BA367" s="7" t="s">
        <v>220</v>
      </c>
      <c r="BB367" s="7">
        <v>0.2022</v>
      </c>
      <c r="BC367" s="4" t="s">
        <v>220</v>
      </c>
      <c r="BD367" s="8" t="s">
        <v>220</v>
      </c>
      <c r="BE367" s="4" t="s">
        <v>220</v>
      </c>
      <c r="BF367" s="8" t="s">
        <v>220</v>
      </c>
      <c r="BG367" s="7" t="s">
        <v>220</v>
      </c>
      <c r="BH367" s="7" t="s">
        <v>220</v>
      </c>
      <c r="BI367" s="7" t="s">
        <v>220</v>
      </c>
      <c r="BJ367" s="4">
        <v>12</v>
      </c>
      <c r="BK367" s="8">
        <v>1263.06</v>
      </c>
      <c r="BL367" s="2" t="s">
        <v>3387</v>
      </c>
      <c r="BM367" s="7">
        <v>1</v>
      </c>
      <c r="BN367" s="7">
        <v>1</v>
      </c>
      <c r="BO367" s="4">
        <v>2</v>
      </c>
      <c r="BP367" s="8">
        <v>220.8</v>
      </c>
      <c r="BQ367" s="4"/>
      <c r="BR367" s="8"/>
      <c r="BS367" s="7"/>
      <c r="BT367" s="7"/>
      <c r="BU367" s="2" t="s">
        <v>230</v>
      </c>
      <c r="BV367" s="2" t="s">
        <v>217</v>
      </c>
      <c r="BW367" s="2" t="s">
        <v>220</v>
      </c>
      <c r="BX367" s="2" t="s">
        <v>838</v>
      </c>
      <c r="BY367" s="2" t="s">
        <v>232</v>
      </c>
      <c r="BZ367" s="2" t="s">
        <v>220</v>
      </c>
      <c r="CA367" s="4">
        <v>3</v>
      </c>
      <c r="CB367" s="8">
        <v>326.58</v>
      </c>
      <c r="CC367" s="4"/>
      <c r="CD367" s="8"/>
      <c r="CE367" s="7"/>
      <c r="CF367" s="7"/>
      <c r="CG367" s="2" t="s">
        <v>230</v>
      </c>
      <c r="CH367" s="2" t="s">
        <v>217</v>
      </c>
      <c r="CI367" s="2" t="s">
        <v>3384</v>
      </c>
      <c r="CJ367" s="2" t="s">
        <v>2081</v>
      </c>
      <c r="CK367" s="2" t="s">
        <v>232</v>
      </c>
      <c r="CL367" s="2" t="s">
        <v>220</v>
      </c>
      <c r="CM367" s="4"/>
      <c r="CN367" s="8"/>
      <c r="CO367" s="4"/>
      <c r="CP367" s="8"/>
      <c r="CQ367" s="7"/>
      <c r="CR367" s="7"/>
      <c r="CS367" s="2" t="s">
        <v>230</v>
      </c>
      <c r="CT367" s="2" t="s">
        <v>217</v>
      </c>
      <c r="CU367" s="2" t="s">
        <v>1983</v>
      </c>
      <c r="CV367" s="2" t="s">
        <v>3331</v>
      </c>
      <c r="CW367" s="2" t="s">
        <v>232</v>
      </c>
      <c r="CX367" s="2" t="s">
        <v>220</v>
      </c>
      <c r="CY367" s="4"/>
      <c r="CZ367" s="8"/>
      <c r="DA367" s="4"/>
      <c r="DB367" s="8"/>
      <c r="DC367" s="7"/>
      <c r="DD367" s="7"/>
      <c r="DE367" s="2" t="s">
        <v>230</v>
      </c>
      <c r="DF367" s="2" t="s">
        <v>217</v>
      </c>
      <c r="DG367" s="2" t="s">
        <v>3382</v>
      </c>
      <c r="DH367" s="2" t="s">
        <v>2889</v>
      </c>
      <c r="DI367" s="2" t="s">
        <v>232</v>
      </c>
      <c r="DJ367" s="2" t="s">
        <v>220</v>
      </c>
      <c r="DK367" s="4">
        <v>4</v>
      </c>
      <c r="DL367" s="8">
        <v>403.2</v>
      </c>
      <c r="DM367" s="4"/>
      <c r="DN367" s="8"/>
      <c r="DO367" s="7"/>
      <c r="DP367" s="7"/>
      <c r="DQ367" s="2" t="s">
        <v>230</v>
      </c>
      <c r="DR367" s="2" t="s">
        <v>217</v>
      </c>
      <c r="DS367" s="2" t="s">
        <v>3124</v>
      </c>
      <c r="DT367" s="2" t="s">
        <v>3388</v>
      </c>
      <c r="DU367" s="2" t="s">
        <v>232</v>
      </c>
      <c r="DV367" s="2" t="s">
        <v>220</v>
      </c>
      <c r="DW367" s="4">
        <v>1</v>
      </c>
      <c r="DX367" s="8">
        <v>100.8</v>
      </c>
      <c r="DY367" s="4"/>
      <c r="DZ367" s="8"/>
      <c r="EA367" s="7"/>
      <c r="EB367" s="7"/>
      <c r="EC367" s="2" t="s">
        <v>230</v>
      </c>
      <c r="ED367" s="2" t="s">
        <v>217</v>
      </c>
      <c r="EE367" s="2" t="s">
        <v>2155</v>
      </c>
      <c r="EF367" s="2" t="s">
        <v>3389</v>
      </c>
      <c r="EG367" s="2" t="s">
        <v>232</v>
      </c>
      <c r="EH367" s="2" t="s">
        <v>220</v>
      </c>
      <c r="EI367" s="4"/>
      <c r="EJ367" s="8"/>
      <c r="EK367" s="4"/>
      <c r="EL367" s="8"/>
      <c r="EM367" s="7"/>
      <c r="EN367" s="7"/>
      <c r="EO367" s="2" t="s">
        <v>268</v>
      </c>
      <c r="EP367" s="2" t="s">
        <v>217</v>
      </c>
      <c r="EQ367" s="2" t="s">
        <v>220</v>
      </c>
      <c r="ER367" s="2" t="s">
        <v>220</v>
      </c>
      <c r="ES367" s="2" t="s">
        <v>232</v>
      </c>
      <c r="ET367" s="2" t="s">
        <v>220</v>
      </c>
      <c r="EU367" s="4">
        <v>2</v>
      </c>
      <c r="EV367" s="8">
        <v>211.68</v>
      </c>
      <c r="EW367" s="4"/>
      <c r="EX367" s="8"/>
      <c r="EY367" s="7"/>
      <c r="EZ367" s="7"/>
      <c r="FA367" s="2" t="s">
        <v>230</v>
      </c>
      <c r="FB367" s="2" t="s">
        <v>217</v>
      </c>
      <c r="FC367" s="2" t="s">
        <v>1068</v>
      </c>
      <c r="FD367" s="2" t="s">
        <v>1909</v>
      </c>
      <c r="FE367" s="2" t="s">
        <v>232</v>
      </c>
      <c r="FF367" s="2" t="s">
        <v>220</v>
      </c>
      <c r="FG367" s="4"/>
      <c r="FH367" s="8"/>
      <c r="FI367" s="4"/>
      <c r="FJ367" s="8"/>
      <c r="FK367" s="7"/>
      <c r="FL367" s="7"/>
      <c r="FM367" s="2" t="s">
        <v>254</v>
      </c>
      <c r="FN367" s="2" t="s">
        <v>217</v>
      </c>
      <c r="FO367" s="2" t="s">
        <v>220</v>
      </c>
      <c r="FP367" s="2" t="s">
        <v>220</v>
      </c>
      <c r="FQ367" s="2" t="s">
        <v>232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277</v>
      </c>
      <c r="FZ367" s="2" t="s">
        <v>217</v>
      </c>
      <c r="GA367" s="2" t="s">
        <v>220</v>
      </c>
      <c r="GB367" s="2" t="s">
        <v>220</v>
      </c>
      <c r="GC367" s="2" t="s">
        <v>232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277</v>
      </c>
      <c r="GL367" s="2" t="s">
        <v>217</v>
      </c>
      <c r="GM367" s="2" t="s">
        <v>220</v>
      </c>
      <c r="GN367" s="2" t="s">
        <v>220</v>
      </c>
      <c r="GO367" s="2" t="s">
        <v>232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217</v>
      </c>
      <c r="GY367" s="2" t="s">
        <v>220</v>
      </c>
      <c r="GZ367" s="2" t="s">
        <v>220</v>
      </c>
      <c r="HA367" s="2" t="s">
        <v>232</v>
      </c>
      <c r="HB367" s="2" t="s">
        <v>220</v>
      </c>
      <c r="HC367" s="4"/>
      <c r="HD367" s="8"/>
      <c r="HE367" s="4"/>
      <c r="HF367" s="8"/>
      <c r="HG367" s="7"/>
      <c r="HH367" s="7"/>
      <c r="HI367" s="2" t="s">
        <v>268</v>
      </c>
      <c r="HJ367" s="2" t="s">
        <v>217</v>
      </c>
      <c r="HK367" s="2" t="s">
        <v>220</v>
      </c>
      <c r="HL367" s="2" t="s">
        <v>220</v>
      </c>
      <c r="HM367" s="2" t="s">
        <v>232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254</v>
      </c>
      <c r="HV367" s="2" t="s">
        <v>217</v>
      </c>
      <c r="HW367" s="2" t="s">
        <v>220</v>
      </c>
      <c r="HX367" s="2" t="s">
        <v>220</v>
      </c>
      <c r="HY367" s="2" t="s">
        <v>232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230</v>
      </c>
      <c r="IH367" s="2" t="s">
        <v>217</v>
      </c>
      <c r="II367" s="2" t="s">
        <v>3020</v>
      </c>
      <c r="IJ367" s="2" t="s">
        <v>220</v>
      </c>
      <c r="IK367" s="2" t="s">
        <v>232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268</v>
      </c>
      <c r="IT367" s="2" t="s">
        <v>217</v>
      </c>
      <c r="IU367" s="2" t="s">
        <v>220</v>
      </c>
      <c r="IV367" s="2" t="s">
        <v>220</v>
      </c>
      <c r="IW367" s="2" t="s">
        <v>232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254</v>
      </c>
      <c r="JF367" s="2" t="s">
        <v>217</v>
      </c>
      <c r="JG367" s="2" t="s">
        <v>220</v>
      </c>
      <c r="JH367" s="2" t="s">
        <v>220</v>
      </c>
      <c r="JI367" s="2" t="s">
        <v>232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277</v>
      </c>
      <c r="JR367" s="2" t="s">
        <v>217</v>
      </c>
      <c r="JS367" s="2" t="s">
        <v>220</v>
      </c>
      <c r="JT367" s="2" t="s">
        <v>220</v>
      </c>
      <c r="JU367" s="2" t="s">
        <v>232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277</v>
      </c>
      <c r="KD367" s="2" t="s">
        <v>217</v>
      </c>
      <c r="KE367" s="2" t="s">
        <v>220</v>
      </c>
      <c r="KF367" s="2" t="s">
        <v>220</v>
      </c>
      <c r="KG367" s="2" t="s">
        <v>232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277</v>
      </c>
      <c r="KP367" s="2" t="s">
        <v>217</v>
      </c>
      <c r="KQ367" s="2" t="s">
        <v>220</v>
      </c>
      <c r="KR367" s="2" t="s">
        <v>220</v>
      </c>
      <c r="KS367" s="2" t="s">
        <v>232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268</v>
      </c>
      <c r="LB367" s="2" t="s">
        <v>217</v>
      </c>
      <c r="LC367" s="2" t="s">
        <v>220</v>
      </c>
      <c r="LD367" s="2" t="s">
        <v>220</v>
      </c>
      <c r="LE367" s="2" t="s">
        <v>232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268</v>
      </c>
      <c r="LN367" s="2" t="s">
        <v>217</v>
      </c>
      <c r="LO367" s="2" t="s">
        <v>220</v>
      </c>
      <c r="LP367" s="2" t="s">
        <v>220</v>
      </c>
      <c r="LQ367" s="2" t="s">
        <v>232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268</v>
      </c>
      <c r="LZ367" s="2" t="s">
        <v>217</v>
      </c>
      <c r="MA367" s="2" t="s">
        <v>220</v>
      </c>
      <c r="MB367" s="2" t="s">
        <v>220</v>
      </c>
      <c r="MC367" s="2" t="s">
        <v>232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277</v>
      </c>
      <c r="ML367" s="2" t="s">
        <v>217</v>
      </c>
      <c r="MM367" s="2" t="s">
        <v>220</v>
      </c>
      <c r="MN367" s="2" t="s">
        <v>220</v>
      </c>
      <c r="MO367" s="2" t="s">
        <v>232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220</v>
      </c>
      <c r="MY367" s="2" t="s">
        <v>220</v>
      </c>
      <c r="MZ367" s="2" t="s">
        <v>220</v>
      </c>
      <c r="NA367" s="2" t="s">
        <v>220</v>
      </c>
      <c r="NB367" s="2" t="s">
        <v>220</v>
      </c>
      <c r="NC367" s="4"/>
      <c r="ND367" s="8"/>
      <c r="NE367" s="4"/>
      <c r="NF367" s="8"/>
      <c r="NG367" s="7"/>
      <c r="NH367" s="7"/>
      <c r="NI367" s="2" t="s">
        <v>268</v>
      </c>
      <c r="NJ367" s="2" t="s">
        <v>217</v>
      </c>
      <c r="NK367" s="2" t="s">
        <v>220</v>
      </c>
      <c r="NL367" s="2" t="s">
        <v>220</v>
      </c>
      <c r="NM367" s="2" t="s">
        <v>232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277</v>
      </c>
      <c r="NV367" s="2" t="s">
        <v>217</v>
      </c>
      <c r="NW367" s="2" t="s">
        <v>220</v>
      </c>
      <c r="NX367" s="2" t="s">
        <v>220</v>
      </c>
      <c r="NY367" s="2" t="s">
        <v>232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220</v>
      </c>
      <c r="OH367" s="2" t="s">
        <v>220</v>
      </c>
      <c r="OI367" s="2" t="s">
        <v>220</v>
      </c>
      <c r="OJ367" s="2" t="s">
        <v>220</v>
      </c>
      <c r="OK367" s="2" t="s">
        <v>220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220</v>
      </c>
      <c r="OT367" s="2" t="s">
        <v>220</v>
      </c>
      <c r="OU367" s="2" t="s">
        <v>220</v>
      </c>
      <c r="OV367" s="2" t="s">
        <v>220</v>
      </c>
      <c r="OW367" s="2" t="s">
        <v>220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277</v>
      </c>
      <c r="PF367" s="2" t="s">
        <v>217</v>
      </c>
      <c r="PG367" s="2" t="s">
        <v>220</v>
      </c>
      <c r="PH367" s="2" t="s">
        <v>220</v>
      </c>
      <c r="PI367" s="2" t="s">
        <v>232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220</v>
      </c>
      <c r="PR367" s="2" t="s">
        <v>220</v>
      </c>
      <c r="PS367" s="2" t="s">
        <v>220</v>
      </c>
      <c r="PT367" s="2" t="s">
        <v>220</v>
      </c>
      <c r="PU367" s="2" t="s">
        <v>220</v>
      </c>
      <c r="PV367" s="2" t="s">
        <v>220</v>
      </c>
      <c r="PW367" s="4">
        <v>92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>
        <v>120</v>
      </c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</row>
    <row r="368">
      <c r="A368" s="2" t="s">
        <v>3390</v>
      </c>
      <c r="B368" s="2" t="s">
        <v>209</v>
      </c>
      <c r="C368" s="2" t="s">
        <v>3341</v>
      </c>
      <c r="D368" s="2" t="s">
        <v>211</v>
      </c>
      <c r="E368" s="2" t="s">
        <v>1372</v>
      </c>
      <c r="F368" s="2" t="s">
        <v>3377</v>
      </c>
      <c r="G368" s="2" t="s">
        <v>3377</v>
      </c>
      <c r="H368" s="2" t="s">
        <v>3377</v>
      </c>
      <c r="I368" s="2" t="s">
        <v>3378</v>
      </c>
      <c r="J368" s="2" t="s">
        <v>1518</v>
      </c>
      <c r="K368" s="2" t="s">
        <v>1329</v>
      </c>
      <c r="L368" s="3">
        <v>105.6</v>
      </c>
      <c r="M368" s="3">
        <v>110.88</v>
      </c>
      <c r="N368" s="3">
        <v>219.99</v>
      </c>
      <c r="O368" s="2" t="s">
        <v>217</v>
      </c>
      <c r="P368" s="2" t="s">
        <v>405</v>
      </c>
      <c r="Q368" s="2" t="s">
        <v>219</v>
      </c>
      <c r="R368" s="2" t="s">
        <v>220</v>
      </c>
      <c r="S368" s="2" t="s">
        <v>3380</v>
      </c>
      <c r="T368" s="2" t="s">
        <v>222</v>
      </c>
      <c r="U368" s="2" t="s">
        <v>3381</v>
      </c>
      <c r="V368" s="2" t="s">
        <v>3167</v>
      </c>
      <c r="W368" s="2" t="s">
        <v>3167</v>
      </c>
      <c r="X368" s="2" t="s">
        <v>845</v>
      </c>
      <c r="Y368" s="2" t="s">
        <v>3382</v>
      </c>
      <c r="Z368" s="4">
        <v>72</v>
      </c>
      <c r="AA368" s="4">
        <f>=ROUNDDOWN(10.2857142857143,0)</f>
      </c>
      <c r="AB368" s="5">
        <v>7</v>
      </c>
      <c r="AC368" s="2" t="s">
        <v>3383</v>
      </c>
      <c r="AD368" s="4">
        <v>120</v>
      </c>
      <c r="AE368" s="4">
        <v>120</v>
      </c>
      <c r="AF368" s="6">
        <v>70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>
        <v>30</v>
      </c>
      <c r="AQ368" s="8">
        <v>3455.13</v>
      </c>
      <c r="AR368" s="4"/>
      <c r="AS368" s="8"/>
      <c r="AT368" s="7"/>
      <c r="AU368" s="7"/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>
        <v>0.553</v>
      </c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 t="s">
        <v>220</v>
      </c>
      <c r="BJ368" s="4">
        <v>30</v>
      </c>
      <c r="BK368" s="8">
        <v>3455.13</v>
      </c>
      <c r="BL368" s="2" t="s">
        <v>3391</v>
      </c>
      <c r="BM368" s="7">
        <v>1</v>
      </c>
      <c r="BN368" s="7">
        <v>1</v>
      </c>
      <c r="BO368" s="4">
        <v>4</v>
      </c>
      <c r="BP368" s="8">
        <v>485.76</v>
      </c>
      <c r="BQ368" s="4"/>
      <c r="BR368" s="8"/>
      <c r="BS368" s="7"/>
      <c r="BT368" s="7"/>
      <c r="BU368" s="2" t="s">
        <v>230</v>
      </c>
      <c r="BV368" s="2" t="s">
        <v>217</v>
      </c>
      <c r="BW368" s="2" t="s">
        <v>220</v>
      </c>
      <c r="BX368" s="2" t="s">
        <v>2885</v>
      </c>
      <c r="BY368" s="2" t="s">
        <v>232</v>
      </c>
      <c r="BZ368" s="2" t="s">
        <v>220</v>
      </c>
      <c r="CA368" s="4">
        <v>1</v>
      </c>
      <c r="CB368" s="8">
        <v>119.75</v>
      </c>
      <c r="CC368" s="4"/>
      <c r="CD368" s="8"/>
      <c r="CE368" s="7"/>
      <c r="CF368" s="7"/>
      <c r="CG368" s="2" t="s">
        <v>230</v>
      </c>
      <c r="CH368" s="2" t="s">
        <v>217</v>
      </c>
      <c r="CI368" s="2" t="s">
        <v>3384</v>
      </c>
      <c r="CJ368" s="2" t="s">
        <v>1983</v>
      </c>
      <c r="CK368" s="2" t="s">
        <v>232</v>
      </c>
      <c r="CL368" s="2" t="s">
        <v>220</v>
      </c>
      <c r="CM368" s="4">
        <v>4</v>
      </c>
      <c r="CN368" s="8">
        <v>496.76</v>
      </c>
      <c r="CO368" s="4"/>
      <c r="CP368" s="8"/>
      <c r="CQ368" s="7"/>
      <c r="CR368" s="7"/>
      <c r="CS368" s="2" t="s">
        <v>230</v>
      </c>
      <c r="CT368" s="2" t="s">
        <v>217</v>
      </c>
      <c r="CU368" s="2" t="s">
        <v>1983</v>
      </c>
      <c r="CV368" s="2" t="s">
        <v>1220</v>
      </c>
      <c r="CW368" s="2" t="s">
        <v>232</v>
      </c>
      <c r="CX368" s="2" t="s">
        <v>220</v>
      </c>
      <c r="CY368" s="4">
        <v>4</v>
      </c>
      <c r="CZ368" s="8">
        <v>479</v>
      </c>
      <c r="DA368" s="4"/>
      <c r="DB368" s="8"/>
      <c r="DC368" s="7"/>
      <c r="DD368" s="7"/>
      <c r="DE368" s="2" t="s">
        <v>230</v>
      </c>
      <c r="DF368" s="2" t="s">
        <v>217</v>
      </c>
      <c r="DG368" s="2" t="s">
        <v>3382</v>
      </c>
      <c r="DH368" s="2" t="s">
        <v>1814</v>
      </c>
      <c r="DI368" s="2" t="s">
        <v>232</v>
      </c>
      <c r="DJ368" s="2" t="s">
        <v>220</v>
      </c>
      <c r="DK368" s="4">
        <v>13</v>
      </c>
      <c r="DL368" s="8">
        <v>1441.44</v>
      </c>
      <c r="DM368" s="4"/>
      <c r="DN368" s="8"/>
      <c r="DO368" s="7"/>
      <c r="DP368" s="7"/>
      <c r="DQ368" s="2" t="s">
        <v>230</v>
      </c>
      <c r="DR368" s="2" t="s">
        <v>217</v>
      </c>
      <c r="DS368" s="2" t="s">
        <v>2063</v>
      </c>
      <c r="DT368" s="2" t="s">
        <v>3392</v>
      </c>
      <c r="DU368" s="2" t="s">
        <v>232</v>
      </c>
      <c r="DV368" s="2" t="s">
        <v>220</v>
      </c>
      <c r="DW368" s="4">
        <v>2</v>
      </c>
      <c r="DX368" s="8">
        <v>199.58</v>
      </c>
      <c r="DY368" s="4"/>
      <c r="DZ368" s="8"/>
      <c r="EA368" s="7"/>
      <c r="EB368" s="7"/>
      <c r="EC368" s="2" t="s">
        <v>230</v>
      </c>
      <c r="ED368" s="2" t="s">
        <v>217</v>
      </c>
      <c r="EE368" s="2" t="s">
        <v>2155</v>
      </c>
      <c r="EF368" s="2" t="s">
        <v>1909</v>
      </c>
      <c r="EG368" s="2" t="s">
        <v>232</v>
      </c>
      <c r="EH368" s="2" t="s">
        <v>220</v>
      </c>
      <c r="EI368" s="4"/>
      <c r="EJ368" s="8"/>
      <c r="EK368" s="4"/>
      <c r="EL368" s="8"/>
      <c r="EM368" s="7"/>
      <c r="EN368" s="7"/>
      <c r="EO368" s="2" t="s">
        <v>268</v>
      </c>
      <c r="EP368" s="2" t="s">
        <v>217</v>
      </c>
      <c r="EQ368" s="2" t="s">
        <v>220</v>
      </c>
      <c r="ER368" s="2" t="s">
        <v>220</v>
      </c>
      <c r="ES368" s="2" t="s">
        <v>232</v>
      </c>
      <c r="ET368" s="2" t="s">
        <v>220</v>
      </c>
      <c r="EU368" s="4">
        <v>2</v>
      </c>
      <c r="EV368" s="8">
        <v>232.84</v>
      </c>
      <c r="EW368" s="4"/>
      <c r="EX368" s="8"/>
      <c r="EY368" s="7"/>
      <c r="EZ368" s="7"/>
      <c r="FA368" s="2" t="s">
        <v>230</v>
      </c>
      <c r="FB368" s="2" t="s">
        <v>217</v>
      </c>
      <c r="FC368" s="2" t="s">
        <v>1068</v>
      </c>
      <c r="FD368" s="2" t="s">
        <v>2081</v>
      </c>
      <c r="FE368" s="2" t="s">
        <v>232</v>
      </c>
      <c r="FF368" s="2" t="s">
        <v>220</v>
      </c>
      <c r="FG368" s="4"/>
      <c r="FH368" s="8"/>
      <c r="FI368" s="4"/>
      <c r="FJ368" s="8"/>
      <c r="FK368" s="7"/>
      <c r="FL368" s="7"/>
      <c r="FM368" s="2" t="s">
        <v>254</v>
      </c>
      <c r="FN368" s="2" t="s">
        <v>217</v>
      </c>
      <c r="FO368" s="2" t="s">
        <v>220</v>
      </c>
      <c r="FP368" s="2" t="s">
        <v>220</v>
      </c>
      <c r="FQ368" s="2" t="s">
        <v>232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277</v>
      </c>
      <c r="FZ368" s="2" t="s">
        <v>217</v>
      </c>
      <c r="GA368" s="2" t="s">
        <v>220</v>
      </c>
      <c r="GB368" s="2" t="s">
        <v>220</v>
      </c>
      <c r="GC368" s="2" t="s">
        <v>232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277</v>
      </c>
      <c r="GL368" s="2" t="s">
        <v>217</v>
      </c>
      <c r="GM368" s="2" t="s">
        <v>220</v>
      </c>
      <c r="GN368" s="2" t="s">
        <v>220</v>
      </c>
      <c r="GO368" s="2" t="s">
        <v>232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268</v>
      </c>
      <c r="GX368" s="2" t="s">
        <v>217</v>
      </c>
      <c r="GY368" s="2" t="s">
        <v>220</v>
      </c>
      <c r="GZ368" s="2" t="s">
        <v>220</v>
      </c>
      <c r="HA368" s="2" t="s">
        <v>232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268</v>
      </c>
      <c r="HJ368" s="2" t="s">
        <v>217</v>
      </c>
      <c r="HK368" s="2" t="s">
        <v>220</v>
      </c>
      <c r="HL368" s="2" t="s">
        <v>220</v>
      </c>
      <c r="HM368" s="2" t="s">
        <v>232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254</v>
      </c>
      <c r="HV368" s="2" t="s">
        <v>217</v>
      </c>
      <c r="HW368" s="2" t="s">
        <v>220</v>
      </c>
      <c r="HX368" s="2" t="s">
        <v>220</v>
      </c>
      <c r="HY368" s="2" t="s">
        <v>232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230</v>
      </c>
      <c r="IH368" s="2" t="s">
        <v>217</v>
      </c>
      <c r="II368" s="2" t="s">
        <v>3382</v>
      </c>
      <c r="IJ368" s="2" t="s">
        <v>220</v>
      </c>
      <c r="IK368" s="2" t="s">
        <v>232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268</v>
      </c>
      <c r="IT368" s="2" t="s">
        <v>217</v>
      </c>
      <c r="IU368" s="2" t="s">
        <v>220</v>
      </c>
      <c r="IV368" s="2" t="s">
        <v>220</v>
      </c>
      <c r="IW368" s="2" t="s">
        <v>232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254</v>
      </c>
      <c r="JF368" s="2" t="s">
        <v>217</v>
      </c>
      <c r="JG368" s="2" t="s">
        <v>220</v>
      </c>
      <c r="JH368" s="2" t="s">
        <v>220</v>
      </c>
      <c r="JI368" s="2" t="s">
        <v>232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277</v>
      </c>
      <c r="JR368" s="2" t="s">
        <v>217</v>
      </c>
      <c r="JS368" s="2" t="s">
        <v>220</v>
      </c>
      <c r="JT368" s="2" t="s">
        <v>220</v>
      </c>
      <c r="JU368" s="2" t="s">
        <v>232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277</v>
      </c>
      <c r="KD368" s="2" t="s">
        <v>217</v>
      </c>
      <c r="KE368" s="2" t="s">
        <v>220</v>
      </c>
      <c r="KF368" s="2" t="s">
        <v>220</v>
      </c>
      <c r="KG368" s="2" t="s">
        <v>232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277</v>
      </c>
      <c r="KP368" s="2" t="s">
        <v>217</v>
      </c>
      <c r="KQ368" s="2" t="s">
        <v>220</v>
      </c>
      <c r="KR368" s="2" t="s">
        <v>220</v>
      </c>
      <c r="KS368" s="2" t="s">
        <v>232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268</v>
      </c>
      <c r="LB368" s="2" t="s">
        <v>217</v>
      </c>
      <c r="LC368" s="2" t="s">
        <v>220</v>
      </c>
      <c r="LD368" s="2" t="s">
        <v>220</v>
      </c>
      <c r="LE368" s="2" t="s">
        <v>232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268</v>
      </c>
      <c r="LN368" s="2" t="s">
        <v>217</v>
      </c>
      <c r="LO368" s="2" t="s">
        <v>220</v>
      </c>
      <c r="LP368" s="2" t="s">
        <v>220</v>
      </c>
      <c r="LQ368" s="2" t="s">
        <v>232</v>
      </c>
      <c r="LR368" s="2" t="s">
        <v>220</v>
      </c>
      <c r="LS368" s="4"/>
      <c r="LT368" s="8"/>
      <c r="LU368" s="4"/>
      <c r="LV368" s="8"/>
      <c r="LW368" s="7"/>
      <c r="LX368" s="7"/>
      <c r="LY368" s="2" t="s">
        <v>268</v>
      </c>
      <c r="LZ368" s="2" t="s">
        <v>217</v>
      </c>
      <c r="MA368" s="2" t="s">
        <v>220</v>
      </c>
      <c r="MB368" s="2" t="s">
        <v>220</v>
      </c>
      <c r="MC368" s="2" t="s">
        <v>232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277</v>
      </c>
      <c r="ML368" s="2" t="s">
        <v>217</v>
      </c>
      <c r="MM368" s="2" t="s">
        <v>220</v>
      </c>
      <c r="MN368" s="2" t="s">
        <v>220</v>
      </c>
      <c r="MO368" s="2" t="s">
        <v>232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220</v>
      </c>
      <c r="MY368" s="2" t="s">
        <v>220</v>
      </c>
      <c r="MZ368" s="2" t="s">
        <v>220</v>
      </c>
      <c r="NA368" s="2" t="s">
        <v>220</v>
      </c>
      <c r="NB368" s="2" t="s">
        <v>220</v>
      </c>
      <c r="NC368" s="4"/>
      <c r="ND368" s="8"/>
      <c r="NE368" s="4"/>
      <c r="NF368" s="8"/>
      <c r="NG368" s="7"/>
      <c r="NH368" s="7"/>
      <c r="NI368" s="2" t="s">
        <v>268</v>
      </c>
      <c r="NJ368" s="2" t="s">
        <v>217</v>
      </c>
      <c r="NK368" s="2" t="s">
        <v>220</v>
      </c>
      <c r="NL368" s="2" t="s">
        <v>220</v>
      </c>
      <c r="NM368" s="2" t="s">
        <v>232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277</v>
      </c>
      <c r="NV368" s="2" t="s">
        <v>217</v>
      </c>
      <c r="NW368" s="2" t="s">
        <v>220</v>
      </c>
      <c r="NX368" s="2" t="s">
        <v>220</v>
      </c>
      <c r="NY368" s="2" t="s">
        <v>232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220</v>
      </c>
      <c r="OI368" s="2" t="s">
        <v>220</v>
      </c>
      <c r="OJ368" s="2" t="s">
        <v>220</v>
      </c>
      <c r="OK368" s="2" t="s">
        <v>220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220</v>
      </c>
      <c r="OT368" s="2" t="s">
        <v>220</v>
      </c>
      <c r="OU368" s="2" t="s">
        <v>220</v>
      </c>
      <c r="OV368" s="2" t="s">
        <v>220</v>
      </c>
      <c r="OW368" s="2" t="s">
        <v>220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277</v>
      </c>
      <c r="PF368" s="2" t="s">
        <v>217</v>
      </c>
      <c r="PG368" s="2" t="s">
        <v>220</v>
      </c>
      <c r="PH368" s="2" t="s">
        <v>220</v>
      </c>
      <c r="PI368" s="2" t="s">
        <v>232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220</v>
      </c>
      <c r="PR368" s="2" t="s">
        <v>220</v>
      </c>
      <c r="PS368" s="2" t="s">
        <v>220</v>
      </c>
      <c r="PT368" s="2" t="s">
        <v>220</v>
      </c>
      <c r="PU368" s="2" t="s">
        <v>220</v>
      </c>
      <c r="PV368" s="2" t="s">
        <v>220</v>
      </c>
      <c r="PW368" s="4">
        <v>72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>
        <v>120</v>
      </c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</row>
    <row r="369">
      <c r="A369" s="2" t="s">
        <v>3393</v>
      </c>
      <c r="B369" s="2" t="s">
        <v>209</v>
      </c>
      <c r="C369" s="2" t="s">
        <v>3341</v>
      </c>
      <c r="D369" s="2" t="s">
        <v>211</v>
      </c>
      <c r="E369" s="2" t="s">
        <v>1372</v>
      </c>
      <c r="F369" s="2" t="s">
        <v>3377</v>
      </c>
      <c r="G369" s="2" t="s">
        <v>3377</v>
      </c>
      <c r="H369" s="2" t="s">
        <v>3377</v>
      </c>
      <c r="I369" s="2" t="s">
        <v>3378</v>
      </c>
      <c r="J369" s="2" t="s">
        <v>3394</v>
      </c>
      <c r="K369" s="2" t="s">
        <v>1329</v>
      </c>
      <c r="L369" s="3">
        <v>105.6</v>
      </c>
      <c r="M369" s="3">
        <v>110.88</v>
      </c>
      <c r="N369" s="3">
        <v>219.99</v>
      </c>
      <c r="O369" s="2" t="s">
        <v>217</v>
      </c>
      <c r="P369" s="2" t="s">
        <v>405</v>
      </c>
      <c r="Q369" s="2" t="s">
        <v>219</v>
      </c>
      <c r="R369" s="2" t="s">
        <v>220</v>
      </c>
      <c r="S369" s="2" t="s">
        <v>3380</v>
      </c>
      <c r="T369" s="2" t="s">
        <v>222</v>
      </c>
      <c r="U369" s="2" t="s">
        <v>3381</v>
      </c>
      <c r="V369" s="2" t="s">
        <v>3167</v>
      </c>
      <c r="W369" s="2" t="s">
        <v>3167</v>
      </c>
      <c r="X369" s="2" t="s">
        <v>845</v>
      </c>
      <c r="Y369" s="2" t="s">
        <v>3382</v>
      </c>
      <c r="Z369" s="4">
        <v>38</v>
      </c>
      <c r="AA369" s="4">
        <f>=ROUNDDOWN(12.6666666666667,0)</f>
      </c>
      <c r="AB369" s="5">
        <v>3</v>
      </c>
      <c r="AC369" s="2" t="s">
        <v>3383</v>
      </c>
      <c r="AD369" s="4">
        <v>40</v>
      </c>
      <c r="AE369" s="4">
        <v>40</v>
      </c>
      <c r="AF369" s="6">
        <v>70</v>
      </c>
      <c r="AG369" s="6"/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>
        <v>12</v>
      </c>
      <c r="AQ369" s="8">
        <v>1430.47</v>
      </c>
      <c r="AR369" s="4"/>
      <c r="AS369" s="8"/>
      <c r="AT369" s="7"/>
      <c r="AU369" s="7"/>
      <c r="AV369" s="4" t="s">
        <v>220</v>
      </c>
      <c r="AW369" s="8" t="s">
        <v>220</v>
      </c>
      <c r="AX369" s="4" t="s">
        <v>220</v>
      </c>
      <c r="AY369" s="8" t="s">
        <v>220</v>
      </c>
      <c r="AZ369" s="7" t="s">
        <v>220</v>
      </c>
      <c r="BA369" s="7" t="s">
        <v>220</v>
      </c>
      <c r="BB369" s="7">
        <v>0.2289</v>
      </c>
      <c r="BC369" s="4" t="s">
        <v>220</v>
      </c>
      <c r="BD369" s="8" t="s">
        <v>220</v>
      </c>
      <c r="BE369" s="4" t="s">
        <v>220</v>
      </c>
      <c r="BF369" s="8" t="s">
        <v>220</v>
      </c>
      <c r="BG369" s="7" t="s">
        <v>220</v>
      </c>
      <c r="BH369" s="7" t="s">
        <v>220</v>
      </c>
      <c r="BI369" s="7" t="s">
        <v>220</v>
      </c>
      <c r="BJ369" s="4">
        <v>12</v>
      </c>
      <c r="BK369" s="8">
        <v>1430.47</v>
      </c>
      <c r="BL369" s="2" t="s">
        <v>3395</v>
      </c>
      <c r="BM369" s="7">
        <v>1</v>
      </c>
      <c r="BN369" s="7">
        <v>1</v>
      </c>
      <c r="BO369" s="4">
        <v>4</v>
      </c>
      <c r="BP369" s="8">
        <v>485.76</v>
      </c>
      <c r="BQ369" s="4"/>
      <c r="BR369" s="8"/>
      <c r="BS369" s="7"/>
      <c r="BT369" s="7"/>
      <c r="BU369" s="2" t="s">
        <v>230</v>
      </c>
      <c r="BV369" s="2" t="s">
        <v>217</v>
      </c>
      <c r="BW369" s="2" t="s">
        <v>220</v>
      </c>
      <c r="BX369" s="2" t="s">
        <v>2885</v>
      </c>
      <c r="BY369" s="2" t="s">
        <v>232</v>
      </c>
      <c r="BZ369" s="2" t="s">
        <v>220</v>
      </c>
      <c r="CA369" s="4"/>
      <c r="CB369" s="8"/>
      <c r="CC369" s="4"/>
      <c r="CD369" s="8"/>
      <c r="CE369" s="7"/>
      <c r="CF369" s="7"/>
      <c r="CG369" s="2" t="s">
        <v>230</v>
      </c>
      <c r="CH369" s="2" t="s">
        <v>217</v>
      </c>
      <c r="CI369" s="2" t="s">
        <v>3384</v>
      </c>
      <c r="CJ369" s="2" t="s">
        <v>1886</v>
      </c>
      <c r="CK369" s="2" t="s">
        <v>232</v>
      </c>
      <c r="CL369" s="2" t="s">
        <v>220</v>
      </c>
      <c r="CM369" s="4">
        <v>3</v>
      </c>
      <c r="CN369" s="8">
        <v>372.57</v>
      </c>
      <c r="CO369" s="4"/>
      <c r="CP369" s="8"/>
      <c r="CQ369" s="7"/>
      <c r="CR369" s="7"/>
      <c r="CS369" s="2" t="s">
        <v>230</v>
      </c>
      <c r="CT369" s="2" t="s">
        <v>217</v>
      </c>
      <c r="CU369" s="2" t="s">
        <v>1983</v>
      </c>
      <c r="CV369" s="2" t="s">
        <v>2886</v>
      </c>
      <c r="CW369" s="2" t="s">
        <v>232</v>
      </c>
      <c r="CX369" s="2" t="s">
        <v>220</v>
      </c>
      <c r="CY369" s="4">
        <v>2</v>
      </c>
      <c r="CZ369" s="8">
        <v>239.5</v>
      </c>
      <c r="DA369" s="4"/>
      <c r="DB369" s="8"/>
      <c r="DC369" s="7"/>
      <c r="DD369" s="7"/>
      <c r="DE369" s="2" t="s">
        <v>230</v>
      </c>
      <c r="DF369" s="2" t="s">
        <v>217</v>
      </c>
      <c r="DG369" s="2" t="s">
        <v>3382</v>
      </c>
      <c r="DH369" s="2" t="s">
        <v>385</v>
      </c>
      <c r="DI369" s="2" t="s">
        <v>232</v>
      </c>
      <c r="DJ369" s="2" t="s">
        <v>220</v>
      </c>
      <c r="DK369" s="4">
        <v>2</v>
      </c>
      <c r="DL369" s="8">
        <v>221.76</v>
      </c>
      <c r="DM369" s="4"/>
      <c r="DN369" s="8"/>
      <c r="DO369" s="7"/>
      <c r="DP369" s="7"/>
      <c r="DQ369" s="2" t="s">
        <v>230</v>
      </c>
      <c r="DR369" s="2" t="s">
        <v>217</v>
      </c>
      <c r="DS369" s="2" t="s">
        <v>2063</v>
      </c>
      <c r="DT369" s="2" t="s">
        <v>2595</v>
      </c>
      <c r="DU369" s="2" t="s">
        <v>232</v>
      </c>
      <c r="DV369" s="2" t="s">
        <v>220</v>
      </c>
      <c r="DW369" s="4">
        <v>1</v>
      </c>
      <c r="DX369" s="8">
        <v>110.88</v>
      </c>
      <c r="DY369" s="4"/>
      <c r="DZ369" s="8"/>
      <c r="EA369" s="7"/>
      <c r="EB369" s="7"/>
      <c r="EC369" s="2" t="s">
        <v>230</v>
      </c>
      <c r="ED369" s="2" t="s">
        <v>217</v>
      </c>
      <c r="EE369" s="2" t="s">
        <v>2155</v>
      </c>
      <c r="EF369" s="2" t="s">
        <v>3396</v>
      </c>
      <c r="EG369" s="2" t="s">
        <v>232</v>
      </c>
      <c r="EH369" s="2" t="s">
        <v>220</v>
      </c>
      <c r="EI369" s="4"/>
      <c r="EJ369" s="8"/>
      <c r="EK369" s="4"/>
      <c r="EL369" s="8"/>
      <c r="EM369" s="7"/>
      <c r="EN369" s="7"/>
      <c r="EO369" s="2" t="s">
        <v>268</v>
      </c>
      <c r="EP369" s="2" t="s">
        <v>217</v>
      </c>
      <c r="EQ369" s="2" t="s">
        <v>220</v>
      </c>
      <c r="ER369" s="2" t="s">
        <v>220</v>
      </c>
      <c r="ES369" s="2" t="s">
        <v>232</v>
      </c>
      <c r="ET369" s="2" t="s">
        <v>220</v>
      </c>
      <c r="EU369" s="4"/>
      <c r="EV369" s="8"/>
      <c r="EW369" s="4"/>
      <c r="EX369" s="8"/>
      <c r="EY369" s="7"/>
      <c r="EZ369" s="7"/>
      <c r="FA369" s="2" t="s">
        <v>230</v>
      </c>
      <c r="FB369" s="2" t="s">
        <v>217</v>
      </c>
      <c r="FC369" s="2" t="s">
        <v>1068</v>
      </c>
      <c r="FD369" s="2" t="s">
        <v>220</v>
      </c>
      <c r="FE369" s="2" t="s">
        <v>232</v>
      </c>
      <c r="FF369" s="2" t="s">
        <v>220</v>
      </c>
      <c r="FG369" s="4"/>
      <c r="FH369" s="8"/>
      <c r="FI369" s="4"/>
      <c r="FJ369" s="8"/>
      <c r="FK369" s="7"/>
      <c r="FL369" s="7"/>
      <c r="FM369" s="2" t="s">
        <v>254</v>
      </c>
      <c r="FN369" s="2" t="s">
        <v>217</v>
      </c>
      <c r="FO369" s="2" t="s">
        <v>220</v>
      </c>
      <c r="FP369" s="2" t="s">
        <v>220</v>
      </c>
      <c r="FQ369" s="2" t="s">
        <v>232</v>
      </c>
      <c r="FR369" s="2" t="s">
        <v>220</v>
      </c>
      <c r="FS369" s="4"/>
      <c r="FT369" s="8"/>
      <c r="FU369" s="4"/>
      <c r="FV369" s="8"/>
      <c r="FW369" s="7"/>
      <c r="FX369" s="7"/>
      <c r="FY369" s="2" t="s">
        <v>277</v>
      </c>
      <c r="FZ369" s="2" t="s">
        <v>217</v>
      </c>
      <c r="GA369" s="2" t="s">
        <v>220</v>
      </c>
      <c r="GB369" s="2" t="s">
        <v>220</v>
      </c>
      <c r="GC369" s="2" t="s">
        <v>232</v>
      </c>
      <c r="GD369" s="2" t="s">
        <v>220</v>
      </c>
      <c r="GE369" s="4"/>
      <c r="GF369" s="8"/>
      <c r="GG369" s="4"/>
      <c r="GH369" s="8"/>
      <c r="GI369" s="7"/>
      <c r="GJ369" s="7"/>
      <c r="GK369" s="2" t="s">
        <v>277</v>
      </c>
      <c r="GL369" s="2" t="s">
        <v>217</v>
      </c>
      <c r="GM369" s="2" t="s">
        <v>220</v>
      </c>
      <c r="GN369" s="2" t="s">
        <v>220</v>
      </c>
      <c r="GO369" s="2" t="s">
        <v>232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268</v>
      </c>
      <c r="GX369" s="2" t="s">
        <v>217</v>
      </c>
      <c r="GY369" s="2" t="s">
        <v>220</v>
      </c>
      <c r="GZ369" s="2" t="s">
        <v>220</v>
      </c>
      <c r="HA369" s="2" t="s">
        <v>232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268</v>
      </c>
      <c r="HJ369" s="2" t="s">
        <v>217</v>
      </c>
      <c r="HK369" s="2" t="s">
        <v>220</v>
      </c>
      <c r="HL369" s="2" t="s">
        <v>220</v>
      </c>
      <c r="HM369" s="2" t="s">
        <v>232</v>
      </c>
      <c r="HN369" s="2" t="s">
        <v>220</v>
      </c>
      <c r="HO369" s="4"/>
      <c r="HP369" s="8"/>
      <c r="HQ369" s="4"/>
      <c r="HR369" s="8"/>
      <c r="HS369" s="7"/>
      <c r="HT369" s="7"/>
      <c r="HU369" s="2" t="s">
        <v>254</v>
      </c>
      <c r="HV369" s="2" t="s">
        <v>217</v>
      </c>
      <c r="HW369" s="2" t="s">
        <v>220</v>
      </c>
      <c r="HX369" s="2" t="s">
        <v>220</v>
      </c>
      <c r="HY369" s="2" t="s">
        <v>232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230</v>
      </c>
      <c r="IH369" s="2" t="s">
        <v>217</v>
      </c>
      <c r="II369" s="2" t="s">
        <v>3382</v>
      </c>
      <c r="IJ369" s="2" t="s">
        <v>220</v>
      </c>
      <c r="IK369" s="2" t="s">
        <v>232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268</v>
      </c>
      <c r="IT369" s="2" t="s">
        <v>217</v>
      </c>
      <c r="IU369" s="2" t="s">
        <v>220</v>
      </c>
      <c r="IV369" s="2" t="s">
        <v>220</v>
      </c>
      <c r="IW369" s="2" t="s">
        <v>232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254</v>
      </c>
      <c r="JF369" s="2" t="s">
        <v>217</v>
      </c>
      <c r="JG369" s="2" t="s">
        <v>220</v>
      </c>
      <c r="JH369" s="2" t="s">
        <v>220</v>
      </c>
      <c r="JI369" s="2" t="s">
        <v>232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277</v>
      </c>
      <c r="JR369" s="2" t="s">
        <v>217</v>
      </c>
      <c r="JS369" s="2" t="s">
        <v>220</v>
      </c>
      <c r="JT369" s="2" t="s">
        <v>220</v>
      </c>
      <c r="JU369" s="2" t="s">
        <v>232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277</v>
      </c>
      <c r="KD369" s="2" t="s">
        <v>217</v>
      </c>
      <c r="KE369" s="2" t="s">
        <v>220</v>
      </c>
      <c r="KF369" s="2" t="s">
        <v>220</v>
      </c>
      <c r="KG369" s="2" t="s">
        <v>232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277</v>
      </c>
      <c r="KP369" s="2" t="s">
        <v>217</v>
      </c>
      <c r="KQ369" s="2" t="s">
        <v>220</v>
      </c>
      <c r="KR369" s="2" t="s">
        <v>220</v>
      </c>
      <c r="KS369" s="2" t="s">
        <v>232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268</v>
      </c>
      <c r="LB369" s="2" t="s">
        <v>217</v>
      </c>
      <c r="LC369" s="2" t="s">
        <v>220</v>
      </c>
      <c r="LD369" s="2" t="s">
        <v>220</v>
      </c>
      <c r="LE369" s="2" t="s">
        <v>232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268</v>
      </c>
      <c r="LN369" s="2" t="s">
        <v>217</v>
      </c>
      <c r="LO369" s="2" t="s">
        <v>220</v>
      </c>
      <c r="LP369" s="2" t="s">
        <v>220</v>
      </c>
      <c r="LQ369" s="2" t="s">
        <v>232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268</v>
      </c>
      <c r="LZ369" s="2" t="s">
        <v>217</v>
      </c>
      <c r="MA369" s="2" t="s">
        <v>220</v>
      </c>
      <c r="MB369" s="2" t="s">
        <v>220</v>
      </c>
      <c r="MC369" s="2" t="s">
        <v>232</v>
      </c>
      <c r="MD369" s="2" t="s">
        <v>220</v>
      </c>
      <c r="ME369" s="4"/>
      <c r="MF369" s="8"/>
      <c r="MG369" s="4"/>
      <c r="MH369" s="8"/>
      <c r="MI369" s="7"/>
      <c r="MJ369" s="7"/>
      <c r="MK369" s="2" t="s">
        <v>277</v>
      </c>
      <c r="ML369" s="2" t="s">
        <v>217</v>
      </c>
      <c r="MM369" s="2" t="s">
        <v>220</v>
      </c>
      <c r="MN369" s="2" t="s">
        <v>220</v>
      </c>
      <c r="MO369" s="2" t="s">
        <v>232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220</v>
      </c>
      <c r="MY369" s="2" t="s">
        <v>220</v>
      </c>
      <c r="MZ369" s="2" t="s">
        <v>220</v>
      </c>
      <c r="NA369" s="2" t="s">
        <v>220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268</v>
      </c>
      <c r="NJ369" s="2" t="s">
        <v>217</v>
      </c>
      <c r="NK369" s="2" t="s">
        <v>220</v>
      </c>
      <c r="NL369" s="2" t="s">
        <v>220</v>
      </c>
      <c r="NM369" s="2" t="s">
        <v>232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277</v>
      </c>
      <c r="NV369" s="2" t="s">
        <v>217</v>
      </c>
      <c r="NW369" s="2" t="s">
        <v>220</v>
      </c>
      <c r="NX369" s="2" t="s">
        <v>220</v>
      </c>
      <c r="NY369" s="2" t="s">
        <v>232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220</v>
      </c>
      <c r="OI369" s="2" t="s">
        <v>220</v>
      </c>
      <c r="OJ369" s="2" t="s">
        <v>220</v>
      </c>
      <c r="OK369" s="2" t="s">
        <v>220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220</v>
      </c>
      <c r="OT369" s="2" t="s">
        <v>220</v>
      </c>
      <c r="OU369" s="2" t="s">
        <v>220</v>
      </c>
      <c r="OV369" s="2" t="s">
        <v>220</v>
      </c>
      <c r="OW369" s="2" t="s">
        <v>220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277</v>
      </c>
      <c r="PF369" s="2" t="s">
        <v>217</v>
      </c>
      <c r="PG369" s="2" t="s">
        <v>220</v>
      </c>
      <c r="PH369" s="2" t="s">
        <v>220</v>
      </c>
      <c r="PI369" s="2" t="s">
        <v>232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220</v>
      </c>
      <c r="PR369" s="2" t="s">
        <v>220</v>
      </c>
      <c r="PS369" s="2" t="s">
        <v>220</v>
      </c>
      <c r="PT369" s="2" t="s">
        <v>220</v>
      </c>
      <c r="PU369" s="2" t="s">
        <v>220</v>
      </c>
      <c r="PV369" s="2" t="s">
        <v>220</v>
      </c>
      <c r="PW369" s="4">
        <v>38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>
        <v>40</v>
      </c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</row>
    <row r="370">
      <c r="A370" s="2" t="s">
        <v>3397</v>
      </c>
      <c r="B370" s="2" t="s">
        <v>209</v>
      </c>
      <c r="C370" s="2" t="s">
        <v>3341</v>
      </c>
      <c r="D370" s="2" t="s">
        <v>211</v>
      </c>
      <c r="E370" s="2" t="s">
        <v>1372</v>
      </c>
      <c r="F370" s="2" t="s">
        <v>3398</v>
      </c>
      <c r="G370" s="2" t="s">
        <v>3398</v>
      </c>
      <c r="H370" s="2" t="s">
        <v>3398</v>
      </c>
      <c r="I370" s="2" t="s">
        <v>3399</v>
      </c>
      <c r="J370" s="2" t="s">
        <v>3379</v>
      </c>
      <c r="K370" s="2" t="s">
        <v>3400</v>
      </c>
      <c r="L370" s="3">
        <v>91.2</v>
      </c>
      <c r="M370" s="3">
        <v>95.76</v>
      </c>
      <c r="N370" s="3">
        <v>189.99</v>
      </c>
      <c r="O370" s="2" t="s">
        <v>217</v>
      </c>
      <c r="P370" s="2" t="s">
        <v>218</v>
      </c>
      <c r="Q370" s="2" t="s">
        <v>219</v>
      </c>
      <c r="R370" s="2" t="s">
        <v>220</v>
      </c>
      <c r="S370" s="2" t="s">
        <v>3401</v>
      </c>
      <c r="T370" s="2" t="s">
        <v>222</v>
      </c>
      <c r="U370" s="2" t="s">
        <v>3381</v>
      </c>
      <c r="V370" s="2" t="s">
        <v>1033</v>
      </c>
      <c r="W370" s="2" t="s">
        <v>3029</v>
      </c>
      <c r="X370" s="2" t="s">
        <v>3402</v>
      </c>
      <c r="Y370" s="2" t="s">
        <v>3228</v>
      </c>
      <c r="Z370" s="4">
        <v>29</v>
      </c>
      <c r="AA370" s="4">
        <f>=ROUNDDOWN(7.25,0)</f>
      </c>
      <c r="AB370" s="5">
        <v>4</v>
      </c>
      <c r="AC370" s="2" t="s">
        <v>1157</v>
      </c>
      <c r="AD370" s="4">
        <v>30</v>
      </c>
      <c r="AE370" s="4">
        <v>100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>
        <v>3</v>
      </c>
      <c r="AQ370" s="8">
        <v>311.72</v>
      </c>
      <c r="AR370" s="4">
        <v>4</v>
      </c>
      <c r="AS370" s="8">
        <v>421.36</v>
      </c>
      <c r="AT370" s="7">
        <v>-0.25</v>
      </c>
      <c r="AU370" s="7">
        <v>-0.2602</v>
      </c>
      <c r="AV370" s="4">
        <v>45</v>
      </c>
      <c r="AW370" s="8">
        <v>5383.52</v>
      </c>
      <c r="AX370" s="4">
        <v>45</v>
      </c>
      <c r="AY370" s="8">
        <v>5275.95</v>
      </c>
      <c r="AZ370" s="7" t="s">
        <v>220</v>
      </c>
      <c r="BA370" s="7">
        <v>0.0204</v>
      </c>
      <c r="BB370" s="7">
        <v>0.0579</v>
      </c>
      <c r="BC370" s="4">
        <v>50</v>
      </c>
      <c r="BD370" s="8">
        <v>5960.86</v>
      </c>
      <c r="BE370" s="4">
        <v>45</v>
      </c>
      <c r="BF370" s="8">
        <v>5275.95</v>
      </c>
      <c r="BG370" s="7">
        <v>0.1111</v>
      </c>
      <c r="BH370" s="7">
        <v>0.1298</v>
      </c>
      <c r="BI370" s="7">
        <v>0.9031</v>
      </c>
      <c r="BJ370" s="4">
        <v>3</v>
      </c>
      <c r="BK370" s="8">
        <v>311.72</v>
      </c>
      <c r="BL370" s="2" t="s">
        <v>3403</v>
      </c>
      <c r="BM370" s="7">
        <v>1</v>
      </c>
      <c r="BN370" s="7">
        <v>1</v>
      </c>
      <c r="BO370" s="4">
        <v>1</v>
      </c>
      <c r="BP370" s="8">
        <v>104.88</v>
      </c>
      <c r="BQ370" s="4"/>
      <c r="BR370" s="8"/>
      <c r="BS370" s="7"/>
      <c r="BT370" s="7"/>
      <c r="BU370" s="2" t="s">
        <v>230</v>
      </c>
      <c r="BV370" s="2" t="s">
        <v>217</v>
      </c>
      <c r="BW370" s="2" t="s">
        <v>220</v>
      </c>
      <c r="BX370" s="2" t="s">
        <v>3404</v>
      </c>
      <c r="BY370" s="2" t="s">
        <v>232</v>
      </c>
      <c r="BZ370" s="2" t="s">
        <v>220</v>
      </c>
      <c r="CA370" s="4">
        <v>2</v>
      </c>
      <c r="CB370" s="8">
        <v>206.84</v>
      </c>
      <c r="CC370" s="4"/>
      <c r="CD370" s="8"/>
      <c r="CE370" s="7"/>
      <c r="CF370" s="7"/>
      <c r="CG370" s="2" t="s">
        <v>230</v>
      </c>
      <c r="CH370" s="2" t="s">
        <v>217</v>
      </c>
      <c r="CI370" s="2" t="s">
        <v>3405</v>
      </c>
      <c r="CJ370" s="2" t="s">
        <v>777</v>
      </c>
      <c r="CK370" s="2" t="s">
        <v>232</v>
      </c>
      <c r="CL370" s="2" t="s">
        <v>220</v>
      </c>
      <c r="CM370" s="4"/>
      <c r="CN370" s="8"/>
      <c r="CO370" s="4">
        <v>4</v>
      </c>
      <c r="CP370" s="8">
        <v>421.36</v>
      </c>
      <c r="CQ370" s="7">
        <v>-1</v>
      </c>
      <c r="CR370" s="7">
        <v>-1</v>
      </c>
      <c r="CS370" s="2" t="s">
        <v>230</v>
      </c>
      <c r="CT370" s="2" t="s">
        <v>217</v>
      </c>
      <c r="CU370" s="2" t="s">
        <v>3228</v>
      </c>
      <c r="CV370" s="2" t="s">
        <v>3406</v>
      </c>
      <c r="CW370" s="2" t="s">
        <v>232</v>
      </c>
      <c r="CX370" s="2" t="s">
        <v>220</v>
      </c>
      <c r="CY370" s="4"/>
      <c r="CZ370" s="8"/>
      <c r="DA370" s="4"/>
      <c r="DB370" s="8"/>
      <c r="DC370" s="7"/>
      <c r="DD370" s="7"/>
      <c r="DE370" s="2" t="s">
        <v>230</v>
      </c>
      <c r="DF370" s="2" t="s">
        <v>217</v>
      </c>
      <c r="DG370" s="2" t="s">
        <v>3228</v>
      </c>
      <c r="DH370" s="2" t="s">
        <v>389</v>
      </c>
      <c r="DI370" s="2" t="s">
        <v>232</v>
      </c>
      <c r="DJ370" s="2" t="s">
        <v>220</v>
      </c>
      <c r="DK370" s="4"/>
      <c r="DL370" s="8"/>
      <c r="DM370" s="4"/>
      <c r="DN370" s="8"/>
      <c r="DO370" s="7"/>
      <c r="DP370" s="7"/>
      <c r="DQ370" s="2" t="s">
        <v>230</v>
      </c>
      <c r="DR370" s="2" t="s">
        <v>217</v>
      </c>
      <c r="DS370" s="2" t="s">
        <v>3228</v>
      </c>
      <c r="DT370" s="2" t="s">
        <v>3228</v>
      </c>
      <c r="DU370" s="2" t="s">
        <v>232</v>
      </c>
      <c r="DV370" s="2" t="s">
        <v>220</v>
      </c>
      <c r="DW370" s="4"/>
      <c r="DX370" s="8"/>
      <c r="DY370" s="4"/>
      <c r="DZ370" s="8"/>
      <c r="EA370" s="7"/>
      <c r="EB370" s="7"/>
      <c r="EC370" s="2" t="s">
        <v>230</v>
      </c>
      <c r="ED370" s="2" t="s">
        <v>217</v>
      </c>
      <c r="EE370" s="2" t="s">
        <v>1977</v>
      </c>
      <c r="EF370" s="2" t="s">
        <v>3407</v>
      </c>
      <c r="EG370" s="2" t="s">
        <v>232</v>
      </c>
      <c r="EH370" s="2" t="s">
        <v>220</v>
      </c>
      <c r="EI370" s="4"/>
      <c r="EJ370" s="8"/>
      <c r="EK370" s="4"/>
      <c r="EL370" s="8"/>
      <c r="EM370" s="7"/>
      <c r="EN370" s="7"/>
      <c r="EO370" s="2" t="s">
        <v>268</v>
      </c>
      <c r="EP370" s="2" t="s">
        <v>217</v>
      </c>
      <c r="EQ370" s="2" t="s">
        <v>220</v>
      </c>
      <c r="ER370" s="2" t="s">
        <v>220</v>
      </c>
      <c r="ES370" s="2" t="s">
        <v>232</v>
      </c>
      <c r="ET370" s="2" t="s">
        <v>220</v>
      </c>
      <c r="EU370" s="4"/>
      <c r="EV370" s="8"/>
      <c r="EW370" s="4"/>
      <c r="EX370" s="8"/>
      <c r="EY370" s="7"/>
      <c r="EZ370" s="7"/>
      <c r="FA370" s="2" t="s">
        <v>230</v>
      </c>
      <c r="FB370" s="2" t="s">
        <v>217</v>
      </c>
      <c r="FC370" s="2" t="s">
        <v>3228</v>
      </c>
      <c r="FD370" s="2" t="s">
        <v>3408</v>
      </c>
      <c r="FE370" s="2" t="s">
        <v>232</v>
      </c>
      <c r="FF370" s="2" t="s">
        <v>220</v>
      </c>
      <c r="FG370" s="4"/>
      <c r="FH370" s="8"/>
      <c r="FI370" s="4"/>
      <c r="FJ370" s="8"/>
      <c r="FK370" s="7"/>
      <c r="FL370" s="7"/>
      <c r="FM370" s="2" t="s">
        <v>254</v>
      </c>
      <c r="FN370" s="2" t="s">
        <v>217</v>
      </c>
      <c r="FO370" s="2" t="s">
        <v>220</v>
      </c>
      <c r="FP370" s="2" t="s">
        <v>220</v>
      </c>
      <c r="FQ370" s="2" t="s">
        <v>232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416</v>
      </c>
      <c r="FZ370" s="2" t="s">
        <v>217</v>
      </c>
      <c r="GA370" s="2" t="s">
        <v>220</v>
      </c>
      <c r="GB370" s="2" t="s">
        <v>220</v>
      </c>
      <c r="GC370" s="2" t="s">
        <v>232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277</v>
      </c>
      <c r="GL370" s="2" t="s">
        <v>217</v>
      </c>
      <c r="GM370" s="2" t="s">
        <v>220</v>
      </c>
      <c r="GN370" s="2" t="s">
        <v>220</v>
      </c>
      <c r="GO370" s="2" t="s">
        <v>232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217</v>
      </c>
      <c r="GY370" s="2" t="s">
        <v>220</v>
      </c>
      <c r="GZ370" s="2" t="s">
        <v>220</v>
      </c>
      <c r="HA370" s="2" t="s">
        <v>232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268</v>
      </c>
      <c r="HJ370" s="2" t="s">
        <v>217</v>
      </c>
      <c r="HK370" s="2" t="s">
        <v>220</v>
      </c>
      <c r="HL370" s="2" t="s">
        <v>220</v>
      </c>
      <c r="HM370" s="2" t="s">
        <v>232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230</v>
      </c>
      <c r="HV370" s="2" t="s">
        <v>217</v>
      </c>
      <c r="HW370" s="2" t="s">
        <v>3228</v>
      </c>
      <c r="HX370" s="2" t="s">
        <v>220</v>
      </c>
      <c r="HY370" s="2" t="s">
        <v>232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230</v>
      </c>
      <c r="IH370" s="2" t="s">
        <v>217</v>
      </c>
      <c r="II370" s="2" t="s">
        <v>3228</v>
      </c>
      <c r="IJ370" s="2" t="s">
        <v>220</v>
      </c>
      <c r="IK370" s="2" t="s">
        <v>232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268</v>
      </c>
      <c r="IT370" s="2" t="s">
        <v>217</v>
      </c>
      <c r="IU370" s="2" t="s">
        <v>220</v>
      </c>
      <c r="IV370" s="2" t="s">
        <v>220</v>
      </c>
      <c r="IW370" s="2" t="s">
        <v>232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254</v>
      </c>
      <c r="JF370" s="2" t="s">
        <v>217</v>
      </c>
      <c r="JG370" s="2" t="s">
        <v>220</v>
      </c>
      <c r="JH370" s="2" t="s">
        <v>220</v>
      </c>
      <c r="JI370" s="2" t="s">
        <v>232</v>
      </c>
      <c r="JJ370" s="2" t="s">
        <v>220</v>
      </c>
      <c r="JK370" s="4"/>
      <c r="JL370" s="8"/>
      <c r="JM370" s="4"/>
      <c r="JN370" s="8"/>
      <c r="JO370" s="7"/>
      <c r="JP370" s="7"/>
      <c r="JQ370" s="2" t="s">
        <v>277</v>
      </c>
      <c r="JR370" s="2" t="s">
        <v>217</v>
      </c>
      <c r="JS370" s="2" t="s">
        <v>220</v>
      </c>
      <c r="JT370" s="2" t="s">
        <v>220</v>
      </c>
      <c r="JU370" s="2" t="s">
        <v>232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386</v>
      </c>
      <c r="KD370" s="2" t="s">
        <v>217</v>
      </c>
      <c r="KE370" s="2" t="s">
        <v>220</v>
      </c>
      <c r="KF370" s="2" t="s">
        <v>220</v>
      </c>
      <c r="KG370" s="2" t="s">
        <v>232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230</v>
      </c>
      <c r="KP370" s="2" t="s">
        <v>217</v>
      </c>
      <c r="KQ370" s="2" t="s">
        <v>387</v>
      </c>
      <c r="KR370" s="2" t="s">
        <v>220</v>
      </c>
      <c r="KS370" s="2" t="s">
        <v>232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268</v>
      </c>
      <c r="LB370" s="2" t="s">
        <v>217</v>
      </c>
      <c r="LC370" s="2" t="s">
        <v>220</v>
      </c>
      <c r="LD370" s="2" t="s">
        <v>220</v>
      </c>
      <c r="LE370" s="2" t="s">
        <v>232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268</v>
      </c>
      <c r="LN370" s="2" t="s">
        <v>217</v>
      </c>
      <c r="LO370" s="2" t="s">
        <v>220</v>
      </c>
      <c r="LP370" s="2" t="s">
        <v>220</v>
      </c>
      <c r="LQ370" s="2" t="s">
        <v>232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268</v>
      </c>
      <c r="LZ370" s="2" t="s">
        <v>217</v>
      </c>
      <c r="MA370" s="2" t="s">
        <v>220</v>
      </c>
      <c r="MB370" s="2" t="s">
        <v>220</v>
      </c>
      <c r="MC370" s="2" t="s">
        <v>232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277</v>
      </c>
      <c r="ML370" s="2" t="s">
        <v>217</v>
      </c>
      <c r="MM370" s="2" t="s">
        <v>220</v>
      </c>
      <c r="MN370" s="2" t="s">
        <v>220</v>
      </c>
      <c r="MO370" s="2" t="s">
        <v>232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254</v>
      </c>
      <c r="MX370" s="2" t="s">
        <v>217</v>
      </c>
      <c r="MY370" s="2" t="s">
        <v>220</v>
      </c>
      <c r="MZ370" s="2" t="s">
        <v>220</v>
      </c>
      <c r="NA370" s="2" t="s">
        <v>232</v>
      </c>
      <c r="NB370" s="2" t="s">
        <v>220</v>
      </c>
      <c r="NC370" s="4"/>
      <c r="ND370" s="8"/>
      <c r="NE370" s="4"/>
      <c r="NF370" s="8"/>
      <c r="NG370" s="7"/>
      <c r="NH370" s="7"/>
      <c r="NI370" s="2" t="s">
        <v>268</v>
      </c>
      <c r="NJ370" s="2" t="s">
        <v>217</v>
      </c>
      <c r="NK370" s="2" t="s">
        <v>220</v>
      </c>
      <c r="NL370" s="2" t="s">
        <v>220</v>
      </c>
      <c r="NM370" s="2" t="s">
        <v>232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277</v>
      </c>
      <c r="NV370" s="2" t="s">
        <v>217</v>
      </c>
      <c r="NW370" s="2" t="s">
        <v>220</v>
      </c>
      <c r="NX370" s="2" t="s">
        <v>220</v>
      </c>
      <c r="NY370" s="2" t="s">
        <v>232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268</v>
      </c>
      <c r="OH370" s="2" t="s">
        <v>217</v>
      </c>
      <c r="OI370" s="2" t="s">
        <v>220</v>
      </c>
      <c r="OJ370" s="2" t="s">
        <v>220</v>
      </c>
      <c r="OK370" s="2" t="s">
        <v>232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220</v>
      </c>
      <c r="OT370" s="2" t="s">
        <v>220</v>
      </c>
      <c r="OU370" s="2" t="s">
        <v>220</v>
      </c>
      <c r="OV370" s="2" t="s">
        <v>220</v>
      </c>
      <c r="OW370" s="2" t="s">
        <v>220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277</v>
      </c>
      <c r="PF370" s="2" t="s">
        <v>217</v>
      </c>
      <c r="PG370" s="2" t="s">
        <v>220</v>
      </c>
      <c r="PH370" s="2" t="s">
        <v>220</v>
      </c>
      <c r="PI370" s="2" t="s">
        <v>232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220</v>
      </c>
      <c r="PR370" s="2" t="s">
        <v>220</v>
      </c>
      <c r="PS370" s="2" t="s">
        <v>220</v>
      </c>
      <c r="PT370" s="2" t="s">
        <v>220</v>
      </c>
      <c r="PU370" s="2" t="s">
        <v>220</v>
      </c>
      <c r="PV370" s="2" t="s">
        <v>220</v>
      </c>
      <c r="PW370" s="4">
        <v>29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>
        <v>30</v>
      </c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>
        <v>40</v>
      </c>
      <c r="SB370" s="4"/>
      <c r="SC370" s="4"/>
      <c r="SD370" s="4"/>
      <c r="SE370" s="4"/>
      <c r="SF370" s="4"/>
      <c r="SG370" s="4"/>
      <c r="SH370" s="4"/>
      <c r="SI370" s="4">
        <v>30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</row>
    <row r="371">
      <c r="A371" s="2" t="s">
        <v>3409</v>
      </c>
      <c r="B371" s="2" t="s">
        <v>209</v>
      </c>
      <c r="C371" s="2" t="s">
        <v>3341</v>
      </c>
      <c r="D371" s="2" t="s">
        <v>211</v>
      </c>
      <c r="E371" s="2" t="s">
        <v>1372</v>
      </c>
      <c r="F371" s="2" t="s">
        <v>3398</v>
      </c>
      <c r="G371" s="2" t="s">
        <v>3398</v>
      </c>
      <c r="H371" s="2" t="s">
        <v>3398</v>
      </c>
      <c r="I371" s="2" t="s">
        <v>3399</v>
      </c>
      <c r="J371" s="2" t="s">
        <v>2881</v>
      </c>
      <c r="K371" s="2" t="s">
        <v>3400</v>
      </c>
      <c r="L371" s="3">
        <v>100.8</v>
      </c>
      <c r="M371" s="3">
        <v>105.84</v>
      </c>
      <c r="N371" s="3">
        <v>209.99</v>
      </c>
      <c r="O371" s="2" t="s">
        <v>217</v>
      </c>
      <c r="P371" s="2" t="s">
        <v>218</v>
      </c>
      <c r="Q371" s="2" t="s">
        <v>219</v>
      </c>
      <c r="R371" s="2" t="s">
        <v>220</v>
      </c>
      <c r="S371" s="2" t="s">
        <v>3401</v>
      </c>
      <c r="T371" s="2" t="s">
        <v>222</v>
      </c>
      <c r="U371" s="2" t="s">
        <v>3381</v>
      </c>
      <c r="V371" s="2" t="s">
        <v>1033</v>
      </c>
      <c r="W371" s="2" t="s">
        <v>3029</v>
      </c>
      <c r="X371" s="2" t="s">
        <v>3402</v>
      </c>
      <c r="Y371" s="2" t="s">
        <v>3228</v>
      </c>
      <c r="Z371" s="4">
        <v>136</v>
      </c>
      <c r="AA371" s="4">
        <f>=ROUNDDOWN(11.3333333333333,0)</f>
      </c>
      <c r="AB371" s="5">
        <v>12</v>
      </c>
      <c r="AC371" s="2" t="s">
        <v>1157</v>
      </c>
      <c r="AD371" s="4">
        <v>60</v>
      </c>
      <c r="AE371" s="4">
        <v>261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>
        <v>16</v>
      </c>
      <c r="AQ371" s="8">
        <v>1812.09</v>
      </c>
      <c r="AR371" s="4">
        <v>3</v>
      </c>
      <c r="AS371" s="8">
        <v>317.52</v>
      </c>
      <c r="AT371" s="7">
        <v>4.3333</v>
      </c>
      <c r="AU371" s="7">
        <v>4.707</v>
      </c>
      <c r="AV371" s="4" t="s">
        <v>220</v>
      </c>
      <c r="AW371" s="8" t="s">
        <v>220</v>
      </c>
      <c r="AX371" s="4" t="s">
        <v>220</v>
      </c>
      <c r="AY371" s="8" t="s">
        <v>220</v>
      </c>
      <c r="AZ371" s="7" t="s">
        <v>220</v>
      </c>
      <c r="BA371" s="7" t="s">
        <v>220</v>
      </c>
      <c r="BB371" s="7">
        <v>0.3366</v>
      </c>
      <c r="BC371" s="4" t="s">
        <v>220</v>
      </c>
      <c r="BD371" s="8" t="s">
        <v>220</v>
      </c>
      <c r="BE371" s="4" t="s">
        <v>220</v>
      </c>
      <c r="BF371" s="8" t="s">
        <v>220</v>
      </c>
      <c r="BG371" s="7" t="s">
        <v>220</v>
      </c>
      <c r="BH371" s="7" t="s">
        <v>220</v>
      </c>
      <c r="BI371" s="7" t="s">
        <v>220</v>
      </c>
      <c r="BJ371" s="4">
        <v>16</v>
      </c>
      <c r="BK371" s="8">
        <v>1812.09</v>
      </c>
      <c r="BL371" s="2" t="s">
        <v>3410</v>
      </c>
      <c r="BM371" s="7">
        <v>1</v>
      </c>
      <c r="BN371" s="7">
        <v>1</v>
      </c>
      <c r="BO371" s="4">
        <v>4</v>
      </c>
      <c r="BP371" s="8">
        <v>463.68</v>
      </c>
      <c r="BQ371" s="4"/>
      <c r="BR371" s="8"/>
      <c r="BS371" s="7"/>
      <c r="BT371" s="7"/>
      <c r="BU371" s="2" t="s">
        <v>230</v>
      </c>
      <c r="BV371" s="2" t="s">
        <v>217</v>
      </c>
      <c r="BW371" s="2" t="s">
        <v>220</v>
      </c>
      <c r="BX371" s="2" t="s">
        <v>2885</v>
      </c>
      <c r="BY371" s="2" t="s">
        <v>232</v>
      </c>
      <c r="BZ371" s="2" t="s">
        <v>220</v>
      </c>
      <c r="CA371" s="4">
        <v>7</v>
      </c>
      <c r="CB371" s="8">
        <v>800.17</v>
      </c>
      <c r="CC371" s="4"/>
      <c r="CD371" s="8"/>
      <c r="CE371" s="7"/>
      <c r="CF371" s="7"/>
      <c r="CG371" s="2" t="s">
        <v>230</v>
      </c>
      <c r="CH371" s="2" t="s">
        <v>217</v>
      </c>
      <c r="CI371" s="2" t="s">
        <v>3405</v>
      </c>
      <c r="CJ371" s="2" t="s">
        <v>492</v>
      </c>
      <c r="CK371" s="2" t="s">
        <v>232</v>
      </c>
      <c r="CL371" s="2" t="s">
        <v>220</v>
      </c>
      <c r="CM371" s="4">
        <v>2</v>
      </c>
      <c r="CN371" s="8">
        <v>232.84</v>
      </c>
      <c r="CO371" s="4"/>
      <c r="CP371" s="8"/>
      <c r="CQ371" s="7"/>
      <c r="CR371" s="7"/>
      <c r="CS371" s="2" t="s">
        <v>230</v>
      </c>
      <c r="CT371" s="2" t="s">
        <v>217</v>
      </c>
      <c r="CU371" s="2" t="s">
        <v>3228</v>
      </c>
      <c r="CV371" s="2" t="s">
        <v>1070</v>
      </c>
      <c r="CW371" s="2" t="s">
        <v>232</v>
      </c>
      <c r="CX371" s="2" t="s">
        <v>220</v>
      </c>
      <c r="CY371" s="4">
        <v>1</v>
      </c>
      <c r="CZ371" s="8">
        <v>114.31</v>
      </c>
      <c r="DA371" s="4"/>
      <c r="DB371" s="8"/>
      <c r="DC371" s="7"/>
      <c r="DD371" s="7"/>
      <c r="DE371" s="2" t="s">
        <v>230</v>
      </c>
      <c r="DF371" s="2" t="s">
        <v>217</v>
      </c>
      <c r="DG371" s="2" t="s">
        <v>3228</v>
      </c>
      <c r="DH371" s="2" t="s">
        <v>1119</v>
      </c>
      <c r="DI371" s="2" t="s">
        <v>232</v>
      </c>
      <c r="DJ371" s="2" t="s">
        <v>220</v>
      </c>
      <c r="DK371" s="4"/>
      <c r="DL371" s="8"/>
      <c r="DM371" s="4">
        <v>3</v>
      </c>
      <c r="DN371" s="8">
        <v>317.52</v>
      </c>
      <c r="DO371" s="7">
        <v>-1</v>
      </c>
      <c r="DP371" s="7">
        <v>-1</v>
      </c>
      <c r="DQ371" s="2" t="s">
        <v>230</v>
      </c>
      <c r="DR371" s="2" t="s">
        <v>217</v>
      </c>
      <c r="DS371" s="2" t="s">
        <v>3228</v>
      </c>
      <c r="DT371" s="2" t="s">
        <v>3411</v>
      </c>
      <c r="DU371" s="2" t="s">
        <v>232</v>
      </c>
      <c r="DV371" s="2" t="s">
        <v>220</v>
      </c>
      <c r="DW371" s="4">
        <v>1</v>
      </c>
      <c r="DX371" s="8">
        <v>89.96</v>
      </c>
      <c r="DY371" s="4"/>
      <c r="DZ371" s="8"/>
      <c r="EA371" s="7"/>
      <c r="EB371" s="7"/>
      <c r="EC371" s="2" t="s">
        <v>230</v>
      </c>
      <c r="ED371" s="2" t="s">
        <v>217</v>
      </c>
      <c r="EE371" s="2" t="s">
        <v>1977</v>
      </c>
      <c r="EF371" s="2" t="s">
        <v>888</v>
      </c>
      <c r="EG371" s="2" t="s">
        <v>232</v>
      </c>
      <c r="EH371" s="2" t="s">
        <v>220</v>
      </c>
      <c r="EI371" s="4"/>
      <c r="EJ371" s="8"/>
      <c r="EK371" s="4"/>
      <c r="EL371" s="8"/>
      <c r="EM371" s="7"/>
      <c r="EN371" s="7"/>
      <c r="EO371" s="2" t="s">
        <v>268</v>
      </c>
      <c r="EP371" s="2" t="s">
        <v>217</v>
      </c>
      <c r="EQ371" s="2" t="s">
        <v>220</v>
      </c>
      <c r="ER371" s="2" t="s">
        <v>220</v>
      </c>
      <c r="ES371" s="2" t="s">
        <v>232</v>
      </c>
      <c r="ET371" s="2" t="s">
        <v>220</v>
      </c>
      <c r="EU371" s="4">
        <v>1</v>
      </c>
      <c r="EV371" s="8">
        <v>111.13</v>
      </c>
      <c r="EW371" s="4"/>
      <c r="EX371" s="8"/>
      <c r="EY371" s="7"/>
      <c r="EZ371" s="7"/>
      <c r="FA371" s="2" t="s">
        <v>230</v>
      </c>
      <c r="FB371" s="2" t="s">
        <v>217</v>
      </c>
      <c r="FC371" s="2" t="s">
        <v>3228</v>
      </c>
      <c r="FD371" s="2" t="s">
        <v>1889</v>
      </c>
      <c r="FE371" s="2" t="s">
        <v>232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254</v>
      </c>
      <c r="FN371" s="2" t="s">
        <v>217</v>
      </c>
      <c r="FO371" s="2" t="s">
        <v>220</v>
      </c>
      <c r="FP371" s="2" t="s">
        <v>220</v>
      </c>
      <c r="FQ371" s="2" t="s">
        <v>232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416</v>
      </c>
      <c r="FZ371" s="2" t="s">
        <v>217</v>
      </c>
      <c r="GA371" s="2" t="s">
        <v>220</v>
      </c>
      <c r="GB371" s="2" t="s">
        <v>220</v>
      </c>
      <c r="GC371" s="2" t="s">
        <v>232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277</v>
      </c>
      <c r="GL371" s="2" t="s">
        <v>217</v>
      </c>
      <c r="GM371" s="2" t="s">
        <v>220</v>
      </c>
      <c r="GN371" s="2" t="s">
        <v>220</v>
      </c>
      <c r="GO371" s="2" t="s">
        <v>232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268</v>
      </c>
      <c r="GX371" s="2" t="s">
        <v>217</v>
      </c>
      <c r="GY371" s="2" t="s">
        <v>220</v>
      </c>
      <c r="GZ371" s="2" t="s">
        <v>220</v>
      </c>
      <c r="HA371" s="2" t="s">
        <v>232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268</v>
      </c>
      <c r="HJ371" s="2" t="s">
        <v>217</v>
      </c>
      <c r="HK371" s="2" t="s">
        <v>220</v>
      </c>
      <c r="HL371" s="2" t="s">
        <v>220</v>
      </c>
      <c r="HM371" s="2" t="s">
        <v>232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230</v>
      </c>
      <c r="HV371" s="2" t="s">
        <v>217</v>
      </c>
      <c r="HW371" s="2" t="s">
        <v>3228</v>
      </c>
      <c r="HX371" s="2" t="s">
        <v>220</v>
      </c>
      <c r="HY371" s="2" t="s">
        <v>232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230</v>
      </c>
      <c r="IH371" s="2" t="s">
        <v>217</v>
      </c>
      <c r="II371" s="2" t="s">
        <v>3228</v>
      </c>
      <c r="IJ371" s="2" t="s">
        <v>2594</v>
      </c>
      <c r="IK371" s="2" t="s">
        <v>232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268</v>
      </c>
      <c r="IT371" s="2" t="s">
        <v>217</v>
      </c>
      <c r="IU371" s="2" t="s">
        <v>220</v>
      </c>
      <c r="IV371" s="2" t="s">
        <v>220</v>
      </c>
      <c r="IW371" s="2" t="s">
        <v>232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254</v>
      </c>
      <c r="JF371" s="2" t="s">
        <v>217</v>
      </c>
      <c r="JG371" s="2" t="s">
        <v>220</v>
      </c>
      <c r="JH371" s="2" t="s">
        <v>220</v>
      </c>
      <c r="JI371" s="2" t="s">
        <v>232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277</v>
      </c>
      <c r="JR371" s="2" t="s">
        <v>217</v>
      </c>
      <c r="JS371" s="2" t="s">
        <v>220</v>
      </c>
      <c r="JT371" s="2" t="s">
        <v>220</v>
      </c>
      <c r="JU371" s="2" t="s">
        <v>232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386</v>
      </c>
      <c r="KD371" s="2" t="s">
        <v>217</v>
      </c>
      <c r="KE371" s="2" t="s">
        <v>220</v>
      </c>
      <c r="KF371" s="2" t="s">
        <v>220</v>
      </c>
      <c r="KG371" s="2" t="s">
        <v>232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230</v>
      </c>
      <c r="KP371" s="2" t="s">
        <v>217</v>
      </c>
      <c r="KQ371" s="2" t="s">
        <v>387</v>
      </c>
      <c r="KR371" s="2" t="s">
        <v>220</v>
      </c>
      <c r="KS371" s="2" t="s">
        <v>232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268</v>
      </c>
      <c r="LB371" s="2" t="s">
        <v>217</v>
      </c>
      <c r="LC371" s="2" t="s">
        <v>220</v>
      </c>
      <c r="LD371" s="2" t="s">
        <v>220</v>
      </c>
      <c r="LE371" s="2" t="s">
        <v>232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268</v>
      </c>
      <c r="LN371" s="2" t="s">
        <v>217</v>
      </c>
      <c r="LO371" s="2" t="s">
        <v>220</v>
      </c>
      <c r="LP371" s="2" t="s">
        <v>220</v>
      </c>
      <c r="LQ371" s="2" t="s">
        <v>232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268</v>
      </c>
      <c r="LZ371" s="2" t="s">
        <v>217</v>
      </c>
      <c r="MA371" s="2" t="s">
        <v>220</v>
      </c>
      <c r="MB371" s="2" t="s">
        <v>220</v>
      </c>
      <c r="MC371" s="2" t="s">
        <v>232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277</v>
      </c>
      <c r="ML371" s="2" t="s">
        <v>217</v>
      </c>
      <c r="MM371" s="2" t="s">
        <v>220</v>
      </c>
      <c r="MN371" s="2" t="s">
        <v>220</v>
      </c>
      <c r="MO371" s="2" t="s">
        <v>232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254</v>
      </c>
      <c r="MX371" s="2" t="s">
        <v>217</v>
      </c>
      <c r="MY371" s="2" t="s">
        <v>220</v>
      </c>
      <c r="MZ371" s="2" t="s">
        <v>220</v>
      </c>
      <c r="NA371" s="2" t="s">
        <v>232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268</v>
      </c>
      <c r="NJ371" s="2" t="s">
        <v>217</v>
      </c>
      <c r="NK371" s="2" t="s">
        <v>220</v>
      </c>
      <c r="NL371" s="2" t="s">
        <v>220</v>
      </c>
      <c r="NM371" s="2" t="s">
        <v>232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277</v>
      </c>
      <c r="NV371" s="2" t="s">
        <v>217</v>
      </c>
      <c r="NW371" s="2" t="s">
        <v>220</v>
      </c>
      <c r="NX371" s="2" t="s">
        <v>220</v>
      </c>
      <c r="NY371" s="2" t="s">
        <v>232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268</v>
      </c>
      <c r="OH371" s="2" t="s">
        <v>217</v>
      </c>
      <c r="OI371" s="2" t="s">
        <v>220</v>
      </c>
      <c r="OJ371" s="2" t="s">
        <v>220</v>
      </c>
      <c r="OK371" s="2" t="s">
        <v>232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220</v>
      </c>
      <c r="OT371" s="2" t="s">
        <v>220</v>
      </c>
      <c r="OU371" s="2" t="s">
        <v>220</v>
      </c>
      <c r="OV371" s="2" t="s">
        <v>220</v>
      </c>
      <c r="OW371" s="2" t="s">
        <v>220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277</v>
      </c>
      <c r="PF371" s="2" t="s">
        <v>217</v>
      </c>
      <c r="PG371" s="2" t="s">
        <v>220</v>
      </c>
      <c r="PH371" s="2" t="s">
        <v>220</v>
      </c>
      <c r="PI371" s="2" t="s">
        <v>232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220</v>
      </c>
      <c r="PS371" s="2" t="s">
        <v>220</v>
      </c>
      <c r="PT371" s="2" t="s">
        <v>220</v>
      </c>
      <c r="PU371" s="2" t="s">
        <v>220</v>
      </c>
      <c r="PV371" s="2" t="s">
        <v>220</v>
      </c>
      <c r="PW371" s="4">
        <v>136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>
        <v>60</v>
      </c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>
        <v>55</v>
      </c>
      <c r="SB371" s="4"/>
      <c r="SC371" s="4"/>
      <c r="SD371" s="4"/>
      <c r="SE371" s="4"/>
      <c r="SF371" s="4"/>
      <c r="SG371" s="4"/>
      <c r="SH371" s="4"/>
      <c r="SI371" s="4">
        <v>146</v>
      </c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</row>
    <row r="372">
      <c r="A372" s="2" t="s">
        <v>3412</v>
      </c>
      <c r="B372" s="2" t="s">
        <v>209</v>
      </c>
      <c r="C372" s="2" t="s">
        <v>3341</v>
      </c>
      <c r="D372" s="2" t="s">
        <v>211</v>
      </c>
      <c r="E372" s="2" t="s">
        <v>1372</v>
      </c>
      <c r="F372" s="2" t="s">
        <v>3398</v>
      </c>
      <c r="G372" s="2" t="s">
        <v>3398</v>
      </c>
      <c r="H372" s="2" t="s">
        <v>3398</v>
      </c>
      <c r="I372" s="2" t="s">
        <v>3399</v>
      </c>
      <c r="J372" s="2" t="s">
        <v>1518</v>
      </c>
      <c r="K372" s="2" t="s">
        <v>3400</v>
      </c>
      <c r="L372" s="3">
        <v>110.4</v>
      </c>
      <c r="M372" s="3">
        <v>115.92</v>
      </c>
      <c r="N372" s="3">
        <v>229.99</v>
      </c>
      <c r="O372" s="2" t="s">
        <v>217</v>
      </c>
      <c r="P372" s="2" t="s">
        <v>218</v>
      </c>
      <c r="Q372" s="2" t="s">
        <v>219</v>
      </c>
      <c r="R372" s="2" t="s">
        <v>220</v>
      </c>
      <c r="S372" s="2" t="s">
        <v>3401</v>
      </c>
      <c r="T372" s="2" t="s">
        <v>222</v>
      </c>
      <c r="U372" s="2" t="s">
        <v>3381</v>
      </c>
      <c r="V372" s="2" t="s">
        <v>1033</v>
      </c>
      <c r="W372" s="2" t="s">
        <v>3029</v>
      </c>
      <c r="X372" s="2" t="s">
        <v>3402</v>
      </c>
      <c r="Y372" s="2" t="s">
        <v>3228</v>
      </c>
      <c r="Z372" s="4">
        <v>133</v>
      </c>
      <c r="AA372" s="4">
        <f>=ROUNDDOWN(9.5,0)</f>
      </c>
      <c r="AB372" s="5">
        <v>14</v>
      </c>
      <c r="AC372" s="2" t="s">
        <v>1157</v>
      </c>
      <c r="AD372" s="4">
        <v>80</v>
      </c>
      <c r="AE372" s="4">
        <v>360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>
        <v>19</v>
      </c>
      <c r="AQ372" s="8">
        <v>2386.24</v>
      </c>
      <c r="AR372" s="4">
        <v>31</v>
      </c>
      <c r="AS372" s="8">
        <v>3770.85</v>
      </c>
      <c r="AT372" s="7">
        <v>-0.3871</v>
      </c>
      <c r="AU372" s="7">
        <v>-0.3672</v>
      </c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0.4432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19</v>
      </c>
      <c r="BK372" s="8">
        <v>2386.24</v>
      </c>
      <c r="BL372" s="2" t="s">
        <v>2692</v>
      </c>
      <c r="BM372" s="7">
        <v>1</v>
      </c>
      <c r="BN372" s="7">
        <v>1</v>
      </c>
      <c r="BO372" s="4">
        <v>3</v>
      </c>
      <c r="BP372" s="8">
        <v>380.88</v>
      </c>
      <c r="BQ372" s="4"/>
      <c r="BR372" s="8"/>
      <c r="BS372" s="7"/>
      <c r="BT372" s="7"/>
      <c r="BU372" s="2" t="s">
        <v>230</v>
      </c>
      <c r="BV372" s="2" t="s">
        <v>217</v>
      </c>
      <c r="BW372" s="2" t="s">
        <v>220</v>
      </c>
      <c r="BX372" s="2" t="s">
        <v>3413</v>
      </c>
      <c r="BY372" s="2" t="s">
        <v>232</v>
      </c>
      <c r="BZ372" s="2" t="s">
        <v>220</v>
      </c>
      <c r="CA372" s="4">
        <v>6</v>
      </c>
      <c r="CB372" s="8">
        <v>751.14</v>
      </c>
      <c r="CC372" s="4">
        <v>1</v>
      </c>
      <c r="CD372" s="8">
        <v>125.19</v>
      </c>
      <c r="CE372" s="7">
        <v>5</v>
      </c>
      <c r="CF372" s="7">
        <v>5</v>
      </c>
      <c r="CG372" s="2" t="s">
        <v>230</v>
      </c>
      <c r="CH372" s="2" t="s">
        <v>217</v>
      </c>
      <c r="CI372" s="2" t="s">
        <v>3405</v>
      </c>
      <c r="CJ372" s="2" t="s">
        <v>492</v>
      </c>
      <c r="CK372" s="2" t="s">
        <v>232</v>
      </c>
      <c r="CL372" s="2" t="s">
        <v>220</v>
      </c>
      <c r="CM372" s="4">
        <v>1</v>
      </c>
      <c r="CN372" s="8">
        <v>127.51</v>
      </c>
      <c r="CO372" s="4">
        <v>14</v>
      </c>
      <c r="CP372" s="8">
        <v>1785.14</v>
      </c>
      <c r="CQ372" s="7">
        <v>-0.9286</v>
      </c>
      <c r="CR372" s="7">
        <v>-0.9286</v>
      </c>
      <c r="CS372" s="2" t="s">
        <v>230</v>
      </c>
      <c r="CT372" s="2" t="s">
        <v>217</v>
      </c>
      <c r="CU372" s="2" t="s">
        <v>3228</v>
      </c>
      <c r="CV372" s="2" t="s">
        <v>3405</v>
      </c>
      <c r="CW372" s="2" t="s">
        <v>232</v>
      </c>
      <c r="CX372" s="2" t="s">
        <v>220</v>
      </c>
      <c r="CY372" s="4">
        <v>9</v>
      </c>
      <c r="CZ372" s="8">
        <v>1126.71</v>
      </c>
      <c r="DA372" s="4"/>
      <c r="DB372" s="8"/>
      <c r="DC372" s="7"/>
      <c r="DD372" s="7"/>
      <c r="DE372" s="2" t="s">
        <v>230</v>
      </c>
      <c r="DF372" s="2" t="s">
        <v>217</v>
      </c>
      <c r="DG372" s="2" t="s">
        <v>3228</v>
      </c>
      <c r="DH372" s="2" t="s">
        <v>3405</v>
      </c>
      <c r="DI372" s="2" t="s">
        <v>232</v>
      </c>
      <c r="DJ372" s="2" t="s">
        <v>220</v>
      </c>
      <c r="DK372" s="4"/>
      <c r="DL372" s="8"/>
      <c r="DM372" s="4">
        <v>15</v>
      </c>
      <c r="DN372" s="8">
        <v>1738.8</v>
      </c>
      <c r="DO372" s="7">
        <v>-1</v>
      </c>
      <c r="DP372" s="7">
        <v>-1</v>
      </c>
      <c r="DQ372" s="2" t="s">
        <v>230</v>
      </c>
      <c r="DR372" s="2" t="s">
        <v>217</v>
      </c>
      <c r="DS372" s="2" t="s">
        <v>3228</v>
      </c>
      <c r="DT372" s="2" t="s">
        <v>3411</v>
      </c>
      <c r="DU372" s="2" t="s">
        <v>232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230</v>
      </c>
      <c r="ED372" s="2" t="s">
        <v>217</v>
      </c>
      <c r="EE372" s="2" t="s">
        <v>1977</v>
      </c>
      <c r="EF372" s="2" t="s">
        <v>942</v>
      </c>
      <c r="EG372" s="2" t="s">
        <v>232</v>
      </c>
      <c r="EH372" s="2" t="s">
        <v>220</v>
      </c>
      <c r="EI372" s="4"/>
      <c r="EJ372" s="8"/>
      <c r="EK372" s="4"/>
      <c r="EL372" s="8"/>
      <c r="EM372" s="7"/>
      <c r="EN372" s="7"/>
      <c r="EO372" s="2" t="s">
        <v>268</v>
      </c>
      <c r="EP372" s="2" t="s">
        <v>217</v>
      </c>
      <c r="EQ372" s="2" t="s">
        <v>220</v>
      </c>
      <c r="ER372" s="2" t="s">
        <v>220</v>
      </c>
      <c r="ES372" s="2" t="s">
        <v>232</v>
      </c>
      <c r="ET372" s="2" t="s">
        <v>220</v>
      </c>
      <c r="EU372" s="4"/>
      <c r="EV372" s="8"/>
      <c r="EW372" s="4">
        <v>1</v>
      </c>
      <c r="EX372" s="8">
        <v>121.72</v>
      </c>
      <c r="EY372" s="7">
        <v>-1</v>
      </c>
      <c r="EZ372" s="7">
        <v>-1</v>
      </c>
      <c r="FA372" s="2" t="s">
        <v>230</v>
      </c>
      <c r="FB372" s="2" t="s">
        <v>217</v>
      </c>
      <c r="FC372" s="2" t="s">
        <v>3228</v>
      </c>
      <c r="FD372" s="2" t="s">
        <v>3405</v>
      </c>
      <c r="FE372" s="2" t="s">
        <v>232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254</v>
      </c>
      <c r="FN372" s="2" t="s">
        <v>217</v>
      </c>
      <c r="FO372" s="2" t="s">
        <v>220</v>
      </c>
      <c r="FP372" s="2" t="s">
        <v>220</v>
      </c>
      <c r="FQ372" s="2" t="s">
        <v>232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416</v>
      </c>
      <c r="FZ372" s="2" t="s">
        <v>217</v>
      </c>
      <c r="GA372" s="2" t="s">
        <v>220</v>
      </c>
      <c r="GB372" s="2" t="s">
        <v>220</v>
      </c>
      <c r="GC372" s="2" t="s">
        <v>232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277</v>
      </c>
      <c r="GL372" s="2" t="s">
        <v>217</v>
      </c>
      <c r="GM372" s="2" t="s">
        <v>220</v>
      </c>
      <c r="GN372" s="2" t="s">
        <v>220</v>
      </c>
      <c r="GO372" s="2" t="s">
        <v>232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268</v>
      </c>
      <c r="GX372" s="2" t="s">
        <v>217</v>
      </c>
      <c r="GY372" s="2" t="s">
        <v>220</v>
      </c>
      <c r="GZ372" s="2" t="s">
        <v>220</v>
      </c>
      <c r="HA372" s="2" t="s">
        <v>232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268</v>
      </c>
      <c r="HJ372" s="2" t="s">
        <v>217</v>
      </c>
      <c r="HK372" s="2" t="s">
        <v>220</v>
      </c>
      <c r="HL372" s="2" t="s">
        <v>220</v>
      </c>
      <c r="HM372" s="2" t="s">
        <v>232</v>
      </c>
      <c r="HN372" s="2" t="s">
        <v>220</v>
      </c>
      <c r="HO372" s="4"/>
      <c r="HP372" s="8"/>
      <c r="HQ372" s="4"/>
      <c r="HR372" s="8"/>
      <c r="HS372" s="7"/>
      <c r="HT372" s="7"/>
      <c r="HU372" s="2" t="s">
        <v>230</v>
      </c>
      <c r="HV372" s="2" t="s">
        <v>217</v>
      </c>
      <c r="HW372" s="2" t="s">
        <v>3228</v>
      </c>
      <c r="HX372" s="2" t="s">
        <v>220</v>
      </c>
      <c r="HY372" s="2" t="s">
        <v>232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230</v>
      </c>
      <c r="IH372" s="2" t="s">
        <v>217</v>
      </c>
      <c r="II372" s="2" t="s">
        <v>3228</v>
      </c>
      <c r="IJ372" s="2" t="s">
        <v>1790</v>
      </c>
      <c r="IK372" s="2" t="s">
        <v>232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268</v>
      </c>
      <c r="IT372" s="2" t="s">
        <v>217</v>
      </c>
      <c r="IU372" s="2" t="s">
        <v>220</v>
      </c>
      <c r="IV372" s="2" t="s">
        <v>220</v>
      </c>
      <c r="IW372" s="2" t="s">
        <v>232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254</v>
      </c>
      <c r="JF372" s="2" t="s">
        <v>217</v>
      </c>
      <c r="JG372" s="2" t="s">
        <v>220</v>
      </c>
      <c r="JH372" s="2" t="s">
        <v>220</v>
      </c>
      <c r="JI372" s="2" t="s">
        <v>232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277</v>
      </c>
      <c r="JR372" s="2" t="s">
        <v>217</v>
      </c>
      <c r="JS372" s="2" t="s">
        <v>220</v>
      </c>
      <c r="JT372" s="2" t="s">
        <v>220</v>
      </c>
      <c r="JU372" s="2" t="s">
        <v>232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386</v>
      </c>
      <c r="KD372" s="2" t="s">
        <v>217</v>
      </c>
      <c r="KE372" s="2" t="s">
        <v>220</v>
      </c>
      <c r="KF372" s="2" t="s">
        <v>220</v>
      </c>
      <c r="KG372" s="2" t="s">
        <v>232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230</v>
      </c>
      <c r="KP372" s="2" t="s">
        <v>217</v>
      </c>
      <c r="KQ372" s="2" t="s">
        <v>387</v>
      </c>
      <c r="KR372" s="2" t="s">
        <v>220</v>
      </c>
      <c r="KS372" s="2" t="s">
        <v>232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268</v>
      </c>
      <c r="LB372" s="2" t="s">
        <v>217</v>
      </c>
      <c r="LC372" s="2" t="s">
        <v>220</v>
      </c>
      <c r="LD372" s="2" t="s">
        <v>220</v>
      </c>
      <c r="LE372" s="2" t="s">
        <v>232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268</v>
      </c>
      <c r="LN372" s="2" t="s">
        <v>217</v>
      </c>
      <c r="LO372" s="2" t="s">
        <v>220</v>
      </c>
      <c r="LP372" s="2" t="s">
        <v>220</v>
      </c>
      <c r="LQ372" s="2" t="s">
        <v>232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217</v>
      </c>
      <c r="MA372" s="2" t="s">
        <v>220</v>
      </c>
      <c r="MB372" s="2" t="s">
        <v>220</v>
      </c>
      <c r="MC372" s="2" t="s">
        <v>232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230</v>
      </c>
      <c r="ML372" s="2" t="s">
        <v>270</v>
      </c>
      <c r="MM372" s="2" t="s">
        <v>1885</v>
      </c>
      <c r="MN372" s="2" t="s">
        <v>2597</v>
      </c>
      <c r="MO372" s="2" t="s">
        <v>232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254</v>
      </c>
      <c r="MX372" s="2" t="s">
        <v>217</v>
      </c>
      <c r="MY372" s="2" t="s">
        <v>220</v>
      </c>
      <c r="MZ372" s="2" t="s">
        <v>220</v>
      </c>
      <c r="NA372" s="2" t="s">
        <v>232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268</v>
      </c>
      <c r="NJ372" s="2" t="s">
        <v>217</v>
      </c>
      <c r="NK372" s="2" t="s">
        <v>220</v>
      </c>
      <c r="NL372" s="2" t="s">
        <v>220</v>
      </c>
      <c r="NM372" s="2" t="s">
        <v>232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277</v>
      </c>
      <c r="NV372" s="2" t="s">
        <v>217</v>
      </c>
      <c r="NW372" s="2" t="s">
        <v>220</v>
      </c>
      <c r="NX372" s="2" t="s">
        <v>220</v>
      </c>
      <c r="NY372" s="2" t="s">
        <v>232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268</v>
      </c>
      <c r="OH372" s="2" t="s">
        <v>217</v>
      </c>
      <c r="OI372" s="2" t="s">
        <v>220</v>
      </c>
      <c r="OJ372" s="2" t="s">
        <v>220</v>
      </c>
      <c r="OK372" s="2" t="s">
        <v>232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220</v>
      </c>
      <c r="OT372" s="2" t="s">
        <v>220</v>
      </c>
      <c r="OU372" s="2" t="s">
        <v>220</v>
      </c>
      <c r="OV372" s="2" t="s">
        <v>220</v>
      </c>
      <c r="OW372" s="2" t="s">
        <v>220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277</v>
      </c>
      <c r="PF372" s="2" t="s">
        <v>217</v>
      </c>
      <c r="PG372" s="2" t="s">
        <v>220</v>
      </c>
      <c r="PH372" s="2" t="s">
        <v>220</v>
      </c>
      <c r="PI372" s="2" t="s">
        <v>232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220</v>
      </c>
      <c r="PR372" s="2" t="s">
        <v>220</v>
      </c>
      <c r="PS372" s="2" t="s">
        <v>220</v>
      </c>
      <c r="PT372" s="2" t="s">
        <v>220</v>
      </c>
      <c r="PU372" s="2" t="s">
        <v>220</v>
      </c>
      <c r="PV372" s="2" t="s">
        <v>220</v>
      </c>
      <c r="PW372" s="4">
        <v>133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>
        <v>80</v>
      </c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>
        <v>85</v>
      </c>
      <c r="SB372" s="4"/>
      <c r="SC372" s="4"/>
      <c r="SD372" s="4"/>
      <c r="SE372" s="4"/>
      <c r="SF372" s="4"/>
      <c r="SG372" s="4"/>
      <c r="SH372" s="4"/>
      <c r="SI372" s="4">
        <v>195</v>
      </c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</row>
    <row r="373">
      <c r="A373" s="2" t="s">
        <v>3414</v>
      </c>
      <c r="B373" s="2" t="s">
        <v>209</v>
      </c>
      <c r="C373" s="2" t="s">
        <v>3341</v>
      </c>
      <c r="D373" s="2" t="s">
        <v>211</v>
      </c>
      <c r="E373" s="2" t="s">
        <v>1372</v>
      </c>
      <c r="F373" s="2" t="s">
        <v>3398</v>
      </c>
      <c r="G373" s="2" t="s">
        <v>3398</v>
      </c>
      <c r="H373" s="2" t="s">
        <v>3398</v>
      </c>
      <c r="I373" s="2" t="s">
        <v>3399</v>
      </c>
      <c r="J373" s="2" t="s">
        <v>3394</v>
      </c>
      <c r="K373" s="2" t="s">
        <v>3400</v>
      </c>
      <c r="L373" s="3">
        <v>110.4</v>
      </c>
      <c r="M373" s="3">
        <v>115.92</v>
      </c>
      <c r="N373" s="3">
        <v>229.99</v>
      </c>
      <c r="O373" s="2" t="s">
        <v>217</v>
      </c>
      <c r="P373" s="2" t="s">
        <v>218</v>
      </c>
      <c r="Q373" s="2" t="s">
        <v>219</v>
      </c>
      <c r="R373" s="2" t="s">
        <v>220</v>
      </c>
      <c r="S373" s="2" t="s">
        <v>3401</v>
      </c>
      <c r="T373" s="2" t="s">
        <v>222</v>
      </c>
      <c r="U373" s="2" t="s">
        <v>3381</v>
      </c>
      <c r="V373" s="2" t="s">
        <v>1033</v>
      </c>
      <c r="W373" s="2" t="s">
        <v>3029</v>
      </c>
      <c r="X373" s="2" t="s">
        <v>3402</v>
      </c>
      <c r="Y373" s="2" t="s">
        <v>3228</v>
      </c>
      <c r="Z373" s="4">
        <v>45</v>
      </c>
      <c r="AA373" s="4">
        <f>=ROUNDDOWN(6.42857142857143,0)</f>
      </c>
      <c r="AB373" s="5">
        <v>7</v>
      </c>
      <c r="AC373" s="2" t="s">
        <v>1157</v>
      </c>
      <c r="AD373" s="4">
        <v>40</v>
      </c>
      <c r="AE373" s="4">
        <v>175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>
        <v>7</v>
      </c>
      <c r="AQ373" s="8">
        <v>873.47</v>
      </c>
      <c r="AR373" s="4">
        <v>7</v>
      </c>
      <c r="AS373" s="8">
        <v>766.22</v>
      </c>
      <c r="AT373" s="7"/>
      <c r="AU373" s="7">
        <v>0.14</v>
      </c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>
        <v>0.1622</v>
      </c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 t="s">
        <v>220</v>
      </c>
      <c r="BJ373" s="4">
        <v>7</v>
      </c>
      <c r="BK373" s="8">
        <v>873.47</v>
      </c>
      <c r="BL373" s="2" t="s">
        <v>3415</v>
      </c>
      <c r="BM373" s="7">
        <v>1</v>
      </c>
      <c r="BN373" s="7">
        <v>1</v>
      </c>
      <c r="BO373" s="4">
        <v>1</v>
      </c>
      <c r="BP373" s="8">
        <v>126.96</v>
      </c>
      <c r="BQ373" s="4"/>
      <c r="BR373" s="8"/>
      <c r="BS373" s="7"/>
      <c r="BT373" s="7"/>
      <c r="BU373" s="2" t="s">
        <v>230</v>
      </c>
      <c r="BV373" s="2" t="s">
        <v>217</v>
      </c>
      <c r="BW373" s="2" t="s">
        <v>220</v>
      </c>
      <c r="BX373" s="2" t="s">
        <v>2885</v>
      </c>
      <c r="BY373" s="2" t="s">
        <v>232</v>
      </c>
      <c r="BZ373" s="2" t="s">
        <v>220</v>
      </c>
      <c r="CA373" s="4">
        <v>1</v>
      </c>
      <c r="CB373" s="8">
        <v>125.19</v>
      </c>
      <c r="CC373" s="4">
        <v>1</v>
      </c>
      <c r="CD373" s="8">
        <v>125.19</v>
      </c>
      <c r="CE373" s="7"/>
      <c r="CF373" s="7"/>
      <c r="CG373" s="2" t="s">
        <v>230</v>
      </c>
      <c r="CH373" s="2" t="s">
        <v>217</v>
      </c>
      <c r="CI373" s="2" t="s">
        <v>3405</v>
      </c>
      <c r="CJ373" s="2" t="s">
        <v>389</v>
      </c>
      <c r="CK373" s="2" t="s">
        <v>232</v>
      </c>
      <c r="CL373" s="2" t="s">
        <v>220</v>
      </c>
      <c r="CM373" s="4">
        <v>2</v>
      </c>
      <c r="CN373" s="8">
        <v>255.02</v>
      </c>
      <c r="CO373" s="4">
        <v>2</v>
      </c>
      <c r="CP373" s="8">
        <v>255.02</v>
      </c>
      <c r="CQ373" s="7"/>
      <c r="CR373" s="7"/>
      <c r="CS373" s="2" t="s">
        <v>230</v>
      </c>
      <c r="CT373" s="2" t="s">
        <v>217</v>
      </c>
      <c r="CU373" s="2" t="s">
        <v>3228</v>
      </c>
      <c r="CV373" s="2" t="s">
        <v>1977</v>
      </c>
      <c r="CW373" s="2" t="s">
        <v>232</v>
      </c>
      <c r="CX373" s="2" t="s">
        <v>220</v>
      </c>
      <c r="CY373" s="4">
        <v>2</v>
      </c>
      <c r="CZ373" s="8">
        <v>250.38</v>
      </c>
      <c r="DA373" s="4">
        <v>1</v>
      </c>
      <c r="DB373" s="8">
        <v>125.19</v>
      </c>
      <c r="DC373" s="7">
        <v>1</v>
      </c>
      <c r="DD373" s="7">
        <v>1</v>
      </c>
      <c r="DE373" s="2" t="s">
        <v>230</v>
      </c>
      <c r="DF373" s="2" t="s">
        <v>217</v>
      </c>
      <c r="DG373" s="2" t="s">
        <v>3228</v>
      </c>
      <c r="DH373" s="2" t="s">
        <v>1119</v>
      </c>
      <c r="DI373" s="2" t="s">
        <v>232</v>
      </c>
      <c r="DJ373" s="2" t="s">
        <v>220</v>
      </c>
      <c r="DK373" s="4"/>
      <c r="DL373" s="8"/>
      <c r="DM373" s="4"/>
      <c r="DN373" s="8"/>
      <c r="DO373" s="7"/>
      <c r="DP373" s="7"/>
      <c r="DQ373" s="2" t="s">
        <v>230</v>
      </c>
      <c r="DR373" s="2" t="s">
        <v>217</v>
      </c>
      <c r="DS373" s="2" t="s">
        <v>3228</v>
      </c>
      <c r="DT373" s="2" t="s">
        <v>1977</v>
      </c>
      <c r="DU373" s="2" t="s">
        <v>232</v>
      </c>
      <c r="DV373" s="2" t="s">
        <v>220</v>
      </c>
      <c r="DW373" s="4">
        <v>1</v>
      </c>
      <c r="DX373" s="8">
        <v>115.92</v>
      </c>
      <c r="DY373" s="4">
        <v>3</v>
      </c>
      <c r="DZ373" s="8">
        <v>260.82</v>
      </c>
      <c r="EA373" s="7">
        <v>-0.6667</v>
      </c>
      <c r="EB373" s="7">
        <v>-0.5556</v>
      </c>
      <c r="EC373" s="2" t="s">
        <v>230</v>
      </c>
      <c r="ED373" s="2" t="s">
        <v>217</v>
      </c>
      <c r="EE373" s="2" t="s">
        <v>1977</v>
      </c>
      <c r="EF373" s="2" t="s">
        <v>1753</v>
      </c>
      <c r="EG373" s="2" t="s">
        <v>232</v>
      </c>
      <c r="EH373" s="2" t="s">
        <v>220</v>
      </c>
      <c r="EI373" s="4"/>
      <c r="EJ373" s="8"/>
      <c r="EK373" s="4"/>
      <c r="EL373" s="8"/>
      <c r="EM373" s="7"/>
      <c r="EN373" s="7"/>
      <c r="EO373" s="2" t="s">
        <v>268</v>
      </c>
      <c r="EP373" s="2" t="s">
        <v>217</v>
      </c>
      <c r="EQ373" s="2" t="s">
        <v>220</v>
      </c>
      <c r="ER373" s="2" t="s">
        <v>220</v>
      </c>
      <c r="ES373" s="2" t="s">
        <v>232</v>
      </c>
      <c r="ET373" s="2" t="s">
        <v>220</v>
      </c>
      <c r="EU373" s="4"/>
      <c r="EV373" s="8"/>
      <c r="EW373" s="4"/>
      <c r="EX373" s="8"/>
      <c r="EY373" s="7"/>
      <c r="EZ373" s="7"/>
      <c r="FA373" s="2" t="s">
        <v>230</v>
      </c>
      <c r="FB373" s="2" t="s">
        <v>217</v>
      </c>
      <c r="FC373" s="2" t="s">
        <v>3228</v>
      </c>
      <c r="FD373" s="2" t="s">
        <v>517</v>
      </c>
      <c r="FE373" s="2" t="s">
        <v>232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254</v>
      </c>
      <c r="FN373" s="2" t="s">
        <v>217</v>
      </c>
      <c r="FO373" s="2" t="s">
        <v>220</v>
      </c>
      <c r="FP373" s="2" t="s">
        <v>220</v>
      </c>
      <c r="FQ373" s="2" t="s">
        <v>232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416</v>
      </c>
      <c r="FZ373" s="2" t="s">
        <v>217</v>
      </c>
      <c r="GA373" s="2" t="s">
        <v>220</v>
      </c>
      <c r="GB373" s="2" t="s">
        <v>220</v>
      </c>
      <c r="GC373" s="2" t="s">
        <v>232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277</v>
      </c>
      <c r="GL373" s="2" t="s">
        <v>217</v>
      </c>
      <c r="GM373" s="2" t="s">
        <v>220</v>
      </c>
      <c r="GN373" s="2" t="s">
        <v>220</v>
      </c>
      <c r="GO373" s="2" t="s">
        <v>232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268</v>
      </c>
      <c r="GX373" s="2" t="s">
        <v>217</v>
      </c>
      <c r="GY373" s="2" t="s">
        <v>220</v>
      </c>
      <c r="GZ373" s="2" t="s">
        <v>220</v>
      </c>
      <c r="HA373" s="2" t="s">
        <v>232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268</v>
      </c>
      <c r="HJ373" s="2" t="s">
        <v>217</v>
      </c>
      <c r="HK373" s="2" t="s">
        <v>220</v>
      </c>
      <c r="HL373" s="2" t="s">
        <v>220</v>
      </c>
      <c r="HM373" s="2" t="s">
        <v>232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230</v>
      </c>
      <c r="HV373" s="2" t="s">
        <v>217</v>
      </c>
      <c r="HW373" s="2" t="s">
        <v>3228</v>
      </c>
      <c r="HX373" s="2" t="s">
        <v>220</v>
      </c>
      <c r="HY373" s="2" t="s">
        <v>232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230</v>
      </c>
      <c r="IH373" s="2" t="s">
        <v>217</v>
      </c>
      <c r="II373" s="2" t="s">
        <v>3228</v>
      </c>
      <c r="IJ373" s="2" t="s">
        <v>1799</v>
      </c>
      <c r="IK373" s="2" t="s">
        <v>232</v>
      </c>
      <c r="IL373" s="2" t="s">
        <v>220</v>
      </c>
      <c r="IM373" s="4"/>
      <c r="IN373" s="8"/>
      <c r="IO373" s="4"/>
      <c r="IP373" s="8"/>
      <c r="IQ373" s="7"/>
      <c r="IR373" s="7"/>
      <c r="IS373" s="2" t="s">
        <v>268</v>
      </c>
      <c r="IT373" s="2" t="s">
        <v>217</v>
      </c>
      <c r="IU373" s="2" t="s">
        <v>220</v>
      </c>
      <c r="IV373" s="2" t="s">
        <v>220</v>
      </c>
      <c r="IW373" s="2" t="s">
        <v>232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254</v>
      </c>
      <c r="JF373" s="2" t="s">
        <v>217</v>
      </c>
      <c r="JG373" s="2" t="s">
        <v>220</v>
      </c>
      <c r="JH373" s="2" t="s">
        <v>220</v>
      </c>
      <c r="JI373" s="2" t="s">
        <v>232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277</v>
      </c>
      <c r="JR373" s="2" t="s">
        <v>217</v>
      </c>
      <c r="JS373" s="2" t="s">
        <v>220</v>
      </c>
      <c r="JT373" s="2" t="s">
        <v>220</v>
      </c>
      <c r="JU373" s="2" t="s">
        <v>232</v>
      </c>
      <c r="JV373" s="2" t="s">
        <v>220</v>
      </c>
      <c r="JW373" s="4"/>
      <c r="JX373" s="8"/>
      <c r="JY373" s="4"/>
      <c r="JZ373" s="8"/>
      <c r="KA373" s="7"/>
      <c r="KB373" s="7"/>
      <c r="KC373" s="2" t="s">
        <v>386</v>
      </c>
      <c r="KD373" s="2" t="s">
        <v>217</v>
      </c>
      <c r="KE373" s="2" t="s">
        <v>220</v>
      </c>
      <c r="KF373" s="2" t="s">
        <v>220</v>
      </c>
      <c r="KG373" s="2" t="s">
        <v>232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230</v>
      </c>
      <c r="KP373" s="2" t="s">
        <v>217</v>
      </c>
      <c r="KQ373" s="2" t="s">
        <v>387</v>
      </c>
      <c r="KR373" s="2" t="s">
        <v>220</v>
      </c>
      <c r="KS373" s="2" t="s">
        <v>232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268</v>
      </c>
      <c r="LB373" s="2" t="s">
        <v>217</v>
      </c>
      <c r="LC373" s="2" t="s">
        <v>220</v>
      </c>
      <c r="LD373" s="2" t="s">
        <v>220</v>
      </c>
      <c r="LE373" s="2" t="s">
        <v>232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268</v>
      </c>
      <c r="LN373" s="2" t="s">
        <v>217</v>
      </c>
      <c r="LO373" s="2" t="s">
        <v>220</v>
      </c>
      <c r="LP373" s="2" t="s">
        <v>220</v>
      </c>
      <c r="LQ373" s="2" t="s">
        <v>232</v>
      </c>
      <c r="LR373" s="2" t="s">
        <v>220</v>
      </c>
      <c r="LS373" s="4"/>
      <c r="LT373" s="8"/>
      <c r="LU373" s="4"/>
      <c r="LV373" s="8"/>
      <c r="LW373" s="7"/>
      <c r="LX373" s="7"/>
      <c r="LY373" s="2" t="s">
        <v>268</v>
      </c>
      <c r="LZ373" s="2" t="s">
        <v>217</v>
      </c>
      <c r="MA373" s="2" t="s">
        <v>220</v>
      </c>
      <c r="MB373" s="2" t="s">
        <v>220</v>
      </c>
      <c r="MC373" s="2" t="s">
        <v>232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230</v>
      </c>
      <c r="ML373" s="2" t="s">
        <v>270</v>
      </c>
      <c r="MM373" s="2" t="s">
        <v>421</v>
      </c>
      <c r="MN373" s="2" t="s">
        <v>220</v>
      </c>
      <c r="MO373" s="2" t="s">
        <v>232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254</v>
      </c>
      <c r="MX373" s="2" t="s">
        <v>217</v>
      </c>
      <c r="MY373" s="2" t="s">
        <v>220</v>
      </c>
      <c r="MZ373" s="2" t="s">
        <v>220</v>
      </c>
      <c r="NA373" s="2" t="s">
        <v>232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268</v>
      </c>
      <c r="NJ373" s="2" t="s">
        <v>217</v>
      </c>
      <c r="NK373" s="2" t="s">
        <v>220</v>
      </c>
      <c r="NL373" s="2" t="s">
        <v>220</v>
      </c>
      <c r="NM373" s="2" t="s">
        <v>232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277</v>
      </c>
      <c r="NV373" s="2" t="s">
        <v>217</v>
      </c>
      <c r="NW373" s="2" t="s">
        <v>220</v>
      </c>
      <c r="NX373" s="2" t="s">
        <v>220</v>
      </c>
      <c r="NY373" s="2" t="s">
        <v>232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268</v>
      </c>
      <c r="OH373" s="2" t="s">
        <v>217</v>
      </c>
      <c r="OI373" s="2" t="s">
        <v>220</v>
      </c>
      <c r="OJ373" s="2" t="s">
        <v>220</v>
      </c>
      <c r="OK373" s="2" t="s">
        <v>232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220</v>
      </c>
      <c r="OT373" s="2" t="s">
        <v>220</v>
      </c>
      <c r="OU373" s="2" t="s">
        <v>220</v>
      </c>
      <c r="OV373" s="2" t="s">
        <v>220</v>
      </c>
      <c r="OW373" s="2" t="s">
        <v>220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277</v>
      </c>
      <c r="PF373" s="2" t="s">
        <v>217</v>
      </c>
      <c r="PG373" s="2" t="s">
        <v>220</v>
      </c>
      <c r="PH373" s="2" t="s">
        <v>220</v>
      </c>
      <c r="PI373" s="2" t="s">
        <v>232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220</v>
      </c>
      <c r="PR373" s="2" t="s">
        <v>220</v>
      </c>
      <c r="PS373" s="2" t="s">
        <v>220</v>
      </c>
      <c r="PT373" s="2" t="s">
        <v>220</v>
      </c>
      <c r="PU373" s="2" t="s">
        <v>220</v>
      </c>
      <c r="PV373" s="2" t="s">
        <v>220</v>
      </c>
      <c r="PW373" s="4">
        <v>45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>
        <v>40</v>
      </c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>
        <v>60</v>
      </c>
      <c r="SB373" s="4"/>
      <c r="SC373" s="4"/>
      <c r="SD373" s="4"/>
      <c r="SE373" s="4"/>
      <c r="SF373" s="4"/>
      <c r="SG373" s="4"/>
      <c r="SH373" s="4"/>
      <c r="SI373" s="4">
        <v>75</v>
      </c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</row>
    <row r="374">
      <c r="A374" s="2" t="s">
        <v>3416</v>
      </c>
      <c r="B374" s="2" t="s">
        <v>209</v>
      </c>
      <c r="C374" s="2" t="s">
        <v>3341</v>
      </c>
      <c r="D374" s="2" t="s">
        <v>211</v>
      </c>
      <c r="E374" s="2" t="s">
        <v>1372</v>
      </c>
      <c r="F374" s="2" t="s">
        <v>3398</v>
      </c>
      <c r="G374" s="2" t="s">
        <v>3398</v>
      </c>
      <c r="H374" s="2" t="s">
        <v>3398</v>
      </c>
      <c r="I374" s="2" t="s">
        <v>3399</v>
      </c>
      <c r="J374" s="2" t="s">
        <v>3379</v>
      </c>
      <c r="K374" s="2" t="s">
        <v>3417</v>
      </c>
      <c r="L374" s="3">
        <v>91.2</v>
      </c>
      <c r="M374" s="3">
        <v>95.76</v>
      </c>
      <c r="N374" s="3">
        <v>189.99</v>
      </c>
      <c r="O374" s="2" t="s">
        <v>217</v>
      </c>
      <c r="P374" s="2" t="s">
        <v>1308</v>
      </c>
      <c r="Q374" s="2" t="s">
        <v>219</v>
      </c>
      <c r="R374" s="2" t="s">
        <v>220</v>
      </c>
      <c r="S374" s="2" t="s">
        <v>3418</v>
      </c>
      <c r="T374" s="2" t="s">
        <v>222</v>
      </c>
      <c r="U374" s="2" t="s">
        <v>3381</v>
      </c>
      <c r="V374" s="2" t="s">
        <v>1033</v>
      </c>
      <c r="W374" s="2" t="s">
        <v>3029</v>
      </c>
      <c r="X374" s="2" t="s">
        <v>3402</v>
      </c>
      <c r="Y374" s="2" t="s">
        <v>3130</v>
      </c>
      <c r="Z374" s="4">
        <v>20</v>
      </c>
      <c r="AA374" s="4">
        <f>=ROUNDDOWN({0},0)</f>
      </c>
      <c r="AB374" s="5"/>
      <c r="AC374" s="2" t="s">
        <v>3419</v>
      </c>
      <c r="AD374" s="4">
        <v>16</v>
      </c>
      <c r="AE374" s="4">
        <v>16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>
        <v>5</v>
      </c>
      <c r="AW374" s="8">
        <v>577.34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/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>
        <v>0.0969</v>
      </c>
      <c r="BJ374" s="4"/>
      <c r="BK374" s="8"/>
      <c r="BL374" s="2" t="s">
        <v>220</v>
      </c>
      <c r="BM374" s="7"/>
      <c r="BN374" s="7"/>
      <c r="BO374" s="4"/>
      <c r="BP374" s="8"/>
      <c r="BQ374" s="4"/>
      <c r="BR374" s="8"/>
      <c r="BS374" s="7"/>
      <c r="BT374" s="7"/>
      <c r="BU374" s="2" t="s">
        <v>230</v>
      </c>
      <c r="BV374" s="2" t="s">
        <v>217</v>
      </c>
      <c r="BW374" s="2" t="s">
        <v>220</v>
      </c>
      <c r="BX374" s="2" t="s">
        <v>220</v>
      </c>
      <c r="BY374" s="2" t="s">
        <v>232</v>
      </c>
      <c r="BZ374" s="2" t="s">
        <v>220</v>
      </c>
      <c r="CA374" s="4"/>
      <c r="CB374" s="8"/>
      <c r="CC374" s="4"/>
      <c r="CD374" s="8"/>
      <c r="CE374" s="7"/>
      <c r="CF374" s="7"/>
      <c r="CG374" s="2" t="s">
        <v>230</v>
      </c>
      <c r="CH374" s="2" t="s">
        <v>217</v>
      </c>
      <c r="CI374" s="2" t="s">
        <v>3420</v>
      </c>
      <c r="CJ374" s="2" t="s">
        <v>220</v>
      </c>
      <c r="CK374" s="2" t="s">
        <v>232</v>
      </c>
      <c r="CL374" s="2" t="s">
        <v>220</v>
      </c>
      <c r="CM374" s="4"/>
      <c r="CN374" s="8"/>
      <c r="CO374" s="4"/>
      <c r="CP374" s="8"/>
      <c r="CQ374" s="7"/>
      <c r="CR374" s="7"/>
      <c r="CS374" s="2" t="s">
        <v>254</v>
      </c>
      <c r="CT374" s="2" t="s">
        <v>217</v>
      </c>
      <c r="CU374" s="2" t="s">
        <v>220</v>
      </c>
      <c r="CV374" s="2" t="s">
        <v>220</v>
      </c>
      <c r="CW374" s="2" t="s">
        <v>232</v>
      </c>
      <c r="CX374" s="2" t="s">
        <v>220</v>
      </c>
      <c r="CY374" s="4"/>
      <c r="CZ374" s="8"/>
      <c r="DA374" s="4"/>
      <c r="DB374" s="8"/>
      <c r="DC374" s="7"/>
      <c r="DD374" s="7"/>
      <c r="DE374" s="2" t="s">
        <v>230</v>
      </c>
      <c r="DF374" s="2" t="s">
        <v>217</v>
      </c>
      <c r="DG374" s="2" t="s">
        <v>3421</v>
      </c>
      <c r="DH374" s="2" t="s">
        <v>220</v>
      </c>
      <c r="DI374" s="2" t="s">
        <v>232</v>
      </c>
      <c r="DJ374" s="2" t="s">
        <v>220</v>
      </c>
      <c r="DK374" s="4"/>
      <c r="DL374" s="8"/>
      <c r="DM374" s="4"/>
      <c r="DN374" s="8"/>
      <c r="DO374" s="7"/>
      <c r="DP374" s="7"/>
      <c r="DQ374" s="2" t="s">
        <v>230</v>
      </c>
      <c r="DR374" s="2" t="s">
        <v>217</v>
      </c>
      <c r="DS374" s="2" t="s">
        <v>1159</v>
      </c>
      <c r="DT374" s="2" t="s">
        <v>220</v>
      </c>
      <c r="DU374" s="2" t="s">
        <v>232</v>
      </c>
      <c r="DV374" s="2" t="s">
        <v>220</v>
      </c>
      <c r="DW374" s="4"/>
      <c r="DX374" s="8"/>
      <c r="DY374" s="4"/>
      <c r="DZ374" s="8"/>
      <c r="EA374" s="7"/>
      <c r="EB374" s="7"/>
      <c r="EC374" s="2" t="s">
        <v>230</v>
      </c>
      <c r="ED374" s="2" t="s">
        <v>217</v>
      </c>
      <c r="EE374" s="2" t="s">
        <v>1173</v>
      </c>
      <c r="EF374" s="2" t="s">
        <v>220</v>
      </c>
      <c r="EG374" s="2" t="s">
        <v>232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268</v>
      </c>
      <c r="EP374" s="2" t="s">
        <v>217</v>
      </c>
      <c r="EQ374" s="2" t="s">
        <v>220</v>
      </c>
      <c r="ER374" s="2" t="s">
        <v>220</v>
      </c>
      <c r="ES374" s="2" t="s">
        <v>232</v>
      </c>
      <c r="ET374" s="2" t="s">
        <v>220</v>
      </c>
      <c r="EU374" s="4"/>
      <c r="EV374" s="8"/>
      <c r="EW374" s="4"/>
      <c r="EX374" s="8"/>
      <c r="EY374" s="7"/>
      <c r="EZ374" s="7"/>
      <c r="FA374" s="2" t="s">
        <v>386</v>
      </c>
      <c r="FB374" s="2" t="s">
        <v>217</v>
      </c>
      <c r="FC374" s="2" t="s">
        <v>220</v>
      </c>
      <c r="FD374" s="2" t="s">
        <v>220</v>
      </c>
      <c r="FE374" s="2" t="s">
        <v>232</v>
      </c>
      <c r="FF374" s="2" t="s">
        <v>220</v>
      </c>
      <c r="FG374" s="4"/>
      <c r="FH374" s="8"/>
      <c r="FI374" s="4"/>
      <c r="FJ374" s="8"/>
      <c r="FK374" s="7"/>
      <c r="FL374" s="7"/>
      <c r="FM374" s="2" t="s">
        <v>254</v>
      </c>
      <c r="FN374" s="2" t="s">
        <v>217</v>
      </c>
      <c r="FO374" s="2" t="s">
        <v>220</v>
      </c>
      <c r="FP374" s="2" t="s">
        <v>220</v>
      </c>
      <c r="FQ374" s="2" t="s">
        <v>232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277</v>
      </c>
      <c r="FZ374" s="2" t="s">
        <v>217</v>
      </c>
      <c r="GA374" s="2" t="s">
        <v>220</v>
      </c>
      <c r="GB374" s="2" t="s">
        <v>220</v>
      </c>
      <c r="GC374" s="2" t="s">
        <v>232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277</v>
      </c>
      <c r="GL374" s="2" t="s">
        <v>217</v>
      </c>
      <c r="GM374" s="2" t="s">
        <v>220</v>
      </c>
      <c r="GN374" s="2" t="s">
        <v>220</v>
      </c>
      <c r="GO374" s="2" t="s">
        <v>232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268</v>
      </c>
      <c r="GX374" s="2" t="s">
        <v>217</v>
      </c>
      <c r="GY374" s="2" t="s">
        <v>220</v>
      </c>
      <c r="GZ374" s="2" t="s">
        <v>220</v>
      </c>
      <c r="HA374" s="2" t="s">
        <v>232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268</v>
      </c>
      <c r="HJ374" s="2" t="s">
        <v>217</v>
      </c>
      <c r="HK374" s="2" t="s">
        <v>220</v>
      </c>
      <c r="HL374" s="2" t="s">
        <v>220</v>
      </c>
      <c r="HM374" s="2" t="s">
        <v>232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254</v>
      </c>
      <c r="HV374" s="2" t="s">
        <v>217</v>
      </c>
      <c r="HW374" s="2" t="s">
        <v>220</v>
      </c>
      <c r="HX374" s="2" t="s">
        <v>220</v>
      </c>
      <c r="HY374" s="2" t="s">
        <v>232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230</v>
      </c>
      <c r="IH374" s="2" t="s">
        <v>217</v>
      </c>
      <c r="II374" s="2" t="s">
        <v>3421</v>
      </c>
      <c r="IJ374" s="2" t="s">
        <v>220</v>
      </c>
      <c r="IK374" s="2" t="s">
        <v>232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268</v>
      </c>
      <c r="IT374" s="2" t="s">
        <v>217</v>
      </c>
      <c r="IU374" s="2" t="s">
        <v>220</v>
      </c>
      <c r="IV374" s="2" t="s">
        <v>220</v>
      </c>
      <c r="IW374" s="2" t="s">
        <v>232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254</v>
      </c>
      <c r="JF374" s="2" t="s">
        <v>217</v>
      </c>
      <c r="JG374" s="2" t="s">
        <v>220</v>
      </c>
      <c r="JH374" s="2" t="s">
        <v>220</v>
      </c>
      <c r="JI374" s="2" t="s">
        <v>232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277</v>
      </c>
      <c r="JR374" s="2" t="s">
        <v>217</v>
      </c>
      <c r="JS374" s="2" t="s">
        <v>220</v>
      </c>
      <c r="JT374" s="2" t="s">
        <v>220</v>
      </c>
      <c r="JU374" s="2" t="s">
        <v>232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386</v>
      </c>
      <c r="KD374" s="2" t="s">
        <v>217</v>
      </c>
      <c r="KE374" s="2" t="s">
        <v>220</v>
      </c>
      <c r="KF374" s="2" t="s">
        <v>220</v>
      </c>
      <c r="KG374" s="2" t="s">
        <v>232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277</v>
      </c>
      <c r="KP374" s="2" t="s">
        <v>217</v>
      </c>
      <c r="KQ374" s="2" t="s">
        <v>220</v>
      </c>
      <c r="KR374" s="2" t="s">
        <v>220</v>
      </c>
      <c r="KS374" s="2" t="s">
        <v>232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268</v>
      </c>
      <c r="LB374" s="2" t="s">
        <v>217</v>
      </c>
      <c r="LC374" s="2" t="s">
        <v>220</v>
      </c>
      <c r="LD374" s="2" t="s">
        <v>220</v>
      </c>
      <c r="LE374" s="2" t="s">
        <v>232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268</v>
      </c>
      <c r="LN374" s="2" t="s">
        <v>217</v>
      </c>
      <c r="LO374" s="2" t="s">
        <v>220</v>
      </c>
      <c r="LP374" s="2" t="s">
        <v>220</v>
      </c>
      <c r="LQ374" s="2" t="s">
        <v>232</v>
      </c>
      <c r="LR374" s="2" t="s">
        <v>220</v>
      </c>
      <c r="LS374" s="4"/>
      <c r="LT374" s="8"/>
      <c r="LU374" s="4"/>
      <c r="LV374" s="8"/>
      <c r="LW374" s="7"/>
      <c r="LX374" s="7"/>
      <c r="LY374" s="2" t="s">
        <v>268</v>
      </c>
      <c r="LZ374" s="2" t="s">
        <v>217</v>
      </c>
      <c r="MA374" s="2" t="s">
        <v>220</v>
      </c>
      <c r="MB374" s="2" t="s">
        <v>220</v>
      </c>
      <c r="MC374" s="2" t="s">
        <v>232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277</v>
      </c>
      <c r="ML374" s="2" t="s">
        <v>217</v>
      </c>
      <c r="MM374" s="2" t="s">
        <v>220</v>
      </c>
      <c r="MN374" s="2" t="s">
        <v>220</v>
      </c>
      <c r="MO374" s="2" t="s">
        <v>232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220</v>
      </c>
      <c r="MY374" s="2" t="s">
        <v>220</v>
      </c>
      <c r="MZ374" s="2" t="s">
        <v>220</v>
      </c>
      <c r="NA374" s="2" t="s">
        <v>220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268</v>
      </c>
      <c r="NJ374" s="2" t="s">
        <v>217</v>
      </c>
      <c r="NK374" s="2" t="s">
        <v>220</v>
      </c>
      <c r="NL374" s="2" t="s">
        <v>220</v>
      </c>
      <c r="NM374" s="2" t="s">
        <v>232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277</v>
      </c>
      <c r="NV374" s="2" t="s">
        <v>217</v>
      </c>
      <c r="NW374" s="2" t="s">
        <v>220</v>
      </c>
      <c r="NX374" s="2" t="s">
        <v>220</v>
      </c>
      <c r="NY374" s="2" t="s">
        <v>232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220</v>
      </c>
      <c r="OI374" s="2" t="s">
        <v>220</v>
      </c>
      <c r="OJ374" s="2" t="s">
        <v>220</v>
      </c>
      <c r="OK374" s="2" t="s">
        <v>220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277</v>
      </c>
      <c r="OT374" s="2" t="s">
        <v>217</v>
      </c>
      <c r="OU374" s="2" t="s">
        <v>220</v>
      </c>
      <c r="OV374" s="2" t="s">
        <v>220</v>
      </c>
      <c r="OW374" s="2" t="s">
        <v>232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277</v>
      </c>
      <c r="PF374" s="2" t="s">
        <v>217</v>
      </c>
      <c r="PG374" s="2" t="s">
        <v>220</v>
      </c>
      <c r="PH374" s="2" t="s">
        <v>220</v>
      </c>
      <c r="PI374" s="2" t="s">
        <v>232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220</v>
      </c>
      <c r="PR374" s="2" t="s">
        <v>220</v>
      </c>
      <c r="PS374" s="2" t="s">
        <v>220</v>
      </c>
      <c r="PT374" s="2" t="s">
        <v>220</v>
      </c>
      <c r="PU374" s="2" t="s">
        <v>220</v>
      </c>
      <c r="PV374" s="2" t="s">
        <v>220</v>
      </c>
      <c r="PW374" s="4">
        <v>20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>
        <v>16</v>
      </c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</row>
    <row r="375">
      <c r="A375" s="2" t="s">
        <v>3422</v>
      </c>
      <c r="B375" s="2" t="s">
        <v>209</v>
      </c>
      <c r="C375" s="2" t="s">
        <v>3341</v>
      </c>
      <c r="D375" s="2" t="s">
        <v>211</v>
      </c>
      <c r="E375" s="2" t="s">
        <v>1372</v>
      </c>
      <c r="F375" s="2" t="s">
        <v>3398</v>
      </c>
      <c r="G375" s="2" t="s">
        <v>3398</v>
      </c>
      <c r="H375" s="2" t="s">
        <v>3398</v>
      </c>
      <c r="I375" s="2" t="s">
        <v>3399</v>
      </c>
      <c r="J375" s="2" t="s">
        <v>2881</v>
      </c>
      <c r="K375" s="2" t="s">
        <v>3417</v>
      </c>
      <c r="L375" s="3">
        <v>100.8</v>
      </c>
      <c r="M375" s="3">
        <v>105.84</v>
      </c>
      <c r="N375" s="3">
        <v>209.99</v>
      </c>
      <c r="O375" s="2" t="s">
        <v>217</v>
      </c>
      <c r="P375" s="2" t="s">
        <v>1308</v>
      </c>
      <c r="Q375" s="2" t="s">
        <v>219</v>
      </c>
      <c r="R375" s="2" t="s">
        <v>220</v>
      </c>
      <c r="S375" s="2" t="s">
        <v>3418</v>
      </c>
      <c r="T375" s="2" t="s">
        <v>222</v>
      </c>
      <c r="U375" s="2" t="s">
        <v>3381</v>
      </c>
      <c r="V375" s="2" t="s">
        <v>1033</v>
      </c>
      <c r="W375" s="2" t="s">
        <v>3029</v>
      </c>
      <c r="X375" s="2" t="s">
        <v>3402</v>
      </c>
      <c r="Y375" s="2" t="s">
        <v>3130</v>
      </c>
      <c r="Z375" s="4">
        <v>67</v>
      </c>
      <c r="AA375" s="4">
        <f>=ROUNDDOWN(33.5,0)</f>
      </c>
      <c r="AB375" s="5">
        <v>2</v>
      </c>
      <c r="AC375" s="2" t="s">
        <v>3419</v>
      </c>
      <c r="AD375" s="4">
        <v>110</v>
      </c>
      <c r="AE375" s="4">
        <v>110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>
        <v>3</v>
      </c>
      <c r="AQ375" s="8">
        <v>334.46</v>
      </c>
      <c r="AR375" s="4"/>
      <c r="AS375" s="8"/>
      <c r="AT375" s="7"/>
      <c r="AU375" s="7"/>
      <c r="AV375" s="4" t="s">
        <v>220</v>
      </c>
      <c r="AW375" s="8" t="s">
        <v>220</v>
      </c>
      <c r="AX375" s="4" t="s">
        <v>220</v>
      </c>
      <c r="AY375" s="8" t="s">
        <v>220</v>
      </c>
      <c r="AZ375" s="7" t="s">
        <v>220</v>
      </c>
      <c r="BA375" s="7" t="s">
        <v>220</v>
      </c>
      <c r="BB375" s="7">
        <v>0.5793</v>
      </c>
      <c r="BC375" s="4" t="s">
        <v>220</v>
      </c>
      <c r="BD375" s="8" t="s">
        <v>220</v>
      </c>
      <c r="BE375" s="4" t="s">
        <v>220</v>
      </c>
      <c r="BF375" s="8" t="s">
        <v>220</v>
      </c>
      <c r="BG375" s="7" t="s">
        <v>220</v>
      </c>
      <c r="BH375" s="7" t="s">
        <v>220</v>
      </c>
      <c r="BI375" s="7" t="s">
        <v>220</v>
      </c>
      <c r="BJ375" s="4">
        <v>3</v>
      </c>
      <c r="BK375" s="8">
        <v>334.46</v>
      </c>
      <c r="BL375" s="2" t="s">
        <v>3423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230</v>
      </c>
      <c r="BV375" s="2" t="s">
        <v>217</v>
      </c>
      <c r="BW375" s="2" t="s">
        <v>220</v>
      </c>
      <c r="BX375" s="2" t="s">
        <v>220</v>
      </c>
      <c r="BY375" s="2" t="s">
        <v>232</v>
      </c>
      <c r="BZ375" s="2" t="s">
        <v>220</v>
      </c>
      <c r="CA375" s="4">
        <v>1</v>
      </c>
      <c r="CB375" s="8">
        <v>114.31</v>
      </c>
      <c r="CC375" s="4"/>
      <c r="CD375" s="8"/>
      <c r="CE375" s="7"/>
      <c r="CF375" s="7"/>
      <c r="CG375" s="2" t="s">
        <v>230</v>
      </c>
      <c r="CH375" s="2" t="s">
        <v>217</v>
      </c>
      <c r="CI375" s="2" t="s">
        <v>3420</v>
      </c>
      <c r="CJ375" s="2" t="s">
        <v>2885</v>
      </c>
      <c r="CK375" s="2" t="s">
        <v>232</v>
      </c>
      <c r="CL375" s="2" t="s">
        <v>220</v>
      </c>
      <c r="CM375" s="4"/>
      <c r="CN375" s="8"/>
      <c r="CO375" s="4"/>
      <c r="CP375" s="8"/>
      <c r="CQ375" s="7"/>
      <c r="CR375" s="7"/>
      <c r="CS375" s="2" t="s">
        <v>254</v>
      </c>
      <c r="CT375" s="2" t="s">
        <v>217</v>
      </c>
      <c r="CU375" s="2" t="s">
        <v>220</v>
      </c>
      <c r="CV375" s="2" t="s">
        <v>220</v>
      </c>
      <c r="CW375" s="2" t="s">
        <v>232</v>
      </c>
      <c r="CX375" s="2" t="s">
        <v>220</v>
      </c>
      <c r="CY375" s="4">
        <v>1</v>
      </c>
      <c r="CZ375" s="8">
        <v>114.31</v>
      </c>
      <c r="DA375" s="4"/>
      <c r="DB375" s="8"/>
      <c r="DC375" s="7"/>
      <c r="DD375" s="7"/>
      <c r="DE375" s="2" t="s">
        <v>230</v>
      </c>
      <c r="DF375" s="2" t="s">
        <v>217</v>
      </c>
      <c r="DG375" s="2" t="s">
        <v>3421</v>
      </c>
      <c r="DH375" s="2" t="s">
        <v>2885</v>
      </c>
      <c r="DI375" s="2" t="s">
        <v>232</v>
      </c>
      <c r="DJ375" s="2" t="s">
        <v>220</v>
      </c>
      <c r="DK375" s="4">
        <v>1</v>
      </c>
      <c r="DL375" s="8">
        <v>105.84</v>
      </c>
      <c r="DM375" s="4"/>
      <c r="DN375" s="8"/>
      <c r="DO375" s="7"/>
      <c r="DP375" s="7"/>
      <c r="DQ375" s="2" t="s">
        <v>230</v>
      </c>
      <c r="DR375" s="2" t="s">
        <v>217</v>
      </c>
      <c r="DS375" s="2" t="s">
        <v>1159</v>
      </c>
      <c r="DT375" s="2" t="s">
        <v>809</v>
      </c>
      <c r="DU375" s="2" t="s">
        <v>232</v>
      </c>
      <c r="DV375" s="2" t="s">
        <v>220</v>
      </c>
      <c r="DW375" s="4"/>
      <c r="DX375" s="8"/>
      <c r="DY375" s="4"/>
      <c r="DZ375" s="8"/>
      <c r="EA375" s="7"/>
      <c r="EB375" s="7"/>
      <c r="EC375" s="2" t="s">
        <v>230</v>
      </c>
      <c r="ED375" s="2" t="s">
        <v>217</v>
      </c>
      <c r="EE375" s="2" t="s">
        <v>1173</v>
      </c>
      <c r="EF375" s="2" t="s">
        <v>220</v>
      </c>
      <c r="EG375" s="2" t="s">
        <v>232</v>
      </c>
      <c r="EH375" s="2" t="s">
        <v>220</v>
      </c>
      <c r="EI375" s="4"/>
      <c r="EJ375" s="8"/>
      <c r="EK375" s="4"/>
      <c r="EL375" s="8"/>
      <c r="EM375" s="7"/>
      <c r="EN375" s="7"/>
      <c r="EO375" s="2" t="s">
        <v>268</v>
      </c>
      <c r="EP375" s="2" t="s">
        <v>217</v>
      </c>
      <c r="EQ375" s="2" t="s">
        <v>220</v>
      </c>
      <c r="ER375" s="2" t="s">
        <v>220</v>
      </c>
      <c r="ES375" s="2" t="s">
        <v>232</v>
      </c>
      <c r="ET375" s="2" t="s">
        <v>220</v>
      </c>
      <c r="EU375" s="4"/>
      <c r="EV375" s="8"/>
      <c r="EW375" s="4"/>
      <c r="EX375" s="8"/>
      <c r="EY375" s="7"/>
      <c r="EZ375" s="7"/>
      <c r="FA375" s="2" t="s">
        <v>386</v>
      </c>
      <c r="FB375" s="2" t="s">
        <v>217</v>
      </c>
      <c r="FC375" s="2" t="s">
        <v>220</v>
      </c>
      <c r="FD375" s="2" t="s">
        <v>220</v>
      </c>
      <c r="FE375" s="2" t="s">
        <v>232</v>
      </c>
      <c r="FF375" s="2" t="s">
        <v>220</v>
      </c>
      <c r="FG375" s="4"/>
      <c r="FH375" s="8"/>
      <c r="FI375" s="4"/>
      <c r="FJ375" s="8"/>
      <c r="FK375" s="7"/>
      <c r="FL375" s="7"/>
      <c r="FM375" s="2" t="s">
        <v>254</v>
      </c>
      <c r="FN375" s="2" t="s">
        <v>217</v>
      </c>
      <c r="FO375" s="2" t="s">
        <v>220</v>
      </c>
      <c r="FP375" s="2" t="s">
        <v>220</v>
      </c>
      <c r="FQ375" s="2" t="s">
        <v>232</v>
      </c>
      <c r="FR375" s="2" t="s">
        <v>220</v>
      </c>
      <c r="FS375" s="4"/>
      <c r="FT375" s="8"/>
      <c r="FU375" s="4"/>
      <c r="FV375" s="8"/>
      <c r="FW375" s="7"/>
      <c r="FX375" s="7"/>
      <c r="FY375" s="2" t="s">
        <v>277</v>
      </c>
      <c r="FZ375" s="2" t="s">
        <v>217</v>
      </c>
      <c r="GA375" s="2" t="s">
        <v>220</v>
      </c>
      <c r="GB375" s="2" t="s">
        <v>220</v>
      </c>
      <c r="GC375" s="2" t="s">
        <v>232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277</v>
      </c>
      <c r="GL375" s="2" t="s">
        <v>217</v>
      </c>
      <c r="GM375" s="2" t="s">
        <v>220</v>
      </c>
      <c r="GN375" s="2" t="s">
        <v>220</v>
      </c>
      <c r="GO375" s="2" t="s">
        <v>232</v>
      </c>
      <c r="GP375" s="2" t="s">
        <v>220</v>
      </c>
      <c r="GQ375" s="4"/>
      <c r="GR375" s="8"/>
      <c r="GS375" s="4"/>
      <c r="GT375" s="8"/>
      <c r="GU375" s="7"/>
      <c r="GV375" s="7"/>
      <c r="GW375" s="2" t="s">
        <v>268</v>
      </c>
      <c r="GX375" s="2" t="s">
        <v>217</v>
      </c>
      <c r="GY375" s="2" t="s">
        <v>220</v>
      </c>
      <c r="GZ375" s="2" t="s">
        <v>220</v>
      </c>
      <c r="HA375" s="2" t="s">
        <v>232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268</v>
      </c>
      <c r="HJ375" s="2" t="s">
        <v>217</v>
      </c>
      <c r="HK375" s="2" t="s">
        <v>220</v>
      </c>
      <c r="HL375" s="2" t="s">
        <v>220</v>
      </c>
      <c r="HM375" s="2" t="s">
        <v>232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254</v>
      </c>
      <c r="HV375" s="2" t="s">
        <v>217</v>
      </c>
      <c r="HW375" s="2" t="s">
        <v>220</v>
      </c>
      <c r="HX375" s="2" t="s">
        <v>220</v>
      </c>
      <c r="HY375" s="2" t="s">
        <v>232</v>
      </c>
      <c r="HZ375" s="2" t="s">
        <v>220</v>
      </c>
      <c r="IA375" s="4"/>
      <c r="IB375" s="8"/>
      <c r="IC375" s="4"/>
      <c r="ID375" s="8"/>
      <c r="IE375" s="7"/>
      <c r="IF375" s="7"/>
      <c r="IG375" s="2" t="s">
        <v>230</v>
      </c>
      <c r="IH375" s="2" t="s">
        <v>217</v>
      </c>
      <c r="II375" s="2" t="s">
        <v>3421</v>
      </c>
      <c r="IJ375" s="2" t="s">
        <v>220</v>
      </c>
      <c r="IK375" s="2" t="s">
        <v>232</v>
      </c>
      <c r="IL375" s="2" t="s">
        <v>220</v>
      </c>
      <c r="IM375" s="4"/>
      <c r="IN375" s="8"/>
      <c r="IO375" s="4"/>
      <c r="IP375" s="8"/>
      <c r="IQ375" s="7"/>
      <c r="IR375" s="7"/>
      <c r="IS375" s="2" t="s">
        <v>268</v>
      </c>
      <c r="IT375" s="2" t="s">
        <v>217</v>
      </c>
      <c r="IU375" s="2" t="s">
        <v>220</v>
      </c>
      <c r="IV375" s="2" t="s">
        <v>220</v>
      </c>
      <c r="IW375" s="2" t="s">
        <v>232</v>
      </c>
      <c r="IX375" s="2" t="s">
        <v>220</v>
      </c>
      <c r="IY375" s="4"/>
      <c r="IZ375" s="8"/>
      <c r="JA375" s="4"/>
      <c r="JB375" s="8"/>
      <c r="JC375" s="7"/>
      <c r="JD375" s="7"/>
      <c r="JE375" s="2" t="s">
        <v>254</v>
      </c>
      <c r="JF375" s="2" t="s">
        <v>217</v>
      </c>
      <c r="JG375" s="2" t="s">
        <v>220</v>
      </c>
      <c r="JH375" s="2" t="s">
        <v>220</v>
      </c>
      <c r="JI375" s="2" t="s">
        <v>232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277</v>
      </c>
      <c r="JR375" s="2" t="s">
        <v>217</v>
      </c>
      <c r="JS375" s="2" t="s">
        <v>220</v>
      </c>
      <c r="JT375" s="2" t="s">
        <v>220</v>
      </c>
      <c r="JU375" s="2" t="s">
        <v>232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386</v>
      </c>
      <c r="KD375" s="2" t="s">
        <v>217</v>
      </c>
      <c r="KE375" s="2" t="s">
        <v>220</v>
      </c>
      <c r="KF375" s="2" t="s">
        <v>220</v>
      </c>
      <c r="KG375" s="2" t="s">
        <v>232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277</v>
      </c>
      <c r="KP375" s="2" t="s">
        <v>217</v>
      </c>
      <c r="KQ375" s="2" t="s">
        <v>220</v>
      </c>
      <c r="KR375" s="2" t="s">
        <v>220</v>
      </c>
      <c r="KS375" s="2" t="s">
        <v>232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268</v>
      </c>
      <c r="LB375" s="2" t="s">
        <v>217</v>
      </c>
      <c r="LC375" s="2" t="s">
        <v>220</v>
      </c>
      <c r="LD375" s="2" t="s">
        <v>220</v>
      </c>
      <c r="LE375" s="2" t="s">
        <v>232</v>
      </c>
      <c r="LF375" s="2" t="s">
        <v>220</v>
      </c>
      <c r="LG375" s="4"/>
      <c r="LH375" s="8"/>
      <c r="LI375" s="4"/>
      <c r="LJ375" s="8"/>
      <c r="LK375" s="7"/>
      <c r="LL375" s="7"/>
      <c r="LM375" s="2" t="s">
        <v>268</v>
      </c>
      <c r="LN375" s="2" t="s">
        <v>217</v>
      </c>
      <c r="LO375" s="2" t="s">
        <v>220</v>
      </c>
      <c r="LP375" s="2" t="s">
        <v>220</v>
      </c>
      <c r="LQ375" s="2" t="s">
        <v>232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217</v>
      </c>
      <c r="MA375" s="2" t="s">
        <v>220</v>
      </c>
      <c r="MB375" s="2" t="s">
        <v>220</v>
      </c>
      <c r="MC375" s="2" t="s">
        <v>232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277</v>
      </c>
      <c r="ML375" s="2" t="s">
        <v>217</v>
      </c>
      <c r="MM375" s="2" t="s">
        <v>220</v>
      </c>
      <c r="MN375" s="2" t="s">
        <v>220</v>
      </c>
      <c r="MO375" s="2" t="s">
        <v>232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220</v>
      </c>
      <c r="MY375" s="2" t="s">
        <v>220</v>
      </c>
      <c r="MZ375" s="2" t="s">
        <v>220</v>
      </c>
      <c r="NA375" s="2" t="s">
        <v>220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268</v>
      </c>
      <c r="NJ375" s="2" t="s">
        <v>217</v>
      </c>
      <c r="NK375" s="2" t="s">
        <v>220</v>
      </c>
      <c r="NL375" s="2" t="s">
        <v>220</v>
      </c>
      <c r="NM375" s="2" t="s">
        <v>232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277</v>
      </c>
      <c r="NV375" s="2" t="s">
        <v>217</v>
      </c>
      <c r="NW375" s="2" t="s">
        <v>220</v>
      </c>
      <c r="NX375" s="2" t="s">
        <v>220</v>
      </c>
      <c r="NY375" s="2" t="s">
        <v>232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220</v>
      </c>
      <c r="OH375" s="2" t="s">
        <v>220</v>
      </c>
      <c r="OI375" s="2" t="s">
        <v>220</v>
      </c>
      <c r="OJ375" s="2" t="s">
        <v>220</v>
      </c>
      <c r="OK375" s="2" t="s">
        <v>220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277</v>
      </c>
      <c r="OT375" s="2" t="s">
        <v>217</v>
      </c>
      <c r="OU375" s="2" t="s">
        <v>220</v>
      </c>
      <c r="OV375" s="2" t="s">
        <v>220</v>
      </c>
      <c r="OW375" s="2" t="s">
        <v>232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277</v>
      </c>
      <c r="PF375" s="2" t="s">
        <v>217</v>
      </c>
      <c r="PG375" s="2" t="s">
        <v>220</v>
      </c>
      <c r="PH375" s="2" t="s">
        <v>220</v>
      </c>
      <c r="PI375" s="2" t="s">
        <v>232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220</v>
      </c>
      <c r="PS375" s="2" t="s">
        <v>220</v>
      </c>
      <c r="PT375" s="2" t="s">
        <v>220</v>
      </c>
      <c r="PU375" s="2" t="s">
        <v>220</v>
      </c>
      <c r="PV375" s="2" t="s">
        <v>220</v>
      </c>
      <c r="PW375" s="4">
        <v>67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>
        <v>110</v>
      </c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</row>
    <row r="376">
      <c r="A376" s="2" t="s">
        <v>3424</v>
      </c>
      <c r="B376" s="2" t="s">
        <v>209</v>
      </c>
      <c r="C376" s="2" t="s">
        <v>3341</v>
      </c>
      <c r="D376" s="2" t="s">
        <v>211</v>
      </c>
      <c r="E376" s="2" t="s">
        <v>1372</v>
      </c>
      <c r="F376" s="2" t="s">
        <v>3398</v>
      </c>
      <c r="G376" s="2" t="s">
        <v>3398</v>
      </c>
      <c r="H376" s="2" t="s">
        <v>3398</v>
      </c>
      <c r="I376" s="2" t="s">
        <v>3399</v>
      </c>
      <c r="J376" s="2" t="s">
        <v>1518</v>
      </c>
      <c r="K376" s="2" t="s">
        <v>3417</v>
      </c>
      <c r="L376" s="3">
        <v>110.4</v>
      </c>
      <c r="M376" s="3">
        <v>115.92</v>
      </c>
      <c r="N376" s="3">
        <v>229.99</v>
      </c>
      <c r="O376" s="2" t="s">
        <v>217</v>
      </c>
      <c r="P376" s="2" t="s">
        <v>1308</v>
      </c>
      <c r="Q376" s="2" t="s">
        <v>219</v>
      </c>
      <c r="R376" s="2" t="s">
        <v>220</v>
      </c>
      <c r="S376" s="2" t="s">
        <v>3418</v>
      </c>
      <c r="T376" s="2" t="s">
        <v>222</v>
      </c>
      <c r="U376" s="2" t="s">
        <v>3381</v>
      </c>
      <c r="V376" s="2" t="s">
        <v>1033</v>
      </c>
      <c r="W376" s="2" t="s">
        <v>3029</v>
      </c>
      <c r="X376" s="2" t="s">
        <v>3402</v>
      </c>
      <c r="Y376" s="2" t="s">
        <v>3130</v>
      </c>
      <c r="Z376" s="4">
        <v>77</v>
      </c>
      <c r="AA376" s="4">
        <f>=ROUNDDOWN(30.8,0)</f>
      </c>
      <c r="AB376" s="5">
        <v>2.5</v>
      </c>
      <c r="AC376" s="2" t="s">
        <v>3419</v>
      </c>
      <c r="AD376" s="4">
        <v>110</v>
      </c>
      <c r="AE376" s="4">
        <v>110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2</v>
      </c>
      <c r="AQ376" s="8">
        <v>242.88</v>
      </c>
      <c r="AR376" s="4"/>
      <c r="AS376" s="8"/>
      <c r="AT376" s="7"/>
      <c r="AU376" s="7"/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>
        <v>0.4207</v>
      </c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 t="s">
        <v>220</v>
      </c>
      <c r="BJ376" s="4">
        <v>2</v>
      </c>
      <c r="BK376" s="8">
        <v>242.88</v>
      </c>
      <c r="BL376" s="2" t="s">
        <v>3425</v>
      </c>
      <c r="BM376" s="7">
        <v>1</v>
      </c>
      <c r="BN376" s="7">
        <v>1</v>
      </c>
      <c r="BO376" s="4">
        <v>1</v>
      </c>
      <c r="BP376" s="8">
        <v>126.96</v>
      </c>
      <c r="BQ376" s="4"/>
      <c r="BR376" s="8"/>
      <c r="BS376" s="7"/>
      <c r="BT376" s="7"/>
      <c r="BU376" s="2" t="s">
        <v>230</v>
      </c>
      <c r="BV376" s="2" t="s">
        <v>217</v>
      </c>
      <c r="BW376" s="2" t="s">
        <v>220</v>
      </c>
      <c r="BX376" s="2" t="s">
        <v>220</v>
      </c>
      <c r="BY376" s="2" t="s">
        <v>232</v>
      </c>
      <c r="BZ376" s="2" t="s">
        <v>220</v>
      </c>
      <c r="CA376" s="4"/>
      <c r="CB376" s="8"/>
      <c r="CC376" s="4"/>
      <c r="CD376" s="8"/>
      <c r="CE376" s="7"/>
      <c r="CF376" s="7"/>
      <c r="CG376" s="2" t="s">
        <v>230</v>
      </c>
      <c r="CH376" s="2" t="s">
        <v>217</v>
      </c>
      <c r="CI376" s="2" t="s">
        <v>3420</v>
      </c>
      <c r="CJ376" s="2" t="s">
        <v>220</v>
      </c>
      <c r="CK376" s="2" t="s">
        <v>232</v>
      </c>
      <c r="CL376" s="2" t="s">
        <v>220</v>
      </c>
      <c r="CM376" s="4"/>
      <c r="CN376" s="8"/>
      <c r="CO376" s="4"/>
      <c r="CP376" s="8"/>
      <c r="CQ376" s="7"/>
      <c r="CR376" s="7"/>
      <c r="CS376" s="2" t="s">
        <v>254</v>
      </c>
      <c r="CT376" s="2" t="s">
        <v>217</v>
      </c>
      <c r="CU376" s="2" t="s">
        <v>220</v>
      </c>
      <c r="CV376" s="2" t="s">
        <v>220</v>
      </c>
      <c r="CW376" s="2" t="s">
        <v>232</v>
      </c>
      <c r="CX376" s="2" t="s">
        <v>220</v>
      </c>
      <c r="CY376" s="4"/>
      <c r="CZ376" s="8"/>
      <c r="DA376" s="4"/>
      <c r="DB376" s="8"/>
      <c r="DC376" s="7"/>
      <c r="DD376" s="7"/>
      <c r="DE376" s="2" t="s">
        <v>230</v>
      </c>
      <c r="DF376" s="2" t="s">
        <v>217</v>
      </c>
      <c r="DG376" s="2" t="s">
        <v>3421</v>
      </c>
      <c r="DH376" s="2" t="s">
        <v>220</v>
      </c>
      <c r="DI376" s="2" t="s">
        <v>232</v>
      </c>
      <c r="DJ376" s="2" t="s">
        <v>220</v>
      </c>
      <c r="DK376" s="4">
        <v>1</v>
      </c>
      <c r="DL376" s="8">
        <v>115.92</v>
      </c>
      <c r="DM376" s="4"/>
      <c r="DN376" s="8"/>
      <c r="DO376" s="7"/>
      <c r="DP376" s="7"/>
      <c r="DQ376" s="2" t="s">
        <v>230</v>
      </c>
      <c r="DR376" s="2" t="s">
        <v>217</v>
      </c>
      <c r="DS376" s="2" t="s">
        <v>1159</v>
      </c>
      <c r="DT376" s="2" t="s">
        <v>3404</v>
      </c>
      <c r="DU376" s="2" t="s">
        <v>232</v>
      </c>
      <c r="DV376" s="2" t="s">
        <v>220</v>
      </c>
      <c r="DW376" s="4"/>
      <c r="DX376" s="8"/>
      <c r="DY376" s="4"/>
      <c r="DZ376" s="8"/>
      <c r="EA376" s="7"/>
      <c r="EB376" s="7"/>
      <c r="EC376" s="2" t="s">
        <v>230</v>
      </c>
      <c r="ED376" s="2" t="s">
        <v>217</v>
      </c>
      <c r="EE376" s="2" t="s">
        <v>1173</v>
      </c>
      <c r="EF376" s="2" t="s">
        <v>220</v>
      </c>
      <c r="EG376" s="2" t="s">
        <v>232</v>
      </c>
      <c r="EH376" s="2" t="s">
        <v>220</v>
      </c>
      <c r="EI376" s="4"/>
      <c r="EJ376" s="8"/>
      <c r="EK376" s="4"/>
      <c r="EL376" s="8"/>
      <c r="EM376" s="7"/>
      <c r="EN376" s="7"/>
      <c r="EO376" s="2" t="s">
        <v>268</v>
      </c>
      <c r="EP376" s="2" t="s">
        <v>217</v>
      </c>
      <c r="EQ376" s="2" t="s">
        <v>220</v>
      </c>
      <c r="ER376" s="2" t="s">
        <v>220</v>
      </c>
      <c r="ES376" s="2" t="s">
        <v>232</v>
      </c>
      <c r="ET376" s="2" t="s">
        <v>220</v>
      </c>
      <c r="EU376" s="4"/>
      <c r="EV376" s="8"/>
      <c r="EW376" s="4"/>
      <c r="EX376" s="8"/>
      <c r="EY376" s="7"/>
      <c r="EZ376" s="7"/>
      <c r="FA376" s="2" t="s">
        <v>386</v>
      </c>
      <c r="FB376" s="2" t="s">
        <v>217</v>
      </c>
      <c r="FC376" s="2" t="s">
        <v>220</v>
      </c>
      <c r="FD376" s="2" t="s">
        <v>220</v>
      </c>
      <c r="FE376" s="2" t="s">
        <v>232</v>
      </c>
      <c r="FF376" s="2" t="s">
        <v>220</v>
      </c>
      <c r="FG376" s="4"/>
      <c r="FH376" s="8"/>
      <c r="FI376" s="4"/>
      <c r="FJ376" s="8"/>
      <c r="FK376" s="7"/>
      <c r="FL376" s="7"/>
      <c r="FM376" s="2" t="s">
        <v>254</v>
      </c>
      <c r="FN376" s="2" t="s">
        <v>217</v>
      </c>
      <c r="FO376" s="2" t="s">
        <v>220</v>
      </c>
      <c r="FP376" s="2" t="s">
        <v>220</v>
      </c>
      <c r="FQ376" s="2" t="s">
        <v>232</v>
      </c>
      <c r="FR376" s="2" t="s">
        <v>220</v>
      </c>
      <c r="FS376" s="4"/>
      <c r="FT376" s="8"/>
      <c r="FU376" s="4"/>
      <c r="FV376" s="8"/>
      <c r="FW376" s="7"/>
      <c r="FX376" s="7"/>
      <c r="FY376" s="2" t="s">
        <v>277</v>
      </c>
      <c r="FZ376" s="2" t="s">
        <v>217</v>
      </c>
      <c r="GA376" s="2" t="s">
        <v>220</v>
      </c>
      <c r="GB376" s="2" t="s">
        <v>220</v>
      </c>
      <c r="GC376" s="2" t="s">
        <v>232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277</v>
      </c>
      <c r="GL376" s="2" t="s">
        <v>217</v>
      </c>
      <c r="GM376" s="2" t="s">
        <v>220</v>
      </c>
      <c r="GN376" s="2" t="s">
        <v>220</v>
      </c>
      <c r="GO376" s="2" t="s">
        <v>232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268</v>
      </c>
      <c r="GX376" s="2" t="s">
        <v>217</v>
      </c>
      <c r="GY376" s="2" t="s">
        <v>220</v>
      </c>
      <c r="GZ376" s="2" t="s">
        <v>220</v>
      </c>
      <c r="HA376" s="2" t="s">
        <v>232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268</v>
      </c>
      <c r="HJ376" s="2" t="s">
        <v>217</v>
      </c>
      <c r="HK376" s="2" t="s">
        <v>220</v>
      </c>
      <c r="HL376" s="2" t="s">
        <v>220</v>
      </c>
      <c r="HM376" s="2" t="s">
        <v>232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254</v>
      </c>
      <c r="HV376" s="2" t="s">
        <v>217</v>
      </c>
      <c r="HW376" s="2" t="s">
        <v>220</v>
      </c>
      <c r="HX376" s="2" t="s">
        <v>220</v>
      </c>
      <c r="HY376" s="2" t="s">
        <v>232</v>
      </c>
      <c r="HZ376" s="2" t="s">
        <v>220</v>
      </c>
      <c r="IA376" s="4"/>
      <c r="IB376" s="8"/>
      <c r="IC376" s="4"/>
      <c r="ID376" s="8"/>
      <c r="IE376" s="7"/>
      <c r="IF376" s="7"/>
      <c r="IG376" s="2" t="s">
        <v>230</v>
      </c>
      <c r="IH376" s="2" t="s">
        <v>217</v>
      </c>
      <c r="II376" s="2" t="s">
        <v>3421</v>
      </c>
      <c r="IJ376" s="2" t="s">
        <v>220</v>
      </c>
      <c r="IK376" s="2" t="s">
        <v>232</v>
      </c>
      <c r="IL376" s="2" t="s">
        <v>220</v>
      </c>
      <c r="IM376" s="4"/>
      <c r="IN376" s="8"/>
      <c r="IO376" s="4"/>
      <c r="IP376" s="8"/>
      <c r="IQ376" s="7"/>
      <c r="IR376" s="7"/>
      <c r="IS376" s="2" t="s">
        <v>268</v>
      </c>
      <c r="IT376" s="2" t="s">
        <v>217</v>
      </c>
      <c r="IU376" s="2" t="s">
        <v>220</v>
      </c>
      <c r="IV376" s="2" t="s">
        <v>220</v>
      </c>
      <c r="IW376" s="2" t="s">
        <v>232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254</v>
      </c>
      <c r="JF376" s="2" t="s">
        <v>217</v>
      </c>
      <c r="JG376" s="2" t="s">
        <v>220</v>
      </c>
      <c r="JH376" s="2" t="s">
        <v>220</v>
      </c>
      <c r="JI376" s="2" t="s">
        <v>232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277</v>
      </c>
      <c r="JR376" s="2" t="s">
        <v>217</v>
      </c>
      <c r="JS376" s="2" t="s">
        <v>220</v>
      </c>
      <c r="JT376" s="2" t="s">
        <v>220</v>
      </c>
      <c r="JU376" s="2" t="s">
        <v>232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386</v>
      </c>
      <c r="KD376" s="2" t="s">
        <v>217</v>
      </c>
      <c r="KE376" s="2" t="s">
        <v>220</v>
      </c>
      <c r="KF376" s="2" t="s">
        <v>220</v>
      </c>
      <c r="KG376" s="2" t="s">
        <v>232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277</v>
      </c>
      <c r="KP376" s="2" t="s">
        <v>217</v>
      </c>
      <c r="KQ376" s="2" t="s">
        <v>220</v>
      </c>
      <c r="KR376" s="2" t="s">
        <v>220</v>
      </c>
      <c r="KS376" s="2" t="s">
        <v>232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268</v>
      </c>
      <c r="LB376" s="2" t="s">
        <v>217</v>
      </c>
      <c r="LC376" s="2" t="s">
        <v>220</v>
      </c>
      <c r="LD376" s="2" t="s">
        <v>220</v>
      </c>
      <c r="LE376" s="2" t="s">
        <v>232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268</v>
      </c>
      <c r="LN376" s="2" t="s">
        <v>217</v>
      </c>
      <c r="LO376" s="2" t="s">
        <v>220</v>
      </c>
      <c r="LP376" s="2" t="s">
        <v>220</v>
      </c>
      <c r="LQ376" s="2" t="s">
        <v>232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268</v>
      </c>
      <c r="LZ376" s="2" t="s">
        <v>217</v>
      </c>
      <c r="MA376" s="2" t="s">
        <v>220</v>
      </c>
      <c r="MB376" s="2" t="s">
        <v>220</v>
      </c>
      <c r="MC376" s="2" t="s">
        <v>232</v>
      </c>
      <c r="MD376" s="2" t="s">
        <v>220</v>
      </c>
      <c r="ME376" s="4"/>
      <c r="MF376" s="8"/>
      <c r="MG376" s="4"/>
      <c r="MH376" s="8"/>
      <c r="MI376" s="7"/>
      <c r="MJ376" s="7"/>
      <c r="MK376" s="2" t="s">
        <v>277</v>
      </c>
      <c r="ML376" s="2" t="s">
        <v>217</v>
      </c>
      <c r="MM376" s="2" t="s">
        <v>220</v>
      </c>
      <c r="MN376" s="2" t="s">
        <v>220</v>
      </c>
      <c r="MO376" s="2" t="s">
        <v>232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220</v>
      </c>
      <c r="MY376" s="2" t="s">
        <v>220</v>
      </c>
      <c r="MZ376" s="2" t="s">
        <v>220</v>
      </c>
      <c r="NA376" s="2" t="s">
        <v>220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268</v>
      </c>
      <c r="NJ376" s="2" t="s">
        <v>217</v>
      </c>
      <c r="NK376" s="2" t="s">
        <v>220</v>
      </c>
      <c r="NL376" s="2" t="s">
        <v>220</v>
      </c>
      <c r="NM376" s="2" t="s">
        <v>232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277</v>
      </c>
      <c r="NV376" s="2" t="s">
        <v>217</v>
      </c>
      <c r="NW376" s="2" t="s">
        <v>220</v>
      </c>
      <c r="NX376" s="2" t="s">
        <v>220</v>
      </c>
      <c r="NY376" s="2" t="s">
        <v>232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220</v>
      </c>
      <c r="OH376" s="2" t="s">
        <v>220</v>
      </c>
      <c r="OI376" s="2" t="s">
        <v>220</v>
      </c>
      <c r="OJ376" s="2" t="s">
        <v>220</v>
      </c>
      <c r="OK376" s="2" t="s">
        <v>220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277</v>
      </c>
      <c r="OT376" s="2" t="s">
        <v>217</v>
      </c>
      <c r="OU376" s="2" t="s">
        <v>220</v>
      </c>
      <c r="OV376" s="2" t="s">
        <v>220</v>
      </c>
      <c r="OW376" s="2" t="s">
        <v>232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277</v>
      </c>
      <c r="PF376" s="2" t="s">
        <v>217</v>
      </c>
      <c r="PG376" s="2" t="s">
        <v>220</v>
      </c>
      <c r="PH376" s="2" t="s">
        <v>220</v>
      </c>
      <c r="PI376" s="2" t="s">
        <v>232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220</v>
      </c>
      <c r="PS376" s="2" t="s">
        <v>220</v>
      </c>
      <c r="PT376" s="2" t="s">
        <v>220</v>
      </c>
      <c r="PU376" s="2" t="s">
        <v>220</v>
      </c>
      <c r="PV376" s="2" t="s">
        <v>220</v>
      </c>
      <c r="PW376" s="4">
        <v>77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>
        <v>110</v>
      </c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</row>
    <row r="377">
      <c r="A377" s="2" t="s">
        <v>3426</v>
      </c>
      <c r="B377" s="2" t="s">
        <v>209</v>
      </c>
      <c r="C377" s="2" t="s">
        <v>3341</v>
      </c>
      <c r="D377" s="2" t="s">
        <v>211</v>
      </c>
      <c r="E377" s="2" t="s">
        <v>1372</v>
      </c>
      <c r="F377" s="2" t="s">
        <v>3398</v>
      </c>
      <c r="G377" s="2" t="s">
        <v>3398</v>
      </c>
      <c r="H377" s="2" t="s">
        <v>3398</v>
      </c>
      <c r="I377" s="2" t="s">
        <v>3399</v>
      </c>
      <c r="J377" s="2" t="s">
        <v>3394</v>
      </c>
      <c r="K377" s="2" t="s">
        <v>3417</v>
      </c>
      <c r="L377" s="3">
        <v>110.4</v>
      </c>
      <c r="M377" s="3">
        <v>115.92</v>
      </c>
      <c r="N377" s="3">
        <v>229.99</v>
      </c>
      <c r="O377" s="2" t="s">
        <v>217</v>
      </c>
      <c r="P377" s="2" t="s">
        <v>1308</v>
      </c>
      <c r="Q377" s="2" t="s">
        <v>219</v>
      </c>
      <c r="R377" s="2" t="s">
        <v>220</v>
      </c>
      <c r="S377" s="2" t="s">
        <v>3418</v>
      </c>
      <c r="T377" s="2" t="s">
        <v>222</v>
      </c>
      <c r="U377" s="2" t="s">
        <v>3381</v>
      </c>
      <c r="V377" s="2" t="s">
        <v>1033</v>
      </c>
      <c r="W377" s="2" t="s">
        <v>3029</v>
      </c>
      <c r="X377" s="2" t="s">
        <v>3402</v>
      </c>
      <c r="Y377" s="2" t="s">
        <v>3130</v>
      </c>
      <c r="Z377" s="4">
        <v>29</v>
      </c>
      <c r="AA377" s="4">
        <f>=ROUNDDOWN({0},0)</f>
      </c>
      <c r="AB377" s="5"/>
      <c r="AC377" s="2" t="s">
        <v>3419</v>
      </c>
      <c r="AD377" s="4">
        <v>48</v>
      </c>
      <c r="AE377" s="4">
        <v>48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/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 t="s">
        <v>220</v>
      </c>
      <c r="BJ377" s="4"/>
      <c r="BK377" s="8"/>
      <c r="BL377" s="2" t="s">
        <v>220</v>
      </c>
      <c r="BM377" s="7"/>
      <c r="BN377" s="7"/>
      <c r="BO377" s="4"/>
      <c r="BP377" s="8"/>
      <c r="BQ377" s="4"/>
      <c r="BR377" s="8"/>
      <c r="BS377" s="7"/>
      <c r="BT377" s="7"/>
      <c r="BU377" s="2" t="s">
        <v>230</v>
      </c>
      <c r="BV377" s="2" t="s">
        <v>217</v>
      </c>
      <c r="BW377" s="2" t="s">
        <v>220</v>
      </c>
      <c r="BX377" s="2" t="s">
        <v>220</v>
      </c>
      <c r="BY377" s="2" t="s">
        <v>232</v>
      </c>
      <c r="BZ377" s="2" t="s">
        <v>220</v>
      </c>
      <c r="CA377" s="4"/>
      <c r="CB377" s="8"/>
      <c r="CC377" s="4"/>
      <c r="CD377" s="8"/>
      <c r="CE377" s="7"/>
      <c r="CF377" s="7"/>
      <c r="CG377" s="2" t="s">
        <v>230</v>
      </c>
      <c r="CH377" s="2" t="s">
        <v>217</v>
      </c>
      <c r="CI377" s="2" t="s">
        <v>3420</v>
      </c>
      <c r="CJ377" s="2" t="s">
        <v>220</v>
      </c>
      <c r="CK377" s="2" t="s">
        <v>232</v>
      </c>
      <c r="CL377" s="2" t="s">
        <v>220</v>
      </c>
      <c r="CM377" s="4"/>
      <c r="CN377" s="8"/>
      <c r="CO377" s="4"/>
      <c r="CP377" s="8"/>
      <c r="CQ377" s="7"/>
      <c r="CR377" s="7"/>
      <c r="CS377" s="2" t="s">
        <v>254</v>
      </c>
      <c r="CT377" s="2" t="s">
        <v>217</v>
      </c>
      <c r="CU377" s="2" t="s">
        <v>220</v>
      </c>
      <c r="CV377" s="2" t="s">
        <v>220</v>
      </c>
      <c r="CW377" s="2" t="s">
        <v>232</v>
      </c>
      <c r="CX377" s="2" t="s">
        <v>220</v>
      </c>
      <c r="CY377" s="4"/>
      <c r="CZ377" s="8"/>
      <c r="DA377" s="4"/>
      <c r="DB377" s="8"/>
      <c r="DC377" s="7"/>
      <c r="DD377" s="7"/>
      <c r="DE377" s="2" t="s">
        <v>230</v>
      </c>
      <c r="DF377" s="2" t="s">
        <v>217</v>
      </c>
      <c r="DG377" s="2" t="s">
        <v>3421</v>
      </c>
      <c r="DH377" s="2" t="s">
        <v>220</v>
      </c>
      <c r="DI377" s="2" t="s">
        <v>232</v>
      </c>
      <c r="DJ377" s="2" t="s">
        <v>220</v>
      </c>
      <c r="DK377" s="4"/>
      <c r="DL377" s="8"/>
      <c r="DM377" s="4"/>
      <c r="DN377" s="8"/>
      <c r="DO377" s="7"/>
      <c r="DP377" s="7"/>
      <c r="DQ377" s="2" t="s">
        <v>230</v>
      </c>
      <c r="DR377" s="2" t="s">
        <v>217</v>
      </c>
      <c r="DS377" s="2" t="s">
        <v>1159</v>
      </c>
      <c r="DT377" s="2" t="s">
        <v>220</v>
      </c>
      <c r="DU377" s="2" t="s">
        <v>232</v>
      </c>
      <c r="DV377" s="2" t="s">
        <v>220</v>
      </c>
      <c r="DW377" s="4"/>
      <c r="DX377" s="8"/>
      <c r="DY377" s="4"/>
      <c r="DZ377" s="8"/>
      <c r="EA377" s="7"/>
      <c r="EB377" s="7"/>
      <c r="EC377" s="2" t="s">
        <v>230</v>
      </c>
      <c r="ED377" s="2" t="s">
        <v>217</v>
      </c>
      <c r="EE377" s="2" t="s">
        <v>1173</v>
      </c>
      <c r="EF377" s="2" t="s">
        <v>220</v>
      </c>
      <c r="EG377" s="2" t="s">
        <v>232</v>
      </c>
      <c r="EH377" s="2" t="s">
        <v>220</v>
      </c>
      <c r="EI377" s="4"/>
      <c r="EJ377" s="8"/>
      <c r="EK377" s="4"/>
      <c r="EL377" s="8"/>
      <c r="EM377" s="7"/>
      <c r="EN377" s="7"/>
      <c r="EO377" s="2" t="s">
        <v>268</v>
      </c>
      <c r="EP377" s="2" t="s">
        <v>217</v>
      </c>
      <c r="EQ377" s="2" t="s">
        <v>220</v>
      </c>
      <c r="ER377" s="2" t="s">
        <v>220</v>
      </c>
      <c r="ES377" s="2" t="s">
        <v>232</v>
      </c>
      <c r="ET377" s="2" t="s">
        <v>220</v>
      </c>
      <c r="EU377" s="4"/>
      <c r="EV377" s="8"/>
      <c r="EW377" s="4"/>
      <c r="EX377" s="8"/>
      <c r="EY377" s="7"/>
      <c r="EZ377" s="7"/>
      <c r="FA377" s="2" t="s">
        <v>386</v>
      </c>
      <c r="FB377" s="2" t="s">
        <v>217</v>
      </c>
      <c r="FC377" s="2" t="s">
        <v>220</v>
      </c>
      <c r="FD377" s="2" t="s">
        <v>220</v>
      </c>
      <c r="FE377" s="2" t="s">
        <v>232</v>
      </c>
      <c r="FF377" s="2" t="s">
        <v>220</v>
      </c>
      <c r="FG377" s="4"/>
      <c r="FH377" s="8"/>
      <c r="FI377" s="4"/>
      <c r="FJ377" s="8"/>
      <c r="FK377" s="7"/>
      <c r="FL377" s="7"/>
      <c r="FM377" s="2" t="s">
        <v>254</v>
      </c>
      <c r="FN377" s="2" t="s">
        <v>217</v>
      </c>
      <c r="FO377" s="2" t="s">
        <v>220</v>
      </c>
      <c r="FP377" s="2" t="s">
        <v>220</v>
      </c>
      <c r="FQ377" s="2" t="s">
        <v>232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277</v>
      </c>
      <c r="FZ377" s="2" t="s">
        <v>217</v>
      </c>
      <c r="GA377" s="2" t="s">
        <v>220</v>
      </c>
      <c r="GB377" s="2" t="s">
        <v>220</v>
      </c>
      <c r="GC377" s="2" t="s">
        <v>232</v>
      </c>
      <c r="GD377" s="2" t="s">
        <v>220</v>
      </c>
      <c r="GE377" s="4"/>
      <c r="GF377" s="8"/>
      <c r="GG377" s="4"/>
      <c r="GH377" s="8"/>
      <c r="GI377" s="7"/>
      <c r="GJ377" s="7"/>
      <c r="GK377" s="2" t="s">
        <v>277</v>
      </c>
      <c r="GL377" s="2" t="s">
        <v>217</v>
      </c>
      <c r="GM377" s="2" t="s">
        <v>220</v>
      </c>
      <c r="GN377" s="2" t="s">
        <v>220</v>
      </c>
      <c r="GO377" s="2" t="s">
        <v>232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268</v>
      </c>
      <c r="GX377" s="2" t="s">
        <v>217</v>
      </c>
      <c r="GY377" s="2" t="s">
        <v>220</v>
      </c>
      <c r="GZ377" s="2" t="s">
        <v>220</v>
      </c>
      <c r="HA377" s="2" t="s">
        <v>232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268</v>
      </c>
      <c r="HJ377" s="2" t="s">
        <v>217</v>
      </c>
      <c r="HK377" s="2" t="s">
        <v>220</v>
      </c>
      <c r="HL377" s="2" t="s">
        <v>220</v>
      </c>
      <c r="HM377" s="2" t="s">
        <v>232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254</v>
      </c>
      <c r="HV377" s="2" t="s">
        <v>217</v>
      </c>
      <c r="HW377" s="2" t="s">
        <v>220</v>
      </c>
      <c r="HX377" s="2" t="s">
        <v>220</v>
      </c>
      <c r="HY377" s="2" t="s">
        <v>232</v>
      </c>
      <c r="HZ377" s="2" t="s">
        <v>220</v>
      </c>
      <c r="IA377" s="4"/>
      <c r="IB377" s="8"/>
      <c r="IC377" s="4"/>
      <c r="ID377" s="8"/>
      <c r="IE377" s="7"/>
      <c r="IF377" s="7"/>
      <c r="IG377" s="2" t="s">
        <v>230</v>
      </c>
      <c r="IH377" s="2" t="s">
        <v>217</v>
      </c>
      <c r="II377" s="2" t="s">
        <v>3421</v>
      </c>
      <c r="IJ377" s="2" t="s">
        <v>220</v>
      </c>
      <c r="IK377" s="2" t="s">
        <v>232</v>
      </c>
      <c r="IL377" s="2" t="s">
        <v>220</v>
      </c>
      <c r="IM377" s="4"/>
      <c r="IN377" s="8"/>
      <c r="IO377" s="4"/>
      <c r="IP377" s="8"/>
      <c r="IQ377" s="7"/>
      <c r="IR377" s="7"/>
      <c r="IS377" s="2" t="s">
        <v>268</v>
      </c>
      <c r="IT377" s="2" t="s">
        <v>217</v>
      </c>
      <c r="IU377" s="2" t="s">
        <v>220</v>
      </c>
      <c r="IV377" s="2" t="s">
        <v>220</v>
      </c>
      <c r="IW377" s="2" t="s">
        <v>232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254</v>
      </c>
      <c r="JF377" s="2" t="s">
        <v>217</v>
      </c>
      <c r="JG377" s="2" t="s">
        <v>220</v>
      </c>
      <c r="JH377" s="2" t="s">
        <v>220</v>
      </c>
      <c r="JI377" s="2" t="s">
        <v>232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277</v>
      </c>
      <c r="JR377" s="2" t="s">
        <v>217</v>
      </c>
      <c r="JS377" s="2" t="s">
        <v>220</v>
      </c>
      <c r="JT377" s="2" t="s">
        <v>220</v>
      </c>
      <c r="JU377" s="2" t="s">
        <v>232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386</v>
      </c>
      <c r="KD377" s="2" t="s">
        <v>217</v>
      </c>
      <c r="KE377" s="2" t="s">
        <v>220</v>
      </c>
      <c r="KF377" s="2" t="s">
        <v>220</v>
      </c>
      <c r="KG377" s="2" t="s">
        <v>232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277</v>
      </c>
      <c r="KP377" s="2" t="s">
        <v>217</v>
      </c>
      <c r="KQ377" s="2" t="s">
        <v>220</v>
      </c>
      <c r="KR377" s="2" t="s">
        <v>220</v>
      </c>
      <c r="KS377" s="2" t="s">
        <v>232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268</v>
      </c>
      <c r="LB377" s="2" t="s">
        <v>217</v>
      </c>
      <c r="LC377" s="2" t="s">
        <v>220</v>
      </c>
      <c r="LD377" s="2" t="s">
        <v>220</v>
      </c>
      <c r="LE377" s="2" t="s">
        <v>232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268</v>
      </c>
      <c r="LN377" s="2" t="s">
        <v>217</v>
      </c>
      <c r="LO377" s="2" t="s">
        <v>220</v>
      </c>
      <c r="LP377" s="2" t="s">
        <v>220</v>
      </c>
      <c r="LQ377" s="2" t="s">
        <v>232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268</v>
      </c>
      <c r="LZ377" s="2" t="s">
        <v>217</v>
      </c>
      <c r="MA377" s="2" t="s">
        <v>220</v>
      </c>
      <c r="MB377" s="2" t="s">
        <v>220</v>
      </c>
      <c r="MC377" s="2" t="s">
        <v>232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277</v>
      </c>
      <c r="ML377" s="2" t="s">
        <v>217</v>
      </c>
      <c r="MM377" s="2" t="s">
        <v>220</v>
      </c>
      <c r="MN377" s="2" t="s">
        <v>220</v>
      </c>
      <c r="MO377" s="2" t="s">
        <v>232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220</v>
      </c>
      <c r="MY377" s="2" t="s">
        <v>220</v>
      </c>
      <c r="MZ377" s="2" t="s">
        <v>220</v>
      </c>
      <c r="NA377" s="2" t="s">
        <v>220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268</v>
      </c>
      <c r="NJ377" s="2" t="s">
        <v>217</v>
      </c>
      <c r="NK377" s="2" t="s">
        <v>220</v>
      </c>
      <c r="NL377" s="2" t="s">
        <v>220</v>
      </c>
      <c r="NM377" s="2" t="s">
        <v>232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277</v>
      </c>
      <c r="NV377" s="2" t="s">
        <v>217</v>
      </c>
      <c r="NW377" s="2" t="s">
        <v>220</v>
      </c>
      <c r="NX377" s="2" t="s">
        <v>220</v>
      </c>
      <c r="NY377" s="2" t="s">
        <v>232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220</v>
      </c>
      <c r="OH377" s="2" t="s">
        <v>220</v>
      </c>
      <c r="OI377" s="2" t="s">
        <v>220</v>
      </c>
      <c r="OJ377" s="2" t="s">
        <v>220</v>
      </c>
      <c r="OK377" s="2" t="s">
        <v>220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277</v>
      </c>
      <c r="OT377" s="2" t="s">
        <v>217</v>
      </c>
      <c r="OU377" s="2" t="s">
        <v>220</v>
      </c>
      <c r="OV377" s="2" t="s">
        <v>220</v>
      </c>
      <c r="OW377" s="2" t="s">
        <v>232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277</v>
      </c>
      <c r="PF377" s="2" t="s">
        <v>217</v>
      </c>
      <c r="PG377" s="2" t="s">
        <v>220</v>
      </c>
      <c r="PH377" s="2" t="s">
        <v>220</v>
      </c>
      <c r="PI377" s="2" t="s">
        <v>232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220</v>
      </c>
      <c r="PS377" s="2" t="s">
        <v>220</v>
      </c>
      <c r="PT377" s="2" t="s">
        <v>220</v>
      </c>
      <c r="PU377" s="2" t="s">
        <v>220</v>
      </c>
      <c r="PV377" s="2" t="s">
        <v>220</v>
      </c>
      <c r="PW377" s="4">
        <v>29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>
        <v>48</v>
      </c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</row>
    <row r="378">
      <c r="A378" s="2" t="s">
        <v>3427</v>
      </c>
      <c r="B378" s="2" t="s">
        <v>209</v>
      </c>
      <c r="C378" s="2" t="s">
        <v>3341</v>
      </c>
      <c r="D378" s="2" t="s">
        <v>211</v>
      </c>
      <c r="E378" s="2" t="s">
        <v>1372</v>
      </c>
      <c r="F378" s="2" t="s">
        <v>3428</v>
      </c>
      <c r="G378" s="2" t="s">
        <v>3428</v>
      </c>
      <c r="H378" s="2" t="s">
        <v>3428</v>
      </c>
      <c r="I378" s="2" t="s">
        <v>3429</v>
      </c>
      <c r="J378" s="2" t="s">
        <v>3379</v>
      </c>
      <c r="K378" s="2" t="s">
        <v>3430</v>
      </c>
      <c r="L378" s="3">
        <v>100</v>
      </c>
      <c r="M378" s="3">
        <v>104.99</v>
      </c>
      <c r="N378" s="3">
        <v>214.99</v>
      </c>
      <c r="O378" s="2" t="s">
        <v>217</v>
      </c>
      <c r="P378" s="2" t="s">
        <v>405</v>
      </c>
      <c r="Q378" s="2" t="s">
        <v>219</v>
      </c>
      <c r="R378" s="2" t="s">
        <v>220</v>
      </c>
      <c r="S378" s="2" t="s">
        <v>3431</v>
      </c>
      <c r="T378" s="2" t="s">
        <v>220</v>
      </c>
      <c r="U378" s="2" t="s">
        <v>3381</v>
      </c>
      <c r="V378" s="2" t="s">
        <v>3167</v>
      </c>
      <c r="W378" s="2" t="s">
        <v>3167</v>
      </c>
      <c r="X378" s="2" t="s">
        <v>3029</v>
      </c>
      <c r="Y378" s="2" t="s">
        <v>582</v>
      </c>
      <c r="Z378" s="4">
        <v>63</v>
      </c>
      <c r="AA378" s="4">
        <f>=ROUNDDOWN(63,0)</f>
      </c>
      <c r="AB378" s="5">
        <v>1</v>
      </c>
      <c r="AC378" s="2" t="s">
        <v>220</v>
      </c>
      <c r="AD378" s="4"/>
      <c r="AE378" s="4"/>
      <c r="AF378" s="6">
        <v>68</v>
      </c>
      <c r="AG378" s="6"/>
      <c r="AH378" s="7">
        <v>1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>
        <v>1</v>
      </c>
      <c r="AQ378" s="8">
        <v>110</v>
      </c>
      <c r="AR378" s="4">
        <v>1</v>
      </c>
      <c r="AS378" s="8">
        <v>110</v>
      </c>
      <c r="AT378" s="7"/>
      <c r="AU378" s="7"/>
      <c r="AV378" s="4">
        <v>19</v>
      </c>
      <c r="AW378" s="8">
        <v>2536.98</v>
      </c>
      <c r="AX378" s="4">
        <v>32</v>
      </c>
      <c r="AY378" s="8">
        <v>4380.47</v>
      </c>
      <c r="AZ378" s="7">
        <v>-0.4062</v>
      </c>
      <c r="BA378" s="7">
        <v>-0.4208</v>
      </c>
      <c r="BB378" s="7">
        <v>0.0434</v>
      </c>
      <c r="BC378" s="4">
        <v>39</v>
      </c>
      <c r="BD378" s="8">
        <v>4568.95</v>
      </c>
      <c r="BE378" s="4">
        <v>51</v>
      </c>
      <c r="BF378" s="8">
        <v>6345.19</v>
      </c>
      <c r="BG378" s="7">
        <v>-0.2353</v>
      </c>
      <c r="BH378" s="7">
        <v>-0.2799</v>
      </c>
      <c r="BI378" s="7">
        <v>0.5553</v>
      </c>
      <c r="BJ378" s="4">
        <v>1</v>
      </c>
      <c r="BK378" s="8">
        <v>110</v>
      </c>
      <c r="BL378" s="2" t="s">
        <v>16</v>
      </c>
      <c r="BM378" s="7">
        <v>1</v>
      </c>
      <c r="BN378" s="7">
        <v>1</v>
      </c>
      <c r="BO378" s="4">
        <v>1</v>
      </c>
      <c r="BP378" s="8">
        <v>110</v>
      </c>
      <c r="BQ378" s="4">
        <v>1</v>
      </c>
      <c r="BR378" s="8">
        <v>110</v>
      </c>
      <c r="BS378" s="7"/>
      <c r="BT378" s="7"/>
      <c r="BU378" s="2" t="s">
        <v>230</v>
      </c>
      <c r="BV378" s="2" t="s">
        <v>217</v>
      </c>
      <c r="BW378" s="2" t="s">
        <v>220</v>
      </c>
      <c r="BX378" s="2" t="s">
        <v>1441</v>
      </c>
      <c r="BY378" s="2" t="s">
        <v>269</v>
      </c>
      <c r="BZ378" s="2" t="s">
        <v>220</v>
      </c>
      <c r="CA378" s="4"/>
      <c r="CB378" s="8"/>
      <c r="CC378" s="4"/>
      <c r="CD378" s="8"/>
      <c r="CE378" s="7"/>
      <c r="CF378" s="7"/>
      <c r="CG378" s="2" t="s">
        <v>230</v>
      </c>
      <c r="CH378" s="2" t="s">
        <v>217</v>
      </c>
      <c r="CI378" s="2" t="s">
        <v>591</v>
      </c>
      <c r="CJ378" s="2" t="s">
        <v>1459</v>
      </c>
      <c r="CK378" s="2" t="s">
        <v>232</v>
      </c>
      <c r="CL378" s="2" t="s">
        <v>220</v>
      </c>
      <c r="CM378" s="4"/>
      <c r="CN378" s="8"/>
      <c r="CO378" s="4"/>
      <c r="CP378" s="8"/>
      <c r="CQ378" s="7"/>
      <c r="CR378" s="7"/>
      <c r="CS378" s="2" t="s">
        <v>230</v>
      </c>
      <c r="CT378" s="2" t="s">
        <v>217</v>
      </c>
      <c r="CU378" s="2" t="s">
        <v>235</v>
      </c>
      <c r="CV378" s="2" t="s">
        <v>448</v>
      </c>
      <c r="CW378" s="2" t="s">
        <v>232</v>
      </c>
      <c r="CX378" s="2" t="s">
        <v>220</v>
      </c>
      <c r="CY378" s="4"/>
      <c r="CZ378" s="8"/>
      <c r="DA378" s="4"/>
      <c r="DB378" s="8"/>
      <c r="DC378" s="7"/>
      <c r="DD378" s="7"/>
      <c r="DE378" s="2" t="s">
        <v>230</v>
      </c>
      <c r="DF378" s="2" t="s">
        <v>217</v>
      </c>
      <c r="DG378" s="2" t="s">
        <v>589</v>
      </c>
      <c r="DH378" s="2" t="s">
        <v>1610</v>
      </c>
      <c r="DI378" s="2" t="s">
        <v>232</v>
      </c>
      <c r="DJ378" s="2" t="s">
        <v>220</v>
      </c>
      <c r="DK378" s="4"/>
      <c r="DL378" s="8"/>
      <c r="DM378" s="4"/>
      <c r="DN378" s="8"/>
      <c r="DO378" s="7"/>
      <c r="DP378" s="7"/>
      <c r="DQ378" s="2" t="s">
        <v>230</v>
      </c>
      <c r="DR378" s="2" t="s">
        <v>217</v>
      </c>
      <c r="DS378" s="2" t="s">
        <v>591</v>
      </c>
      <c r="DT378" s="2" t="s">
        <v>2205</v>
      </c>
      <c r="DU378" s="2" t="s">
        <v>232</v>
      </c>
      <c r="DV378" s="2" t="s">
        <v>220</v>
      </c>
      <c r="DW378" s="4"/>
      <c r="DX378" s="8"/>
      <c r="DY378" s="4"/>
      <c r="DZ378" s="8"/>
      <c r="EA378" s="7"/>
      <c r="EB378" s="7"/>
      <c r="EC378" s="2" t="s">
        <v>230</v>
      </c>
      <c r="ED378" s="2" t="s">
        <v>217</v>
      </c>
      <c r="EE378" s="2" t="s">
        <v>591</v>
      </c>
      <c r="EF378" s="2" t="s">
        <v>1456</v>
      </c>
      <c r="EG378" s="2" t="s">
        <v>232</v>
      </c>
      <c r="EH378" s="2" t="s">
        <v>220</v>
      </c>
      <c r="EI378" s="4"/>
      <c r="EJ378" s="8"/>
      <c r="EK378" s="4"/>
      <c r="EL378" s="8"/>
      <c r="EM378" s="7"/>
      <c r="EN378" s="7"/>
      <c r="EO378" s="2" t="s">
        <v>268</v>
      </c>
      <c r="EP378" s="2" t="s">
        <v>217</v>
      </c>
      <c r="EQ378" s="2" t="s">
        <v>220</v>
      </c>
      <c r="ER378" s="2" t="s">
        <v>220</v>
      </c>
      <c r="ES378" s="2" t="s">
        <v>232</v>
      </c>
      <c r="ET378" s="2" t="s">
        <v>220</v>
      </c>
      <c r="EU378" s="4"/>
      <c r="EV378" s="8"/>
      <c r="EW378" s="4"/>
      <c r="EX378" s="8"/>
      <c r="EY378" s="7"/>
      <c r="EZ378" s="7"/>
      <c r="FA378" s="2" t="s">
        <v>230</v>
      </c>
      <c r="FB378" s="2" t="s">
        <v>270</v>
      </c>
      <c r="FC378" s="2" t="s">
        <v>1398</v>
      </c>
      <c r="FD378" s="2" t="s">
        <v>1543</v>
      </c>
      <c r="FE378" s="2" t="s">
        <v>232</v>
      </c>
      <c r="FF378" s="2" t="s">
        <v>220</v>
      </c>
      <c r="FG378" s="4"/>
      <c r="FH378" s="8"/>
      <c r="FI378" s="4"/>
      <c r="FJ378" s="8"/>
      <c r="FK378" s="7"/>
      <c r="FL378" s="7"/>
      <c r="FM378" s="2" t="s">
        <v>230</v>
      </c>
      <c r="FN378" s="2" t="s">
        <v>217</v>
      </c>
      <c r="FO378" s="2" t="s">
        <v>458</v>
      </c>
      <c r="FP378" s="2" t="s">
        <v>1758</v>
      </c>
      <c r="FQ378" s="2" t="s">
        <v>232</v>
      </c>
      <c r="FR378" s="2" t="s">
        <v>220</v>
      </c>
      <c r="FS378" s="4"/>
      <c r="FT378" s="8"/>
      <c r="FU378" s="4"/>
      <c r="FV378" s="8"/>
      <c r="FW378" s="7"/>
      <c r="FX378" s="7"/>
      <c r="FY378" s="2" t="s">
        <v>277</v>
      </c>
      <c r="FZ378" s="2" t="s">
        <v>217</v>
      </c>
      <c r="GA378" s="2" t="s">
        <v>220</v>
      </c>
      <c r="GB378" s="2" t="s">
        <v>220</v>
      </c>
      <c r="GC378" s="2" t="s">
        <v>232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277</v>
      </c>
      <c r="GL378" s="2" t="s">
        <v>217</v>
      </c>
      <c r="GM378" s="2" t="s">
        <v>220</v>
      </c>
      <c r="GN378" s="2" t="s">
        <v>220</v>
      </c>
      <c r="GO378" s="2" t="s">
        <v>232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268</v>
      </c>
      <c r="GX378" s="2" t="s">
        <v>217</v>
      </c>
      <c r="GY378" s="2" t="s">
        <v>220</v>
      </c>
      <c r="GZ378" s="2" t="s">
        <v>220</v>
      </c>
      <c r="HA378" s="2" t="s">
        <v>232</v>
      </c>
      <c r="HB378" s="2" t="s">
        <v>220</v>
      </c>
      <c r="HC378" s="4"/>
      <c r="HD378" s="8"/>
      <c r="HE378" s="4"/>
      <c r="HF378" s="8"/>
      <c r="HG378" s="7"/>
      <c r="HH378" s="7"/>
      <c r="HI378" s="2" t="s">
        <v>268</v>
      </c>
      <c r="HJ378" s="2" t="s">
        <v>217</v>
      </c>
      <c r="HK378" s="2" t="s">
        <v>220</v>
      </c>
      <c r="HL378" s="2" t="s">
        <v>220</v>
      </c>
      <c r="HM378" s="2" t="s">
        <v>232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230</v>
      </c>
      <c r="HV378" s="2" t="s">
        <v>217</v>
      </c>
      <c r="HW378" s="2" t="s">
        <v>496</v>
      </c>
      <c r="HX378" s="2" t="s">
        <v>2966</v>
      </c>
      <c r="HY378" s="2" t="s">
        <v>232</v>
      </c>
      <c r="HZ378" s="2" t="s">
        <v>220</v>
      </c>
      <c r="IA378" s="4"/>
      <c r="IB378" s="8"/>
      <c r="IC378" s="4"/>
      <c r="ID378" s="8"/>
      <c r="IE378" s="7"/>
      <c r="IF378" s="7"/>
      <c r="IG378" s="2" t="s">
        <v>230</v>
      </c>
      <c r="IH378" s="2" t="s">
        <v>217</v>
      </c>
      <c r="II378" s="2" t="s">
        <v>591</v>
      </c>
      <c r="IJ378" s="2" t="s">
        <v>2741</v>
      </c>
      <c r="IK378" s="2" t="s">
        <v>232</v>
      </c>
      <c r="IL378" s="2" t="s">
        <v>220</v>
      </c>
      <c r="IM378" s="4"/>
      <c r="IN378" s="8"/>
      <c r="IO378" s="4"/>
      <c r="IP378" s="8"/>
      <c r="IQ378" s="7"/>
      <c r="IR378" s="7"/>
      <c r="IS378" s="2" t="s">
        <v>268</v>
      </c>
      <c r="IT378" s="2" t="s">
        <v>217</v>
      </c>
      <c r="IU378" s="2" t="s">
        <v>220</v>
      </c>
      <c r="IV378" s="2" t="s">
        <v>220</v>
      </c>
      <c r="IW378" s="2" t="s">
        <v>232</v>
      </c>
      <c r="IX378" s="2" t="s">
        <v>220</v>
      </c>
      <c r="IY378" s="4"/>
      <c r="IZ378" s="8"/>
      <c r="JA378" s="4"/>
      <c r="JB378" s="8"/>
      <c r="JC378" s="7"/>
      <c r="JD378" s="7"/>
      <c r="JE378" s="2" t="s">
        <v>254</v>
      </c>
      <c r="JF378" s="2" t="s">
        <v>217</v>
      </c>
      <c r="JG378" s="2" t="s">
        <v>1387</v>
      </c>
      <c r="JH378" s="2" t="s">
        <v>220</v>
      </c>
      <c r="JI378" s="2" t="s">
        <v>232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230</v>
      </c>
      <c r="JR378" s="2" t="s">
        <v>217</v>
      </c>
      <c r="JS378" s="2" t="s">
        <v>591</v>
      </c>
      <c r="JT378" s="2" t="s">
        <v>495</v>
      </c>
      <c r="JU378" s="2" t="s">
        <v>232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277</v>
      </c>
      <c r="KD378" s="2" t="s">
        <v>217</v>
      </c>
      <c r="KE378" s="2" t="s">
        <v>220</v>
      </c>
      <c r="KF378" s="2" t="s">
        <v>220</v>
      </c>
      <c r="KG378" s="2" t="s">
        <v>232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254</v>
      </c>
      <c r="KP378" s="2" t="s">
        <v>217</v>
      </c>
      <c r="KQ378" s="2" t="s">
        <v>220</v>
      </c>
      <c r="KR378" s="2" t="s">
        <v>220</v>
      </c>
      <c r="KS378" s="2" t="s">
        <v>232</v>
      </c>
      <c r="KT378" s="2" t="s">
        <v>220</v>
      </c>
      <c r="KU378" s="4"/>
      <c r="KV378" s="8"/>
      <c r="KW378" s="4"/>
      <c r="KX378" s="8"/>
      <c r="KY378" s="7"/>
      <c r="KZ378" s="7"/>
      <c r="LA378" s="2" t="s">
        <v>268</v>
      </c>
      <c r="LB378" s="2" t="s">
        <v>217</v>
      </c>
      <c r="LC378" s="2" t="s">
        <v>220</v>
      </c>
      <c r="LD378" s="2" t="s">
        <v>220</v>
      </c>
      <c r="LE378" s="2" t="s">
        <v>232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268</v>
      </c>
      <c r="LN378" s="2" t="s">
        <v>217</v>
      </c>
      <c r="LO378" s="2" t="s">
        <v>220</v>
      </c>
      <c r="LP378" s="2" t="s">
        <v>220</v>
      </c>
      <c r="LQ378" s="2" t="s">
        <v>232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268</v>
      </c>
      <c r="LZ378" s="2" t="s">
        <v>217</v>
      </c>
      <c r="MA378" s="2" t="s">
        <v>220</v>
      </c>
      <c r="MB378" s="2" t="s">
        <v>220</v>
      </c>
      <c r="MC378" s="2" t="s">
        <v>232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277</v>
      </c>
      <c r="ML378" s="2" t="s">
        <v>217</v>
      </c>
      <c r="MM378" s="2" t="s">
        <v>220</v>
      </c>
      <c r="MN378" s="2" t="s">
        <v>220</v>
      </c>
      <c r="MO378" s="2" t="s">
        <v>232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230</v>
      </c>
      <c r="MX378" s="2" t="s">
        <v>274</v>
      </c>
      <c r="MY378" s="2" t="s">
        <v>648</v>
      </c>
      <c r="MZ378" s="2" t="s">
        <v>1668</v>
      </c>
      <c r="NA378" s="2" t="s">
        <v>232</v>
      </c>
      <c r="NB378" s="2" t="s">
        <v>220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220</v>
      </c>
      <c r="NK378" s="2" t="s">
        <v>220</v>
      </c>
      <c r="NL378" s="2" t="s">
        <v>220</v>
      </c>
      <c r="NM378" s="2" t="s">
        <v>220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277</v>
      </c>
      <c r="NV378" s="2" t="s">
        <v>217</v>
      </c>
      <c r="NW378" s="2" t="s">
        <v>220</v>
      </c>
      <c r="NX378" s="2" t="s">
        <v>220</v>
      </c>
      <c r="NY378" s="2" t="s">
        <v>232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220</v>
      </c>
      <c r="OI378" s="2" t="s">
        <v>220</v>
      </c>
      <c r="OJ378" s="2" t="s">
        <v>220</v>
      </c>
      <c r="OK378" s="2" t="s">
        <v>220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230</v>
      </c>
      <c r="OT378" s="2" t="s">
        <v>270</v>
      </c>
      <c r="OU378" s="2" t="s">
        <v>607</v>
      </c>
      <c r="OV378" s="2" t="s">
        <v>3177</v>
      </c>
      <c r="OW378" s="2" t="s">
        <v>232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277</v>
      </c>
      <c r="PF378" s="2" t="s">
        <v>217</v>
      </c>
      <c r="PG378" s="2" t="s">
        <v>220</v>
      </c>
      <c r="PH378" s="2" t="s">
        <v>220</v>
      </c>
      <c r="PI378" s="2" t="s">
        <v>232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230</v>
      </c>
      <c r="PR378" s="2" t="s">
        <v>270</v>
      </c>
      <c r="PS378" s="2" t="s">
        <v>279</v>
      </c>
      <c r="PT378" s="2" t="s">
        <v>1758</v>
      </c>
      <c r="PU378" s="2" t="s">
        <v>232</v>
      </c>
      <c r="PV378" s="2" t="s">
        <v>220</v>
      </c>
      <c r="PW378" s="4">
        <v>63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</row>
    <row r="379">
      <c r="A379" s="2" t="s">
        <v>3432</v>
      </c>
      <c r="B379" s="2" t="s">
        <v>209</v>
      </c>
      <c r="C379" s="2" t="s">
        <v>3341</v>
      </c>
      <c r="D379" s="2" t="s">
        <v>211</v>
      </c>
      <c r="E379" s="2" t="s">
        <v>1372</v>
      </c>
      <c r="F379" s="2" t="s">
        <v>3428</v>
      </c>
      <c r="G379" s="2" t="s">
        <v>3428</v>
      </c>
      <c r="H379" s="2" t="s">
        <v>3428</v>
      </c>
      <c r="I379" s="2" t="s">
        <v>3429</v>
      </c>
      <c r="J379" s="2" t="s">
        <v>2881</v>
      </c>
      <c r="K379" s="2" t="s">
        <v>3430</v>
      </c>
      <c r="L379" s="3">
        <v>110</v>
      </c>
      <c r="M379" s="3">
        <v>115.49</v>
      </c>
      <c r="N379" s="3">
        <v>234.99</v>
      </c>
      <c r="O379" s="2" t="s">
        <v>217</v>
      </c>
      <c r="P379" s="2" t="s">
        <v>405</v>
      </c>
      <c r="Q379" s="2" t="s">
        <v>219</v>
      </c>
      <c r="R379" s="2" t="s">
        <v>220</v>
      </c>
      <c r="S379" s="2" t="s">
        <v>3431</v>
      </c>
      <c r="T379" s="2" t="s">
        <v>220</v>
      </c>
      <c r="U379" s="2" t="s">
        <v>3381</v>
      </c>
      <c r="V379" s="2" t="s">
        <v>3167</v>
      </c>
      <c r="W379" s="2" t="s">
        <v>3167</v>
      </c>
      <c r="X379" s="2" t="s">
        <v>3029</v>
      </c>
      <c r="Y379" s="2" t="s">
        <v>582</v>
      </c>
      <c r="Z379" s="4">
        <v>81</v>
      </c>
      <c r="AA379" s="4">
        <f>=ROUNDDOWN(20.25,0)</f>
      </c>
      <c r="AB379" s="5">
        <v>4</v>
      </c>
      <c r="AC379" s="2" t="s">
        <v>3008</v>
      </c>
      <c r="AD379" s="4">
        <v>30</v>
      </c>
      <c r="AE379" s="4">
        <v>119</v>
      </c>
      <c r="AF379" s="6">
        <v>68</v>
      </c>
      <c r="AG379" s="6"/>
      <c r="AH379" s="7">
        <v>1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>
        <v>6</v>
      </c>
      <c r="AQ379" s="8">
        <v>749.1</v>
      </c>
      <c r="AR379" s="4">
        <v>11</v>
      </c>
      <c r="AS379" s="8">
        <v>1347.09</v>
      </c>
      <c r="AT379" s="7">
        <v>-0.4545</v>
      </c>
      <c r="AU379" s="7">
        <v>-0.4439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>
        <v>0.2953</v>
      </c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 t="s">
        <v>220</v>
      </c>
      <c r="BJ379" s="4">
        <v>6</v>
      </c>
      <c r="BK379" s="8">
        <v>749.1</v>
      </c>
      <c r="BL379" s="2" t="s">
        <v>3433</v>
      </c>
      <c r="BM379" s="7">
        <v>1</v>
      </c>
      <c r="BN379" s="7">
        <v>1</v>
      </c>
      <c r="BO379" s="4"/>
      <c r="BP379" s="8"/>
      <c r="BQ379" s="4">
        <v>6</v>
      </c>
      <c r="BR379" s="8">
        <v>788.28</v>
      </c>
      <c r="BS379" s="7">
        <v>-1</v>
      </c>
      <c r="BT379" s="7">
        <v>-1</v>
      </c>
      <c r="BU379" s="2" t="s">
        <v>230</v>
      </c>
      <c r="BV379" s="2" t="s">
        <v>217</v>
      </c>
      <c r="BW379" s="2" t="s">
        <v>220</v>
      </c>
      <c r="BX379" s="2" t="s">
        <v>1654</v>
      </c>
      <c r="BY379" s="2" t="s">
        <v>269</v>
      </c>
      <c r="BZ379" s="2" t="s">
        <v>220</v>
      </c>
      <c r="CA379" s="4">
        <v>3</v>
      </c>
      <c r="CB379" s="8">
        <v>396.6</v>
      </c>
      <c r="CC379" s="4"/>
      <c r="CD379" s="8"/>
      <c r="CE379" s="7"/>
      <c r="CF379" s="7"/>
      <c r="CG379" s="2" t="s">
        <v>230</v>
      </c>
      <c r="CH379" s="2" t="s">
        <v>217</v>
      </c>
      <c r="CI379" s="2" t="s">
        <v>591</v>
      </c>
      <c r="CJ379" s="2" t="s">
        <v>3434</v>
      </c>
      <c r="CK379" s="2" t="s">
        <v>232</v>
      </c>
      <c r="CL379" s="2" t="s">
        <v>220</v>
      </c>
      <c r="CM379" s="4">
        <v>3</v>
      </c>
      <c r="CN379" s="8">
        <v>352.5</v>
      </c>
      <c r="CO379" s="4">
        <v>2</v>
      </c>
      <c r="CP379" s="8">
        <v>235</v>
      </c>
      <c r="CQ379" s="7">
        <v>0.5</v>
      </c>
      <c r="CR379" s="7">
        <v>0.5</v>
      </c>
      <c r="CS379" s="2" t="s">
        <v>230</v>
      </c>
      <c r="CT379" s="2" t="s">
        <v>217</v>
      </c>
      <c r="CU379" s="2" t="s">
        <v>235</v>
      </c>
      <c r="CV379" s="2" t="s">
        <v>448</v>
      </c>
      <c r="CW379" s="2" t="s">
        <v>232</v>
      </c>
      <c r="CX379" s="2" t="s">
        <v>220</v>
      </c>
      <c r="CY379" s="4"/>
      <c r="CZ379" s="8"/>
      <c r="DA379" s="4"/>
      <c r="DB379" s="8"/>
      <c r="DC379" s="7"/>
      <c r="DD379" s="7"/>
      <c r="DE379" s="2" t="s">
        <v>230</v>
      </c>
      <c r="DF379" s="2" t="s">
        <v>217</v>
      </c>
      <c r="DG379" s="2" t="s">
        <v>589</v>
      </c>
      <c r="DH379" s="2" t="s">
        <v>1711</v>
      </c>
      <c r="DI379" s="2" t="s">
        <v>232</v>
      </c>
      <c r="DJ379" s="2" t="s">
        <v>220</v>
      </c>
      <c r="DK379" s="4"/>
      <c r="DL379" s="8"/>
      <c r="DM379" s="4">
        <v>1</v>
      </c>
      <c r="DN379" s="8">
        <v>115.49</v>
      </c>
      <c r="DO379" s="7">
        <v>-1</v>
      </c>
      <c r="DP379" s="7">
        <v>-1</v>
      </c>
      <c r="DQ379" s="2" t="s">
        <v>230</v>
      </c>
      <c r="DR379" s="2" t="s">
        <v>217</v>
      </c>
      <c r="DS379" s="2" t="s">
        <v>591</v>
      </c>
      <c r="DT379" s="2" t="s">
        <v>2402</v>
      </c>
      <c r="DU379" s="2" t="s">
        <v>232</v>
      </c>
      <c r="DV379" s="2" t="s">
        <v>220</v>
      </c>
      <c r="DW379" s="4"/>
      <c r="DX379" s="8"/>
      <c r="DY379" s="4">
        <v>2</v>
      </c>
      <c r="DZ379" s="8">
        <v>208.32</v>
      </c>
      <c r="EA379" s="7">
        <v>-1</v>
      </c>
      <c r="EB379" s="7">
        <v>-1</v>
      </c>
      <c r="EC379" s="2" t="s">
        <v>230</v>
      </c>
      <c r="ED379" s="2" t="s">
        <v>217</v>
      </c>
      <c r="EE379" s="2" t="s">
        <v>591</v>
      </c>
      <c r="EF379" s="2" t="s">
        <v>3435</v>
      </c>
      <c r="EG379" s="2" t="s">
        <v>232</v>
      </c>
      <c r="EH379" s="2" t="s">
        <v>220</v>
      </c>
      <c r="EI379" s="4"/>
      <c r="EJ379" s="8"/>
      <c r="EK379" s="4"/>
      <c r="EL379" s="8"/>
      <c r="EM379" s="7"/>
      <c r="EN379" s="7"/>
      <c r="EO379" s="2" t="s">
        <v>268</v>
      </c>
      <c r="EP379" s="2" t="s">
        <v>217</v>
      </c>
      <c r="EQ379" s="2" t="s">
        <v>220</v>
      </c>
      <c r="ER379" s="2" t="s">
        <v>220</v>
      </c>
      <c r="ES379" s="2" t="s">
        <v>232</v>
      </c>
      <c r="ET379" s="2" t="s">
        <v>220</v>
      </c>
      <c r="EU379" s="4"/>
      <c r="EV379" s="8"/>
      <c r="EW379" s="4"/>
      <c r="EX379" s="8"/>
      <c r="EY379" s="7"/>
      <c r="EZ379" s="7"/>
      <c r="FA379" s="2" t="s">
        <v>230</v>
      </c>
      <c r="FB379" s="2" t="s">
        <v>270</v>
      </c>
      <c r="FC379" s="2" t="s">
        <v>1398</v>
      </c>
      <c r="FD379" s="2" t="s">
        <v>1545</v>
      </c>
      <c r="FE379" s="2" t="s">
        <v>232</v>
      </c>
      <c r="FF379" s="2" t="s">
        <v>220</v>
      </c>
      <c r="FG379" s="4"/>
      <c r="FH379" s="8"/>
      <c r="FI379" s="4"/>
      <c r="FJ379" s="8"/>
      <c r="FK379" s="7"/>
      <c r="FL379" s="7"/>
      <c r="FM379" s="2" t="s">
        <v>230</v>
      </c>
      <c r="FN379" s="2" t="s">
        <v>217</v>
      </c>
      <c r="FO379" s="2" t="s">
        <v>458</v>
      </c>
      <c r="FP379" s="2" t="s">
        <v>977</v>
      </c>
      <c r="FQ379" s="2" t="s">
        <v>232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277</v>
      </c>
      <c r="FZ379" s="2" t="s">
        <v>217</v>
      </c>
      <c r="GA379" s="2" t="s">
        <v>220</v>
      </c>
      <c r="GB379" s="2" t="s">
        <v>220</v>
      </c>
      <c r="GC379" s="2" t="s">
        <v>232</v>
      </c>
      <c r="GD379" s="2" t="s">
        <v>220</v>
      </c>
      <c r="GE379" s="4"/>
      <c r="GF379" s="8"/>
      <c r="GG379" s="4"/>
      <c r="GH379" s="8"/>
      <c r="GI379" s="7"/>
      <c r="GJ379" s="7"/>
      <c r="GK379" s="2" t="s">
        <v>277</v>
      </c>
      <c r="GL379" s="2" t="s">
        <v>217</v>
      </c>
      <c r="GM379" s="2" t="s">
        <v>220</v>
      </c>
      <c r="GN379" s="2" t="s">
        <v>220</v>
      </c>
      <c r="GO379" s="2" t="s">
        <v>232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268</v>
      </c>
      <c r="GX379" s="2" t="s">
        <v>217</v>
      </c>
      <c r="GY379" s="2" t="s">
        <v>220</v>
      </c>
      <c r="GZ379" s="2" t="s">
        <v>220</v>
      </c>
      <c r="HA379" s="2" t="s">
        <v>232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268</v>
      </c>
      <c r="HJ379" s="2" t="s">
        <v>217</v>
      </c>
      <c r="HK379" s="2" t="s">
        <v>220</v>
      </c>
      <c r="HL379" s="2" t="s">
        <v>220</v>
      </c>
      <c r="HM379" s="2" t="s">
        <v>232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230</v>
      </c>
      <c r="HV379" s="2" t="s">
        <v>217</v>
      </c>
      <c r="HW379" s="2" t="s">
        <v>496</v>
      </c>
      <c r="HX379" s="2" t="s">
        <v>2456</v>
      </c>
      <c r="HY379" s="2" t="s">
        <v>232</v>
      </c>
      <c r="HZ379" s="2" t="s">
        <v>220</v>
      </c>
      <c r="IA379" s="4"/>
      <c r="IB379" s="8"/>
      <c r="IC379" s="4"/>
      <c r="ID379" s="8"/>
      <c r="IE379" s="7"/>
      <c r="IF379" s="7"/>
      <c r="IG379" s="2" t="s">
        <v>230</v>
      </c>
      <c r="IH379" s="2" t="s">
        <v>217</v>
      </c>
      <c r="II379" s="2" t="s">
        <v>591</v>
      </c>
      <c r="IJ379" s="2" t="s">
        <v>3436</v>
      </c>
      <c r="IK379" s="2" t="s">
        <v>232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268</v>
      </c>
      <c r="IT379" s="2" t="s">
        <v>217</v>
      </c>
      <c r="IU379" s="2" t="s">
        <v>220</v>
      </c>
      <c r="IV379" s="2" t="s">
        <v>220</v>
      </c>
      <c r="IW379" s="2" t="s">
        <v>232</v>
      </c>
      <c r="IX379" s="2" t="s">
        <v>220</v>
      </c>
      <c r="IY379" s="4"/>
      <c r="IZ379" s="8"/>
      <c r="JA379" s="4"/>
      <c r="JB379" s="8"/>
      <c r="JC379" s="7"/>
      <c r="JD379" s="7"/>
      <c r="JE379" s="2" t="s">
        <v>254</v>
      </c>
      <c r="JF379" s="2" t="s">
        <v>217</v>
      </c>
      <c r="JG379" s="2" t="s">
        <v>1387</v>
      </c>
      <c r="JH379" s="2" t="s">
        <v>220</v>
      </c>
      <c r="JI379" s="2" t="s">
        <v>232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230</v>
      </c>
      <c r="JR379" s="2" t="s">
        <v>217</v>
      </c>
      <c r="JS379" s="2" t="s">
        <v>591</v>
      </c>
      <c r="JT379" s="2" t="s">
        <v>2728</v>
      </c>
      <c r="JU379" s="2" t="s">
        <v>232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277</v>
      </c>
      <c r="KD379" s="2" t="s">
        <v>217</v>
      </c>
      <c r="KE379" s="2" t="s">
        <v>220</v>
      </c>
      <c r="KF379" s="2" t="s">
        <v>220</v>
      </c>
      <c r="KG379" s="2" t="s">
        <v>232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254</v>
      </c>
      <c r="KP379" s="2" t="s">
        <v>217</v>
      </c>
      <c r="KQ379" s="2" t="s">
        <v>220</v>
      </c>
      <c r="KR379" s="2" t="s">
        <v>220</v>
      </c>
      <c r="KS379" s="2" t="s">
        <v>232</v>
      </c>
      <c r="KT379" s="2" t="s">
        <v>220</v>
      </c>
      <c r="KU379" s="4"/>
      <c r="KV379" s="8"/>
      <c r="KW379" s="4"/>
      <c r="KX379" s="8"/>
      <c r="KY379" s="7"/>
      <c r="KZ379" s="7"/>
      <c r="LA379" s="2" t="s">
        <v>268</v>
      </c>
      <c r="LB379" s="2" t="s">
        <v>217</v>
      </c>
      <c r="LC379" s="2" t="s">
        <v>220</v>
      </c>
      <c r="LD379" s="2" t="s">
        <v>220</v>
      </c>
      <c r="LE379" s="2" t="s">
        <v>232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268</v>
      </c>
      <c r="LN379" s="2" t="s">
        <v>217</v>
      </c>
      <c r="LO379" s="2" t="s">
        <v>220</v>
      </c>
      <c r="LP379" s="2" t="s">
        <v>220</v>
      </c>
      <c r="LQ379" s="2" t="s">
        <v>232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268</v>
      </c>
      <c r="LZ379" s="2" t="s">
        <v>217</v>
      </c>
      <c r="MA379" s="2" t="s">
        <v>220</v>
      </c>
      <c r="MB379" s="2" t="s">
        <v>220</v>
      </c>
      <c r="MC379" s="2" t="s">
        <v>232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277</v>
      </c>
      <c r="ML379" s="2" t="s">
        <v>217</v>
      </c>
      <c r="MM379" s="2" t="s">
        <v>220</v>
      </c>
      <c r="MN379" s="2" t="s">
        <v>220</v>
      </c>
      <c r="MO379" s="2" t="s">
        <v>232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230</v>
      </c>
      <c r="MX379" s="2" t="s">
        <v>274</v>
      </c>
      <c r="MY379" s="2" t="s">
        <v>648</v>
      </c>
      <c r="MZ379" s="2" t="s">
        <v>3435</v>
      </c>
      <c r="NA379" s="2" t="s">
        <v>232</v>
      </c>
      <c r="NB379" s="2" t="s">
        <v>220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220</v>
      </c>
      <c r="NK379" s="2" t="s">
        <v>220</v>
      </c>
      <c r="NL379" s="2" t="s">
        <v>220</v>
      </c>
      <c r="NM379" s="2" t="s">
        <v>220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277</v>
      </c>
      <c r="NV379" s="2" t="s">
        <v>217</v>
      </c>
      <c r="NW379" s="2" t="s">
        <v>220</v>
      </c>
      <c r="NX379" s="2" t="s">
        <v>220</v>
      </c>
      <c r="NY379" s="2" t="s">
        <v>232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220</v>
      </c>
      <c r="OI379" s="2" t="s">
        <v>220</v>
      </c>
      <c r="OJ379" s="2" t="s">
        <v>220</v>
      </c>
      <c r="OK379" s="2" t="s">
        <v>220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230</v>
      </c>
      <c r="OT379" s="2" t="s">
        <v>270</v>
      </c>
      <c r="OU379" s="2" t="s">
        <v>607</v>
      </c>
      <c r="OV379" s="2" t="s">
        <v>3224</v>
      </c>
      <c r="OW379" s="2" t="s">
        <v>232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277</v>
      </c>
      <c r="PF379" s="2" t="s">
        <v>217</v>
      </c>
      <c r="PG379" s="2" t="s">
        <v>220</v>
      </c>
      <c r="PH379" s="2" t="s">
        <v>220</v>
      </c>
      <c r="PI379" s="2" t="s">
        <v>232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230</v>
      </c>
      <c r="PR379" s="2" t="s">
        <v>270</v>
      </c>
      <c r="PS379" s="2" t="s">
        <v>279</v>
      </c>
      <c r="PT379" s="2" t="s">
        <v>1160</v>
      </c>
      <c r="PU379" s="2" t="s">
        <v>232</v>
      </c>
      <c r="PV379" s="2" t="s">
        <v>220</v>
      </c>
      <c r="PW379" s="4">
        <v>81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>
        <v>30</v>
      </c>
      <c r="RM379" s="4"/>
      <c r="RN379" s="4"/>
      <c r="RO379" s="4"/>
      <c r="RP379" s="4"/>
      <c r="RQ379" s="4"/>
      <c r="RR379" s="4">
        <v>23</v>
      </c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>
        <v>66</v>
      </c>
      <c r="TB379" s="4"/>
      <c r="TC379" s="4"/>
      <c r="TD379" s="4"/>
      <c r="TE379" s="4"/>
      <c r="TF379" s="4"/>
      <c r="TG379" s="4"/>
      <c r="TH379" s="4"/>
    </row>
    <row r="380">
      <c r="A380" s="2" t="s">
        <v>3437</v>
      </c>
      <c r="B380" s="2" t="s">
        <v>209</v>
      </c>
      <c r="C380" s="2" t="s">
        <v>3341</v>
      </c>
      <c r="D380" s="2" t="s">
        <v>211</v>
      </c>
      <c r="E380" s="2" t="s">
        <v>1372</v>
      </c>
      <c r="F380" s="2" t="s">
        <v>3428</v>
      </c>
      <c r="G380" s="2" t="s">
        <v>3428</v>
      </c>
      <c r="H380" s="2" t="s">
        <v>3428</v>
      </c>
      <c r="I380" s="2" t="s">
        <v>3429</v>
      </c>
      <c r="J380" s="2" t="s">
        <v>1518</v>
      </c>
      <c r="K380" s="2" t="s">
        <v>3430</v>
      </c>
      <c r="L380" s="3">
        <v>125</v>
      </c>
      <c r="M380" s="3">
        <v>131.24</v>
      </c>
      <c r="N380" s="3">
        <v>264.99</v>
      </c>
      <c r="O380" s="2" t="s">
        <v>217</v>
      </c>
      <c r="P380" s="2" t="s">
        <v>405</v>
      </c>
      <c r="Q380" s="2" t="s">
        <v>219</v>
      </c>
      <c r="R380" s="2" t="s">
        <v>220</v>
      </c>
      <c r="S380" s="2" t="s">
        <v>3431</v>
      </c>
      <c r="T380" s="2" t="s">
        <v>220</v>
      </c>
      <c r="U380" s="2" t="s">
        <v>3381</v>
      </c>
      <c r="V380" s="2" t="s">
        <v>3167</v>
      </c>
      <c r="W380" s="2" t="s">
        <v>3167</v>
      </c>
      <c r="X380" s="2" t="s">
        <v>3029</v>
      </c>
      <c r="Y380" s="2" t="s">
        <v>3438</v>
      </c>
      <c r="Z380" s="4">
        <v>104</v>
      </c>
      <c r="AA380" s="4">
        <f>=ROUNDDOWN(20.8,0)</f>
      </c>
      <c r="AB380" s="5">
        <v>5</v>
      </c>
      <c r="AC380" s="2" t="s">
        <v>3008</v>
      </c>
      <c r="AD380" s="4">
        <v>40</v>
      </c>
      <c r="AE380" s="4">
        <v>141</v>
      </c>
      <c r="AF380" s="6">
        <v>68</v>
      </c>
      <c r="AG380" s="6"/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>
        <v>6</v>
      </c>
      <c r="AQ380" s="8">
        <v>854.14</v>
      </c>
      <c r="AR380" s="4">
        <v>18</v>
      </c>
      <c r="AS380" s="8">
        <v>2638.72</v>
      </c>
      <c r="AT380" s="7">
        <v>-0.6667</v>
      </c>
      <c r="AU380" s="7">
        <v>-0.6763</v>
      </c>
      <c r="AV380" s="4" t="s">
        <v>220</v>
      </c>
      <c r="AW380" s="8" t="s">
        <v>220</v>
      </c>
      <c r="AX380" s="4" t="s">
        <v>220</v>
      </c>
      <c r="AY380" s="8" t="s">
        <v>220</v>
      </c>
      <c r="AZ380" s="7" t="s">
        <v>220</v>
      </c>
      <c r="BA380" s="7" t="s">
        <v>220</v>
      </c>
      <c r="BB380" s="7">
        <v>0.3367</v>
      </c>
      <c r="BC380" s="4" t="s">
        <v>220</v>
      </c>
      <c r="BD380" s="8" t="s">
        <v>220</v>
      </c>
      <c r="BE380" s="4" t="s">
        <v>220</v>
      </c>
      <c r="BF380" s="8" t="s">
        <v>220</v>
      </c>
      <c r="BG380" s="7" t="s">
        <v>220</v>
      </c>
      <c r="BH380" s="7" t="s">
        <v>220</v>
      </c>
      <c r="BI380" s="7" t="s">
        <v>220</v>
      </c>
      <c r="BJ380" s="4">
        <v>6</v>
      </c>
      <c r="BK380" s="8">
        <v>854.14</v>
      </c>
      <c r="BL380" s="2" t="s">
        <v>3439</v>
      </c>
      <c r="BM380" s="7">
        <v>1</v>
      </c>
      <c r="BN380" s="7">
        <v>1</v>
      </c>
      <c r="BO380" s="4">
        <v>2</v>
      </c>
      <c r="BP380" s="8">
        <v>302.2</v>
      </c>
      <c r="BQ380" s="4">
        <v>7</v>
      </c>
      <c r="BR380" s="8">
        <v>1057.7</v>
      </c>
      <c r="BS380" s="7">
        <v>-0.7143</v>
      </c>
      <c r="BT380" s="7">
        <v>-0.7143</v>
      </c>
      <c r="BU380" s="2" t="s">
        <v>230</v>
      </c>
      <c r="BV380" s="2" t="s">
        <v>217</v>
      </c>
      <c r="BW380" s="2" t="s">
        <v>220</v>
      </c>
      <c r="BX380" s="2" t="s">
        <v>1654</v>
      </c>
      <c r="BY380" s="2" t="s">
        <v>269</v>
      </c>
      <c r="BZ380" s="2" t="s">
        <v>220</v>
      </c>
      <c r="CA380" s="4"/>
      <c r="CB380" s="8"/>
      <c r="CC380" s="4">
        <v>6</v>
      </c>
      <c r="CD380" s="8">
        <v>912.24</v>
      </c>
      <c r="CE380" s="7">
        <v>-1</v>
      </c>
      <c r="CF380" s="7">
        <v>-1</v>
      </c>
      <c r="CG380" s="2" t="s">
        <v>230</v>
      </c>
      <c r="CH380" s="2" t="s">
        <v>217</v>
      </c>
      <c r="CI380" s="2" t="s">
        <v>591</v>
      </c>
      <c r="CJ380" s="2" t="s">
        <v>3440</v>
      </c>
      <c r="CK380" s="2" t="s">
        <v>232</v>
      </c>
      <c r="CL380" s="2" t="s">
        <v>220</v>
      </c>
      <c r="CM380" s="4">
        <v>1</v>
      </c>
      <c r="CN380" s="8">
        <v>132.5</v>
      </c>
      <c r="CO380" s="4">
        <v>1</v>
      </c>
      <c r="CP380" s="8">
        <v>132.5</v>
      </c>
      <c r="CQ380" s="7"/>
      <c r="CR380" s="7"/>
      <c r="CS380" s="2" t="s">
        <v>230</v>
      </c>
      <c r="CT380" s="2" t="s">
        <v>217</v>
      </c>
      <c r="CU380" s="2" t="s">
        <v>235</v>
      </c>
      <c r="CV380" s="2" t="s">
        <v>1729</v>
      </c>
      <c r="CW380" s="2" t="s">
        <v>232</v>
      </c>
      <c r="CX380" s="2" t="s">
        <v>220</v>
      </c>
      <c r="CY380" s="4">
        <v>2</v>
      </c>
      <c r="CZ380" s="8">
        <v>288.2</v>
      </c>
      <c r="DA380" s="4"/>
      <c r="DB380" s="8"/>
      <c r="DC380" s="7"/>
      <c r="DD380" s="7"/>
      <c r="DE380" s="2" t="s">
        <v>230</v>
      </c>
      <c r="DF380" s="2" t="s">
        <v>217</v>
      </c>
      <c r="DG380" s="2" t="s">
        <v>589</v>
      </c>
      <c r="DH380" s="2" t="s">
        <v>3244</v>
      </c>
      <c r="DI380" s="2" t="s">
        <v>232</v>
      </c>
      <c r="DJ380" s="2" t="s">
        <v>220</v>
      </c>
      <c r="DK380" s="4">
        <v>1</v>
      </c>
      <c r="DL380" s="8">
        <v>131.24</v>
      </c>
      <c r="DM380" s="4">
        <v>2</v>
      </c>
      <c r="DN380" s="8">
        <v>262.48</v>
      </c>
      <c r="DO380" s="7">
        <v>-0.5</v>
      </c>
      <c r="DP380" s="7">
        <v>-0.5</v>
      </c>
      <c r="DQ380" s="2" t="s">
        <v>230</v>
      </c>
      <c r="DR380" s="2" t="s">
        <v>217</v>
      </c>
      <c r="DS380" s="2" t="s">
        <v>591</v>
      </c>
      <c r="DT380" s="2" t="s">
        <v>2204</v>
      </c>
      <c r="DU380" s="2" t="s">
        <v>232</v>
      </c>
      <c r="DV380" s="2" t="s">
        <v>220</v>
      </c>
      <c r="DW380" s="4"/>
      <c r="DX380" s="8"/>
      <c r="DY380" s="4">
        <v>2</v>
      </c>
      <c r="DZ380" s="8">
        <v>273.8</v>
      </c>
      <c r="EA380" s="7">
        <v>-1</v>
      </c>
      <c r="EB380" s="7">
        <v>-1</v>
      </c>
      <c r="EC380" s="2" t="s">
        <v>230</v>
      </c>
      <c r="ED380" s="2" t="s">
        <v>217</v>
      </c>
      <c r="EE380" s="2" t="s">
        <v>591</v>
      </c>
      <c r="EF380" s="2" t="s">
        <v>3441</v>
      </c>
      <c r="EG380" s="2" t="s">
        <v>232</v>
      </c>
      <c r="EH380" s="2" t="s">
        <v>220</v>
      </c>
      <c r="EI380" s="4"/>
      <c r="EJ380" s="8"/>
      <c r="EK380" s="4"/>
      <c r="EL380" s="8"/>
      <c r="EM380" s="7"/>
      <c r="EN380" s="7"/>
      <c r="EO380" s="2" t="s">
        <v>268</v>
      </c>
      <c r="EP380" s="2" t="s">
        <v>217</v>
      </c>
      <c r="EQ380" s="2" t="s">
        <v>220</v>
      </c>
      <c r="ER380" s="2" t="s">
        <v>220</v>
      </c>
      <c r="ES380" s="2" t="s">
        <v>232</v>
      </c>
      <c r="ET380" s="2" t="s">
        <v>220</v>
      </c>
      <c r="EU380" s="4"/>
      <c r="EV380" s="8"/>
      <c r="EW380" s="4"/>
      <c r="EX380" s="8"/>
      <c r="EY380" s="7"/>
      <c r="EZ380" s="7"/>
      <c r="FA380" s="2" t="s">
        <v>230</v>
      </c>
      <c r="FB380" s="2" t="s">
        <v>270</v>
      </c>
      <c r="FC380" s="2" t="s">
        <v>1398</v>
      </c>
      <c r="FD380" s="2" t="s">
        <v>2451</v>
      </c>
      <c r="FE380" s="2" t="s">
        <v>232</v>
      </c>
      <c r="FF380" s="2" t="s">
        <v>220</v>
      </c>
      <c r="FG380" s="4"/>
      <c r="FH380" s="8"/>
      <c r="FI380" s="4"/>
      <c r="FJ380" s="8"/>
      <c r="FK380" s="7"/>
      <c r="FL380" s="7"/>
      <c r="FM380" s="2" t="s">
        <v>230</v>
      </c>
      <c r="FN380" s="2" t="s">
        <v>217</v>
      </c>
      <c r="FO380" s="2" t="s">
        <v>458</v>
      </c>
      <c r="FP380" s="2" t="s">
        <v>967</v>
      </c>
      <c r="FQ380" s="2" t="s">
        <v>232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277</v>
      </c>
      <c r="FZ380" s="2" t="s">
        <v>217</v>
      </c>
      <c r="GA380" s="2" t="s">
        <v>220</v>
      </c>
      <c r="GB380" s="2" t="s">
        <v>220</v>
      </c>
      <c r="GC380" s="2" t="s">
        <v>232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277</v>
      </c>
      <c r="GL380" s="2" t="s">
        <v>217</v>
      </c>
      <c r="GM380" s="2" t="s">
        <v>220</v>
      </c>
      <c r="GN380" s="2" t="s">
        <v>220</v>
      </c>
      <c r="GO380" s="2" t="s">
        <v>232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268</v>
      </c>
      <c r="GX380" s="2" t="s">
        <v>217</v>
      </c>
      <c r="GY380" s="2" t="s">
        <v>220</v>
      </c>
      <c r="GZ380" s="2" t="s">
        <v>220</v>
      </c>
      <c r="HA380" s="2" t="s">
        <v>232</v>
      </c>
      <c r="HB380" s="2" t="s">
        <v>220</v>
      </c>
      <c r="HC380" s="4"/>
      <c r="HD380" s="8"/>
      <c r="HE380" s="4"/>
      <c r="HF380" s="8"/>
      <c r="HG380" s="7"/>
      <c r="HH380" s="7"/>
      <c r="HI380" s="2" t="s">
        <v>268</v>
      </c>
      <c r="HJ380" s="2" t="s">
        <v>217</v>
      </c>
      <c r="HK380" s="2" t="s">
        <v>220</v>
      </c>
      <c r="HL380" s="2" t="s">
        <v>220</v>
      </c>
      <c r="HM380" s="2" t="s">
        <v>232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230</v>
      </c>
      <c r="HV380" s="2" t="s">
        <v>217</v>
      </c>
      <c r="HW380" s="2" t="s">
        <v>496</v>
      </c>
      <c r="HX380" s="2" t="s">
        <v>425</v>
      </c>
      <c r="HY380" s="2" t="s">
        <v>232</v>
      </c>
      <c r="HZ380" s="2" t="s">
        <v>220</v>
      </c>
      <c r="IA380" s="4"/>
      <c r="IB380" s="8"/>
      <c r="IC380" s="4"/>
      <c r="ID380" s="8"/>
      <c r="IE380" s="7"/>
      <c r="IF380" s="7"/>
      <c r="IG380" s="2" t="s">
        <v>230</v>
      </c>
      <c r="IH380" s="2" t="s">
        <v>217</v>
      </c>
      <c r="II380" s="2" t="s">
        <v>591</v>
      </c>
      <c r="IJ380" s="2" t="s">
        <v>2420</v>
      </c>
      <c r="IK380" s="2" t="s">
        <v>232</v>
      </c>
      <c r="IL380" s="2" t="s">
        <v>220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217</v>
      </c>
      <c r="IU380" s="2" t="s">
        <v>220</v>
      </c>
      <c r="IV380" s="2" t="s">
        <v>220</v>
      </c>
      <c r="IW380" s="2" t="s">
        <v>232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254</v>
      </c>
      <c r="JF380" s="2" t="s">
        <v>217</v>
      </c>
      <c r="JG380" s="2" t="s">
        <v>1387</v>
      </c>
      <c r="JH380" s="2" t="s">
        <v>220</v>
      </c>
      <c r="JI380" s="2" t="s">
        <v>232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230</v>
      </c>
      <c r="JR380" s="2" t="s">
        <v>217</v>
      </c>
      <c r="JS380" s="2" t="s">
        <v>591</v>
      </c>
      <c r="JT380" s="2" t="s">
        <v>3442</v>
      </c>
      <c r="JU380" s="2" t="s">
        <v>232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277</v>
      </c>
      <c r="KD380" s="2" t="s">
        <v>217</v>
      </c>
      <c r="KE380" s="2" t="s">
        <v>220</v>
      </c>
      <c r="KF380" s="2" t="s">
        <v>220</v>
      </c>
      <c r="KG380" s="2" t="s">
        <v>232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254</v>
      </c>
      <c r="KP380" s="2" t="s">
        <v>217</v>
      </c>
      <c r="KQ380" s="2" t="s">
        <v>220</v>
      </c>
      <c r="KR380" s="2" t="s">
        <v>220</v>
      </c>
      <c r="KS380" s="2" t="s">
        <v>232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268</v>
      </c>
      <c r="LB380" s="2" t="s">
        <v>217</v>
      </c>
      <c r="LC380" s="2" t="s">
        <v>220</v>
      </c>
      <c r="LD380" s="2" t="s">
        <v>220</v>
      </c>
      <c r="LE380" s="2" t="s">
        <v>232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268</v>
      </c>
      <c r="LN380" s="2" t="s">
        <v>217</v>
      </c>
      <c r="LO380" s="2" t="s">
        <v>220</v>
      </c>
      <c r="LP380" s="2" t="s">
        <v>220</v>
      </c>
      <c r="LQ380" s="2" t="s">
        <v>232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268</v>
      </c>
      <c r="LZ380" s="2" t="s">
        <v>217</v>
      </c>
      <c r="MA380" s="2" t="s">
        <v>220</v>
      </c>
      <c r="MB380" s="2" t="s">
        <v>220</v>
      </c>
      <c r="MC380" s="2" t="s">
        <v>232</v>
      </c>
      <c r="MD380" s="2" t="s">
        <v>220</v>
      </c>
      <c r="ME380" s="4"/>
      <c r="MF380" s="8"/>
      <c r="MG380" s="4"/>
      <c r="MH380" s="8"/>
      <c r="MI380" s="7"/>
      <c r="MJ380" s="7"/>
      <c r="MK380" s="2" t="s">
        <v>277</v>
      </c>
      <c r="ML380" s="2" t="s">
        <v>217</v>
      </c>
      <c r="MM380" s="2" t="s">
        <v>220</v>
      </c>
      <c r="MN380" s="2" t="s">
        <v>220</v>
      </c>
      <c r="MO380" s="2" t="s">
        <v>232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230</v>
      </c>
      <c r="MX380" s="2" t="s">
        <v>274</v>
      </c>
      <c r="MY380" s="2" t="s">
        <v>648</v>
      </c>
      <c r="MZ380" s="2" t="s">
        <v>1464</v>
      </c>
      <c r="NA380" s="2" t="s">
        <v>232</v>
      </c>
      <c r="NB380" s="2" t="s">
        <v>220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220</v>
      </c>
      <c r="NK380" s="2" t="s">
        <v>220</v>
      </c>
      <c r="NL380" s="2" t="s">
        <v>220</v>
      </c>
      <c r="NM380" s="2" t="s">
        <v>220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277</v>
      </c>
      <c r="NV380" s="2" t="s">
        <v>217</v>
      </c>
      <c r="NW380" s="2" t="s">
        <v>220</v>
      </c>
      <c r="NX380" s="2" t="s">
        <v>220</v>
      </c>
      <c r="NY380" s="2" t="s">
        <v>232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220</v>
      </c>
      <c r="OI380" s="2" t="s">
        <v>220</v>
      </c>
      <c r="OJ380" s="2" t="s">
        <v>220</v>
      </c>
      <c r="OK380" s="2" t="s">
        <v>220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230</v>
      </c>
      <c r="OT380" s="2" t="s">
        <v>270</v>
      </c>
      <c r="OU380" s="2" t="s">
        <v>607</v>
      </c>
      <c r="OV380" s="2" t="s">
        <v>3443</v>
      </c>
      <c r="OW380" s="2" t="s">
        <v>232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277</v>
      </c>
      <c r="PF380" s="2" t="s">
        <v>217</v>
      </c>
      <c r="PG380" s="2" t="s">
        <v>220</v>
      </c>
      <c r="PH380" s="2" t="s">
        <v>220</v>
      </c>
      <c r="PI380" s="2" t="s">
        <v>232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230</v>
      </c>
      <c r="PR380" s="2" t="s">
        <v>270</v>
      </c>
      <c r="PS380" s="2" t="s">
        <v>279</v>
      </c>
      <c r="PT380" s="2" t="s">
        <v>2423</v>
      </c>
      <c r="PU380" s="2" t="s">
        <v>232</v>
      </c>
      <c r="PV380" s="2" t="s">
        <v>220</v>
      </c>
      <c r="PW380" s="4">
        <v>104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>
        <v>40</v>
      </c>
      <c r="RM380" s="4"/>
      <c r="RN380" s="4"/>
      <c r="RO380" s="4"/>
      <c r="RP380" s="4"/>
      <c r="RQ380" s="4"/>
      <c r="RR380" s="4">
        <v>51</v>
      </c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>
        <v>50</v>
      </c>
      <c r="TB380" s="4"/>
      <c r="TC380" s="4"/>
      <c r="TD380" s="4"/>
      <c r="TE380" s="4"/>
      <c r="TF380" s="4"/>
      <c r="TG380" s="4"/>
      <c r="TH380" s="4"/>
    </row>
    <row r="381">
      <c r="A381" s="2" t="s">
        <v>3444</v>
      </c>
      <c r="B381" s="2" t="s">
        <v>209</v>
      </c>
      <c r="C381" s="2" t="s">
        <v>3341</v>
      </c>
      <c r="D381" s="2" t="s">
        <v>211</v>
      </c>
      <c r="E381" s="2" t="s">
        <v>1372</v>
      </c>
      <c r="F381" s="2" t="s">
        <v>3428</v>
      </c>
      <c r="G381" s="2" t="s">
        <v>3428</v>
      </c>
      <c r="H381" s="2" t="s">
        <v>3428</v>
      </c>
      <c r="I381" s="2" t="s">
        <v>3429</v>
      </c>
      <c r="J381" s="2" t="s">
        <v>3394</v>
      </c>
      <c r="K381" s="2" t="s">
        <v>3430</v>
      </c>
      <c r="L381" s="3">
        <v>125</v>
      </c>
      <c r="M381" s="3">
        <v>131.24</v>
      </c>
      <c r="N381" s="3">
        <v>264.99</v>
      </c>
      <c r="O381" s="2" t="s">
        <v>217</v>
      </c>
      <c r="P381" s="2" t="s">
        <v>405</v>
      </c>
      <c r="Q381" s="2" t="s">
        <v>219</v>
      </c>
      <c r="R381" s="2" t="s">
        <v>220</v>
      </c>
      <c r="S381" s="2" t="s">
        <v>3431</v>
      </c>
      <c r="T381" s="2" t="s">
        <v>220</v>
      </c>
      <c r="U381" s="2" t="s">
        <v>3381</v>
      </c>
      <c r="V381" s="2" t="s">
        <v>3167</v>
      </c>
      <c r="W381" s="2" t="s">
        <v>3167</v>
      </c>
      <c r="X381" s="2" t="s">
        <v>3029</v>
      </c>
      <c r="Y381" s="2" t="s">
        <v>582</v>
      </c>
      <c r="Z381" s="4">
        <v>18</v>
      </c>
      <c r="AA381" s="4">
        <f>=ROUNDDOWN(9,0)</f>
      </c>
      <c r="AB381" s="5">
        <v>2</v>
      </c>
      <c r="AC381" s="2" t="s">
        <v>3008</v>
      </c>
      <c r="AD381" s="4">
        <v>20</v>
      </c>
      <c r="AE381" s="4">
        <v>89</v>
      </c>
      <c r="AF381" s="6">
        <v>68</v>
      </c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>
        <v>6</v>
      </c>
      <c r="AQ381" s="8">
        <v>823.74</v>
      </c>
      <c r="AR381" s="4">
        <v>2</v>
      </c>
      <c r="AS381" s="8">
        <v>284.66</v>
      </c>
      <c r="AT381" s="7">
        <v>2</v>
      </c>
      <c r="AU381" s="7">
        <v>1.8938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>
        <v>0.3247</v>
      </c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 t="s">
        <v>220</v>
      </c>
      <c r="BJ381" s="4">
        <v>6</v>
      </c>
      <c r="BK381" s="8">
        <v>823.74</v>
      </c>
      <c r="BL381" s="2" t="s">
        <v>3445</v>
      </c>
      <c r="BM381" s="7">
        <v>1</v>
      </c>
      <c r="BN381" s="7">
        <v>1</v>
      </c>
      <c r="BO381" s="4">
        <v>1</v>
      </c>
      <c r="BP381" s="8">
        <v>140.56</v>
      </c>
      <c r="BQ381" s="4">
        <v>1</v>
      </c>
      <c r="BR381" s="8">
        <v>140.56</v>
      </c>
      <c r="BS381" s="7"/>
      <c r="BT381" s="7"/>
      <c r="BU381" s="2" t="s">
        <v>230</v>
      </c>
      <c r="BV381" s="2" t="s">
        <v>217</v>
      </c>
      <c r="BW381" s="2" t="s">
        <v>220</v>
      </c>
      <c r="BX381" s="2" t="s">
        <v>3446</v>
      </c>
      <c r="BY381" s="2" t="s">
        <v>232</v>
      </c>
      <c r="BZ381" s="2" t="s">
        <v>220</v>
      </c>
      <c r="CA381" s="4"/>
      <c r="CB381" s="8"/>
      <c r="CC381" s="4"/>
      <c r="CD381" s="8"/>
      <c r="CE381" s="7"/>
      <c r="CF381" s="7"/>
      <c r="CG381" s="2" t="s">
        <v>230</v>
      </c>
      <c r="CH381" s="2" t="s">
        <v>217</v>
      </c>
      <c r="CI381" s="2" t="s">
        <v>591</v>
      </c>
      <c r="CJ381" s="2" t="s">
        <v>3447</v>
      </c>
      <c r="CK381" s="2" t="s">
        <v>232</v>
      </c>
      <c r="CL381" s="2" t="s">
        <v>220</v>
      </c>
      <c r="CM381" s="4">
        <v>1</v>
      </c>
      <c r="CN381" s="8">
        <v>132.5</v>
      </c>
      <c r="CO381" s="4"/>
      <c r="CP381" s="8"/>
      <c r="CQ381" s="7"/>
      <c r="CR381" s="7"/>
      <c r="CS381" s="2" t="s">
        <v>230</v>
      </c>
      <c r="CT381" s="2" t="s">
        <v>217</v>
      </c>
      <c r="CU381" s="2" t="s">
        <v>235</v>
      </c>
      <c r="CV381" s="2" t="s">
        <v>477</v>
      </c>
      <c r="CW381" s="2" t="s">
        <v>232</v>
      </c>
      <c r="CX381" s="2" t="s">
        <v>220</v>
      </c>
      <c r="CY381" s="4">
        <v>2</v>
      </c>
      <c r="CZ381" s="8">
        <v>288.2</v>
      </c>
      <c r="DA381" s="4">
        <v>1</v>
      </c>
      <c r="DB381" s="8">
        <v>144.1</v>
      </c>
      <c r="DC381" s="7">
        <v>1</v>
      </c>
      <c r="DD381" s="7">
        <v>1</v>
      </c>
      <c r="DE381" s="2" t="s">
        <v>230</v>
      </c>
      <c r="DF381" s="2" t="s">
        <v>217</v>
      </c>
      <c r="DG381" s="2" t="s">
        <v>589</v>
      </c>
      <c r="DH381" s="2" t="s">
        <v>3448</v>
      </c>
      <c r="DI381" s="2" t="s">
        <v>232</v>
      </c>
      <c r="DJ381" s="2" t="s">
        <v>220</v>
      </c>
      <c r="DK381" s="4">
        <v>2</v>
      </c>
      <c r="DL381" s="8">
        <v>262.48</v>
      </c>
      <c r="DM381" s="4"/>
      <c r="DN381" s="8"/>
      <c r="DO381" s="7"/>
      <c r="DP381" s="7"/>
      <c r="DQ381" s="2" t="s">
        <v>230</v>
      </c>
      <c r="DR381" s="2" t="s">
        <v>217</v>
      </c>
      <c r="DS381" s="2" t="s">
        <v>591</v>
      </c>
      <c r="DT381" s="2" t="s">
        <v>3449</v>
      </c>
      <c r="DU381" s="2" t="s">
        <v>232</v>
      </c>
      <c r="DV381" s="2" t="s">
        <v>220</v>
      </c>
      <c r="DW381" s="4"/>
      <c r="DX381" s="8"/>
      <c r="DY381" s="4"/>
      <c r="DZ381" s="8"/>
      <c r="EA381" s="7"/>
      <c r="EB381" s="7"/>
      <c r="EC381" s="2" t="s">
        <v>230</v>
      </c>
      <c r="ED381" s="2" t="s">
        <v>217</v>
      </c>
      <c r="EE381" s="2" t="s">
        <v>591</v>
      </c>
      <c r="EF381" s="2" t="s">
        <v>1668</v>
      </c>
      <c r="EG381" s="2" t="s">
        <v>232</v>
      </c>
      <c r="EH381" s="2" t="s">
        <v>220</v>
      </c>
      <c r="EI381" s="4"/>
      <c r="EJ381" s="8"/>
      <c r="EK381" s="4"/>
      <c r="EL381" s="8"/>
      <c r="EM381" s="7"/>
      <c r="EN381" s="7"/>
      <c r="EO381" s="2" t="s">
        <v>268</v>
      </c>
      <c r="EP381" s="2" t="s">
        <v>217</v>
      </c>
      <c r="EQ381" s="2" t="s">
        <v>220</v>
      </c>
      <c r="ER381" s="2" t="s">
        <v>220</v>
      </c>
      <c r="ES381" s="2" t="s">
        <v>269</v>
      </c>
      <c r="ET381" s="2" t="s">
        <v>220</v>
      </c>
      <c r="EU381" s="4"/>
      <c r="EV381" s="8"/>
      <c r="EW381" s="4"/>
      <c r="EX381" s="8"/>
      <c r="EY381" s="7"/>
      <c r="EZ381" s="7"/>
      <c r="FA381" s="2" t="s">
        <v>230</v>
      </c>
      <c r="FB381" s="2" t="s">
        <v>270</v>
      </c>
      <c r="FC381" s="2" t="s">
        <v>1398</v>
      </c>
      <c r="FD381" s="2" t="s">
        <v>3450</v>
      </c>
      <c r="FE381" s="2" t="s">
        <v>232</v>
      </c>
      <c r="FF381" s="2" t="s">
        <v>220</v>
      </c>
      <c r="FG381" s="4"/>
      <c r="FH381" s="8"/>
      <c r="FI381" s="4"/>
      <c r="FJ381" s="8"/>
      <c r="FK381" s="7"/>
      <c r="FL381" s="7"/>
      <c r="FM381" s="2" t="s">
        <v>230</v>
      </c>
      <c r="FN381" s="2" t="s">
        <v>217</v>
      </c>
      <c r="FO381" s="2" t="s">
        <v>458</v>
      </c>
      <c r="FP381" s="2" t="s">
        <v>505</v>
      </c>
      <c r="FQ381" s="2" t="s">
        <v>232</v>
      </c>
      <c r="FR381" s="2" t="s">
        <v>220</v>
      </c>
      <c r="FS381" s="4"/>
      <c r="FT381" s="8"/>
      <c r="FU381" s="4"/>
      <c r="FV381" s="8"/>
      <c r="FW381" s="7"/>
      <c r="FX381" s="7"/>
      <c r="FY381" s="2" t="s">
        <v>277</v>
      </c>
      <c r="FZ381" s="2" t="s">
        <v>217</v>
      </c>
      <c r="GA381" s="2" t="s">
        <v>220</v>
      </c>
      <c r="GB381" s="2" t="s">
        <v>220</v>
      </c>
      <c r="GC381" s="2" t="s">
        <v>232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277</v>
      </c>
      <c r="GL381" s="2" t="s">
        <v>217</v>
      </c>
      <c r="GM381" s="2" t="s">
        <v>220</v>
      </c>
      <c r="GN381" s="2" t="s">
        <v>220</v>
      </c>
      <c r="GO381" s="2" t="s">
        <v>232</v>
      </c>
      <c r="GP381" s="2" t="s">
        <v>220</v>
      </c>
      <c r="GQ381" s="4"/>
      <c r="GR381" s="8"/>
      <c r="GS381" s="4"/>
      <c r="GT381" s="8"/>
      <c r="GU381" s="7"/>
      <c r="GV381" s="7"/>
      <c r="GW381" s="2" t="s">
        <v>268</v>
      </c>
      <c r="GX381" s="2" t="s">
        <v>217</v>
      </c>
      <c r="GY381" s="2" t="s">
        <v>220</v>
      </c>
      <c r="GZ381" s="2" t="s">
        <v>220</v>
      </c>
      <c r="HA381" s="2" t="s">
        <v>232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268</v>
      </c>
      <c r="HJ381" s="2" t="s">
        <v>217</v>
      </c>
      <c r="HK381" s="2" t="s">
        <v>220</v>
      </c>
      <c r="HL381" s="2" t="s">
        <v>220</v>
      </c>
      <c r="HM381" s="2" t="s">
        <v>232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230</v>
      </c>
      <c r="HV381" s="2" t="s">
        <v>217</v>
      </c>
      <c r="HW381" s="2" t="s">
        <v>496</v>
      </c>
      <c r="HX381" s="2" t="s">
        <v>352</v>
      </c>
      <c r="HY381" s="2" t="s">
        <v>232</v>
      </c>
      <c r="HZ381" s="2" t="s">
        <v>220</v>
      </c>
      <c r="IA381" s="4"/>
      <c r="IB381" s="8"/>
      <c r="IC381" s="4"/>
      <c r="ID381" s="8"/>
      <c r="IE381" s="7"/>
      <c r="IF381" s="7"/>
      <c r="IG381" s="2" t="s">
        <v>230</v>
      </c>
      <c r="IH381" s="2" t="s">
        <v>217</v>
      </c>
      <c r="II381" s="2" t="s">
        <v>591</v>
      </c>
      <c r="IJ381" s="2" t="s">
        <v>1666</v>
      </c>
      <c r="IK381" s="2" t="s">
        <v>232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217</v>
      </c>
      <c r="IU381" s="2" t="s">
        <v>220</v>
      </c>
      <c r="IV381" s="2" t="s">
        <v>220</v>
      </c>
      <c r="IW381" s="2" t="s">
        <v>232</v>
      </c>
      <c r="IX381" s="2" t="s">
        <v>220</v>
      </c>
      <c r="IY381" s="4"/>
      <c r="IZ381" s="8"/>
      <c r="JA381" s="4"/>
      <c r="JB381" s="8"/>
      <c r="JC381" s="7"/>
      <c r="JD381" s="7"/>
      <c r="JE381" s="2" t="s">
        <v>254</v>
      </c>
      <c r="JF381" s="2" t="s">
        <v>217</v>
      </c>
      <c r="JG381" s="2" t="s">
        <v>1387</v>
      </c>
      <c r="JH381" s="2" t="s">
        <v>220</v>
      </c>
      <c r="JI381" s="2" t="s">
        <v>232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230</v>
      </c>
      <c r="JR381" s="2" t="s">
        <v>217</v>
      </c>
      <c r="JS381" s="2" t="s">
        <v>591</v>
      </c>
      <c r="JT381" s="2" t="s">
        <v>1422</v>
      </c>
      <c r="JU381" s="2" t="s">
        <v>232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277</v>
      </c>
      <c r="KD381" s="2" t="s">
        <v>217</v>
      </c>
      <c r="KE381" s="2" t="s">
        <v>220</v>
      </c>
      <c r="KF381" s="2" t="s">
        <v>220</v>
      </c>
      <c r="KG381" s="2" t="s">
        <v>232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254</v>
      </c>
      <c r="KP381" s="2" t="s">
        <v>217</v>
      </c>
      <c r="KQ381" s="2" t="s">
        <v>220</v>
      </c>
      <c r="KR381" s="2" t="s">
        <v>220</v>
      </c>
      <c r="KS381" s="2" t="s">
        <v>232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268</v>
      </c>
      <c r="LB381" s="2" t="s">
        <v>217</v>
      </c>
      <c r="LC381" s="2" t="s">
        <v>220</v>
      </c>
      <c r="LD381" s="2" t="s">
        <v>220</v>
      </c>
      <c r="LE381" s="2" t="s">
        <v>232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268</v>
      </c>
      <c r="LN381" s="2" t="s">
        <v>217</v>
      </c>
      <c r="LO381" s="2" t="s">
        <v>220</v>
      </c>
      <c r="LP381" s="2" t="s">
        <v>220</v>
      </c>
      <c r="LQ381" s="2" t="s">
        <v>232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268</v>
      </c>
      <c r="LZ381" s="2" t="s">
        <v>217</v>
      </c>
      <c r="MA381" s="2" t="s">
        <v>220</v>
      </c>
      <c r="MB381" s="2" t="s">
        <v>220</v>
      </c>
      <c r="MC381" s="2" t="s">
        <v>232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277</v>
      </c>
      <c r="ML381" s="2" t="s">
        <v>217</v>
      </c>
      <c r="MM381" s="2" t="s">
        <v>220</v>
      </c>
      <c r="MN381" s="2" t="s">
        <v>220</v>
      </c>
      <c r="MO381" s="2" t="s">
        <v>232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230</v>
      </c>
      <c r="MX381" s="2" t="s">
        <v>274</v>
      </c>
      <c r="MY381" s="2" t="s">
        <v>648</v>
      </c>
      <c r="MZ381" s="2" t="s">
        <v>1665</v>
      </c>
      <c r="NA381" s="2" t="s">
        <v>232</v>
      </c>
      <c r="NB381" s="2" t="s">
        <v>220</v>
      </c>
      <c r="NC381" s="4"/>
      <c r="ND381" s="8"/>
      <c r="NE381" s="4"/>
      <c r="NF381" s="8"/>
      <c r="NG381" s="7"/>
      <c r="NH381" s="7"/>
      <c r="NI381" s="2" t="s">
        <v>220</v>
      </c>
      <c r="NJ381" s="2" t="s">
        <v>220</v>
      </c>
      <c r="NK381" s="2" t="s">
        <v>220</v>
      </c>
      <c r="NL381" s="2" t="s">
        <v>220</v>
      </c>
      <c r="NM381" s="2" t="s">
        <v>220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277</v>
      </c>
      <c r="NV381" s="2" t="s">
        <v>217</v>
      </c>
      <c r="NW381" s="2" t="s">
        <v>220</v>
      </c>
      <c r="NX381" s="2" t="s">
        <v>220</v>
      </c>
      <c r="NY381" s="2" t="s">
        <v>232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220</v>
      </c>
      <c r="OI381" s="2" t="s">
        <v>220</v>
      </c>
      <c r="OJ381" s="2" t="s">
        <v>220</v>
      </c>
      <c r="OK381" s="2" t="s">
        <v>220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230</v>
      </c>
      <c r="OT381" s="2" t="s">
        <v>270</v>
      </c>
      <c r="OU381" s="2" t="s">
        <v>607</v>
      </c>
      <c r="OV381" s="2" t="s">
        <v>3451</v>
      </c>
      <c r="OW381" s="2" t="s">
        <v>232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277</v>
      </c>
      <c r="PF381" s="2" t="s">
        <v>217</v>
      </c>
      <c r="PG381" s="2" t="s">
        <v>220</v>
      </c>
      <c r="PH381" s="2" t="s">
        <v>220</v>
      </c>
      <c r="PI381" s="2" t="s">
        <v>232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230</v>
      </c>
      <c r="PR381" s="2" t="s">
        <v>270</v>
      </c>
      <c r="PS381" s="2" t="s">
        <v>279</v>
      </c>
      <c r="PT381" s="2" t="s">
        <v>220</v>
      </c>
      <c r="PU381" s="2" t="s">
        <v>232</v>
      </c>
      <c r="PV381" s="2" t="s">
        <v>220</v>
      </c>
      <c r="PW381" s="4">
        <v>18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>
        <v>20</v>
      </c>
      <c r="RM381" s="4"/>
      <c r="RN381" s="4"/>
      <c r="RO381" s="4"/>
      <c r="RP381" s="4"/>
      <c r="RQ381" s="4"/>
      <c r="RR381" s="4">
        <v>34</v>
      </c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>
        <v>35</v>
      </c>
      <c r="TB381" s="4"/>
      <c r="TC381" s="4"/>
      <c r="TD381" s="4"/>
      <c r="TE381" s="4"/>
      <c r="TF381" s="4"/>
      <c r="TG381" s="4"/>
      <c r="TH381" s="4"/>
    </row>
    <row r="382">
      <c r="A382" s="2" t="s">
        <v>3452</v>
      </c>
      <c r="B382" s="2" t="s">
        <v>209</v>
      </c>
      <c r="C382" s="2" t="s">
        <v>3341</v>
      </c>
      <c r="D382" s="2" t="s">
        <v>211</v>
      </c>
      <c r="E382" s="2" t="s">
        <v>1372</v>
      </c>
      <c r="F382" s="2" t="s">
        <v>3428</v>
      </c>
      <c r="G382" s="2" t="s">
        <v>3428</v>
      </c>
      <c r="H382" s="2" t="s">
        <v>3428</v>
      </c>
      <c r="I382" s="2" t="s">
        <v>3453</v>
      </c>
      <c r="J382" s="2" t="s">
        <v>1492</v>
      </c>
      <c r="K382" s="2" t="s">
        <v>578</v>
      </c>
      <c r="L382" s="3">
        <v>80</v>
      </c>
      <c r="M382" s="3">
        <v>83.99</v>
      </c>
      <c r="N382" s="3">
        <v>174.99</v>
      </c>
      <c r="O382" s="2" t="s">
        <v>217</v>
      </c>
      <c r="P382" s="2" t="s">
        <v>673</v>
      </c>
      <c r="Q382" s="2" t="s">
        <v>219</v>
      </c>
      <c r="R382" s="2" t="s">
        <v>220</v>
      </c>
      <c r="S382" s="2" t="s">
        <v>3454</v>
      </c>
      <c r="T382" s="2" t="s">
        <v>220</v>
      </c>
      <c r="U382" s="2" t="s">
        <v>220</v>
      </c>
      <c r="V382" s="2" t="s">
        <v>3167</v>
      </c>
      <c r="W382" s="2" t="s">
        <v>3167</v>
      </c>
      <c r="X382" s="2" t="s">
        <v>3029</v>
      </c>
      <c r="Y382" s="2" t="s">
        <v>582</v>
      </c>
      <c r="Z382" s="4">
        <v>88</v>
      </c>
      <c r="AA382" s="4">
        <f>=ROUNDDOWN(88,0)</f>
      </c>
      <c r="AB382" s="5">
        <v>1</v>
      </c>
      <c r="AC382" s="2" t="s">
        <v>524</v>
      </c>
      <c r="AD382" s="4">
        <v>7</v>
      </c>
      <c r="AE382" s="4">
        <v>7</v>
      </c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>
        <v>5</v>
      </c>
      <c r="AQ382" s="8">
        <v>457.35</v>
      </c>
      <c r="AR382" s="4">
        <v>3</v>
      </c>
      <c r="AS382" s="8">
        <v>278.62</v>
      </c>
      <c r="AT382" s="7">
        <v>0.6667</v>
      </c>
      <c r="AU382" s="7">
        <v>0.6415</v>
      </c>
      <c r="AV382" s="4">
        <v>20</v>
      </c>
      <c r="AW382" s="8">
        <v>2031.97</v>
      </c>
      <c r="AX382" s="4">
        <v>19</v>
      </c>
      <c r="AY382" s="8">
        <v>1964.72</v>
      </c>
      <c r="AZ382" s="7">
        <v>0.0526</v>
      </c>
      <c r="BA382" s="7">
        <v>0.0342</v>
      </c>
      <c r="BB382" s="7">
        <v>0.2251</v>
      </c>
      <c r="BC382" s="4" t="s">
        <v>220</v>
      </c>
      <c r="BD382" s="8" t="s">
        <v>220</v>
      </c>
      <c r="BE382" s="4" t="s">
        <v>220</v>
      </c>
      <c r="BF382" s="8" t="s">
        <v>220</v>
      </c>
      <c r="BG382" s="7" t="s">
        <v>220</v>
      </c>
      <c r="BH382" s="7" t="s">
        <v>220</v>
      </c>
      <c r="BI382" s="7">
        <v>0.4447</v>
      </c>
      <c r="BJ382" s="4">
        <v>5</v>
      </c>
      <c r="BK382" s="8">
        <v>457.35</v>
      </c>
      <c r="BL382" s="2" t="s">
        <v>3455</v>
      </c>
      <c r="BM382" s="7">
        <v>1</v>
      </c>
      <c r="BN382" s="7">
        <v>1</v>
      </c>
      <c r="BO382" s="4">
        <v>2</v>
      </c>
      <c r="BP382" s="8">
        <v>188.02</v>
      </c>
      <c r="BQ382" s="4"/>
      <c r="BR382" s="8"/>
      <c r="BS382" s="7"/>
      <c r="BT382" s="7"/>
      <c r="BU382" s="2" t="s">
        <v>230</v>
      </c>
      <c r="BV382" s="2" t="s">
        <v>217</v>
      </c>
      <c r="BW382" s="2" t="s">
        <v>220</v>
      </c>
      <c r="BX382" s="2" t="s">
        <v>636</v>
      </c>
      <c r="BY382" s="2" t="s">
        <v>232</v>
      </c>
      <c r="BZ382" s="2" t="s">
        <v>220</v>
      </c>
      <c r="CA382" s="4">
        <v>2</v>
      </c>
      <c r="CB382" s="8">
        <v>187.9</v>
      </c>
      <c r="CC382" s="4">
        <v>2</v>
      </c>
      <c r="CD382" s="8">
        <v>187.9</v>
      </c>
      <c r="CE382" s="7"/>
      <c r="CF382" s="7"/>
      <c r="CG382" s="2" t="s">
        <v>230</v>
      </c>
      <c r="CH382" s="2" t="s">
        <v>217</v>
      </c>
      <c r="CI382" s="2" t="s">
        <v>591</v>
      </c>
      <c r="CJ382" s="2" t="s">
        <v>1498</v>
      </c>
      <c r="CK382" s="2" t="s">
        <v>232</v>
      </c>
      <c r="CL382" s="2" t="s">
        <v>220</v>
      </c>
      <c r="CM382" s="4"/>
      <c r="CN382" s="8"/>
      <c r="CO382" s="4"/>
      <c r="CP382" s="8"/>
      <c r="CQ382" s="7"/>
      <c r="CR382" s="7"/>
      <c r="CS382" s="2" t="s">
        <v>230</v>
      </c>
      <c r="CT382" s="2" t="s">
        <v>217</v>
      </c>
      <c r="CU382" s="2" t="s">
        <v>235</v>
      </c>
      <c r="CV382" s="2" t="s">
        <v>666</v>
      </c>
      <c r="CW382" s="2" t="s">
        <v>269</v>
      </c>
      <c r="CX382" s="2" t="s">
        <v>220</v>
      </c>
      <c r="CY382" s="4"/>
      <c r="CZ382" s="8"/>
      <c r="DA382" s="4"/>
      <c r="DB382" s="8"/>
      <c r="DC382" s="7"/>
      <c r="DD382" s="7"/>
      <c r="DE382" s="2" t="s">
        <v>230</v>
      </c>
      <c r="DF382" s="2" t="s">
        <v>217</v>
      </c>
      <c r="DG382" s="2" t="s">
        <v>589</v>
      </c>
      <c r="DH382" s="2" t="s">
        <v>247</v>
      </c>
      <c r="DI382" s="2" t="s">
        <v>232</v>
      </c>
      <c r="DJ382" s="2" t="s">
        <v>220</v>
      </c>
      <c r="DK382" s="4"/>
      <c r="DL382" s="8"/>
      <c r="DM382" s="4"/>
      <c r="DN382" s="8"/>
      <c r="DO382" s="7"/>
      <c r="DP382" s="7"/>
      <c r="DQ382" s="2" t="s">
        <v>230</v>
      </c>
      <c r="DR382" s="2" t="s">
        <v>217</v>
      </c>
      <c r="DS382" s="2" t="s">
        <v>1550</v>
      </c>
      <c r="DT382" s="2" t="s">
        <v>2682</v>
      </c>
      <c r="DU382" s="2" t="s">
        <v>232</v>
      </c>
      <c r="DV382" s="2" t="s">
        <v>220</v>
      </c>
      <c r="DW382" s="4">
        <v>1</v>
      </c>
      <c r="DX382" s="8">
        <v>81.43</v>
      </c>
      <c r="DY382" s="4"/>
      <c r="DZ382" s="8"/>
      <c r="EA382" s="7"/>
      <c r="EB382" s="7"/>
      <c r="EC382" s="2" t="s">
        <v>230</v>
      </c>
      <c r="ED382" s="2" t="s">
        <v>217</v>
      </c>
      <c r="EE382" s="2" t="s">
        <v>591</v>
      </c>
      <c r="EF382" s="2" t="s">
        <v>1513</v>
      </c>
      <c r="EG382" s="2" t="s">
        <v>232</v>
      </c>
      <c r="EH382" s="2" t="s">
        <v>220</v>
      </c>
      <c r="EI382" s="4"/>
      <c r="EJ382" s="8"/>
      <c r="EK382" s="4"/>
      <c r="EL382" s="8"/>
      <c r="EM382" s="7"/>
      <c r="EN382" s="7"/>
      <c r="EO382" s="2" t="s">
        <v>268</v>
      </c>
      <c r="EP382" s="2" t="s">
        <v>217</v>
      </c>
      <c r="EQ382" s="2" t="s">
        <v>220</v>
      </c>
      <c r="ER382" s="2" t="s">
        <v>220</v>
      </c>
      <c r="ES382" s="2" t="s">
        <v>232</v>
      </c>
      <c r="ET382" s="2" t="s">
        <v>220</v>
      </c>
      <c r="EU382" s="4"/>
      <c r="EV382" s="8"/>
      <c r="EW382" s="4"/>
      <c r="EX382" s="8"/>
      <c r="EY382" s="7"/>
      <c r="EZ382" s="7"/>
      <c r="FA382" s="2" t="s">
        <v>230</v>
      </c>
      <c r="FB382" s="2" t="s">
        <v>270</v>
      </c>
      <c r="FC382" s="2" t="s">
        <v>1398</v>
      </c>
      <c r="FD382" s="2" t="s">
        <v>3456</v>
      </c>
      <c r="FE382" s="2" t="s">
        <v>232</v>
      </c>
      <c r="FF382" s="2" t="s">
        <v>220</v>
      </c>
      <c r="FG382" s="4"/>
      <c r="FH382" s="8"/>
      <c r="FI382" s="4"/>
      <c r="FJ382" s="8"/>
      <c r="FK382" s="7"/>
      <c r="FL382" s="7"/>
      <c r="FM382" s="2" t="s">
        <v>230</v>
      </c>
      <c r="FN382" s="2" t="s">
        <v>217</v>
      </c>
      <c r="FO382" s="2" t="s">
        <v>458</v>
      </c>
      <c r="FP382" s="2" t="s">
        <v>513</v>
      </c>
      <c r="FQ382" s="2" t="s">
        <v>232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277</v>
      </c>
      <c r="FZ382" s="2" t="s">
        <v>217</v>
      </c>
      <c r="GA382" s="2" t="s">
        <v>220</v>
      </c>
      <c r="GB382" s="2" t="s">
        <v>220</v>
      </c>
      <c r="GC382" s="2" t="s">
        <v>232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386</v>
      </c>
      <c r="GL382" s="2" t="s">
        <v>217</v>
      </c>
      <c r="GM382" s="2" t="s">
        <v>220</v>
      </c>
      <c r="GN382" s="2" t="s">
        <v>220</v>
      </c>
      <c r="GO382" s="2" t="s">
        <v>232</v>
      </c>
      <c r="GP382" s="2" t="s">
        <v>220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217</v>
      </c>
      <c r="GY382" s="2" t="s">
        <v>220</v>
      </c>
      <c r="GZ382" s="2" t="s">
        <v>220</v>
      </c>
      <c r="HA382" s="2" t="s">
        <v>232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254</v>
      </c>
      <c r="HJ382" s="2" t="s">
        <v>217</v>
      </c>
      <c r="HK382" s="2" t="s">
        <v>220</v>
      </c>
      <c r="HL382" s="2" t="s">
        <v>220</v>
      </c>
      <c r="HM382" s="2" t="s">
        <v>232</v>
      </c>
      <c r="HN382" s="2" t="s">
        <v>220</v>
      </c>
      <c r="HO382" s="4"/>
      <c r="HP382" s="8"/>
      <c r="HQ382" s="4">
        <v>1</v>
      </c>
      <c r="HR382" s="8">
        <v>90.72</v>
      </c>
      <c r="HS382" s="7">
        <v>-1</v>
      </c>
      <c r="HT382" s="7">
        <v>-1</v>
      </c>
      <c r="HU382" s="2" t="s">
        <v>230</v>
      </c>
      <c r="HV382" s="2" t="s">
        <v>217</v>
      </c>
      <c r="HW382" s="2" t="s">
        <v>885</v>
      </c>
      <c r="HX382" s="2" t="s">
        <v>1065</v>
      </c>
      <c r="HY382" s="2" t="s">
        <v>232</v>
      </c>
      <c r="HZ382" s="2" t="s">
        <v>220</v>
      </c>
      <c r="IA382" s="4"/>
      <c r="IB382" s="8"/>
      <c r="IC382" s="4"/>
      <c r="ID382" s="8"/>
      <c r="IE382" s="7"/>
      <c r="IF382" s="7"/>
      <c r="IG382" s="2" t="s">
        <v>230</v>
      </c>
      <c r="IH382" s="2" t="s">
        <v>217</v>
      </c>
      <c r="II382" s="2" t="s">
        <v>591</v>
      </c>
      <c r="IJ382" s="2" t="s">
        <v>3457</v>
      </c>
      <c r="IK382" s="2" t="s">
        <v>232</v>
      </c>
      <c r="IL382" s="2" t="s">
        <v>220</v>
      </c>
      <c r="IM382" s="4"/>
      <c r="IN382" s="8"/>
      <c r="IO382" s="4"/>
      <c r="IP382" s="8"/>
      <c r="IQ382" s="7"/>
      <c r="IR382" s="7"/>
      <c r="IS382" s="2" t="s">
        <v>277</v>
      </c>
      <c r="IT382" s="2" t="s">
        <v>217</v>
      </c>
      <c r="IU382" s="2" t="s">
        <v>220</v>
      </c>
      <c r="IV382" s="2" t="s">
        <v>220</v>
      </c>
      <c r="IW382" s="2" t="s">
        <v>232</v>
      </c>
      <c r="IX382" s="2" t="s">
        <v>220</v>
      </c>
      <c r="IY382" s="4"/>
      <c r="IZ382" s="8"/>
      <c r="JA382" s="4"/>
      <c r="JB382" s="8"/>
      <c r="JC382" s="7"/>
      <c r="JD382" s="7"/>
      <c r="JE382" s="2" t="s">
        <v>230</v>
      </c>
      <c r="JF382" s="2" t="s">
        <v>270</v>
      </c>
      <c r="JG382" s="2" t="s">
        <v>1658</v>
      </c>
      <c r="JH382" s="2" t="s">
        <v>3458</v>
      </c>
      <c r="JI382" s="2" t="s">
        <v>232</v>
      </c>
      <c r="JJ382" s="2" t="s">
        <v>220</v>
      </c>
      <c r="JK382" s="4"/>
      <c r="JL382" s="8"/>
      <c r="JM382" s="4"/>
      <c r="JN382" s="8"/>
      <c r="JO382" s="7"/>
      <c r="JP382" s="7"/>
      <c r="JQ382" s="2" t="s">
        <v>230</v>
      </c>
      <c r="JR382" s="2" t="s">
        <v>217</v>
      </c>
      <c r="JS382" s="2" t="s">
        <v>591</v>
      </c>
      <c r="JT382" s="2" t="s">
        <v>1428</v>
      </c>
      <c r="JU382" s="2" t="s">
        <v>232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386</v>
      </c>
      <c r="KD382" s="2" t="s">
        <v>217</v>
      </c>
      <c r="KE382" s="2" t="s">
        <v>220</v>
      </c>
      <c r="KF382" s="2" t="s">
        <v>220</v>
      </c>
      <c r="KG382" s="2" t="s">
        <v>232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254</v>
      </c>
      <c r="KP382" s="2" t="s">
        <v>217</v>
      </c>
      <c r="KQ382" s="2" t="s">
        <v>220</v>
      </c>
      <c r="KR382" s="2" t="s">
        <v>220</v>
      </c>
      <c r="KS382" s="2" t="s">
        <v>232</v>
      </c>
      <c r="KT382" s="2" t="s">
        <v>220</v>
      </c>
      <c r="KU382" s="4"/>
      <c r="KV382" s="8"/>
      <c r="KW382" s="4"/>
      <c r="KX382" s="8"/>
      <c r="KY382" s="7"/>
      <c r="KZ382" s="7"/>
      <c r="LA382" s="2" t="s">
        <v>277</v>
      </c>
      <c r="LB382" s="2" t="s">
        <v>217</v>
      </c>
      <c r="LC382" s="2" t="s">
        <v>220</v>
      </c>
      <c r="LD382" s="2" t="s">
        <v>220</v>
      </c>
      <c r="LE382" s="2" t="s">
        <v>232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277</v>
      </c>
      <c r="LN382" s="2" t="s">
        <v>217</v>
      </c>
      <c r="LO382" s="2" t="s">
        <v>220</v>
      </c>
      <c r="LP382" s="2" t="s">
        <v>220</v>
      </c>
      <c r="LQ382" s="2" t="s">
        <v>232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277</v>
      </c>
      <c r="LZ382" s="2" t="s">
        <v>217</v>
      </c>
      <c r="MA382" s="2" t="s">
        <v>220</v>
      </c>
      <c r="MB382" s="2" t="s">
        <v>220</v>
      </c>
      <c r="MC382" s="2" t="s">
        <v>232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277</v>
      </c>
      <c r="ML382" s="2" t="s">
        <v>217</v>
      </c>
      <c r="MM382" s="2" t="s">
        <v>220</v>
      </c>
      <c r="MN382" s="2" t="s">
        <v>220</v>
      </c>
      <c r="MO382" s="2" t="s">
        <v>232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230</v>
      </c>
      <c r="MX382" s="2" t="s">
        <v>274</v>
      </c>
      <c r="MY382" s="2" t="s">
        <v>849</v>
      </c>
      <c r="MZ382" s="2" t="s">
        <v>1090</v>
      </c>
      <c r="NA382" s="2" t="s">
        <v>232</v>
      </c>
      <c r="NB382" s="2" t="s">
        <v>220</v>
      </c>
      <c r="NC382" s="4"/>
      <c r="ND382" s="8"/>
      <c r="NE382" s="4"/>
      <c r="NF382" s="8"/>
      <c r="NG382" s="7"/>
      <c r="NH382" s="7"/>
      <c r="NI382" s="2" t="s">
        <v>220</v>
      </c>
      <c r="NJ382" s="2" t="s">
        <v>220</v>
      </c>
      <c r="NK382" s="2" t="s">
        <v>220</v>
      </c>
      <c r="NL382" s="2" t="s">
        <v>220</v>
      </c>
      <c r="NM382" s="2" t="s">
        <v>220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277</v>
      </c>
      <c r="NV382" s="2" t="s">
        <v>217</v>
      </c>
      <c r="NW382" s="2" t="s">
        <v>220</v>
      </c>
      <c r="NX382" s="2" t="s">
        <v>220</v>
      </c>
      <c r="NY382" s="2" t="s">
        <v>232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220</v>
      </c>
      <c r="OH382" s="2" t="s">
        <v>220</v>
      </c>
      <c r="OI382" s="2" t="s">
        <v>220</v>
      </c>
      <c r="OJ382" s="2" t="s">
        <v>220</v>
      </c>
      <c r="OK382" s="2" t="s">
        <v>220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230</v>
      </c>
      <c r="OT382" s="2" t="s">
        <v>270</v>
      </c>
      <c r="OU382" s="2" t="s">
        <v>607</v>
      </c>
      <c r="OV382" s="2" t="s">
        <v>220</v>
      </c>
      <c r="OW382" s="2" t="s">
        <v>232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220</v>
      </c>
      <c r="PF382" s="2" t="s">
        <v>220</v>
      </c>
      <c r="PG382" s="2" t="s">
        <v>220</v>
      </c>
      <c r="PH382" s="2" t="s">
        <v>220</v>
      </c>
      <c r="PI382" s="2" t="s">
        <v>220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230</v>
      </c>
      <c r="PR382" s="2" t="s">
        <v>270</v>
      </c>
      <c r="PS382" s="2" t="s">
        <v>279</v>
      </c>
      <c r="PT382" s="2" t="s">
        <v>1910</v>
      </c>
      <c r="PU382" s="2" t="s">
        <v>232</v>
      </c>
      <c r="PV382" s="2" t="s">
        <v>220</v>
      </c>
      <c r="PW382" s="4">
        <v>88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>
        <v>7</v>
      </c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</row>
    <row r="383">
      <c r="A383" s="2" t="s">
        <v>3459</v>
      </c>
      <c r="B383" s="2" t="s">
        <v>209</v>
      </c>
      <c r="C383" s="2" t="s">
        <v>3341</v>
      </c>
      <c r="D383" s="2" t="s">
        <v>211</v>
      </c>
      <c r="E383" s="2" t="s">
        <v>1372</v>
      </c>
      <c r="F383" s="2" t="s">
        <v>3428</v>
      </c>
      <c r="G383" s="2" t="s">
        <v>3428</v>
      </c>
      <c r="H383" s="2" t="s">
        <v>3428</v>
      </c>
      <c r="I383" s="2" t="s">
        <v>3453</v>
      </c>
      <c r="J383" s="2" t="s">
        <v>3379</v>
      </c>
      <c r="K383" s="2" t="s">
        <v>578</v>
      </c>
      <c r="L383" s="3">
        <v>95</v>
      </c>
      <c r="M383" s="3">
        <v>99.74</v>
      </c>
      <c r="N383" s="3">
        <v>204.99</v>
      </c>
      <c r="O383" s="2" t="s">
        <v>217</v>
      </c>
      <c r="P383" s="2" t="s">
        <v>673</v>
      </c>
      <c r="Q383" s="2" t="s">
        <v>219</v>
      </c>
      <c r="R383" s="2" t="s">
        <v>220</v>
      </c>
      <c r="S383" s="2" t="s">
        <v>3454</v>
      </c>
      <c r="T383" s="2" t="s">
        <v>220</v>
      </c>
      <c r="U383" s="2" t="s">
        <v>220</v>
      </c>
      <c r="V383" s="2" t="s">
        <v>3167</v>
      </c>
      <c r="W383" s="2" t="s">
        <v>3167</v>
      </c>
      <c r="X383" s="2" t="s">
        <v>3029</v>
      </c>
      <c r="Y383" s="2" t="s">
        <v>582</v>
      </c>
      <c r="Z383" s="4">
        <v>42</v>
      </c>
      <c r="AA383" s="4">
        <f>=ROUNDDOWN(21,0)</f>
      </c>
      <c r="AB383" s="5">
        <v>2</v>
      </c>
      <c r="AC383" s="2" t="s">
        <v>524</v>
      </c>
      <c r="AD383" s="4">
        <v>11</v>
      </c>
      <c r="AE383" s="4">
        <v>41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>
        <v>2</v>
      </c>
      <c r="AQ383" s="8">
        <v>199.48</v>
      </c>
      <c r="AR383" s="4">
        <v>3</v>
      </c>
      <c r="AS383" s="8">
        <v>315.24</v>
      </c>
      <c r="AT383" s="7">
        <v>-0.3333</v>
      </c>
      <c r="AU383" s="7">
        <v>-0.3672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>
        <v>0.0982</v>
      </c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 t="s">
        <v>220</v>
      </c>
      <c r="BJ383" s="4">
        <v>2</v>
      </c>
      <c r="BK383" s="8">
        <v>199.48</v>
      </c>
      <c r="BL383" s="2" t="s">
        <v>3460</v>
      </c>
      <c r="BM383" s="7">
        <v>1</v>
      </c>
      <c r="BN383" s="7">
        <v>1</v>
      </c>
      <c r="BO383" s="4"/>
      <c r="BP383" s="8"/>
      <c r="BQ383" s="4">
        <v>3</v>
      </c>
      <c r="BR383" s="8">
        <v>315.24</v>
      </c>
      <c r="BS383" s="7">
        <v>-1</v>
      </c>
      <c r="BT383" s="7">
        <v>-1</v>
      </c>
      <c r="BU383" s="2" t="s">
        <v>230</v>
      </c>
      <c r="BV383" s="2" t="s">
        <v>217</v>
      </c>
      <c r="BW383" s="2" t="s">
        <v>220</v>
      </c>
      <c r="BX383" s="2" t="s">
        <v>2443</v>
      </c>
      <c r="BY383" s="2" t="s">
        <v>232</v>
      </c>
      <c r="BZ383" s="2" t="s">
        <v>220</v>
      </c>
      <c r="CA383" s="4"/>
      <c r="CB383" s="8"/>
      <c r="CC383" s="4"/>
      <c r="CD383" s="8"/>
      <c r="CE383" s="7"/>
      <c r="CF383" s="7"/>
      <c r="CG383" s="2" t="s">
        <v>230</v>
      </c>
      <c r="CH383" s="2" t="s">
        <v>217</v>
      </c>
      <c r="CI383" s="2" t="s">
        <v>591</v>
      </c>
      <c r="CJ383" s="2" t="s">
        <v>1498</v>
      </c>
      <c r="CK383" s="2" t="s">
        <v>232</v>
      </c>
      <c r="CL383" s="2" t="s">
        <v>220</v>
      </c>
      <c r="CM383" s="4"/>
      <c r="CN383" s="8"/>
      <c r="CO383" s="4"/>
      <c r="CP383" s="8"/>
      <c r="CQ383" s="7"/>
      <c r="CR383" s="7"/>
      <c r="CS383" s="2" t="s">
        <v>230</v>
      </c>
      <c r="CT383" s="2" t="s">
        <v>217</v>
      </c>
      <c r="CU383" s="2" t="s">
        <v>235</v>
      </c>
      <c r="CV383" s="2" t="s">
        <v>1475</v>
      </c>
      <c r="CW383" s="2" t="s">
        <v>269</v>
      </c>
      <c r="CX383" s="2" t="s">
        <v>220</v>
      </c>
      <c r="CY383" s="4"/>
      <c r="CZ383" s="8"/>
      <c r="DA383" s="4"/>
      <c r="DB383" s="8"/>
      <c r="DC383" s="7"/>
      <c r="DD383" s="7"/>
      <c r="DE383" s="2" t="s">
        <v>230</v>
      </c>
      <c r="DF383" s="2" t="s">
        <v>217</v>
      </c>
      <c r="DG383" s="2" t="s">
        <v>589</v>
      </c>
      <c r="DH383" s="2" t="s">
        <v>247</v>
      </c>
      <c r="DI383" s="2" t="s">
        <v>232</v>
      </c>
      <c r="DJ383" s="2" t="s">
        <v>220</v>
      </c>
      <c r="DK383" s="4">
        <v>2</v>
      </c>
      <c r="DL383" s="8">
        <v>199.48</v>
      </c>
      <c r="DM383" s="4"/>
      <c r="DN383" s="8"/>
      <c r="DO383" s="7"/>
      <c r="DP383" s="7"/>
      <c r="DQ383" s="2" t="s">
        <v>230</v>
      </c>
      <c r="DR383" s="2" t="s">
        <v>217</v>
      </c>
      <c r="DS383" s="2" t="s">
        <v>1550</v>
      </c>
      <c r="DT383" s="2" t="s">
        <v>972</v>
      </c>
      <c r="DU383" s="2" t="s">
        <v>232</v>
      </c>
      <c r="DV383" s="2" t="s">
        <v>220</v>
      </c>
      <c r="DW383" s="4"/>
      <c r="DX383" s="8"/>
      <c r="DY383" s="4"/>
      <c r="DZ383" s="8"/>
      <c r="EA383" s="7"/>
      <c r="EB383" s="7"/>
      <c r="EC383" s="2" t="s">
        <v>230</v>
      </c>
      <c r="ED383" s="2" t="s">
        <v>217</v>
      </c>
      <c r="EE383" s="2" t="s">
        <v>591</v>
      </c>
      <c r="EF383" s="2" t="s">
        <v>1512</v>
      </c>
      <c r="EG383" s="2" t="s">
        <v>232</v>
      </c>
      <c r="EH383" s="2" t="s">
        <v>220</v>
      </c>
      <c r="EI383" s="4"/>
      <c r="EJ383" s="8"/>
      <c r="EK383" s="4"/>
      <c r="EL383" s="8"/>
      <c r="EM383" s="7"/>
      <c r="EN383" s="7"/>
      <c r="EO383" s="2" t="s">
        <v>268</v>
      </c>
      <c r="EP383" s="2" t="s">
        <v>217</v>
      </c>
      <c r="EQ383" s="2" t="s">
        <v>220</v>
      </c>
      <c r="ER383" s="2" t="s">
        <v>220</v>
      </c>
      <c r="ES383" s="2" t="s">
        <v>232</v>
      </c>
      <c r="ET383" s="2" t="s">
        <v>220</v>
      </c>
      <c r="EU383" s="4"/>
      <c r="EV383" s="8"/>
      <c r="EW383" s="4"/>
      <c r="EX383" s="8"/>
      <c r="EY383" s="7"/>
      <c r="EZ383" s="7"/>
      <c r="FA383" s="2" t="s">
        <v>230</v>
      </c>
      <c r="FB383" s="2" t="s">
        <v>270</v>
      </c>
      <c r="FC383" s="2" t="s">
        <v>1398</v>
      </c>
      <c r="FD383" s="2" t="s">
        <v>2606</v>
      </c>
      <c r="FE383" s="2" t="s">
        <v>232</v>
      </c>
      <c r="FF383" s="2" t="s">
        <v>220</v>
      </c>
      <c r="FG383" s="4"/>
      <c r="FH383" s="8"/>
      <c r="FI383" s="4"/>
      <c r="FJ383" s="8"/>
      <c r="FK383" s="7"/>
      <c r="FL383" s="7"/>
      <c r="FM383" s="2" t="s">
        <v>230</v>
      </c>
      <c r="FN383" s="2" t="s">
        <v>217</v>
      </c>
      <c r="FO383" s="2" t="s">
        <v>458</v>
      </c>
      <c r="FP383" s="2" t="s">
        <v>349</v>
      </c>
      <c r="FQ383" s="2" t="s">
        <v>232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277</v>
      </c>
      <c r="FZ383" s="2" t="s">
        <v>217</v>
      </c>
      <c r="GA383" s="2" t="s">
        <v>220</v>
      </c>
      <c r="GB383" s="2" t="s">
        <v>220</v>
      </c>
      <c r="GC383" s="2" t="s">
        <v>232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386</v>
      </c>
      <c r="GL383" s="2" t="s">
        <v>217</v>
      </c>
      <c r="GM383" s="2" t="s">
        <v>220</v>
      </c>
      <c r="GN383" s="2" t="s">
        <v>220</v>
      </c>
      <c r="GO383" s="2" t="s">
        <v>232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268</v>
      </c>
      <c r="GX383" s="2" t="s">
        <v>217</v>
      </c>
      <c r="GY383" s="2" t="s">
        <v>220</v>
      </c>
      <c r="GZ383" s="2" t="s">
        <v>220</v>
      </c>
      <c r="HA383" s="2" t="s">
        <v>232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277</v>
      </c>
      <c r="HJ383" s="2" t="s">
        <v>217</v>
      </c>
      <c r="HK383" s="2" t="s">
        <v>220</v>
      </c>
      <c r="HL383" s="2" t="s">
        <v>220</v>
      </c>
      <c r="HM383" s="2" t="s">
        <v>232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230</v>
      </c>
      <c r="HV383" s="2" t="s">
        <v>217</v>
      </c>
      <c r="HW383" s="2" t="s">
        <v>885</v>
      </c>
      <c r="HX383" s="2" t="s">
        <v>220</v>
      </c>
      <c r="HY383" s="2" t="s">
        <v>232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230</v>
      </c>
      <c r="IH383" s="2" t="s">
        <v>217</v>
      </c>
      <c r="II383" s="2" t="s">
        <v>591</v>
      </c>
      <c r="IJ383" s="2" t="s">
        <v>3461</v>
      </c>
      <c r="IK383" s="2" t="s">
        <v>232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277</v>
      </c>
      <c r="IT383" s="2" t="s">
        <v>217</v>
      </c>
      <c r="IU383" s="2" t="s">
        <v>220</v>
      </c>
      <c r="IV383" s="2" t="s">
        <v>220</v>
      </c>
      <c r="IW383" s="2" t="s">
        <v>232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230</v>
      </c>
      <c r="JF383" s="2" t="s">
        <v>217</v>
      </c>
      <c r="JG383" s="2" t="s">
        <v>3462</v>
      </c>
      <c r="JH383" s="2" t="s">
        <v>618</v>
      </c>
      <c r="JI383" s="2" t="s">
        <v>232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230</v>
      </c>
      <c r="JR383" s="2" t="s">
        <v>217</v>
      </c>
      <c r="JS383" s="2" t="s">
        <v>591</v>
      </c>
      <c r="JT383" s="2" t="s">
        <v>2490</v>
      </c>
      <c r="JU383" s="2" t="s">
        <v>232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386</v>
      </c>
      <c r="KD383" s="2" t="s">
        <v>217</v>
      </c>
      <c r="KE383" s="2" t="s">
        <v>220</v>
      </c>
      <c r="KF383" s="2" t="s">
        <v>220</v>
      </c>
      <c r="KG383" s="2" t="s">
        <v>232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254</v>
      </c>
      <c r="KP383" s="2" t="s">
        <v>217</v>
      </c>
      <c r="KQ383" s="2" t="s">
        <v>220</v>
      </c>
      <c r="KR383" s="2" t="s">
        <v>220</v>
      </c>
      <c r="KS383" s="2" t="s">
        <v>232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277</v>
      </c>
      <c r="LB383" s="2" t="s">
        <v>217</v>
      </c>
      <c r="LC383" s="2" t="s">
        <v>220</v>
      </c>
      <c r="LD383" s="2" t="s">
        <v>220</v>
      </c>
      <c r="LE383" s="2" t="s">
        <v>232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277</v>
      </c>
      <c r="LN383" s="2" t="s">
        <v>217</v>
      </c>
      <c r="LO383" s="2" t="s">
        <v>220</v>
      </c>
      <c r="LP383" s="2" t="s">
        <v>220</v>
      </c>
      <c r="LQ383" s="2" t="s">
        <v>232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230</v>
      </c>
      <c r="LZ383" s="2" t="s">
        <v>270</v>
      </c>
      <c r="MA383" s="2" t="s">
        <v>1359</v>
      </c>
      <c r="MB383" s="2" t="s">
        <v>220</v>
      </c>
      <c r="MC383" s="2" t="s">
        <v>232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277</v>
      </c>
      <c r="ML383" s="2" t="s">
        <v>217</v>
      </c>
      <c r="MM383" s="2" t="s">
        <v>220</v>
      </c>
      <c r="MN383" s="2" t="s">
        <v>220</v>
      </c>
      <c r="MO383" s="2" t="s">
        <v>232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230</v>
      </c>
      <c r="MX383" s="2" t="s">
        <v>274</v>
      </c>
      <c r="MY383" s="2" t="s">
        <v>849</v>
      </c>
      <c r="MZ383" s="2" t="s">
        <v>1201</v>
      </c>
      <c r="NA383" s="2" t="s">
        <v>232</v>
      </c>
      <c r="NB383" s="2" t="s">
        <v>220</v>
      </c>
      <c r="NC383" s="4"/>
      <c r="ND383" s="8"/>
      <c r="NE383" s="4"/>
      <c r="NF383" s="8"/>
      <c r="NG383" s="7"/>
      <c r="NH383" s="7"/>
      <c r="NI383" s="2" t="s">
        <v>220</v>
      </c>
      <c r="NJ383" s="2" t="s">
        <v>220</v>
      </c>
      <c r="NK383" s="2" t="s">
        <v>220</v>
      </c>
      <c r="NL383" s="2" t="s">
        <v>220</v>
      </c>
      <c r="NM383" s="2" t="s">
        <v>220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277</v>
      </c>
      <c r="NV383" s="2" t="s">
        <v>217</v>
      </c>
      <c r="NW383" s="2" t="s">
        <v>220</v>
      </c>
      <c r="NX383" s="2" t="s">
        <v>220</v>
      </c>
      <c r="NY383" s="2" t="s">
        <v>232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220</v>
      </c>
      <c r="OH383" s="2" t="s">
        <v>220</v>
      </c>
      <c r="OI383" s="2" t="s">
        <v>220</v>
      </c>
      <c r="OJ383" s="2" t="s">
        <v>220</v>
      </c>
      <c r="OK383" s="2" t="s">
        <v>220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230</v>
      </c>
      <c r="OT383" s="2" t="s">
        <v>270</v>
      </c>
      <c r="OU383" s="2" t="s">
        <v>607</v>
      </c>
      <c r="OV383" s="2" t="s">
        <v>603</v>
      </c>
      <c r="OW383" s="2" t="s">
        <v>232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220</v>
      </c>
      <c r="PG383" s="2" t="s">
        <v>220</v>
      </c>
      <c r="PH383" s="2" t="s">
        <v>220</v>
      </c>
      <c r="PI383" s="2" t="s">
        <v>220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230</v>
      </c>
      <c r="PR383" s="2" t="s">
        <v>270</v>
      </c>
      <c r="PS383" s="2" t="s">
        <v>279</v>
      </c>
      <c r="PT383" s="2" t="s">
        <v>2591</v>
      </c>
      <c r="PU383" s="2" t="s">
        <v>232</v>
      </c>
      <c r="PV383" s="2" t="s">
        <v>220</v>
      </c>
      <c r="PW383" s="4">
        <v>42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>
        <v>11</v>
      </c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>
        <v>30</v>
      </c>
      <c r="TB383" s="4"/>
      <c r="TC383" s="4"/>
      <c r="TD383" s="4"/>
      <c r="TE383" s="4"/>
      <c r="TF383" s="4"/>
      <c r="TG383" s="4"/>
      <c r="TH383" s="4"/>
    </row>
    <row r="384">
      <c r="A384" s="2" t="s">
        <v>3463</v>
      </c>
      <c r="B384" s="2" t="s">
        <v>209</v>
      </c>
      <c r="C384" s="2" t="s">
        <v>3341</v>
      </c>
      <c r="D384" s="2" t="s">
        <v>211</v>
      </c>
      <c r="E384" s="2" t="s">
        <v>1372</v>
      </c>
      <c r="F384" s="2" t="s">
        <v>3428</v>
      </c>
      <c r="G384" s="2" t="s">
        <v>3428</v>
      </c>
      <c r="H384" s="2" t="s">
        <v>3428</v>
      </c>
      <c r="I384" s="2" t="s">
        <v>3453</v>
      </c>
      <c r="J384" s="2" t="s">
        <v>2881</v>
      </c>
      <c r="K384" s="2" t="s">
        <v>578</v>
      </c>
      <c r="L384" s="3">
        <v>100</v>
      </c>
      <c r="M384" s="3">
        <v>104.99</v>
      </c>
      <c r="N384" s="3">
        <v>214.99</v>
      </c>
      <c r="O384" s="2" t="s">
        <v>217</v>
      </c>
      <c r="P384" s="2" t="s">
        <v>673</v>
      </c>
      <c r="Q384" s="2" t="s">
        <v>219</v>
      </c>
      <c r="R384" s="2" t="s">
        <v>220</v>
      </c>
      <c r="S384" s="2" t="s">
        <v>3454</v>
      </c>
      <c r="T384" s="2" t="s">
        <v>220</v>
      </c>
      <c r="U384" s="2" t="s">
        <v>220</v>
      </c>
      <c r="V384" s="2" t="s">
        <v>3167</v>
      </c>
      <c r="W384" s="2" t="s">
        <v>3167</v>
      </c>
      <c r="X384" s="2" t="s">
        <v>3029</v>
      </c>
      <c r="Y384" s="2" t="s">
        <v>582</v>
      </c>
      <c r="Z384" s="4">
        <v>3</v>
      </c>
      <c r="AA384" s="4">
        <f>=ROUNDDOWN(0.5,0)</f>
      </c>
      <c r="AB384" s="5">
        <v>6</v>
      </c>
      <c r="AC384" s="2" t="s">
        <v>3008</v>
      </c>
      <c r="AD384" s="4">
        <v>85</v>
      </c>
      <c r="AE384" s="4">
        <v>285</v>
      </c>
      <c r="AF384" s="6">
        <v>68</v>
      </c>
      <c r="AG384" s="6"/>
      <c r="AH384" s="7">
        <v>0.3571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>
        <v>9</v>
      </c>
      <c r="AQ384" s="8">
        <v>920.84</v>
      </c>
      <c r="AR384" s="4">
        <v>13</v>
      </c>
      <c r="AS384" s="8">
        <v>1370.86</v>
      </c>
      <c r="AT384" s="7">
        <v>-0.3077</v>
      </c>
      <c r="AU384" s="7">
        <v>-0.3283</v>
      </c>
      <c r="AV384" s="4" t="s">
        <v>220</v>
      </c>
      <c r="AW384" s="8" t="s">
        <v>220</v>
      </c>
      <c r="AX384" s="4" t="s">
        <v>220</v>
      </c>
      <c r="AY384" s="8" t="s">
        <v>220</v>
      </c>
      <c r="AZ384" s="7" t="s">
        <v>220</v>
      </c>
      <c r="BA384" s="7" t="s">
        <v>220</v>
      </c>
      <c r="BB384" s="7">
        <v>0.4532</v>
      </c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 t="s">
        <v>220</v>
      </c>
      <c r="BJ384" s="4">
        <v>9</v>
      </c>
      <c r="BK384" s="8">
        <v>920.84</v>
      </c>
      <c r="BL384" s="2" t="s">
        <v>3464</v>
      </c>
      <c r="BM384" s="7">
        <v>1</v>
      </c>
      <c r="BN384" s="7">
        <v>1</v>
      </c>
      <c r="BO384" s="4">
        <v>3</v>
      </c>
      <c r="BP384" s="8">
        <v>338.46</v>
      </c>
      <c r="BQ384" s="4">
        <v>3</v>
      </c>
      <c r="BR384" s="8">
        <v>338.46</v>
      </c>
      <c r="BS384" s="7"/>
      <c r="BT384" s="7"/>
      <c r="BU384" s="2" t="s">
        <v>230</v>
      </c>
      <c r="BV384" s="2" t="s">
        <v>217</v>
      </c>
      <c r="BW384" s="2" t="s">
        <v>220</v>
      </c>
      <c r="BX384" s="2" t="s">
        <v>2311</v>
      </c>
      <c r="BY384" s="2" t="s">
        <v>232</v>
      </c>
      <c r="BZ384" s="2" t="s">
        <v>220</v>
      </c>
      <c r="CA384" s="4">
        <v>2</v>
      </c>
      <c r="CB384" s="8">
        <v>225.48</v>
      </c>
      <c r="CC384" s="4">
        <v>3</v>
      </c>
      <c r="CD384" s="8">
        <v>338.22</v>
      </c>
      <c r="CE384" s="7">
        <v>-0.3333</v>
      </c>
      <c r="CF384" s="7">
        <v>-0.3333</v>
      </c>
      <c r="CG384" s="2" t="s">
        <v>230</v>
      </c>
      <c r="CH384" s="2" t="s">
        <v>217</v>
      </c>
      <c r="CI384" s="2" t="s">
        <v>3465</v>
      </c>
      <c r="CJ384" s="2" t="s">
        <v>1174</v>
      </c>
      <c r="CK384" s="2" t="s">
        <v>232</v>
      </c>
      <c r="CL384" s="2" t="s">
        <v>220</v>
      </c>
      <c r="CM384" s="4"/>
      <c r="CN384" s="8"/>
      <c r="CO384" s="4">
        <v>1</v>
      </c>
      <c r="CP384" s="8">
        <v>107.5</v>
      </c>
      <c r="CQ384" s="7">
        <v>-1</v>
      </c>
      <c r="CR384" s="7">
        <v>-1</v>
      </c>
      <c r="CS384" s="2" t="s">
        <v>230</v>
      </c>
      <c r="CT384" s="2" t="s">
        <v>217</v>
      </c>
      <c r="CU384" s="2" t="s">
        <v>235</v>
      </c>
      <c r="CV384" s="2" t="s">
        <v>1729</v>
      </c>
      <c r="CW384" s="2" t="s">
        <v>269</v>
      </c>
      <c r="CX384" s="2" t="s">
        <v>220</v>
      </c>
      <c r="CY384" s="4"/>
      <c r="CZ384" s="8"/>
      <c r="DA384" s="4"/>
      <c r="DB384" s="8"/>
      <c r="DC384" s="7"/>
      <c r="DD384" s="7"/>
      <c r="DE384" s="2" t="s">
        <v>230</v>
      </c>
      <c r="DF384" s="2" t="s">
        <v>217</v>
      </c>
      <c r="DG384" s="2" t="s">
        <v>589</v>
      </c>
      <c r="DH384" s="2" t="s">
        <v>496</v>
      </c>
      <c r="DI384" s="2" t="s">
        <v>232</v>
      </c>
      <c r="DJ384" s="2" t="s">
        <v>220</v>
      </c>
      <c r="DK384" s="4">
        <v>1</v>
      </c>
      <c r="DL384" s="8">
        <v>104.99</v>
      </c>
      <c r="DM384" s="4">
        <v>2</v>
      </c>
      <c r="DN384" s="8">
        <v>209.98</v>
      </c>
      <c r="DO384" s="7">
        <v>-0.5</v>
      </c>
      <c r="DP384" s="7">
        <v>-0.5</v>
      </c>
      <c r="DQ384" s="2" t="s">
        <v>230</v>
      </c>
      <c r="DR384" s="2" t="s">
        <v>217</v>
      </c>
      <c r="DS384" s="2" t="s">
        <v>1416</v>
      </c>
      <c r="DT384" s="2" t="s">
        <v>1414</v>
      </c>
      <c r="DU384" s="2" t="s">
        <v>232</v>
      </c>
      <c r="DV384" s="2" t="s">
        <v>220</v>
      </c>
      <c r="DW384" s="4">
        <v>3</v>
      </c>
      <c r="DX384" s="8">
        <v>251.91</v>
      </c>
      <c r="DY384" s="4">
        <v>3</v>
      </c>
      <c r="DZ384" s="8">
        <v>266.45</v>
      </c>
      <c r="EA384" s="7"/>
      <c r="EB384" s="7">
        <v>-0.0546</v>
      </c>
      <c r="EC384" s="2" t="s">
        <v>230</v>
      </c>
      <c r="ED384" s="2" t="s">
        <v>217</v>
      </c>
      <c r="EE384" s="2" t="s">
        <v>591</v>
      </c>
      <c r="EF384" s="2" t="s">
        <v>1498</v>
      </c>
      <c r="EG384" s="2" t="s">
        <v>232</v>
      </c>
      <c r="EH384" s="2" t="s">
        <v>220</v>
      </c>
      <c r="EI384" s="4"/>
      <c r="EJ384" s="8"/>
      <c r="EK384" s="4"/>
      <c r="EL384" s="8"/>
      <c r="EM384" s="7"/>
      <c r="EN384" s="7"/>
      <c r="EO384" s="2" t="s">
        <v>268</v>
      </c>
      <c r="EP384" s="2" t="s">
        <v>217</v>
      </c>
      <c r="EQ384" s="2" t="s">
        <v>220</v>
      </c>
      <c r="ER384" s="2" t="s">
        <v>220</v>
      </c>
      <c r="ES384" s="2" t="s">
        <v>232</v>
      </c>
      <c r="ET384" s="2" t="s">
        <v>220</v>
      </c>
      <c r="EU384" s="4"/>
      <c r="EV384" s="8"/>
      <c r="EW384" s="4"/>
      <c r="EX384" s="8"/>
      <c r="EY384" s="7"/>
      <c r="EZ384" s="7"/>
      <c r="FA384" s="2" t="s">
        <v>230</v>
      </c>
      <c r="FB384" s="2" t="s">
        <v>270</v>
      </c>
      <c r="FC384" s="2" t="s">
        <v>1398</v>
      </c>
      <c r="FD384" s="2" t="s">
        <v>2339</v>
      </c>
      <c r="FE384" s="2" t="s">
        <v>232</v>
      </c>
      <c r="FF384" s="2" t="s">
        <v>220</v>
      </c>
      <c r="FG384" s="4"/>
      <c r="FH384" s="8"/>
      <c r="FI384" s="4">
        <v>1</v>
      </c>
      <c r="FJ384" s="8">
        <v>110.25</v>
      </c>
      <c r="FK384" s="7">
        <v>-1</v>
      </c>
      <c r="FL384" s="7">
        <v>-1</v>
      </c>
      <c r="FM384" s="2" t="s">
        <v>230</v>
      </c>
      <c r="FN384" s="2" t="s">
        <v>217</v>
      </c>
      <c r="FO384" s="2" t="s">
        <v>458</v>
      </c>
      <c r="FP384" s="2" t="s">
        <v>1142</v>
      </c>
      <c r="FQ384" s="2" t="s">
        <v>232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277</v>
      </c>
      <c r="FZ384" s="2" t="s">
        <v>217</v>
      </c>
      <c r="GA384" s="2" t="s">
        <v>220</v>
      </c>
      <c r="GB384" s="2" t="s">
        <v>220</v>
      </c>
      <c r="GC384" s="2" t="s">
        <v>232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386</v>
      </c>
      <c r="GL384" s="2" t="s">
        <v>217</v>
      </c>
      <c r="GM384" s="2" t="s">
        <v>220</v>
      </c>
      <c r="GN384" s="2" t="s">
        <v>220</v>
      </c>
      <c r="GO384" s="2" t="s">
        <v>232</v>
      </c>
      <c r="GP384" s="2" t="s">
        <v>220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217</v>
      </c>
      <c r="GY384" s="2" t="s">
        <v>220</v>
      </c>
      <c r="GZ384" s="2" t="s">
        <v>220</v>
      </c>
      <c r="HA384" s="2" t="s">
        <v>232</v>
      </c>
      <c r="HB384" s="2" t="s">
        <v>220</v>
      </c>
      <c r="HC384" s="4"/>
      <c r="HD384" s="8"/>
      <c r="HE384" s="4"/>
      <c r="HF384" s="8"/>
      <c r="HG384" s="7"/>
      <c r="HH384" s="7"/>
      <c r="HI384" s="2" t="s">
        <v>277</v>
      </c>
      <c r="HJ384" s="2" t="s">
        <v>217</v>
      </c>
      <c r="HK384" s="2" t="s">
        <v>220</v>
      </c>
      <c r="HL384" s="2" t="s">
        <v>220</v>
      </c>
      <c r="HM384" s="2" t="s">
        <v>232</v>
      </c>
      <c r="HN384" s="2" t="s">
        <v>220</v>
      </c>
      <c r="HO384" s="4"/>
      <c r="HP384" s="8"/>
      <c r="HQ384" s="4"/>
      <c r="HR384" s="8"/>
      <c r="HS384" s="7"/>
      <c r="HT384" s="7"/>
      <c r="HU384" s="2" t="s">
        <v>230</v>
      </c>
      <c r="HV384" s="2" t="s">
        <v>217</v>
      </c>
      <c r="HW384" s="2" t="s">
        <v>885</v>
      </c>
      <c r="HX384" s="2" t="s">
        <v>1748</v>
      </c>
      <c r="HY384" s="2" t="s">
        <v>232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230</v>
      </c>
      <c r="IH384" s="2" t="s">
        <v>217</v>
      </c>
      <c r="II384" s="2" t="s">
        <v>591</v>
      </c>
      <c r="IJ384" s="2" t="s">
        <v>1512</v>
      </c>
      <c r="IK384" s="2" t="s">
        <v>232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277</v>
      </c>
      <c r="IT384" s="2" t="s">
        <v>217</v>
      </c>
      <c r="IU384" s="2" t="s">
        <v>220</v>
      </c>
      <c r="IV384" s="2" t="s">
        <v>220</v>
      </c>
      <c r="IW384" s="2" t="s">
        <v>232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230</v>
      </c>
      <c r="JF384" s="2" t="s">
        <v>270</v>
      </c>
      <c r="JG384" s="2" t="s">
        <v>1658</v>
      </c>
      <c r="JH384" s="2" t="s">
        <v>2610</v>
      </c>
      <c r="JI384" s="2" t="s">
        <v>232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230</v>
      </c>
      <c r="JR384" s="2" t="s">
        <v>217</v>
      </c>
      <c r="JS384" s="2" t="s">
        <v>591</v>
      </c>
      <c r="JT384" s="2" t="s">
        <v>634</v>
      </c>
      <c r="JU384" s="2" t="s">
        <v>232</v>
      </c>
      <c r="JV384" s="2" t="s">
        <v>220</v>
      </c>
      <c r="JW384" s="4"/>
      <c r="JX384" s="8"/>
      <c r="JY384" s="4"/>
      <c r="JZ384" s="8"/>
      <c r="KA384" s="7"/>
      <c r="KB384" s="7"/>
      <c r="KC384" s="2" t="s">
        <v>386</v>
      </c>
      <c r="KD384" s="2" t="s">
        <v>217</v>
      </c>
      <c r="KE384" s="2" t="s">
        <v>220</v>
      </c>
      <c r="KF384" s="2" t="s">
        <v>220</v>
      </c>
      <c r="KG384" s="2" t="s">
        <v>232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254</v>
      </c>
      <c r="KP384" s="2" t="s">
        <v>217</v>
      </c>
      <c r="KQ384" s="2" t="s">
        <v>220</v>
      </c>
      <c r="KR384" s="2" t="s">
        <v>220</v>
      </c>
      <c r="KS384" s="2" t="s">
        <v>232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277</v>
      </c>
      <c r="LB384" s="2" t="s">
        <v>217</v>
      </c>
      <c r="LC384" s="2" t="s">
        <v>220</v>
      </c>
      <c r="LD384" s="2" t="s">
        <v>220</v>
      </c>
      <c r="LE384" s="2" t="s">
        <v>232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277</v>
      </c>
      <c r="LN384" s="2" t="s">
        <v>217</v>
      </c>
      <c r="LO384" s="2" t="s">
        <v>220</v>
      </c>
      <c r="LP384" s="2" t="s">
        <v>220</v>
      </c>
      <c r="LQ384" s="2" t="s">
        <v>232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230</v>
      </c>
      <c r="LZ384" s="2" t="s">
        <v>270</v>
      </c>
      <c r="MA384" s="2" t="s">
        <v>1359</v>
      </c>
      <c r="MB384" s="2" t="s">
        <v>732</v>
      </c>
      <c r="MC384" s="2" t="s">
        <v>232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277</v>
      </c>
      <c r="ML384" s="2" t="s">
        <v>217</v>
      </c>
      <c r="MM384" s="2" t="s">
        <v>220</v>
      </c>
      <c r="MN384" s="2" t="s">
        <v>220</v>
      </c>
      <c r="MO384" s="2" t="s">
        <v>232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230</v>
      </c>
      <c r="MX384" s="2" t="s">
        <v>274</v>
      </c>
      <c r="MY384" s="2" t="s">
        <v>849</v>
      </c>
      <c r="MZ384" s="2" t="s">
        <v>1769</v>
      </c>
      <c r="NA384" s="2" t="s">
        <v>232</v>
      </c>
      <c r="NB384" s="2" t="s">
        <v>220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220</v>
      </c>
      <c r="NK384" s="2" t="s">
        <v>220</v>
      </c>
      <c r="NL384" s="2" t="s">
        <v>220</v>
      </c>
      <c r="NM384" s="2" t="s">
        <v>220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277</v>
      </c>
      <c r="NV384" s="2" t="s">
        <v>217</v>
      </c>
      <c r="NW384" s="2" t="s">
        <v>220</v>
      </c>
      <c r="NX384" s="2" t="s">
        <v>220</v>
      </c>
      <c r="NY384" s="2" t="s">
        <v>232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220</v>
      </c>
      <c r="OI384" s="2" t="s">
        <v>220</v>
      </c>
      <c r="OJ384" s="2" t="s">
        <v>220</v>
      </c>
      <c r="OK384" s="2" t="s">
        <v>220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230</v>
      </c>
      <c r="OT384" s="2" t="s">
        <v>270</v>
      </c>
      <c r="OU384" s="2" t="s">
        <v>607</v>
      </c>
      <c r="OV384" s="2" t="s">
        <v>3224</v>
      </c>
      <c r="OW384" s="2" t="s">
        <v>232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220</v>
      </c>
      <c r="PG384" s="2" t="s">
        <v>220</v>
      </c>
      <c r="PH384" s="2" t="s">
        <v>220</v>
      </c>
      <c r="PI384" s="2" t="s">
        <v>220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230</v>
      </c>
      <c r="PR384" s="2" t="s">
        <v>270</v>
      </c>
      <c r="PS384" s="2" t="s">
        <v>279</v>
      </c>
      <c r="PT384" s="2" t="s">
        <v>981</v>
      </c>
      <c r="PU384" s="2" t="s">
        <v>232</v>
      </c>
      <c r="PV384" s="2" t="s">
        <v>220</v>
      </c>
      <c r="PW384" s="4">
        <v>3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>
        <v>85</v>
      </c>
      <c r="RM384" s="4"/>
      <c r="RN384" s="4"/>
      <c r="RO384" s="4"/>
      <c r="RP384" s="4"/>
      <c r="RQ384" s="4"/>
      <c r="RR384" s="4">
        <v>90</v>
      </c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>
        <v>110</v>
      </c>
      <c r="TB384" s="4"/>
      <c r="TC384" s="4"/>
      <c r="TD384" s="4"/>
      <c r="TE384" s="4"/>
      <c r="TF384" s="4"/>
      <c r="TG384" s="4"/>
      <c r="TH384" s="4"/>
    </row>
    <row r="385">
      <c r="A385" s="2" t="s">
        <v>3466</v>
      </c>
      <c r="B385" s="2" t="s">
        <v>209</v>
      </c>
      <c r="C385" s="2" t="s">
        <v>3341</v>
      </c>
      <c r="D385" s="2" t="s">
        <v>211</v>
      </c>
      <c r="E385" s="2" t="s">
        <v>1372</v>
      </c>
      <c r="F385" s="2" t="s">
        <v>3428</v>
      </c>
      <c r="G385" s="2" t="s">
        <v>3428</v>
      </c>
      <c r="H385" s="2" t="s">
        <v>3428</v>
      </c>
      <c r="I385" s="2" t="s">
        <v>3453</v>
      </c>
      <c r="J385" s="2" t="s">
        <v>1518</v>
      </c>
      <c r="K385" s="2" t="s">
        <v>578</v>
      </c>
      <c r="L385" s="3">
        <v>110</v>
      </c>
      <c r="M385" s="3">
        <v>115.49</v>
      </c>
      <c r="N385" s="3">
        <v>234.99</v>
      </c>
      <c r="O385" s="2" t="s">
        <v>217</v>
      </c>
      <c r="P385" s="2" t="s">
        <v>673</v>
      </c>
      <c r="Q385" s="2" t="s">
        <v>219</v>
      </c>
      <c r="R385" s="2" t="s">
        <v>220</v>
      </c>
      <c r="S385" s="2" t="s">
        <v>3454</v>
      </c>
      <c r="T385" s="2" t="s">
        <v>220</v>
      </c>
      <c r="U385" s="2" t="s">
        <v>220</v>
      </c>
      <c r="V385" s="2" t="s">
        <v>3167</v>
      </c>
      <c r="W385" s="2" t="s">
        <v>3167</v>
      </c>
      <c r="X385" s="2" t="s">
        <v>3029</v>
      </c>
      <c r="Y385" s="2" t="s">
        <v>582</v>
      </c>
      <c r="Z385" s="4"/>
      <c r="AA385" s="4">
        <f>=ROUNDDOWN({0},0)</f>
      </c>
      <c r="AB385" s="5">
        <v>9</v>
      </c>
      <c r="AC385" s="2" t="s">
        <v>3008</v>
      </c>
      <c r="AD385" s="4">
        <v>140</v>
      </c>
      <c r="AE385" s="4">
        <v>375</v>
      </c>
      <c r="AF385" s="6">
        <v>68</v>
      </c>
      <c r="AG385" s="6"/>
      <c r="AH385" s="7">
        <v>0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 t="s">
        <v>220</v>
      </c>
      <c r="BJ385" s="4"/>
      <c r="BK385" s="8"/>
      <c r="BL385" s="2" t="s">
        <v>220</v>
      </c>
      <c r="BM385" s="7"/>
      <c r="BN385" s="7"/>
      <c r="BO385" s="4"/>
      <c r="BP385" s="8"/>
      <c r="BQ385" s="4"/>
      <c r="BR385" s="8"/>
      <c r="BS385" s="7"/>
      <c r="BT385" s="7"/>
      <c r="BU385" s="2" t="s">
        <v>230</v>
      </c>
      <c r="BV385" s="2" t="s">
        <v>217</v>
      </c>
      <c r="BW385" s="2" t="s">
        <v>220</v>
      </c>
      <c r="BX385" s="2" t="s">
        <v>2564</v>
      </c>
      <c r="BY385" s="2" t="s">
        <v>232</v>
      </c>
      <c r="BZ385" s="2" t="s">
        <v>220</v>
      </c>
      <c r="CA385" s="4"/>
      <c r="CB385" s="8"/>
      <c r="CC385" s="4"/>
      <c r="CD385" s="8"/>
      <c r="CE385" s="7"/>
      <c r="CF385" s="7"/>
      <c r="CG385" s="2" t="s">
        <v>230</v>
      </c>
      <c r="CH385" s="2" t="s">
        <v>217</v>
      </c>
      <c r="CI385" s="2" t="s">
        <v>3465</v>
      </c>
      <c r="CJ385" s="2" t="s">
        <v>3467</v>
      </c>
      <c r="CK385" s="2" t="s">
        <v>232</v>
      </c>
      <c r="CL385" s="2" t="s">
        <v>220</v>
      </c>
      <c r="CM385" s="4"/>
      <c r="CN385" s="8"/>
      <c r="CO385" s="4"/>
      <c r="CP385" s="8"/>
      <c r="CQ385" s="7"/>
      <c r="CR385" s="7"/>
      <c r="CS385" s="2" t="s">
        <v>230</v>
      </c>
      <c r="CT385" s="2" t="s">
        <v>217</v>
      </c>
      <c r="CU385" s="2" t="s">
        <v>235</v>
      </c>
      <c r="CV385" s="2" t="s">
        <v>1729</v>
      </c>
      <c r="CW385" s="2" t="s">
        <v>269</v>
      </c>
      <c r="CX385" s="2" t="s">
        <v>220</v>
      </c>
      <c r="CY385" s="4"/>
      <c r="CZ385" s="8"/>
      <c r="DA385" s="4"/>
      <c r="DB385" s="8"/>
      <c r="DC385" s="7"/>
      <c r="DD385" s="7"/>
      <c r="DE385" s="2" t="s">
        <v>230</v>
      </c>
      <c r="DF385" s="2" t="s">
        <v>217</v>
      </c>
      <c r="DG385" s="2" t="s">
        <v>589</v>
      </c>
      <c r="DH385" s="2" t="s">
        <v>456</v>
      </c>
      <c r="DI385" s="2" t="s">
        <v>232</v>
      </c>
      <c r="DJ385" s="2" t="s">
        <v>220</v>
      </c>
      <c r="DK385" s="4"/>
      <c r="DL385" s="8"/>
      <c r="DM385" s="4"/>
      <c r="DN385" s="8"/>
      <c r="DO385" s="7"/>
      <c r="DP385" s="7"/>
      <c r="DQ385" s="2" t="s">
        <v>230</v>
      </c>
      <c r="DR385" s="2" t="s">
        <v>217</v>
      </c>
      <c r="DS385" s="2" t="s">
        <v>1550</v>
      </c>
      <c r="DT385" s="2" t="s">
        <v>1415</v>
      </c>
      <c r="DU385" s="2" t="s">
        <v>232</v>
      </c>
      <c r="DV385" s="2" t="s">
        <v>220</v>
      </c>
      <c r="DW385" s="4"/>
      <c r="DX385" s="8"/>
      <c r="DY385" s="4"/>
      <c r="DZ385" s="8"/>
      <c r="EA385" s="7"/>
      <c r="EB385" s="7"/>
      <c r="EC385" s="2" t="s">
        <v>230</v>
      </c>
      <c r="ED385" s="2" t="s">
        <v>217</v>
      </c>
      <c r="EE385" s="2" t="s">
        <v>591</v>
      </c>
      <c r="EF385" s="2" t="s">
        <v>2237</v>
      </c>
      <c r="EG385" s="2" t="s">
        <v>232</v>
      </c>
      <c r="EH385" s="2" t="s">
        <v>220</v>
      </c>
      <c r="EI385" s="4"/>
      <c r="EJ385" s="8"/>
      <c r="EK385" s="4"/>
      <c r="EL385" s="8"/>
      <c r="EM385" s="7"/>
      <c r="EN385" s="7"/>
      <c r="EO385" s="2" t="s">
        <v>268</v>
      </c>
      <c r="EP385" s="2" t="s">
        <v>217</v>
      </c>
      <c r="EQ385" s="2" t="s">
        <v>220</v>
      </c>
      <c r="ER385" s="2" t="s">
        <v>220</v>
      </c>
      <c r="ES385" s="2" t="s">
        <v>232</v>
      </c>
      <c r="ET385" s="2" t="s">
        <v>220</v>
      </c>
      <c r="EU385" s="4"/>
      <c r="EV385" s="8"/>
      <c r="EW385" s="4"/>
      <c r="EX385" s="8"/>
      <c r="EY385" s="7"/>
      <c r="EZ385" s="7"/>
      <c r="FA385" s="2" t="s">
        <v>230</v>
      </c>
      <c r="FB385" s="2" t="s">
        <v>270</v>
      </c>
      <c r="FC385" s="2" t="s">
        <v>1398</v>
      </c>
      <c r="FD385" s="2" t="s">
        <v>1505</v>
      </c>
      <c r="FE385" s="2" t="s">
        <v>232</v>
      </c>
      <c r="FF385" s="2" t="s">
        <v>220</v>
      </c>
      <c r="FG385" s="4"/>
      <c r="FH385" s="8"/>
      <c r="FI385" s="4"/>
      <c r="FJ385" s="8"/>
      <c r="FK385" s="7"/>
      <c r="FL385" s="7"/>
      <c r="FM385" s="2" t="s">
        <v>230</v>
      </c>
      <c r="FN385" s="2" t="s">
        <v>217</v>
      </c>
      <c r="FO385" s="2" t="s">
        <v>458</v>
      </c>
      <c r="FP385" s="2" t="s">
        <v>866</v>
      </c>
      <c r="FQ385" s="2" t="s">
        <v>232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277</v>
      </c>
      <c r="FZ385" s="2" t="s">
        <v>217</v>
      </c>
      <c r="GA385" s="2" t="s">
        <v>220</v>
      </c>
      <c r="GB385" s="2" t="s">
        <v>220</v>
      </c>
      <c r="GC385" s="2" t="s">
        <v>232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386</v>
      </c>
      <c r="GL385" s="2" t="s">
        <v>217</v>
      </c>
      <c r="GM385" s="2" t="s">
        <v>220</v>
      </c>
      <c r="GN385" s="2" t="s">
        <v>220</v>
      </c>
      <c r="GO385" s="2" t="s">
        <v>232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217</v>
      </c>
      <c r="GY385" s="2" t="s">
        <v>220</v>
      </c>
      <c r="GZ385" s="2" t="s">
        <v>220</v>
      </c>
      <c r="HA385" s="2" t="s">
        <v>232</v>
      </c>
      <c r="HB385" s="2" t="s">
        <v>220</v>
      </c>
      <c r="HC385" s="4"/>
      <c r="HD385" s="8"/>
      <c r="HE385" s="4"/>
      <c r="HF385" s="8"/>
      <c r="HG385" s="7"/>
      <c r="HH385" s="7"/>
      <c r="HI385" s="2" t="s">
        <v>277</v>
      </c>
      <c r="HJ385" s="2" t="s">
        <v>217</v>
      </c>
      <c r="HK385" s="2" t="s">
        <v>220</v>
      </c>
      <c r="HL385" s="2" t="s">
        <v>220</v>
      </c>
      <c r="HM385" s="2" t="s">
        <v>232</v>
      </c>
      <c r="HN385" s="2" t="s">
        <v>220</v>
      </c>
      <c r="HO385" s="4"/>
      <c r="HP385" s="8"/>
      <c r="HQ385" s="4"/>
      <c r="HR385" s="8"/>
      <c r="HS385" s="7"/>
      <c r="HT385" s="7"/>
      <c r="HU385" s="2" t="s">
        <v>230</v>
      </c>
      <c r="HV385" s="2" t="s">
        <v>217</v>
      </c>
      <c r="HW385" s="2" t="s">
        <v>885</v>
      </c>
      <c r="HX385" s="2" t="s">
        <v>220</v>
      </c>
      <c r="HY385" s="2" t="s">
        <v>232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230</v>
      </c>
      <c r="IH385" s="2" t="s">
        <v>217</v>
      </c>
      <c r="II385" s="2" t="s">
        <v>591</v>
      </c>
      <c r="IJ385" s="2" t="s">
        <v>3468</v>
      </c>
      <c r="IK385" s="2" t="s">
        <v>232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277</v>
      </c>
      <c r="IT385" s="2" t="s">
        <v>217</v>
      </c>
      <c r="IU385" s="2" t="s">
        <v>220</v>
      </c>
      <c r="IV385" s="2" t="s">
        <v>220</v>
      </c>
      <c r="IW385" s="2" t="s">
        <v>232</v>
      </c>
      <c r="IX385" s="2" t="s">
        <v>220</v>
      </c>
      <c r="IY385" s="4"/>
      <c r="IZ385" s="8"/>
      <c r="JA385" s="4"/>
      <c r="JB385" s="8"/>
      <c r="JC385" s="7"/>
      <c r="JD385" s="7"/>
      <c r="JE385" s="2" t="s">
        <v>230</v>
      </c>
      <c r="JF385" s="2" t="s">
        <v>270</v>
      </c>
      <c r="JG385" s="2" t="s">
        <v>1658</v>
      </c>
      <c r="JH385" s="2" t="s">
        <v>1641</v>
      </c>
      <c r="JI385" s="2" t="s">
        <v>232</v>
      </c>
      <c r="JJ385" s="2" t="s">
        <v>220</v>
      </c>
      <c r="JK385" s="4"/>
      <c r="JL385" s="8"/>
      <c r="JM385" s="4"/>
      <c r="JN385" s="8"/>
      <c r="JO385" s="7"/>
      <c r="JP385" s="7"/>
      <c r="JQ385" s="2" t="s">
        <v>230</v>
      </c>
      <c r="JR385" s="2" t="s">
        <v>217</v>
      </c>
      <c r="JS385" s="2" t="s">
        <v>591</v>
      </c>
      <c r="JT385" s="2" t="s">
        <v>1606</v>
      </c>
      <c r="JU385" s="2" t="s">
        <v>232</v>
      </c>
      <c r="JV385" s="2" t="s">
        <v>220</v>
      </c>
      <c r="JW385" s="4"/>
      <c r="JX385" s="8"/>
      <c r="JY385" s="4"/>
      <c r="JZ385" s="8"/>
      <c r="KA385" s="7"/>
      <c r="KB385" s="7"/>
      <c r="KC385" s="2" t="s">
        <v>386</v>
      </c>
      <c r="KD385" s="2" t="s">
        <v>217</v>
      </c>
      <c r="KE385" s="2" t="s">
        <v>220</v>
      </c>
      <c r="KF385" s="2" t="s">
        <v>220</v>
      </c>
      <c r="KG385" s="2" t="s">
        <v>232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254</v>
      </c>
      <c r="KP385" s="2" t="s">
        <v>217</v>
      </c>
      <c r="KQ385" s="2" t="s">
        <v>220</v>
      </c>
      <c r="KR385" s="2" t="s">
        <v>220</v>
      </c>
      <c r="KS385" s="2" t="s">
        <v>232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277</v>
      </c>
      <c r="LB385" s="2" t="s">
        <v>217</v>
      </c>
      <c r="LC385" s="2" t="s">
        <v>220</v>
      </c>
      <c r="LD385" s="2" t="s">
        <v>220</v>
      </c>
      <c r="LE385" s="2" t="s">
        <v>232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277</v>
      </c>
      <c r="LN385" s="2" t="s">
        <v>217</v>
      </c>
      <c r="LO385" s="2" t="s">
        <v>220</v>
      </c>
      <c r="LP385" s="2" t="s">
        <v>220</v>
      </c>
      <c r="LQ385" s="2" t="s">
        <v>232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230</v>
      </c>
      <c r="LZ385" s="2" t="s">
        <v>270</v>
      </c>
      <c r="MA385" s="2" t="s">
        <v>1359</v>
      </c>
      <c r="MB385" s="2" t="s">
        <v>1747</v>
      </c>
      <c r="MC385" s="2" t="s">
        <v>232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277</v>
      </c>
      <c r="ML385" s="2" t="s">
        <v>217</v>
      </c>
      <c r="MM385" s="2" t="s">
        <v>220</v>
      </c>
      <c r="MN385" s="2" t="s">
        <v>220</v>
      </c>
      <c r="MO385" s="2" t="s">
        <v>232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230</v>
      </c>
      <c r="MX385" s="2" t="s">
        <v>274</v>
      </c>
      <c r="MY385" s="2" t="s">
        <v>849</v>
      </c>
      <c r="MZ385" s="2" t="s">
        <v>766</v>
      </c>
      <c r="NA385" s="2" t="s">
        <v>232</v>
      </c>
      <c r="NB385" s="2" t="s">
        <v>220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220</v>
      </c>
      <c r="NK385" s="2" t="s">
        <v>220</v>
      </c>
      <c r="NL385" s="2" t="s">
        <v>220</v>
      </c>
      <c r="NM385" s="2" t="s">
        <v>220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277</v>
      </c>
      <c r="NV385" s="2" t="s">
        <v>217</v>
      </c>
      <c r="NW385" s="2" t="s">
        <v>220</v>
      </c>
      <c r="NX385" s="2" t="s">
        <v>220</v>
      </c>
      <c r="NY385" s="2" t="s">
        <v>232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220</v>
      </c>
      <c r="OH385" s="2" t="s">
        <v>220</v>
      </c>
      <c r="OI385" s="2" t="s">
        <v>220</v>
      </c>
      <c r="OJ385" s="2" t="s">
        <v>220</v>
      </c>
      <c r="OK385" s="2" t="s">
        <v>220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230</v>
      </c>
      <c r="OT385" s="2" t="s">
        <v>270</v>
      </c>
      <c r="OU385" s="2" t="s">
        <v>607</v>
      </c>
      <c r="OV385" s="2" t="s">
        <v>1412</v>
      </c>
      <c r="OW385" s="2" t="s">
        <v>232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220</v>
      </c>
      <c r="PF385" s="2" t="s">
        <v>220</v>
      </c>
      <c r="PG385" s="2" t="s">
        <v>220</v>
      </c>
      <c r="PH385" s="2" t="s">
        <v>220</v>
      </c>
      <c r="PI385" s="2" t="s">
        <v>220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230</v>
      </c>
      <c r="PR385" s="2" t="s">
        <v>270</v>
      </c>
      <c r="PS385" s="2" t="s">
        <v>279</v>
      </c>
      <c r="PT385" s="2" t="s">
        <v>1933</v>
      </c>
      <c r="PU385" s="2" t="s">
        <v>232</v>
      </c>
      <c r="PV385" s="2" t="s">
        <v>220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>
        <v>140</v>
      </c>
      <c r="RM385" s="4"/>
      <c r="RN385" s="4"/>
      <c r="RO385" s="4"/>
      <c r="RP385" s="4"/>
      <c r="RQ385" s="4"/>
      <c r="RR385" s="4">
        <v>135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>
        <v>100</v>
      </c>
      <c r="TB385" s="4"/>
      <c r="TC385" s="4"/>
      <c r="TD385" s="4"/>
      <c r="TE385" s="4"/>
      <c r="TF385" s="4"/>
      <c r="TG385" s="4"/>
      <c r="TH385" s="4"/>
    </row>
    <row r="386">
      <c r="A386" s="2" t="s">
        <v>3469</v>
      </c>
      <c r="B386" s="2" t="s">
        <v>209</v>
      </c>
      <c r="C386" s="2" t="s">
        <v>3341</v>
      </c>
      <c r="D386" s="2" t="s">
        <v>211</v>
      </c>
      <c r="E386" s="2" t="s">
        <v>1372</v>
      </c>
      <c r="F386" s="2" t="s">
        <v>3428</v>
      </c>
      <c r="G386" s="2" t="s">
        <v>3428</v>
      </c>
      <c r="H386" s="2" t="s">
        <v>3428</v>
      </c>
      <c r="I386" s="2" t="s">
        <v>3453</v>
      </c>
      <c r="J386" s="2" t="s">
        <v>3394</v>
      </c>
      <c r="K386" s="2" t="s">
        <v>578</v>
      </c>
      <c r="L386" s="3">
        <v>110</v>
      </c>
      <c r="M386" s="3">
        <v>115.49</v>
      </c>
      <c r="N386" s="3">
        <v>234.99</v>
      </c>
      <c r="O386" s="2" t="s">
        <v>217</v>
      </c>
      <c r="P386" s="2" t="s">
        <v>673</v>
      </c>
      <c r="Q386" s="2" t="s">
        <v>219</v>
      </c>
      <c r="R386" s="2" t="s">
        <v>220</v>
      </c>
      <c r="S386" s="2" t="s">
        <v>3454</v>
      </c>
      <c r="T386" s="2" t="s">
        <v>220</v>
      </c>
      <c r="U386" s="2" t="s">
        <v>220</v>
      </c>
      <c r="V386" s="2" t="s">
        <v>3167</v>
      </c>
      <c r="W386" s="2" t="s">
        <v>3167</v>
      </c>
      <c r="X386" s="2" t="s">
        <v>3029</v>
      </c>
      <c r="Y386" s="2" t="s">
        <v>582</v>
      </c>
      <c r="Z386" s="4">
        <v>12</v>
      </c>
      <c r="AA386" s="4">
        <f>=ROUNDDOWN(3,0)</f>
      </c>
      <c r="AB386" s="5">
        <v>4</v>
      </c>
      <c r="AC386" s="2" t="s">
        <v>524</v>
      </c>
      <c r="AD386" s="4">
        <v>60</v>
      </c>
      <c r="AE386" s="4">
        <v>90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>
        <v>4</v>
      </c>
      <c r="AQ386" s="8">
        <v>454.3</v>
      </c>
      <c r="AR386" s="4"/>
      <c r="AS386" s="8"/>
      <c r="AT386" s="7"/>
      <c r="AU386" s="7"/>
      <c r="AV386" s="4" t="s">
        <v>220</v>
      </c>
      <c r="AW386" s="8" t="s">
        <v>220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>
        <v>0.2236</v>
      </c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 t="s">
        <v>220</v>
      </c>
      <c r="BJ386" s="4">
        <v>4</v>
      </c>
      <c r="BK386" s="8">
        <v>454.3</v>
      </c>
      <c r="BL386" s="2" t="s">
        <v>3470</v>
      </c>
      <c r="BM386" s="7">
        <v>1</v>
      </c>
      <c r="BN386" s="7">
        <v>1</v>
      </c>
      <c r="BO386" s="4">
        <v>1</v>
      </c>
      <c r="BP386" s="8">
        <v>125.35</v>
      </c>
      <c r="BQ386" s="4"/>
      <c r="BR386" s="8"/>
      <c r="BS386" s="7"/>
      <c r="BT386" s="7"/>
      <c r="BU386" s="2" t="s">
        <v>230</v>
      </c>
      <c r="BV386" s="2" t="s">
        <v>217</v>
      </c>
      <c r="BW386" s="2" t="s">
        <v>220</v>
      </c>
      <c r="BX386" s="2" t="s">
        <v>3471</v>
      </c>
      <c r="BY386" s="2" t="s">
        <v>232</v>
      </c>
      <c r="BZ386" s="2" t="s">
        <v>220</v>
      </c>
      <c r="CA386" s="4">
        <v>1</v>
      </c>
      <c r="CB386" s="8">
        <v>125.27</v>
      </c>
      <c r="CC386" s="4"/>
      <c r="CD386" s="8"/>
      <c r="CE386" s="7"/>
      <c r="CF386" s="7"/>
      <c r="CG386" s="2" t="s">
        <v>230</v>
      </c>
      <c r="CH386" s="2" t="s">
        <v>217</v>
      </c>
      <c r="CI386" s="2" t="s">
        <v>3465</v>
      </c>
      <c r="CJ386" s="2" t="s">
        <v>3180</v>
      </c>
      <c r="CK386" s="2" t="s">
        <v>232</v>
      </c>
      <c r="CL386" s="2" t="s">
        <v>220</v>
      </c>
      <c r="CM386" s="4"/>
      <c r="CN386" s="8"/>
      <c r="CO386" s="4"/>
      <c r="CP386" s="8"/>
      <c r="CQ386" s="7"/>
      <c r="CR386" s="7"/>
      <c r="CS386" s="2" t="s">
        <v>230</v>
      </c>
      <c r="CT386" s="2" t="s">
        <v>217</v>
      </c>
      <c r="CU386" s="2" t="s">
        <v>235</v>
      </c>
      <c r="CV386" s="2" t="s">
        <v>455</v>
      </c>
      <c r="CW386" s="2" t="s">
        <v>269</v>
      </c>
      <c r="CX386" s="2" t="s">
        <v>220</v>
      </c>
      <c r="CY386" s="4"/>
      <c r="CZ386" s="8"/>
      <c r="DA386" s="4"/>
      <c r="DB386" s="8"/>
      <c r="DC386" s="7"/>
      <c r="DD386" s="7"/>
      <c r="DE386" s="2" t="s">
        <v>230</v>
      </c>
      <c r="DF386" s="2" t="s">
        <v>217</v>
      </c>
      <c r="DG386" s="2" t="s">
        <v>589</v>
      </c>
      <c r="DH386" s="2" t="s">
        <v>449</v>
      </c>
      <c r="DI386" s="2" t="s">
        <v>232</v>
      </c>
      <c r="DJ386" s="2" t="s">
        <v>220</v>
      </c>
      <c r="DK386" s="4"/>
      <c r="DL386" s="8"/>
      <c r="DM386" s="4"/>
      <c r="DN386" s="8"/>
      <c r="DO386" s="7"/>
      <c r="DP386" s="7"/>
      <c r="DQ386" s="2" t="s">
        <v>230</v>
      </c>
      <c r="DR386" s="2" t="s">
        <v>217</v>
      </c>
      <c r="DS386" s="2" t="s">
        <v>591</v>
      </c>
      <c r="DT386" s="2" t="s">
        <v>2822</v>
      </c>
      <c r="DU386" s="2" t="s">
        <v>232</v>
      </c>
      <c r="DV386" s="2" t="s">
        <v>220</v>
      </c>
      <c r="DW386" s="4">
        <v>2</v>
      </c>
      <c r="DX386" s="8">
        <v>203.68</v>
      </c>
      <c r="DY386" s="4"/>
      <c r="DZ386" s="8"/>
      <c r="EA386" s="7"/>
      <c r="EB386" s="7"/>
      <c r="EC386" s="2" t="s">
        <v>230</v>
      </c>
      <c r="ED386" s="2" t="s">
        <v>217</v>
      </c>
      <c r="EE386" s="2" t="s">
        <v>591</v>
      </c>
      <c r="EF386" s="2" t="s">
        <v>1513</v>
      </c>
      <c r="EG386" s="2" t="s">
        <v>232</v>
      </c>
      <c r="EH386" s="2" t="s">
        <v>220</v>
      </c>
      <c r="EI386" s="4"/>
      <c r="EJ386" s="8"/>
      <c r="EK386" s="4"/>
      <c r="EL386" s="8"/>
      <c r="EM386" s="7"/>
      <c r="EN386" s="7"/>
      <c r="EO386" s="2" t="s">
        <v>268</v>
      </c>
      <c r="EP386" s="2" t="s">
        <v>217</v>
      </c>
      <c r="EQ386" s="2" t="s">
        <v>220</v>
      </c>
      <c r="ER386" s="2" t="s">
        <v>220</v>
      </c>
      <c r="ES386" s="2" t="s">
        <v>232</v>
      </c>
      <c r="ET386" s="2" t="s">
        <v>220</v>
      </c>
      <c r="EU386" s="4"/>
      <c r="EV386" s="8"/>
      <c r="EW386" s="4"/>
      <c r="EX386" s="8"/>
      <c r="EY386" s="7"/>
      <c r="EZ386" s="7"/>
      <c r="FA386" s="2" t="s">
        <v>230</v>
      </c>
      <c r="FB386" s="2" t="s">
        <v>270</v>
      </c>
      <c r="FC386" s="2" t="s">
        <v>1398</v>
      </c>
      <c r="FD386" s="2" t="s">
        <v>3362</v>
      </c>
      <c r="FE386" s="2" t="s">
        <v>232</v>
      </c>
      <c r="FF386" s="2" t="s">
        <v>220</v>
      </c>
      <c r="FG386" s="4"/>
      <c r="FH386" s="8"/>
      <c r="FI386" s="4"/>
      <c r="FJ386" s="8"/>
      <c r="FK386" s="7"/>
      <c r="FL386" s="7"/>
      <c r="FM386" s="2" t="s">
        <v>230</v>
      </c>
      <c r="FN386" s="2" t="s">
        <v>217</v>
      </c>
      <c r="FO386" s="2" t="s">
        <v>458</v>
      </c>
      <c r="FP386" s="2" t="s">
        <v>1140</v>
      </c>
      <c r="FQ386" s="2" t="s">
        <v>232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277</v>
      </c>
      <c r="FZ386" s="2" t="s">
        <v>217</v>
      </c>
      <c r="GA386" s="2" t="s">
        <v>220</v>
      </c>
      <c r="GB386" s="2" t="s">
        <v>220</v>
      </c>
      <c r="GC386" s="2" t="s">
        <v>232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386</v>
      </c>
      <c r="GL386" s="2" t="s">
        <v>217</v>
      </c>
      <c r="GM386" s="2" t="s">
        <v>220</v>
      </c>
      <c r="GN386" s="2" t="s">
        <v>220</v>
      </c>
      <c r="GO386" s="2" t="s">
        <v>232</v>
      </c>
      <c r="GP386" s="2" t="s">
        <v>220</v>
      </c>
      <c r="GQ386" s="4"/>
      <c r="GR386" s="8"/>
      <c r="GS386" s="4"/>
      <c r="GT386" s="8"/>
      <c r="GU386" s="7"/>
      <c r="GV386" s="7"/>
      <c r="GW386" s="2" t="s">
        <v>268</v>
      </c>
      <c r="GX386" s="2" t="s">
        <v>217</v>
      </c>
      <c r="GY386" s="2" t="s">
        <v>220</v>
      </c>
      <c r="GZ386" s="2" t="s">
        <v>220</v>
      </c>
      <c r="HA386" s="2" t="s">
        <v>232</v>
      </c>
      <c r="HB386" s="2" t="s">
        <v>220</v>
      </c>
      <c r="HC386" s="4"/>
      <c r="HD386" s="8"/>
      <c r="HE386" s="4"/>
      <c r="HF386" s="8"/>
      <c r="HG386" s="7"/>
      <c r="HH386" s="7"/>
      <c r="HI386" s="2" t="s">
        <v>277</v>
      </c>
      <c r="HJ386" s="2" t="s">
        <v>217</v>
      </c>
      <c r="HK386" s="2" t="s">
        <v>220</v>
      </c>
      <c r="HL386" s="2" t="s">
        <v>220</v>
      </c>
      <c r="HM386" s="2" t="s">
        <v>232</v>
      </c>
      <c r="HN386" s="2" t="s">
        <v>220</v>
      </c>
      <c r="HO386" s="4"/>
      <c r="HP386" s="8"/>
      <c r="HQ386" s="4"/>
      <c r="HR386" s="8"/>
      <c r="HS386" s="7"/>
      <c r="HT386" s="7"/>
      <c r="HU386" s="2" t="s">
        <v>230</v>
      </c>
      <c r="HV386" s="2" t="s">
        <v>217</v>
      </c>
      <c r="HW386" s="2" t="s">
        <v>2406</v>
      </c>
      <c r="HX386" s="2" t="s">
        <v>1420</v>
      </c>
      <c r="HY386" s="2" t="s">
        <v>232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230</v>
      </c>
      <c r="IH386" s="2" t="s">
        <v>217</v>
      </c>
      <c r="II386" s="2" t="s">
        <v>591</v>
      </c>
      <c r="IJ386" s="2" t="s">
        <v>1533</v>
      </c>
      <c r="IK386" s="2" t="s">
        <v>232</v>
      </c>
      <c r="IL386" s="2" t="s">
        <v>220</v>
      </c>
      <c r="IM386" s="4"/>
      <c r="IN386" s="8"/>
      <c r="IO386" s="4"/>
      <c r="IP386" s="8"/>
      <c r="IQ386" s="7"/>
      <c r="IR386" s="7"/>
      <c r="IS386" s="2" t="s">
        <v>277</v>
      </c>
      <c r="IT386" s="2" t="s">
        <v>217</v>
      </c>
      <c r="IU386" s="2" t="s">
        <v>220</v>
      </c>
      <c r="IV386" s="2" t="s">
        <v>220</v>
      </c>
      <c r="IW386" s="2" t="s">
        <v>232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230</v>
      </c>
      <c r="JF386" s="2" t="s">
        <v>270</v>
      </c>
      <c r="JG386" s="2" t="s">
        <v>1658</v>
      </c>
      <c r="JH386" s="2" t="s">
        <v>1641</v>
      </c>
      <c r="JI386" s="2" t="s">
        <v>232</v>
      </c>
      <c r="JJ386" s="2" t="s">
        <v>220</v>
      </c>
      <c r="JK386" s="4"/>
      <c r="JL386" s="8"/>
      <c r="JM386" s="4"/>
      <c r="JN386" s="8"/>
      <c r="JO386" s="7"/>
      <c r="JP386" s="7"/>
      <c r="JQ386" s="2" t="s">
        <v>230</v>
      </c>
      <c r="JR386" s="2" t="s">
        <v>217</v>
      </c>
      <c r="JS386" s="2" t="s">
        <v>591</v>
      </c>
      <c r="JT386" s="2" t="s">
        <v>1841</v>
      </c>
      <c r="JU386" s="2" t="s">
        <v>232</v>
      </c>
      <c r="JV386" s="2" t="s">
        <v>220</v>
      </c>
      <c r="JW386" s="4"/>
      <c r="JX386" s="8"/>
      <c r="JY386" s="4"/>
      <c r="JZ386" s="8"/>
      <c r="KA386" s="7"/>
      <c r="KB386" s="7"/>
      <c r="KC386" s="2" t="s">
        <v>386</v>
      </c>
      <c r="KD386" s="2" t="s">
        <v>217</v>
      </c>
      <c r="KE386" s="2" t="s">
        <v>220</v>
      </c>
      <c r="KF386" s="2" t="s">
        <v>220</v>
      </c>
      <c r="KG386" s="2" t="s">
        <v>232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254</v>
      </c>
      <c r="KP386" s="2" t="s">
        <v>217</v>
      </c>
      <c r="KQ386" s="2" t="s">
        <v>220</v>
      </c>
      <c r="KR386" s="2" t="s">
        <v>220</v>
      </c>
      <c r="KS386" s="2" t="s">
        <v>232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277</v>
      </c>
      <c r="LB386" s="2" t="s">
        <v>217</v>
      </c>
      <c r="LC386" s="2" t="s">
        <v>220</v>
      </c>
      <c r="LD386" s="2" t="s">
        <v>220</v>
      </c>
      <c r="LE386" s="2" t="s">
        <v>232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277</v>
      </c>
      <c r="LN386" s="2" t="s">
        <v>217</v>
      </c>
      <c r="LO386" s="2" t="s">
        <v>220</v>
      </c>
      <c r="LP386" s="2" t="s">
        <v>220</v>
      </c>
      <c r="LQ386" s="2" t="s">
        <v>232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230</v>
      </c>
      <c r="LZ386" s="2" t="s">
        <v>270</v>
      </c>
      <c r="MA386" s="2" t="s">
        <v>1359</v>
      </c>
      <c r="MB386" s="2" t="s">
        <v>220</v>
      </c>
      <c r="MC386" s="2" t="s">
        <v>232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277</v>
      </c>
      <c r="ML386" s="2" t="s">
        <v>217</v>
      </c>
      <c r="MM386" s="2" t="s">
        <v>220</v>
      </c>
      <c r="MN386" s="2" t="s">
        <v>220</v>
      </c>
      <c r="MO386" s="2" t="s">
        <v>232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230</v>
      </c>
      <c r="MX386" s="2" t="s">
        <v>274</v>
      </c>
      <c r="MY386" s="2" t="s">
        <v>849</v>
      </c>
      <c r="MZ386" s="2" t="s">
        <v>433</v>
      </c>
      <c r="NA386" s="2" t="s">
        <v>232</v>
      </c>
      <c r="NB386" s="2" t="s">
        <v>220</v>
      </c>
      <c r="NC386" s="4"/>
      <c r="ND386" s="8"/>
      <c r="NE386" s="4"/>
      <c r="NF386" s="8"/>
      <c r="NG386" s="7"/>
      <c r="NH386" s="7"/>
      <c r="NI386" s="2" t="s">
        <v>220</v>
      </c>
      <c r="NJ386" s="2" t="s">
        <v>220</v>
      </c>
      <c r="NK386" s="2" t="s">
        <v>220</v>
      </c>
      <c r="NL386" s="2" t="s">
        <v>220</v>
      </c>
      <c r="NM386" s="2" t="s">
        <v>220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277</v>
      </c>
      <c r="NV386" s="2" t="s">
        <v>217</v>
      </c>
      <c r="NW386" s="2" t="s">
        <v>220</v>
      </c>
      <c r="NX386" s="2" t="s">
        <v>220</v>
      </c>
      <c r="NY386" s="2" t="s">
        <v>232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220</v>
      </c>
      <c r="OH386" s="2" t="s">
        <v>220</v>
      </c>
      <c r="OI386" s="2" t="s">
        <v>220</v>
      </c>
      <c r="OJ386" s="2" t="s">
        <v>220</v>
      </c>
      <c r="OK386" s="2" t="s">
        <v>220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230</v>
      </c>
      <c r="OT386" s="2" t="s">
        <v>270</v>
      </c>
      <c r="OU386" s="2" t="s">
        <v>607</v>
      </c>
      <c r="OV386" s="2" t="s">
        <v>220</v>
      </c>
      <c r="OW386" s="2" t="s">
        <v>232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220</v>
      </c>
      <c r="PF386" s="2" t="s">
        <v>220</v>
      </c>
      <c r="PG386" s="2" t="s">
        <v>220</v>
      </c>
      <c r="PH386" s="2" t="s">
        <v>220</v>
      </c>
      <c r="PI386" s="2" t="s">
        <v>220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230</v>
      </c>
      <c r="PR386" s="2" t="s">
        <v>270</v>
      </c>
      <c r="PS386" s="2" t="s">
        <v>279</v>
      </c>
      <c r="PT386" s="2" t="s">
        <v>1941</v>
      </c>
      <c r="PU386" s="2" t="s">
        <v>232</v>
      </c>
      <c r="PV386" s="2" t="s">
        <v>220</v>
      </c>
      <c r="PW386" s="4">
        <v>12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>
        <v>60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>
        <v>30</v>
      </c>
      <c r="TB386" s="4"/>
      <c r="TC386" s="4"/>
      <c r="TD386" s="4"/>
      <c r="TE386" s="4"/>
      <c r="TF386" s="4"/>
      <c r="TG386" s="4"/>
      <c r="TH386" s="4"/>
    </row>
    <row r="387">
      <c r="A387" s="2" t="s">
        <v>3472</v>
      </c>
      <c r="B387" s="2" t="s">
        <v>209</v>
      </c>
      <c r="C387" s="2" t="s">
        <v>3341</v>
      </c>
      <c r="D387" s="2" t="s">
        <v>211</v>
      </c>
      <c r="E387" s="2" t="s">
        <v>1372</v>
      </c>
      <c r="F387" s="2" t="s">
        <v>3473</v>
      </c>
      <c r="G387" s="2" t="s">
        <v>3473</v>
      </c>
      <c r="H387" s="2" t="s">
        <v>3473</v>
      </c>
      <c r="I387" s="2" t="s">
        <v>2915</v>
      </c>
      <c r="J387" s="2" t="s">
        <v>3379</v>
      </c>
      <c r="K387" s="2" t="s">
        <v>1436</v>
      </c>
      <c r="L387" s="3">
        <v>110</v>
      </c>
      <c r="M387" s="3">
        <v>115.49</v>
      </c>
      <c r="N387" s="3">
        <v>229.99</v>
      </c>
      <c r="O387" s="2" t="s">
        <v>217</v>
      </c>
      <c r="P387" s="2" t="s">
        <v>673</v>
      </c>
      <c r="Q387" s="2" t="s">
        <v>219</v>
      </c>
      <c r="R387" s="2" t="s">
        <v>220</v>
      </c>
      <c r="S387" s="2" t="s">
        <v>3474</v>
      </c>
      <c r="T387" s="2" t="s">
        <v>220</v>
      </c>
      <c r="U387" s="2" t="s">
        <v>1621</v>
      </c>
      <c r="V387" s="2" t="s">
        <v>3167</v>
      </c>
      <c r="W387" s="2" t="s">
        <v>3167</v>
      </c>
      <c r="X387" s="2" t="s">
        <v>3144</v>
      </c>
      <c r="Y387" s="2" t="s">
        <v>582</v>
      </c>
      <c r="Z387" s="4">
        <v>29</v>
      </c>
      <c r="AA387" s="4">
        <f>=ROUNDDOWN(14.5,0)</f>
      </c>
      <c r="AB387" s="5">
        <v>2</v>
      </c>
      <c r="AC387" s="2" t="s">
        <v>3404</v>
      </c>
      <c r="AD387" s="4">
        <v>20</v>
      </c>
      <c r="AE387" s="4">
        <v>44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>
        <v>7</v>
      </c>
      <c r="AQ387" s="8">
        <v>796.77</v>
      </c>
      <c r="AR387" s="4">
        <v>2</v>
      </c>
      <c r="AS387" s="8">
        <v>230</v>
      </c>
      <c r="AT387" s="7">
        <v>2.5</v>
      </c>
      <c r="AU387" s="7">
        <v>2.4642</v>
      </c>
      <c r="AV387" s="4">
        <v>33</v>
      </c>
      <c r="AW387" s="8">
        <v>4433.15</v>
      </c>
      <c r="AX387" s="4">
        <v>56</v>
      </c>
      <c r="AY387" s="8">
        <v>7821.31</v>
      </c>
      <c r="AZ387" s="7">
        <v>-0.4107</v>
      </c>
      <c r="BA387" s="7">
        <v>-0.4332</v>
      </c>
      <c r="BB387" s="7">
        <v>0.1797</v>
      </c>
      <c r="BC387" s="4">
        <v>33</v>
      </c>
      <c r="BD387" s="8">
        <v>4433.15</v>
      </c>
      <c r="BE387" s="4">
        <v>56</v>
      </c>
      <c r="BF387" s="8">
        <v>7821.31</v>
      </c>
      <c r="BG387" s="7">
        <v>-0.4107</v>
      </c>
      <c r="BH387" s="7">
        <v>-0.4332</v>
      </c>
      <c r="BI387" s="7">
        <v>1</v>
      </c>
      <c r="BJ387" s="4">
        <v>7</v>
      </c>
      <c r="BK387" s="8">
        <v>796.77</v>
      </c>
      <c r="BL387" s="2" t="s">
        <v>3475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230</v>
      </c>
      <c r="BV387" s="2" t="s">
        <v>217</v>
      </c>
      <c r="BW387" s="2" t="s">
        <v>220</v>
      </c>
      <c r="BX387" s="2" t="s">
        <v>2311</v>
      </c>
      <c r="BY387" s="2" t="s">
        <v>232</v>
      </c>
      <c r="BZ387" s="2" t="s">
        <v>220</v>
      </c>
      <c r="CA387" s="4">
        <v>4</v>
      </c>
      <c r="CB387" s="8">
        <v>464.28</v>
      </c>
      <c r="CC387" s="4"/>
      <c r="CD387" s="8"/>
      <c r="CE387" s="7"/>
      <c r="CF387" s="7"/>
      <c r="CG387" s="2" t="s">
        <v>230</v>
      </c>
      <c r="CH387" s="2" t="s">
        <v>217</v>
      </c>
      <c r="CI387" s="2" t="s">
        <v>591</v>
      </c>
      <c r="CJ387" s="2" t="s">
        <v>3476</v>
      </c>
      <c r="CK387" s="2" t="s">
        <v>232</v>
      </c>
      <c r="CL387" s="2" t="s">
        <v>220</v>
      </c>
      <c r="CM387" s="4"/>
      <c r="CN387" s="8"/>
      <c r="CO387" s="4">
        <v>2</v>
      </c>
      <c r="CP387" s="8">
        <v>230</v>
      </c>
      <c r="CQ387" s="7">
        <v>-1</v>
      </c>
      <c r="CR387" s="7">
        <v>-1</v>
      </c>
      <c r="CS387" s="2" t="s">
        <v>230</v>
      </c>
      <c r="CT387" s="2" t="s">
        <v>217</v>
      </c>
      <c r="CU387" s="2" t="s">
        <v>3358</v>
      </c>
      <c r="CV387" s="2" t="s">
        <v>2833</v>
      </c>
      <c r="CW387" s="2" t="s">
        <v>232</v>
      </c>
      <c r="CX387" s="2" t="s">
        <v>220</v>
      </c>
      <c r="CY387" s="4">
        <v>2</v>
      </c>
      <c r="CZ387" s="8">
        <v>217</v>
      </c>
      <c r="DA387" s="4"/>
      <c r="DB387" s="8"/>
      <c r="DC387" s="7"/>
      <c r="DD387" s="7"/>
      <c r="DE387" s="2" t="s">
        <v>230</v>
      </c>
      <c r="DF387" s="2" t="s">
        <v>217</v>
      </c>
      <c r="DG387" s="2" t="s">
        <v>591</v>
      </c>
      <c r="DH387" s="2" t="s">
        <v>2786</v>
      </c>
      <c r="DI387" s="2" t="s">
        <v>232</v>
      </c>
      <c r="DJ387" s="2" t="s">
        <v>220</v>
      </c>
      <c r="DK387" s="4">
        <v>1</v>
      </c>
      <c r="DL387" s="8">
        <v>115.49</v>
      </c>
      <c r="DM387" s="4"/>
      <c r="DN387" s="8"/>
      <c r="DO387" s="7"/>
      <c r="DP387" s="7"/>
      <c r="DQ387" s="2" t="s">
        <v>230</v>
      </c>
      <c r="DR387" s="2" t="s">
        <v>217</v>
      </c>
      <c r="DS387" s="2" t="s">
        <v>591</v>
      </c>
      <c r="DT387" s="2" t="s">
        <v>3477</v>
      </c>
      <c r="DU387" s="2" t="s">
        <v>232</v>
      </c>
      <c r="DV387" s="2" t="s">
        <v>220</v>
      </c>
      <c r="DW387" s="4"/>
      <c r="DX387" s="8"/>
      <c r="DY387" s="4"/>
      <c r="DZ387" s="8"/>
      <c r="EA387" s="7"/>
      <c r="EB387" s="7"/>
      <c r="EC387" s="2" t="s">
        <v>230</v>
      </c>
      <c r="ED387" s="2" t="s">
        <v>217</v>
      </c>
      <c r="EE387" s="2" t="s">
        <v>591</v>
      </c>
      <c r="EF387" s="2" t="s">
        <v>1601</v>
      </c>
      <c r="EG387" s="2" t="s">
        <v>232</v>
      </c>
      <c r="EH387" s="2" t="s">
        <v>220</v>
      </c>
      <c r="EI387" s="4"/>
      <c r="EJ387" s="8"/>
      <c r="EK387" s="4"/>
      <c r="EL387" s="8"/>
      <c r="EM387" s="7"/>
      <c r="EN387" s="7"/>
      <c r="EO387" s="2" t="s">
        <v>268</v>
      </c>
      <c r="EP387" s="2" t="s">
        <v>217</v>
      </c>
      <c r="EQ387" s="2" t="s">
        <v>220</v>
      </c>
      <c r="ER387" s="2" t="s">
        <v>220</v>
      </c>
      <c r="ES387" s="2" t="s">
        <v>232</v>
      </c>
      <c r="ET387" s="2" t="s">
        <v>220</v>
      </c>
      <c r="EU387" s="4"/>
      <c r="EV387" s="8"/>
      <c r="EW387" s="4"/>
      <c r="EX387" s="8"/>
      <c r="EY387" s="7"/>
      <c r="EZ387" s="7"/>
      <c r="FA387" s="2" t="s">
        <v>230</v>
      </c>
      <c r="FB387" s="2" t="s">
        <v>217</v>
      </c>
      <c r="FC387" s="2" t="s">
        <v>591</v>
      </c>
      <c r="FD387" s="2" t="s">
        <v>3478</v>
      </c>
      <c r="FE387" s="2" t="s">
        <v>232</v>
      </c>
      <c r="FF387" s="2" t="s">
        <v>220</v>
      </c>
      <c r="FG387" s="4"/>
      <c r="FH387" s="8"/>
      <c r="FI387" s="4"/>
      <c r="FJ387" s="8"/>
      <c r="FK387" s="7"/>
      <c r="FL387" s="7"/>
      <c r="FM387" s="2" t="s">
        <v>230</v>
      </c>
      <c r="FN387" s="2" t="s">
        <v>217</v>
      </c>
      <c r="FO387" s="2" t="s">
        <v>458</v>
      </c>
      <c r="FP387" s="2" t="s">
        <v>739</v>
      </c>
      <c r="FQ387" s="2" t="s">
        <v>232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416</v>
      </c>
      <c r="FZ387" s="2" t="s">
        <v>217</v>
      </c>
      <c r="GA387" s="2" t="s">
        <v>220</v>
      </c>
      <c r="GB387" s="2" t="s">
        <v>220</v>
      </c>
      <c r="GC387" s="2" t="s">
        <v>232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386</v>
      </c>
      <c r="GL387" s="2" t="s">
        <v>217</v>
      </c>
      <c r="GM387" s="2" t="s">
        <v>220</v>
      </c>
      <c r="GN387" s="2" t="s">
        <v>220</v>
      </c>
      <c r="GO387" s="2" t="s">
        <v>232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268</v>
      </c>
      <c r="GX387" s="2" t="s">
        <v>217</v>
      </c>
      <c r="GY387" s="2" t="s">
        <v>220</v>
      </c>
      <c r="GZ387" s="2" t="s">
        <v>220</v>
      </c>
      <c r="HA387" s="2" t="s">
        <v>232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277</v>
      </c>
      <c r="HJ387" s="2" t="s">
        <v>217</v>
      </c>
      <c r="HK387" s="2" t="s">
        <v>220</v>
      </c>
      <c r="HL387" s="2" t="s">
        <v>220</v>
      </c>
      <c r="HM387" s="2" t="s">
        <v>232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230</v>
      </c>
      <c r="HV387" s="2" t="s">
        <v>217</v>
      </c>
      <c r="HW387" s="2" t="s">
        <v>2406</v>
      </c>
      <c r="HX387" s="2" t="s">
        <v>1922</v>
      </c>
      <c r="HY387" s="2" t="s">
        <v>232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230</v>
      </c>
      <c r="IH387" s="2" t="s">
        <v>217</v>
      </c>
      <c r="II387" s="2" t="s">
        <v>591</v>
      </c>
      <c r="IJ387" s="2" t="s">
        <v>2234</v>
      </c>
      <c r="IK387" s="2" t="s">
        <v>232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277</v>
      </c>
      <c r="IT387" s="2" t="s">
        <v>217</v>
      </c>
      <c r="IU387" s="2" t="s">
        <v>220</v>
      </c>
      <c r="IV387" s="2" t="s">
        <v>220</v>
      </c>
      <c r="IW387" s="2" t="s">
        <v>232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230</v>
      </c>
      <c r="JF387" s="2" t="s">
        <v>270</v>
      </c>
      <c r="JG387" s="2" t="s">
        <v>2728</v>
      </c>
      <c r="JH387" s="2" t="s">
        <v>3479</v>
      </c>
      <c r="JI387" s="2" t="s">
        <v>232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230</v>
      </c>
      <c r="JR387" s="2" t="s">
        <v>217</v>
      </c>
      <c r="JS387" s="2" t="s">
        <v>591</v>
      </c>
      <c r="JT387" s="2" t="s">
        <v>2659</v>
      </c>
      <c r="JU387" s="2" t="s">
        <v>232</v>
      </c>
      <c r="JV387" s="2" t="s">
        <v>220</v>
      </c>
      <c r="JW387" s="4"/>
      <c r="JX387" s="8"/>
      <c r="JY387" s="4"/>
      <c r="JZ387" s="8"/>
      <c r="KA387" s="7"/>
      <c r="KB387" s="7"/>
      <c r="KC387" s="2" t="s">
        <v>277</v>
      </c>
      <c r="KD387" s="2" t="s">
        <v>217</v>
      </c>
      <c r="KE387" s="2" t="s">
        <v>220</v>
      </c>
      <c r="KF387" s="2" t="s">
        <v>220</v>
      </c>
      <c r="KG387" s="2" t="s">
        <v>232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230</v>
      </c>
      <c r="KP387" s="2" t="s">
        <v>217</v>
      </c>
      <c r="KQ387" s="2" t="s">
        <v>264</v>
      </c>
      <c r="KR387" s="2" t="s">
        <v>1866</v>
      </c>
      <c r="KS387" s="2" t="s">
        <v>232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277</v>
      </c>
      <c r="LB387" s="2" t="s">
        <v>217</v>
      </c>
      <c r="LC387" s="2" t="s">
        <v>220</v>
      </c>
      <c r="LD387" s="2" t="s">
        <v>220</v>
      </c>
      <c r="LE387" s="2" t="s">
        <v>232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277</v>
      </c>
      <c r="LN387" s="2" t="s">
        <v>217</v>
      </c>
      <c r="LO387" s="2" t="s">
        <v>220</v>
      </c>
      <c r="LP387" s="2" t="s">
        <v>220</v>
      </c>
      <c r="LQ387" s="2" t="s">
        <v>232</v>
      </c>
      <c r="LR387" s="2" t="s">
        <v>220</v>
      </c>
      <c r="LS387" s="4"/>
      <c r="LT387" s="8"/>
      <c r="LU387" s="4"/>
      <c r="LV387" s="8"/>
      <c r="LW387" s="7"/>
      <c r="LX387" s="7"/>
      <c r="LY387" s="2" t="s">
        <v>230</v>
      </c>
      <c r="LZ387" s="2" t="s">
        <v>270</v>
      </c>
      <c r="MA387" s="2" t="s">
        <v>974</v>
      </c>
      <c r="MB387" s="2" t="s">
        <v>220</v>
      </c>
      <c r="MC387" s="2" t="s">
        <v>232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230</v>
      </c>
      <c r="ML387" s="2" t="s">
        <v>270</v>
      </c>
      <c r="MM387" s="2" t="s">
        <v>520</v>
      </c>
      <c r="MN387" s="2" t="s">
        <v>220</v>
      </c>
      <c r="MO387" s="2" t="s">
        <v>232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230</v>
      </c>
      <c r="MX387" s="2" t="s">
        <v>274</v>
      </c>
      <c r="MY387" s="2" t="s">
        <v>648</v>
      </c>
      <c r="MZ387" s="2" t="s">
        <v>2266</v>
      </c>
      <c r="NA387" s="2" t="s">
        <v>232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220</v>
      </c>
      <c r="NK387" s="2" t="s">
        <v>220</v>
      </c>
      <c r="NL387" s="2" t="s">
        <v>220</v>
      </c>
      <c r="NM387" s="2" t="s">
        <v>220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277</v>
      </c>
      <c r="NV387" s="2" t="s">
        <v>217</v>
      </c>
      <c r="NW387" s="2" t="s">
        <v>220</v>
      </c>
      <c r="NX387" s="2" t="s">
        <v>220</v>
      </c>
      <c r="NY387" s="2" t="s">
        <v>232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220</v>
      </c>
      <c r="OH387" s="2" t="s">
        <v>220</v>
      </c>
      <c r="OI387" s="2" t="s">
        <v>220</v>
      </c>
      <c r="OJ387" s="2" t="s">
        <v>220</v>
      </c>
      <c r="OK387" s="2" t="s">
        <v>220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230</v>
      </c>
      <c r="OT387" s="2" t="s">
        <v>270</v>
      </c>
      <c r="OU387" s="2" t="s">
        <v>1420</v>
      </c>
      <c r="OV387" s="2" t="s">
        <v>220</v>
      </c>
      <c r="OW387" s="2" t="s">
        <v>232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277</v>
      </c>
      <c r="PF387" s="2" t="s">
        <v>217</v>
      </c>
      <c r="PG387" s="2" t="s">
        <v>220</v>
      </c>
      <c r="PH387" s="2" t="s">
        <v>220</v>
      </c>
      <c r="PI387" s="2" t="s">
        <v>232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230</v>
      </c>
      <c r="PR387" s="2" t="s">
        <v>270</v>
      </c>
      <c r="PS387" s="2" t="s">
        <v>279</v>
      </c>
      <c r="PT387" s="2" t="s">
        <v>1634</v>
      </c>
      <c r="PU387" s="2" t="s">
        <v>232</v>
      </c>
      <c r="PV387" s="2" t="s">
        <v>220</v>
      </c>
      <c r="PW387" s="4">
        <v>29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>
        <v>20</v>
      </c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>
        <v>24</v>
      </c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</row>
    <row r="388">
      <c r="A388" s="2" t="s">
        <v>3480</v>
      </c>
      <c r="B388" s="2" t="s">
        <v>209</v>
      </c>
      <c r="C388" s="2" t="s">
        <v>3341</v>
      </c>
      <c r="D388" s="2" t="s">
        <v>211</v>
      </c>
      <c r="E388" s="2" t="s">
        <v>1372</v>
      </c>
      <c r="F388" s="2" t="s">
        <v>3473</v>
      </c>
      <c r="G388" s="2" t="s">
        <v>3473</v>
      </c>
      <c r="H388" s="2" t="s">
        <v>3473</v>
      </c>
      <c r="I388" s="2" t="s">
        <v>2915</v>
      </c>
      <c r="J388" s="2" t="s">
        <v>2881</v>
      </c>
      <c r="K388" s="2" t="s">
        <v>1436</v>
      </c>
      <c r="L388" s="3">
        <v>125</v>
      </c>
      <c r="M388" s="3">
        <v>131.24</v>
      </c>
      <c r="N388" s="3">
        <v>259.99</v>
      </c>
      <c r="O388" s="2" t="s">
        <v>217</v>
      </c>
      <c r="P388" s="2" t="s">
        <v>673</v>
      </c>
      <c r="Q388" s="2" t="s">
        <v>219</v>
      </c>
      <c r="R388" s="2" t="s">
        <v>220</v>
      </c>
      <c r="S388" s="2" t="s">
        <v>3474</v>
      </c>
      <c r="T388" s="2" t="s">
        <v>220</v>
      </c>
      <c r="U388" s="2" t="s">
        <v>220</v>
      </c>
      <c r="V388" s="2" t="s">
        <v>3167</v>
      </c>
      <c r="W388" s="2" t="s">
        <v>3167</v>
      </c>
      <c r="X388" s="2" t="s">
        <v>3144</v>
      </c>
      <c r="Y388" s="2" t="s">
        <v>582</v>
      </c>
      <c r="Z388" s="4">
        <v>123</v>
      </c>
      <c r="AA388" s="4">
        <f>=ROUNDDOWN(15.375,0)</f>
      </c>
      <c r="AB388" s="5">
        <v>8</v>
      </c>
      <c r="AC388" s="2" t="s">
        <v>3404</v>
      </c>
      <c r="AD388" s="4">
        <v>100</v>
      </c>
      <c r="AE388" s="4">
        <v>200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>
        <v>12</v>
      </c>
      <c r="AQ388" s="8">
        <v>1589.81</v>
      </c>
      <c r="AR388" s="4">
        <v>20</v>
      </c>
      <c r="AS388" s="8">
        <v>2690.86</v>
      </c>
      <c r="AT388" s="7">
        <v>-0.4</v>
      </c>
      <c r="AU388" s="7">
        <v>-0.4092</v>
      </c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>
        <v>0.3586</v>
      </c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 t="s">
        <v>220</v>
      </c>
      <c r="BJ388" s="4">
        <v>12</v>
      </c>
      <c r="BK388" s="8">
        <v>1589.81</v>
      </c>
      <c r="BL388" s="2" t="s">
        <v>3481</v>
      </c>
      <c r="BM388" s="7">
        <v>1</v>
      </c>
      <c r="BN388" s="7">
        <v>1</v>
      </c>
      <c r="BO388" s="4">
        <v>4</v>
      </c>
      <c r="BP388" s="8">
        <v>543.96</v>
      </c>
      <c r="BQ388" s="4">
        <v>15</v>
      </c>
      <c r="BR388" s="8">
        <v>2039.85</v>
      </c>
      <c r="BS388" s="7">
        <v>-0.7333</v>
      </c>
      <c r="BT388" s="7">
        <v>-0.7333</v>
      </c>
      <c r="BU388" s="2" t="s">
        <v>230</v>
      </c>
      <c r="BV388" s="2" t="s">
        <v>217</v>
      </c>
      <c r="BW388" s="2" t="s">
        <v>220</v>
      </c>
      <c r="BX388" s="2" t="s">
        <v>1499</v>
      </c>
      <c r="BY388" s="2" t="s">
        <v>232</v>
      </c>
      <c r="BZ388" s="2" t="s">
        <v>220</v>
      </c>
      <c r="CA388" s="4">
        <v>2</v>
      </c>
      <c r="CB388" s="8">
        <v>266.96</v>
      </c>
      <c r="CC388" s="4"/>
      <c r="CD388" s="8"/>
      <c r="CE388" s="7"/>
      <c r="CF388" s="7"/>
      <c r="CG388" s="2" t="s">
        <v>230</v>
      </c>
      <c r="CH388" s="2" t="s">
        <v>217</v>
      </c>
      <c r="CI388" s="2" t="s">
        <v>591</v>
      </c>
      <c r="CJ388" s="2" t="s">
        <v>1498</v>
      </c>
      <c r="CK388" s="2" t="s">
        <v>232</v>
      </c>
      <c r="CL388" s="2" t="s">
        <v>220</v>
      </c>
      <c r="CM388" s="4">
        <v>2</v>
      </c>
      <c r="CN388" s="8">
        <v>265</v>
      </c>
      <c r="CO388" s="4">
        <v>1</v>
      </c>
      <c r="CP388" s="8">
        <v>132.5</v>
      </c>
      <c r="CQ388" s="7">
        <v>1</v>
      </c>
      <c r="CR388" s="7">
        <v>1</v>
      </c>
      <c r="CS388" s="2" t="s">
        <v>230</v>
      </c>
      <c r="CT388" s="2" t="s">
        <v>217</v>
      </c>
      <c r="CU388" s="2" t="s">
        <v>3358</v>
      </c>
      <c r="CV388" s="2" t="s">
        <v>2622</v>
      </c>
      <c r="CW388" s="2" t="s">
        <v>232</v>
      </c>
      <c r="CX388" s="2" t="s">
        <v>220</v>
      </c>
      <c r="CY388" s="4">
        <v>1</v>
      </c>
      <c r="CZ388" s="8">
        <v>124.78</v>
      </c>
      <c r="DA388" s="4">
        <v>1</v>
      </c>
      <c r="DB388" s="8">
        <v>124.78</v>
      </c>
      <c r="DC388" s="7"/>
      <c r="DD388" s="7"/>
      <c r="DE388" s="2" t="s">
        <v>230</v>
      </c>
      <c r="DF388" s="2" t="s">
        <v>217</v>
      </c>
      <c r="DG388" s="2" t="s">
        <v>591</v>
      </c>
      <c r="DH388" s="2" t="s">
        <v>2281</v>
      </c>
      <c r="DI388" s="2" t="s">
        <v>232</v>
      </c>
      <c r="DJ388" s="2" t="s">
        <v>220</v>
      </c>
      <c r="DK388" s="4"/>
      <c r="DL388" s="8"/>
      <c r="DM388" s="4">
        <v>1</v>
      </c>
      <c r="DN388" s="8">
        <v>131.24</v>
      </c>
      <c r="DO388" s="7">
        <v>-1</v>
      </c>
      <c r="DP388" s="7">
        <v>-1</v>
      </c>
      <c r="DQ388" s="2" t="s">
        <v>230</v>
      </c>
      <c r="DR388" s="2" t="s">
        <v>217</v>
      </c>
      <c r="DS388" s="2" t="s">
        <v>591</v>
      </c>
      <c r="DT388" s="2" t="s">
        <v>1500</v>
      </c>
      <c r="DU388" s="2" t="s">
        <v>232</v>
      </c>
      <c r="DV388" s="2" t="s">
        <v>220</v>
      </c>
      <c r="DW388" s="4">
        <v>2</v>
      </c>
      <c r="DX388" s="8">
        <v>251.3</v>
      </c>
      <c r="DY388" s="4"/>
      <c r="DZ388" s="8"/>
      <c r="EA388" s="7"/>
      <c r="EB388" s="7"/>
      <c r="EC388" s="2" t="s">
        <v>230</v>
      </c>
      <c r="ED388" s="2" t="s">
        <v>217</v>
      </c>
      <c r="EE388" s="2" t="s">
        <v>591</v>
      </c>
      <c r="EF388" s="2" t="s">
        <v>3482</v>
      </c>
      <c r="EG388" s="2" t="s">
        <v>232</v>
      </c>
      <c r="EH388" s="2" t="s">
        <v>220</v>
      </c>
      <c r="EI388" s="4"/>
      <c r="EJ388" s="8"/>
      <c r="EK388" s="4"/>
      <c r="EL388" s="8"/>
      <c r="EM388" s="7"/>
      <c r="EN388" s="7"/>
      <c r="EO388" s="2" t="s">
        <v>268</v>
      </c>
      <c r="EP388" s="2" t="s">
        <v>217</v>
      </c>
      <c r="EQ388" s="2" t="s">
        <v>220</v>
      </c>
      <c r="ER388" s="2" t="s">
        <v>220</v>
      </c>
      <c r="ES388" s="2" t="s">
        <v>232</v>
      </c>
      <c r="ET388" s="2" t="s">
        <v>220</v>
      </c>
      <c r="EU388" s="4">
        <v>1</v>
      </c>
      <c r="EV388" s="8">
        <v>137.81</v>
      </c>
      <c r="EW388" s="4"/>
      <c r="EX388" s="8"/>
      <c r="EY388" s="7"/>
      <c r="EZ388" s="7"/>
      <c r="FA388" s="2" t="s">
        <v>230</v>
      </c>
      <c r="FB388" s="2" t="s">
        <v>217</v>
      </c>
      <c r="FC388" s="2" t="s">
        <v>591</v>
      </c>
      <c r="FD388" s="2" t="s">
        <v>657</v>
      </c>
      <c r="FE388" s="2" t="s">
        <v>232</v>
      </c>
      <c r="FF388" s="2" t="s">
        <v>220</v>
      </c>
      <c r="FG388" s="4"/>
      <c r="FH388" s="8"/>
      <c r="FI388" s="4"/>
      <c r="FJ388" s="8"/>
      <c r="FK388" s="7"/>
      <c r="FL388" s="7"/>
      <c r="FM388" s="2" t="s">
        <v>230</v>
      </c>
      <c r="FN388" s="2" t="s">
        <v>217</v>
      </c>
      <c r="FO388" s="2" t="s">
        <v>458</v>
      </c>
      <c r="FP388" s="2" t="s">
        <v>2139</v>
      </c>
      <c r="FQ388" s="2" t="s">
        <v>232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416</v>
      </c>
      <c r="FZ388" s="2" t="s">
        <v>217</v>
      </c>
      <c r="GA388" s="2" t="s">
        <v>220</v>
      </c>
      <c r="GB388" s="2" t="s">
        <v>220</v>
      </c>
      <c r="GC388" s="2" t="s">
        <v>232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386</v>
      </c>
      <c r="GL388" s="2" t="s">
        <v>217</v>
      </c>
      <c r="GM388" s="2" t="s">
        <v>220</v>
      </c>
      <c r="GN388" s="2" t="s">
        <v>220</v>
      </c>
      <c r="GO388" s="2" t="s">
        <v>232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268</v>
      </c>
      <c r="GX388" s="2" t="s">
        <v>217</v>
      </c>
      <c r="GY388" s="2" t="s">
        <v>220</v>
      </c>
      <c r="GZ388" s="2" t="s">
        <v>220</v>
      </c>
      <c r="HA388" s="2" t="s">
        <v>232</v>
      </c>
      <c r="HB388" s="2" t="s">
        <v>220</v>
      </c>
      <c r="HC388" s="4"/>
      <c r="HD388" s="8"/>
      <c r="HE388" s="4"/>
      <c r="HF388" s="8"/>
      <c r="HG388" s="7"/>
      <c r="HH388" s="7"/>
      <c r="HI388" s="2" t="s">
        <v>254</v>
      </c>
      <c r="HJ388" s="2" t="s">
        <v>217</v>
      </c>
      <c r="HK388" s="2" t="s">
        <v>220</v>
      </c>
      <c r="HL388" s="2" t="s">
        <v>220</v>
      </c>
      <c r="HM388" s="2" t="s">
        <v>232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230</v>
      </c>
      <c r="HV388" s="2" t="s">
        <v>217</v>
      </c>
      <c r="HW388" s="2" t="s">
        <v>2406</v>
      </c>
      <c r="HX388" s="2" t="s">
        <v>2209</v>
      </c>
      <c r="HY388" s="2" t="s">
        <v>232</v>
      </c>
      <c r="HZ388" s="2" t="s">
        <v>220</v>
      </c>
      <c r="IA388" s="4"/>
      <c r="IB388" s="8"/>
      <c r="IC388" s="4"/>
      <c r="ID388" s="8"/>
      <c r="IE388" s="7"/>
      <c r="IF388" s="7"/>
      <c r="IG388" s="2" t="s">
        <v>230</v>
      </c>
      <c r="IH388" s="2" t="s">
        <v>217</v>
      </c>
      <c r="II388" s="2" t="s">
        <v>591</v>
      </c>
      <c r="IJ388" s="2" t="s">
        <v>3483</v>
      </c>
      <c r="IK388" s="2" t="s">
        <v>232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277</v>
      </c>
      <c r="IT388" s="2" t="s">
        <v>217</v>
      </c>
      <c r="IU388" s="2" t="s">
        <v>220</v>
      </c>
      <c r="IV388" s="2" t="s">
        <v>220</v>
      </c>
      <c r="IW388" s="2" t="s">
        <v>232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230</v>
      </c>
      <c r="JF388" s="2" t="s">
        <v>217</v>
      </c>
      <c r="JG388" s="2" t="s">
        <v>2728</v>
      </c>
      <c r="JH388" s="2" t="s">
        <v>1498</v>
      </c>
      <c r="JI388" s="2" t="s">
        <v>232</v>
      </c>
      <c r="JJ388" s="2" t="s">
        <v>220</v>
      </c>
      <c r="JK388" s="4"/>
      <c r="JL388" s="8"/>
      <c r="JM388" s="4">
        <v>1</v>
      </c>
      <c r="JN388" s="8">
        <v>131.25</v>
      </c>
      <c r="JO388" s="7">
        <v>-1</v>
      </c>
      <c r="JP388" s="7">
        <v>-1</v>
      </c>
      <c r="JQ388" s="2" t="s">
        <v>230</v>
      </c>
      <c r="JR388" s="2" t="s">
        <v>217</v>
      </c>
      <c r="JS388" s="2" t="s">
        <v>591</v>
      </c>
      <c r="JT388" s="2" t="s">
        <v>1606</v>
      </c>
      <c r="JU388" s="2" t="s">
        <v>232</v>
      </c>
      <c r="JV388" s="2" t="s">
        <v>220</v>
      </c>
      <c r="JW388" s="4"/>
      <c r="JX388" s="8"/>
      <c r="JY388" s="4">
        <v>1</v>
      </c>
      <c r="JZ388" s="8">
        <v>131.24</v>
      </c>
      <c r="KA388" s="7">
        <v>-1</v>
      </c>
      <c r="KB388" s="7">
        <v>-1</v>
      </c>
      <c r="KC388" s="2" t="s">
        <v>230</v>
      </c>
      <c r="KD388" s="2" t="s">
        <v>217</v>
      </c>
      <c r="KE388" s="2" t="s">
        <v>663</v>
      </c>
      <c r="KF388" s="2" t="s">
        <v>3484</v>
      </c>
      <c r="KG388" s="2" t="s">
        <v>232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230</v>
      </c>
      <c r="KP388" s="2" t="s">
        <v>217</v>
      </c>
      <c r="KQ388" s="2" t="s">
        <v>264</v>
      </c>
      <c r="KR388" s="2" t="s">
        <v>1854</v>
      </c>
      <c r="KS388" s="2" t="s">
        <v>232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277</v>
      </c>
      <c r="LB388" s="2" t="s">
        <v>217</v>
      </c>
      <c r="LC388" s="2" t="s">
        <v>220</v>
      </c>
      <c r="LD388" s="2" t="s">
        <v>220</v>
      </c>
      <c r="LE388" s="2" t="s">
        <v>232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277</v>
      </c>
      <c r="LN388" s="2" t="s">
        <v>217</v>
      </c>
      <c r="LO388" s="2" t="s">
        <v>220</v>
      </c>
      <c r="LP388" s="2" t="s">
        <v>220</v>
      </c>
      <c r="LQ388" s="2" t="s">
        <v>232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270</v>
      </c>
      <c r="MA388" s="2" t="s">
        <v>974</v>
      </c>
      <c r="MB388" s="2" t="s">
        <v>3485</v>
      </c>
      <c r="MC388" s="2" t="s">
        <v>232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230</v>
      </c>
      <c r="ML388" s="2" t="s">
        <v>270</v>
      </c>
      <c r="MM388" s="2" t="s">
        <v>520</v>
      </c>
      <c r="MN388" s="2" t="s">
        <v>1254</v>
      </c>
      <c r="MO388" s="2" t="s">
        <v>232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230</v>
      </c>
      <c r="MX388" s="2" t="s">
        <v>274</v>
      </c>
      <c r="MY388" s="2" t="s">
        <v>648</v>
      </c>
      <c r="MZ388" s="2" t="s">
        <v>3486</v>
      </c>
      <c r="NA388" s="2" t="s">
        <v>232</v>
      </c>
      <c r="NB388" s="2" t="s">
        <v>220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220</v>
      </c>
      <c r="NK388" s="2" t="s">
        <v>220</v>
      </c>
      <c r="NL388" s="2" t="s">
        <v>220</v>
      </c>
      <c r="NM388" s="2" t="s">
        <v>220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277</v>
      </c>
      <c r="NV388" s="2" t="s">
        <v>217</v>
      </c>
      <c r="NW388" s="2" t="s">
        <v>220</v>
      </c>
      <c r="NX388" s="2" t="s">
        <v>220</v>
      </c>
      <c r="NY388" s="2" t="s">
        <v>232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220</v>
      </c>
      <c r="OH388" s="2" t="s">
        <v>220</v>
      </c>
      <c r="OI388" s="2" t="s">
        <v>220</v>
      </c>
      <c r="OJ388" s="2" t="s">
        <v>220</v>
      </c>
      <c r="OK388" s="2" t="s">
        <v>220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230</v>
      </c>
      <c r="OT388" s="2" t="s">
        <v>270</v>
      </c>
      <c r="OU388" s="2" t="s">
        <v>1420</v>
      </c>
      <c r="OV388" s="2" t="s">
        <v>220</v>
      </c>
      <c r="OW388" s="2" t="s">
        <v>232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277</v>
      </c>
      <c r="PF388" s="2" t="s">
        <v>217</v>
      </c>
      <c r="PG388" s="2" t="s">
        <v>220</v>
      </c>
      <c r="PH388" s="2" t="s">
        <v>220</v>
      </c>
      <c r="PI388" s="2" t="s">
        <v>232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230</v>
      </c>
      <c r="PR388" s="2" t="s">
        <v>270</v>
      </c>
      <c r="PS388" s="2" t="s">
        <v>279</v>
      </c>
      <c r="PT388" s="2" t="s">
        <v>280</v>
      </c>
      <c r="PU388" s="2" t="s">
        <v>232</v>
      </c>
      <c r="PV388" s="2" t="s">
        <v>220</v>
      </c>
      <c r="PW388" s="4">
        <v>123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>
        <v>100</v>
      </c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>
        <v>100</v>
      </c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</row>
    <row r="389">
      <c r="A389" s="2" t="s">
        <v>3487</v>
      </c>
      <c r="B389" s="2" t="s">
        <v>209</v>
      </c>
      <c r="C389" s="2" t="s">
        <v>3341</v>
      </c>
      <c r="D389" s="2" t="s">
        <v>211</v>
      </c>
      <c r="E389" s="2" t="s">
        <v>1372</v>
      </c>
      <c r="F389" s="2" t="s">
        <v>3473</v>
      </c>
      <c r="G389" s="2" t="s">
        <v>3473</v>
      </c>
      <c r="H389" s="2" t="s">
        <v>3473</v>
      </c>
      <c r="I389" s="2" t="s">
        <v>2915</v>
      </c>
      <c r="J389" s="2" t="s">
        <v>1518</v>
      </c>
      <c r="K389" s="2" t="s">
        <v>1436</v>
      </c>
      <c r="L389" s="3">
        <v>135</v>
      </c>
      <c r="M389" s="3">
        <v>141.74</v>
      </c>
      <c r="N389" s="3">
        <v>279.99</v>
      </c>
      <c r="O389" s="2" t="s">
        <v>217</v>
      </c>
      <c r="P389" s="2" t="s">
        <v>673</v>
      </c>
      <c r="Q389" s="2" t="s">
        <v>219</v>
      </c>
      <c r="R389" s="2" t="s">
        <v>220</v>
      </c>
      <c r="S389" s="2" t="s">
        <v>3474</v>
      </c>
      <c r="T389" s="2" t="s">
        <v>220</v>
      </c>
      <c r="U389" s="2" t="s">
        <v>1621</v>
      </c>
      <c r="V389" s="2" t="s">
        <v>3167</v>
      </c>
      <c r="W389" s="2" t="s">
        <v>3167</v>
      </c>
      <c r="X389" s="2" t="s">
        <v>3144</v>
      </c>
      <c r="Y389" s="2" t="s">
        <v>582</v>
      </c>
      <c r="Z389" s="4">
        <v>111</v>
      </c>
      <c r="AA389" s="4">
        <f>=ROUNDDOWN(18.5,0)</f>
      </c>
      <c r="AB389" s="5">
        <v>6</v>
      </c>
      <c r="AC389" s="2" t="s">
        <v>3404</v>
      </c>
      <c r="AD389" s="4">
        <v>90</v>
      </c>
      <c r="AE389" s="4">
        <v>230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>
        <v>8</v>
      </c>
      <c r="AQ389" s="8">
        <v>1168.5</v>
      </c>
      <c r="AR389" s="4">
        <v>27</v>
      </c>
      <c r="AS389" s="8">
        <v>3926.94</v>
      </c>
      <c r="AT389" s="7">
        <v>-0.7037</v>
      </c>
      <c r="AU389" s="7">
        <v>-0.7024</v>
      </c>
      <c r="AV389" s="4" t="s">
        <v>220</v>
      </c>
      <c r="AW389" s="8" t="s">
        <v>220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>
        <v>0.2636</v>
      </c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 t="s">
        <v>220</v>
      </c>
      <c r="BJ389" s="4">
        <v>8</v>
      </c>
      <c r="BK389" s="8">
        <v>1168.5</v>
      </c>
      <c r="BL389" s="2" t="s">
        <v>3488</v>
      </c>
      <c r="BM389" s="7">
        <v>1</v>
      </c>
      <c r="BN389" s="7">
        <v>1</v>
      </c>
      <c r="BO389" s="4">
        <v>4</v>
      </c>
      <c r="BP389" s="8">
        <v>591.24</v>
      </c>
      <c r="BQ389" s="4">
        <v>14</v>
      </c>
      <c r="BR389" s="8">
        <v>2069.34</v>
      </c>
      <c r="BS389" s="7">
        <v>-0.7143</v>
      </c>
      <c r="BT389" s="7">
        <v>-0.7143</v>
      </c>
      <c r="BU389" s="2" t="s">
        <v>230</v>
      </c>
      <c r="BV389" s="2" t="s">
        <v>217</v>
      </c>
      <c r="BW389" s="2" t="s">
        <v>220</v>
      </c>
      <c r="BX389" s="2" t="s">
        <v>2311</v>
      </c>
      <c r="BY389" s="2" t="s">
        <v>232</v>
      </c>
      <c r="BZ389" s="2" t="s">
        <v>220</v>
      </c>
      <c r="CA389" s="4">
        <v>1</v>
      </c>
      <c r="CB389" s="8">
        <v>145.09</v>
      </c>
      <c r="CC389" s="4">
        <v>7</v>
      </c>
      <c r="CD389" s="8">
        <v>1015.63</v>
      </c>
      <c r="CE389" s="7">
        <v>-0.8571</v>
      </c>
      <c r="CF389" s="7">
        <v>-0.8571</v>
      </c>
      <c r="CG389" s="2" t="s">
        <v>230</v>
      </c>
      <c r="CH389" s="2" t="s">
        <v>217</v>
      </c>
      <c r="CI389" s="2" t="s">
        <v>591</v>
      </c>
      <c r="CJ389" s="2" t="s">
        <v>3468</v>
      </c>
      <c r="CK389" s="2" t="s">
        <v>232</v>
      </c>
      <c r="CL389" s="2" t="s">
        <v>220</v>
      </c>
      <c r="CM389" s="4">
        <v>1</v>
      </c>
      <c r="CN389" s="8">
        <v>142.5</v>
      </c>
      <c r="CO389" s="4">
        <v>1</v>
      </c>
      <c r="CP389" s="8">
        <v>142.5</v>
      </c>
      <c r="CQ389" s="7"/>
      <c r="CR389" s="7"/>
      <c r="CS389" s="2" t="s">
        <v>230</v>
      </c>
      <c r="CT389" s="2" t="s">
        <v>217</v>
      </c>
      <c r="CU389" s="2" t="s">
        <v>3358</v>
      </c>
      <c r="CV389" s="2" t="s">
        <v>1649</v>
      </c>
      <c r="CW389" s="2" t="s">
        <v>232</v>
      </c>
      <c r="CX389" s="2" t="s">
        <v>220</v>
      </c>
      <c r="CY389" s="4"/>
      <c r="CZ389" s="8"/>
      <c r="DA389" s="4">
        <v>3</v>
      </c>
      <c r="DB389" s="8">
        <v>406.89</v>
      </c>
      <c r="DC389" s="7">
        <v>-1</v>
      </c>
      <c r="DD389" s="7">
        <v>-1</v>
      </c>
      <c r="DE389" s="2" t="s">
        <v>230</v>
      </c>
      <c r="DF389" s="2" t="s">
        <v>217</v>
      </c>
      <c r="DG389" s="2" t="s">
        <v>591</v>
      </c>
      <c r="DH389" s="2" t="s">
        <v>2281</v>
      </c>
      <c r="DI389" s="2" t="s">
        <v>232</v>
      </c>
      <c r="DJ389" s="2" t="s">
        <v>220</v>
      </c>
      <c r="DK389" s="4"/>
      <c r="DL389" s="8"/>
      <c r="DM389" s="4"/>
      <c r="DN389" s="8"/>
      <c r="DO389" s="7"/>
      <c r="DP389" s="7"/>
      <c r="DQ389" s="2" t="s">
        <v>230</v>
      </c>
      <c r="DR389" s="2" t="s">
        <v>217</v>
      </c>
      <c r="DS389" s="2" t="s">
        <v>591</v>
      </c>
      <c r="DT389" s="2" t="s">
        <v>3489</v>
      </c>
      <c r="DU389" s="2" t="s">
        <v>232</v>
      </c>
      <c r="DV389" s="2" t="s">
        <v>220</v>
      </c>
      <c r="DW389" s="4">
        <v>1</v>
      </c>
      <c r="DX389" s="8">
        <v>136.58</v>
      </c>
      <c r="DY389" s="4">
        <v>1</v>
      </c>
      <c r="DZ389" s="8">
        <v>136.58</v>
      </c>
      <c r="EA389" s="7"/>
      <c r="EB389" s="7"/>
      <c r="EC389" s="2" t="s">
        <v>230</v>
      </c>
      <c r="ED389" s="2" t="s">
        <v>217</v>
      </c>
      <c r="EE389" s="2" t="s">
        <v>591</v>
      </c>
      <c r="EF389" s="2" t="s">
        <v>2237</v>
      </c>
      <c r="EG389" s="2" t="s">
        <v>232</v>
      </c>
      <c r="EH389" s="2" t="s">
        <v>220</v>
      </c>
      <c r="EI389" s="4"/>
      <c r="EJ389" s="8"/>
      <c r="EK389" s="4"/>
      <c r="EL389" s="8"/>
      <c r="EM389" s="7"/>
      <c r="EN389" s="7"/>
      <c r="EO389" s="2" t="s">
        <v>268</v>
      </c>
      <c r="EP389" s="2" t="s">
        <v>217</v>
      </c>
      <c r="EQ389" s="2" t="s">
        <v>220</v>
      </c>
      <c r="ER389" s="2" t="s">
        <v>220</v>
      </c>
      <c r="ES389" s="2" t="s">
        <v>232</v>
      </c>
      <c r="ET389" s="2" t="s">
        <v>220</v>
      </c>
      <c r="EU389" s="4"/>
      <c r="EV389" s="8"/>
      <c r="EW389" s="4"/>
      <c r="EX389" s="8"/>
      <c r="EY389" s="7"/>
      <c r="EZ389" s="7"/>
      <c r="FA389" s="2" t="s">
        <v>230</v>
      </c>
      <c r="FB389" s="2" t="s">
        <v>217</v>
      </c>
      <c r="FC389" s="2" t="s">
        <v>591</v>
      </c>
      <c r="FD389" s="2" t="s">
        <v>636</v>
      </c>
      <c r="FE389" s="2" t="s">
        <v>232</v>
      </c>
      <c r="FF389" s="2" t="s">
        <v>220</v>
      </c>
      <c r="FG389" s="4"/>
      <c r="FH389" s="8"/>
      <c r="FI389" s="4"/>
      <c r="FJ389" s="8"/>
      <c r="FK389" s="7"/>
      <c r="FL389" s="7"/>
      <c r="FM389" s="2" t="s">
        <v>230</v>
      </c>
      <c r="FN389" s="2" t="s">
        <v>217</v>
      </c>
      <c r="FO389" s="2" t="s">
        <v>458</v>
      </c>
      <c r="FP389" s="2" t="s">
        <v>1284</v>
      </c>
      <c r="FQ389" s="2" t="s">
        <v>232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416</v>
      </c>
      <c r="FZ389" s="2" t="s">
        <v>217</v>
      </c>
      <c r="GA389" s="2" t="s">
        <v>220</v>
      </c>
      <c r="GB389" s="2" t="s">
        <v>220</v>
      </c>
      <c r="GC389" s="2" t="s">
        <v>232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386</v>
      </c>
      <c r="GL389" s="2" t="s">
        <v>217</v>
      </c>
      <c r="GM389" s="2" t="s">
        <v>220</v>
      </c>
      <c r="GN389" s="2" t="s">
        <v>220</v>
      </c>
      <c r="GO389" s="2" t="s">
        <v>232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268</v>
      </c>
      <c r="GX389" s="2" t="s">
        <v>217</v>
      </c>
      <c r="GY389" s="2" t="s">
        <v>220</v>
      </c>
      <c r="GZ389" s="2" t="s">
        <v>220</v>
      </c>
      <c r="HA389" s="2" t="s">
        <v>232</v>
      </c>
      <c r="HB389" s="2" t="s">
        <v>220</v>
      </c>
      <c r="HC389" s="4"/>
      <c r="HD389" s="8"/>
      <c r="HE389" s="4"/>
      <c r="HF389" s="8"/>
      <c r="HG389" s="7"/>
      <c r="HH389" s="7"/>
      <c r="HI389" s="2" t="s">
        <v>254</v>
      </c>
      <c r="HJ389" s="2" t="s">
        <v>217</v>
      </c>
      <c r="HK389" s="2" t="s">
        <v>220</v>
      </c>
      <c r="HL389" s="2" t="s">
        <v>220</v>
      </c>
      <c r="HM389" s="2" t="s">
        <v>232</v>
      </c>
      <c r="HN389" s="2" t="s">
        <v>220</v>
      </c>
      <c r="HO389" s="4">
        <v>1</v>
      </c>
      <c r="HP389" s="8">
        <v>153.09</v>
      </c>
      <c r="HQ389" s="4"/>
      <c r="HR389" s="8"/>
      <c r="HS389" s="7"/>
      <c r="HT389" s="7"/>
      <c r="HU389" s="2" t="s">
        <v>230</v>
      </c>
      <c r="HV389" s="2" t="s">
        <v>217</v>
      </c>
      <c r="HW389" s="2" t="s">
        <v>2406</v>
      </c>
      <c r="HX389" s="2" t="s">
        <v>3490</v>
      </c>
      <c r="HY389" s="2" t="s">
        <v>232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230</v>
      </c>
      <c r="IH389" s="2" t="s">
        <v>217</v>
      </c>
      <c r="II389" s="2" t="s">
        <v>591</v>
      </c>
      <c r="IJ389" s="2" t="s">
        <v>3483</v>
      </c>
      <c r="IK389" s="2" t="s">
        <v>232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277</v>
      </c>
      <c r="IT389" s="2" t="s">
        <v>217</v>
      </c>
      <c r="IU389" s="2" t="s">
        <v>220</v>
      </c>
      <c r="IV389" s="2" t="s">
        <v>220</v>
      </c>
      <c r="IW389" s="2" t="s">
        <v>232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1188</v>
      </c>
      <c r="JF389" s="2" t="s">
        <v>270</v>
      </c>
      <c r="JG389" s="2" t="s">
        <v>2728</v>
      </c>
      <c r="JH389" s="2" t="s">
        <v>3491</v>
      </c>
      <c r="JI389" s="2" t="s">
        <v>232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230</v>
      </c>
      <c r="JR389" s="2" t="s">
        <v>217</v>
      </c>
      <c r="JS389" s="2" t="s">
        <v>591</v>
      </c>
      <c r="JT389" s="2" t="s">
        <v>2019</v>
      </c>
      <c r="JU389" s="2" t="s">
        <v>232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230</v>
      </c>
      <c r="KD389" s="2" t="s">
        <v>217</v>
      </c>
      <c r="KE389" s="2" t="s">
        <v>663</v>
      </c>
      <c r="KF389" s="2" t="s">
        <v>2181</v>
      </c>
      <c r="KG389" s="2" t="s">
        <v>232</v>
      </c>
      <c r="KH389" s="2" t="s">
        <v>220</v>
      </c>
      <c r="KI389" s="4"/>
      <c r="KJ389" s="8"/>
      <c r="KK389" s="4">
        <v>1</v>
      </c>
      <c r="KL389" s="8">
        <v>156</v>
      </c>
      <c r="KM389" s="7">
        <v>-1</v>
      </c>
      <c r="KN389" s="7">
        <v>-1</v>
      </c>
      <c r="KO389" s="2" t="s">
        <v>230</v>
      </c>
      <c r="KP389" s="2" t="s">
        <v>217</v>
      </c>
      <c r="KQ389" s="2" t="s">
        <v>264</v>
      </c>
      <c r="KR389" s="2" t="s">
        <v>354</v>
      </c>
      <c r="KS389" s="2" t="s">
        <v>232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277</v>
      </c>
      <c r="LB389" s="2" t="s">
        <v>217</v>
      </c>
      <c r="LC389" s="2" t="s">
        <v>220</v>
      </c>
      <c r="LD389" s="2" t="s">
        <v>220</v>
      </c>
      <c r="LE389" s="2" t="s">
        <v>232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277</v>
      </c>
      <c r="LN389" s="2" t="s">
        <v>217</v>
      </c>
      <c r="LO389" s="2" t="s">
        <v>220</v>
      </c>
      <c r="LP389" s="2" t="s">
        <v>220</v>
      </c>
      <c r="LQ389" s="2" t="s">
        <v>232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230</v>
      </c>
      <c r="LZ389" s="2" t="s">
        <v>270</v>
      </c>
      <c r="MA389" s="2" t="s">
        <v>974</v>
      </c>
      <c r="MB389" s="2" t="s">
        <v>2041</v>
      </c>
      <c r="MC389" s="2" t="s">
        <v>232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270</v>
      </c>
      <c r="MM389" s="2" t="s">
        <v>266</v>
      </c>
      <c r="MN389" s="2" t="s">
        <v>1270</v>
      </c>
      <c r="MO389" s="2" t="s">
        <v>232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274</v>
      </c>
      <c r="MY389" s="2" t="s">
        <v>648</v>
      </c>
      <c r="MZ389" s="2" t="s">
        <v>2266</v>
      </c>
      <c r="NA389" s="2" t="s">
        <v>232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220</v>
      </c>
      <c r="NJ389" s="2" t="s">
        <v>220</v>
      </c>
      <c r="NK389" s="2" t="s">
        <v>220</v>
      </c>
      <c r="NL389" s="2" t="s">
        <v>220</v>
      </c>
      <c r="NM389" s="2" t="s">
        <v>220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277</v>
      </c>
      <c r="NV389" s="2" t="s">
        <v>217</v>
      </c>
      <c r="NW389" s="2" t="s">
        <v>220</v>
      </c>
      <c r="NX389" s="2" t="s">
        <v>220</v>
      </c>
      <c r="NY389" s="2" t="s">
        <v>232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220</v>
      </c>
      <c r="OH389" s="2" t="s">
        <v>220</v>
      </c>
      <c r="OI389" s="2" t="s">
        <v>220</v>
      </c>
      <c r="OJ389" s="2" t="s">
        <v>220</v>
      </c>
      <c r="OK389" s="2" t="s">
        <v>220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230</v>
      </c>
      <c r="OT389" s="2" t="s">
        <v>270</v>
      </c>
      <c r="OU389" s="2" t="s">
        <v>1420</v>
      </c>
      <c r="OV389" s="2" t="s">
        <v>220</v>
      </c>
      <c r="OW389" s="2" t="s">
        <v>232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277</v>
      </c>
      <c r="PF389" s="2" t="s">
        <v>217</v>
      </c>
      <c r="PG389" s="2" t="s">
        <v>220</v>
      </c>
      <c r="PH389" s="2" t="s">
        <v>220</v>
      </c>
      <c r="PI389" s="2" t="s">
        <v>232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230</v>
      </c>
      <c r="PR389" s="2" t="s">
        <v>270</v>
      </c>
      <c r="PS389" s="2" t="s">
        <v>279</v>
      </c>
      <c r="PT389" s="2" t="s">
        <v>963</v>
      </c>
      <c r="PU389" s="2" t="s">
        <v>232</v>
      </c>
      <c r="PV389" s="2" t="s">
        <v>220</v>
      </c>
      <c r="PW389" s="4">
        <v>111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>
        <v>90</v>
      </c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>
        <v>140</v>
      </c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</row>
    <row r="390">
      <c r="A390" s="2" t="s">
        <v>3492</v>
      </c>
      <c r="B390" s="2" t="s">
        <v>209</v>
      </c>
      <c r="C390" s="2" t="s">
        <v>3341</v>
      </c>
      <c r="D390" s="2" t="s">
        <v>211</v>
      </c>
      <c r="E390" s="2" t="s">
        <v>1372</v>
      </c>
      <c r="F390" s="2" t="s">
        <v>3473</v>
      </c>
      <c r="G390" s="2" t="s">
        <v>3473</v>
      </c>
      <c r="H390" s="2" t="s">
        <v>3473</v>
      </c>
      <c r="I390" s="2" t="s">
        <v>2915</v>
      </c>
      <c r="J390" s="2" t="s">
        <v>3394</v>
      </c>
      <c r="K390" s="2" t="s">
        <v>1436</v>
      </c>
      <c r="L390" s="3">
        <v>135</v>
      </c>
      <c r="M390" s="3">
        <v>141.74</v>
      </c>
      <c r="N390" s="3">
        <v>279.99</v>
      </c>
      <c r="O390" s="2" t="s">
        <v>217</v>
      </c>
      <c r="P390" s="2" t="s">
        <v>673</v>
      </c>
      <c r="Q390" s="2" t="s">
        <v>219</v>
      </c>
      <c r="R390" s="2" t="s">
        <v>220</v>
      </c>
      <c r="S390" s="2" t="s">
        <v>3474</v>
      </c>
      <c r="T390" s="2" t="s">
        <v>220</v>
      </c>
      <c r="U390" s="2" t="s">
        <v>1621</v>
      </c>
      <c r="V390" s="2" t="s">
        <v>3167</v>
      </c>
      <c r="W390" s="2" t="s">
        <v>3167</v>
      </c>
      <c r="X390" s="2" t="s">
        <v>3144</v>
      </c>
      <c r="Y390" s="2" t="s">
        <v>582</v>
      </c>
      <c r="Z390" s="4">
        <v>59</v>
      </c>
      <c r="AA390" s="4">
        <f>=ROUNDDOWN(29.5,0)</f>
      </c>
      <c r="AB390" s="5">
        <v>2</v>
      </c>
      <c r="AC390" s="2" t="s">
        <v>3404</v>
      </c>
      <c r="AD390" s="4">
        <v>15</v>
      </c>
      <c r="AE390" s="4">
        <v>15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>
        <v>6</v>
      </c>
      <c r="AQ390" s="8">
        <v>878.07</v>
      </c>
      <c r="AR390" s="4">
        <v>7</v>
      </c>
      <c r="AS390" s="8">
        <v>973.51</v>
      </c>
      <c r="AT390" s="7">
        <v>-0.1429</v>
      </c>
      <c r="AU390" s="7">
        <v>-0.098</v>
      </c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>
        <v>0.1981</v>
      </c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 t="s">
        <v>220</v>
      </c>
      <c r="BJ390" s="4">
        <v>6</v>
      </c>
      <c r="BK390" s="8">
        <v>878.07</v>
      </c>
      <c r="BL390" s="2" t="s">
        <v>3218</v>
      </c>
      <c r="BM390" s="7">
        <v>1</v>
      </c>
      <c r="BN390" s="7">
        <v>1</v>
      </c>
      <c r="BO390" s="4">
        <v>4</v>
      </c>
      <c r="BP390" s="8">
        <v>591.24</v>
      </c>
      <c r="BQ390" s="4">
        <v>3</v>
      </c>
      <c r="BR390" s="8">
        <v>443.43</v>
      </c>
      <c r="BS390" s="7">
        <v>0.3333</v>
      </c>
      <c r="BT390" s="7">
        <v>0.3333</v>
      </c>
      <c r="BU390" s="2" t="s">
        <v>230</v>
      </c>
      <c r="BV390" s="2" t="s">
        <v>217</v>
      </c>
      <c r="BW390" s="2" t="s">
        <v>220</v>
      </c>
      <c r="BX390" s="2" t="s">
        <v>2311</v>
      </c>
      <c r="BY390" s="2" t="s">
        <v>232</v>
      </c>
      <c r="BZ390" s="2" t="s">
        <v>220</v>
      </c>
      <c r="CA390" s="4">
        <v>1</v>
      </c>
      <c r="CB390" s="8">
        <v>145.09</v>
      </c>
      <c r="CC390" s="4"/>
      <c r="CD390" s="8"/>
      <c r="CE390" s="7"/>
      <c r="CF390" s="7"/>
      <c r="CG390" s="2" t="s">
        <v>230</v>
      </c>
      <c r="CH390" s="2" t="s">
        <v>217</v>
      </c>
      <c r="CI390" s="2" t="s">
        <v>591</v>
      </c>
      <c r="CJ390" s="2" t="s">
        <v>1591</v>
      </c>
      <c r="CK390" s="2" t="s">
        <v>232</v>
      </c>
      <c r="CL390" s="2" t="s">
        <v>220</v>
      </c>
      <c r="CM390" s="4"/>
      <c r="CN390" s="8"/>
      <c r="CO390" s="4">
        <v>1</v>
      </c>
      <c r="CP390" s="8">
        <v>142.5</v>
      </c>
      <c r="CQ390" s="7">
        <v>-1</v>
      </c>
      <c r="CR390" s="7">
        <v>-1</v>
      </c>
      <c r="CS390" s="2" t="s">
        <v>230</v>
      </c>
      <c r="CT390" s="2" t="s">
        <v>217</v>
      </c>
      <c r="CU390" s="2" t="s">
        <v>3358</v>
      </c>
      <c r="CV390" s="2" t="s">
        <v>2923</v>
      </c>
      <c r="CW390" s="2" t="s">
        <v>232</v>
      </c>
      <c r="CX390" s="2" t="s">
        <v>220</v>
      </c>
      <c r="CY390" s="4"/>
      <c r="CZ390" s="8"/>
      <c r="DA390" s="4"/>
      <c r="DB390" s="8"/>
      <c r="DC390" s="7"/>
      <c r="DD390" s="7"/>
      <c r="DE390" s="2" t="s">
        <v>230</v>
      </c>
      <c r="DF390" s="2" t="s">
        <v>217</v>
      </c>
      <c r="DG390" s="2" t="s">
        <v>591</v>
      </c>
      <c r="DH390" s="2" t="s">
        <v>3493</v>
      </c>
      <c r="DI390" s="2" t="s">
        <v>232</v>
      </c>
      <c r="DJ390" s="2" t="s">
        <v>220</v>
      </c>
      <c r="DK390" s="4">
        <v>1</v>
      </c>
      <c r="DL390" s="8">
        <v>141.74</v>
      </c>
      <c r="DM390" s="4">
        <v>1</v>
      </c>
      <c r="DN390" s="8">
        <v>141.74</v>
      </c>
      <c r="DO390" s="7"/>
      <c r="DP390" s="7"/>
      <c r="DQ390" s="2" t="s">
        <v>230</v>
      </c>
      <c r="DR390" s="2" t="s">
        <v>217</v>
      </c>
      <c r="DS390" s="2" t="s">
        <v>591</v>
      </c>
      <c r="DT390" s="2" t="s">
        <v>3494</v>
      </c>
      <c r="DU390" s="2" t="s">
        <v>232</v>
      </c>
      <c r="DV390" s="2" t="s">
        <v>220</v>
      </c>
      <c r="DW390" s="4"/>
      <c r="DX390" s="8"/>
      <c r="DY390" s="4">
        <v>2</v>
      </c>
      <c r="DZ390" s="8">
        <v>245.84</v>
      </c>
      <c r="EA390" s="7">
        <v>-1</v>
      </c>
      <c r="EB390" s="7">
        <v>-1</v>
      </c>
      <c r="EC390" s="2" t="s">
        <v>230</v>
      </c>
      <c r="ED390" s="2" t="s">
        <v>217</v>
      </c>
      <c r="EE390" s="2" t="s">
        <v>591</v>
      </c>
      <c r="EF390" s="2" t="s">
        <v>3201</v>
      </c>
      <c r="EG390" s="2" t="s">
        <v>232</v>
      </c>
      <c r="EH390" s="2" t="s">
        <v>220</v>
      </c>
      <c r="EI390" s="4"/>
      <c r="EJ390" s="8"/>
      <c r="EK390" s="4"/>
      <c r="EL390" s="8"/>
      <c r="EM390" s="7"/>
      <c r="EN390" s="7"/>
      <c r="EO390" s="2" t="s">
        <v>268</v>
      </c>
      <c r="EP390" s="2" t="s">
        <v>217</v>
      </c>
      <c r="EQ390" s="2" t="s">
        <v>220</v>
      </c>
      <c r="ER390" s="2" t="s">
        <v>220</v>
      </c>
      <c r="ES390" s="2" t="s">
        <v>232</v>
      </c>
      <c r="ET390" s="2" t="s">
        <v>220</v>
      </c>
      <c r="EU390" s="4"/>
      <c r="EV390" s="8"/>
      <c r="EW390" s="4"/>
      <c r="EX390" s="8"/>
      <c r="EY390" s="7"/>
      <c r="EZ390" s="7"/>
      <c r="FA390" s="2" t="s">
        <v>230</v>
      </c>
      <c r="FB390" s="2" t="s">
        <v>217</v>
      </c>
      <c r="FC390" s="2" t="s">
        <v>591</v>
      </c>
      <c r="FD390" s="2" t="s">
        <v>2029</v>
      </c>
      <c r="FE390" s="2" t="s">
        <v>232</v>
      </c>
      <c r="FF390" s="2" t="s">
        <v>220</v>
      </c>
      <c r="FG390" s="4"/>
      <c r="FH390" s="8"/>
      <c r="FI390" s="4"/>
      <c r="FJ390" s="8"/>
      <c r="FK390" s="7"/>
      <c r="FL390" s="7"/>
      <c r="FM390" s="2" t="s">
        <v>230</v>
      </c>
      <c r="FN390" s="2" t="s">
        <v>217</v>
      </c>
      <c r="FO390" s="2" t="s">
        <v>458</v>
      </c>
      <c r="FP390" s="2" t="s">
        <v>1189</v>
      </c>
      <c r="FQ390" s="2" t="s">
        <v>232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416</v>
      </c>
      <c r="FZ390" s="2" t="s">
        <v>217</v>
      </c>
      <c r="GA390" s="2" t="s">
        <v>220</v>
      </c>
      <c r="GB390" s="2" t="s">
        <v>220</v>
      </c>
      <c r="GC390" s="2" t="s">
        <v>232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386</v>
      </c>
      <c r="GL390" s="2" t="s">
        <v>217</v>
      </c>
      <c r="GM390" s="2" t="s">
        <v>220</v>
      </c>
      <c r="GN390" s="2" t="s">
        <v>220</v>
      </c>
      <c r="GO390" s="2" t="s">
        <v>232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268</v>
      </c>
      <c r="GX390" s="2" t="s">
        <v>217</v>
      </c>
      <c r="GY390" s="2" t="s">
        <v>220</v>
      </c>
      <c r="GZ390" s="2" t="s">
        <v>220</v>
      </c>
      <c r="HA390" s="2" t="s">
        <v>232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254</v>
      </c>
      <c r="HJ390" s="2" t="s">
        <v>217</v>
      </c>
      <c r="HK390" s="2" t="s">
        <v>220</v>
      </c>
      <c r="HL390" s="2" t="s">
        <v>220</v>
      </c>
      <c r="HM390" s="2" t="s">
        <v>232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230</v>
      </c>
      <c r="HV390" s="2" t="s">
        <v>217</v>
      </c>
      <c r="HW390" s="2" t="s">
        <v>2406</v>
      </c>
      <c r="HX390" s="2" t="s">
        <v>786</v>
      </c>
      <c r="HY390" s="2" t="s">
        <v>232</v>
      </c>
      <c r="HZ390" s="2" t="s">
        <v>220</v>
      </c>
      <c r="IA390" s="4"/>
      <c r="IB390" s="8"/>
      <c r="IC390" s="4"/>
      <c r="ID390" s="8"/>
      <c r="IE390" s="7"/>
      <c r="IF390" s="7"/>
      <c r="IG390" s="2" t="s">
        <v>230</v>
      </c>
      <c r="IH390" s="2" t="s">
        <v>217</v>
      </c>
      <c r="II390" s="2" t="s">
        <v>591</v>
      </c>
      <c r="IJ390" s="2" t="s">
        <v>1607</v>
      </c>
      <c r="IK390" s="2" t="s">
        <v>232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277</v>
      </c>
      <c r="IT390" s="2" t="s">
        <v>217</v>
      </c>
      <c r="IU390" s="2" t="s">
        <v>220</v>
      </c>
      <c r="IV390" s="2" t="s">
        <v>220</v>
      </c>
      <c r="IW390" s="2" t="s">
        <v>232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1188</v>
      </c>
      <c r="JF390" s="2" t="s">
        <v>270</v>
      </c>
      <c r="JG390" s="2" t="s">
        <v>2728</v>
      </c>
      <c r="JH390" s="2" t="s">
        <v>1531</v>
      </c>
      <c r="JI390" s="2" t="s">
        <v>232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230</v>
      </c>
      <c r="JR390" s="2" t="s">
        <v>217</v>
      </c>
      <c r="JS390" s="2" t="s">
        <v>591</v>
      </c>
      <c r="JT390" s="2" t="s">
        <v>3495</v>
      </c>
      <c r="JU390" s="2" t="s">
        <v>232</v>
      </c>
      <c r="JV390" s="2" t="s">
        <v>220</v>
      </c>
      <c r="JW390" s="4"/>
      <c r="JX390" s="8"/>
      <c r="JY390" s="4"/>
      <c r="JZ390" s="8"/>
      <c r="KA390" s="7"/>
      <c r="KB390" s="7"/>
      <c r="KC390" s="2" t="s">
        <v>230</v>
      </c>
      <c r="KD390" s="2" t="s">
        <v>217</v>
      </c>
      <c r="KE390" s="2" t="s">
        <v>663</v>
      </c>
      <c r="KF390" s="2" t="s">
        <v>515</v>
      </c>
      <c r="KG390" s="2" t="s">
        <v>232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230</v>
      </c>
      <c r="KP390" s="2" t="s">
        <v>217</v>
      </c>
      <c r="KQ390" s="2" t="s">
        <v>264</v>
      </c>
      <c r="KR390" s="2" t="s">
        <v>220</v>
      </c>
      <c r="KS390" s="2" t="s">
        <v>232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277</v>
      </c>
      <c r="LB390" s="2" t="s">
        <v>217</v>
      </c>
      <c r="LC390" s="2" t="s">
        <v>220</v>
      </c>
      <c r="LD390" s="2" t="s">
        <v>220</v>
      </c>
      <c r="LE390" s="2" t="s">
        <v>232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277</v>
      </c>
      <c r="LN390" s="2" t="s">
        <v>217</v>
      </c>
      <c r="LO390" s="2" t="s">
        <v>220</v>
      </c>
      <c r="LP390" s="2" t="s">
        <v>220</v>
      </c>
      <c r="LQ390" s="2" t="s">
        <v>232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270</v>
      </c>
      <c r="MA390" s="2" t="s">
        <v>3496</v>
      </c>
      <c r="MB390" s="2" t="s">
        <v>1107</v>
      </c>
      <c r="MC390" s="2" t="s">
        <v>232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230</v>
      </c>
      <c r="ML390" s="2" t="s">
        <v>270</v>
      </c>
      <c r="MM390" s="2" t="s">
        <v>520</v>
      </c>
      <c r="MN390" s="2" t="s">
        <v>220</v>
      </c>
      <c r="MO390" s="2" t="s">
        <v>232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274</v>
      </c>
      <c r="MY390" s="2" t="s">
        <v>648</v>
      </c>
      <c r="MZ390" s="2" t="s">
        <v>1594</v>
      </c>
      <c r="NA390" s="2" t="s">
        <v>232</v>
      </c>
      <c r="NB390" s="2" t="s">
        <v>220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220</v>
      </c>
      <c r="NK390" s="2" t="s">
        <v>220</v>
      </c>
      <c r="NL390" s="2" t="s">
        <v>220</v>
      </c>
      <c r="NM390" s="2" t="s">
        <v>220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277</v>
      </c>
      <c r="NV390" s="2" t="s">
        <v>217</v>
      </c>
      <c r="NW390" s="2" t="s">
        <v>220</v>
      </c>
      <c r="NX390" s="2" t="s">
        <v>220</v>
      </c>
      <c r="NY390" s="2" t="s">
        <v>232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220</v>
      </c>
      <c r="OH390" s="2" t="s">
        <v>220</v>
      </c>
      <c r="OI390" s="2" t="s">
        <v>220</v>
      </c>
      <c r="OJ390" s="2" t="s">
        <v>220</v>
      </c>
      <c r="OK390" s="2" t="s">
        <v>220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230</v>
      </c>
      <c r="OT390" s="2" t="s">
        <v>270</v>
      </c>
      <c r="OU390" s="2" t="s">
        <v>1420</v>
      </c>
      <c r="OV390" s="2" t="s">
        <v>220</v>
      </c>
      <c r="OW390" s="2" t="s">
        <v>232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277</v>
      </c>
      <c r="PF390" s="2" t="s">
        <v>217</v>
      </c>
      <c r="PG390" s="2" t="s">
        <v>220</v>
      </c>
      <c r="PH390" s="2" t="s">
        <v>220</v>
      </c>
      <c r="PI390" s="2" t="s">
        <v>232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230</v>
      </c>
      <c r="PR390" s="2" t="s">
        <v>270</v>
      </c>
      <c r="PS390" s="2" t="s">
        <v>279</v>
      </c>
      <c r="PT390" s="2" t="s">
        <v>220</v>
      </c>
      <c r="PU390" s="2" t="s">
        <v>232</v>
      </c>
      <c r="PV390" s="2" t="s">
        <v>220</v>
      </c>
      <c r="PW390" s="4">
        <v>59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>
        <v>15</v>
      </c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</row>
    <row r="391">
      <c r="A391" s="2" t="s">
        <v>3497</v>
      </c>
      <c r="B391" s="2" t="s">
        <v>209</v>
      </c>
      <c r="C391" s="2" t="s">
        <v>3341</v>
      </c>
      <c r="D391" s="2" t="s">
        <v>211</v>
      </c>
      <c r="E391" s="2" t="s">
        <v>1372</v>
      </c>
      <c r="F391" s="2" t="s">
        <v>3498</v>
      </c>
      <c r="G391" s="2" t="s">
        <v>3498</v>
      </c>
      <c r="H391" s="2" t="s">
        <v>3498</v>
      </c>
      <c r="I391" s="2" t="s">
        <v>3499</v>
      </c>
      <c r="J391" s="2" t="s">
        <v>3379</v>
      </c>
      <c r="K391" s="2" t="s">
        <v>1528</v>
      </c>
      <c r="L391" s="3">
        <v>86.4</v>
      </c>
      <c r="M391" s="3">
        <v>90.71</v>
      </c>
      <c r="N391" s="3">
        <v>179.99</v>
      </c>
      <c r="O391" s="2" t="s">
        <v>217</v>
      </c>
      <c r="P391" s="2" t="s">
        <v>673</v>
      </c>
      <c r="Q391" s="2" t="s">
        <v>219</v>
      </c>
      <c r="R391" s="2" t="s">
        <v>220</v>
      </c>
      <c r="S391" s="2" t="s">
        <v>3500</v>
      </c>
      <c r="T391" s="2" t="s">
        <v>222</v>
      </c>
      <c r="U391" s="2" t="s">
        <v>3381</v>
      </c>
      <c r="V391" s="2" t="s">
        <v>3326</v>
      </c>
      <c r="W391" s="2" t="s">
        <v>3029</v>
      </c>
      <c r="X391" s="2" t="s">
        <v>844</v>
      </c>
      <c r="Y391" s="2" t="s">
        <v>1868</v>
      </c>
      <c r="Z391" s="4">
        <v>85</v>
      </c>
      <c r="AA391" s="4">
        <f>=ROUNDDOWN(28.3333333333333,0)</f>
      </c>
      <c r="AB391" s="5">
        <v>3</v>
      </c>
      <c r="AC391" s="2" t="s">
        <v>1003</v>
      </c>
      <c r="AD391" s="4">
        <v>30</v>
      </c>
      <c r="AE391" s="4">
        <v>30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1</v>
      </c>
      <c r="AQ391" s="8">
        <v>91.66</v>
      </c>
      <c r="AR391" s="4">
        <v>8</v>
      </c>
      <c r="AS391" s="8">
        <v>804.72</v>
      </c>
      <c r="AT391" s="7">
        <v>-0.875</v>
      </c>
      <c r="AU391" s="7">
        <v>-0.8861</v>
      </c>
      <c r="AV391" s="4">
        <v>38</v>
      </c>
      <c r="AW391" s="8">
        <v>4366.07</v>
      </c>
      <c r="AX391" s="4">
        <v>78</v>
      </c>
      <c r="AY391" s="8">
        <v>8695.93</v>
      </c>
      <c r="AZ391" s="7">
        <v>-0.5128</v>
      </c>
      <c r="BA391" s="7">
        <v>-0.4979</v>
      </c>
      <c r="BB391" s="7">
        <v>0.021</v>
      </c>
      <c r="BC391" s="4">
        <v>38</v>
      </c>
      <c r="BD391" s="8">
        <v>4366.07</v>
      </c>
      <c r="BE391" s="4">
        <v>78</v>
      </c>
      <c r="BF391" s="8">
        <v>8695.93</v>
      </c>
      <c r="BG391" s="7">
        <v>-0.5128</v>
      </c>
      <c r="BH391" s="7">
        <v>-0.4979</v>
      </c>
      <c r="BI391" s="7">
        <v>1</v>
      </c>
      <c r="BJ391" s="4">
        <v>1</v>
      </c>
      <c r="BK391" s="8">
        <v>91.66</v>
      </c>
      <c r="BL391" s="2" t="s">
        <v>3501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416</v>
      </c>
      <c r="BV391" s="2" t="s">
        <v>217</v>
      </c>
      <c r="BW391" s="2" t="s">
        <v>220</v>
      </c>
      <c r="BX391" s="2" t="s">
        <v>220</v>
      </c>
      <c r="BY391" s="2" t="s">
        <v>232</v>
      </c>
      <c r="BZ391" s="2" t="s">
        <v>220</v>
      </c>
      <c r="CA391" s="4"/>
      <c r="CB391" s="8"/>
      <c r="CC391" s="4">
        <v>2</v>
      </c>
      <c r="CD391" s="8">
        <v>205.98</v>
      </c>
      <c r="CE391" s="7">
        <v>-1</v>
      </c>
      <c r="CF391" s="7">
        <v>-1</v>
      </c>
      <c r="CG391" s="2" t="s">
        <v>230</v>
      </c>
      <c r="CH391" s="2" t="s">
        <v>217</v>
      </c>
      <c r="CI391" s="2" t="s">
        <v>1868</v>
      </c>
      <c r="CJ391" s="2" t="s">
        <v>528</v>
      </c>
      <c r="CK391" s="2" t="s">
        <v>232</v>
      </c>
      <c r="CL391" s="2" t="s">
        <v>220</v>
      </c>
      <c r="CM391" s="4"/>
      <c r="CN391" s="8"/>
      <c r="CO391" s="4">
        <v>6</v>
      </c>
      <c r="CP391" s="8">
        <v>598.74</v>
      </c>
      <c r="CQ391" s="7">
        <v>-1</v>
      </c>
      <c r="CR391" s="7">
        <v>-1</v>
      </c>
      <c r="CS391" s="2" t="s">
        <v>230</v>
      </c>
      <c r="CT391" s="2" t="s">
        <v>217</v>
      </c>
      <c r="CU391" s="2" t="s">
        <v>545</v>
      </c>
      <c r="CV391" s="2" t="s">
        <v>1817</v>
      </c>
      <c r="CW391" s="2" t="s">
        <v>232</v>
      </c>
      <c r="CX391" s="2" t="s">
        <v>220</v>
      </c>
      <c r="CY391" s="4">
        <v>1</v>
      </c>
      <c r="CZ391" s="8">
        <v>91.66</v>
      </c>
      <c r="DA391" s="4"/>
      <c r="DB391" s="8"/>
      <c r="DC391" s="7"/>
      <c r="DD391" s="7"/>
      <c r="DE391" s="2" t="s">
        <v>230</v>
      </c>
      <c r="DF391" s="2" t="s">
        <v>217</v>
      </c>
      <c r="DG391" s="2" t="s">
        <v>1868</v>
      </c>
      <c r="DH391" s="2" t="s">
        <v>1800</v>
      </c>
      <c r="DI391" s="2" t="s">
        <v>232</v>
      </c>
      <c r="DJ391" s="2" t="s">
        <v>220</v>
      </c>
      <c r="DK391" s="4"/>
      <c r="DL391" s="8"/>
      <c r="DM391" s="4"/>
      <c r="DN391" s="8"/>
      <c r="DO391" s="7"/>
      <c r="DP391" s="7"/>
      <c r="DQ391" s="2" t="s">
        <v>230</v>
      </c>
      <c r="DR391" s="2" t="s">
        <v>217</v>
      </c>
      <c r="DS391" s="2" t="s">
        <v>1868</v>
      </c>
      <c r="DT391" s="2" t="s">
        <v>683</v>
      </c>
      <c r="DU391" s="2" t="s">
        <v>232</v>
      </c>
      <c r="DV391" s="2" t="s">
        <v>220</v>
      </c>
      <c r="DW391" s="4"/>
      <c r="DX391" s="8"/>
      <c r="DY391" s="4"/>
      <c r="DZ391" s="8"/>
      <c r="EA391" s="7"/>
      <c r="EB391" s="7"/>
      <c r="EC391" s="2" t="s">
        <v>230</v>
      </c>
      <c r="ED391" s="2" t="s">
        <v>217</v>
      </c>
      <c r="EE391" s="2" t="s">
        <v>1868</v>
      </c>
      <c r="EF391" s="2" t="s">
        <v>522</v>
      </c>
      <c r="EG391" s="2" t="s">
        <v>232</v>
      </c>
      <c r="EH391" s="2" t="s">
        <v>220</v>
      </c>
      <c r="EI391" s="4"/>
      <c r="EJ391" s="8"/>
      <c r="EK391" s="4"/>
      <c r="EL391" s="8"/>
      <c r="EM391" s="7"/>
      <c r="EN391" s="7"/>
      <c r="EO391" s="2" t="s">
        <v>268</v>
      </c>
      <c r="EP391" s="2" t="s">
        <v>217</v>
      </c>
      <c r="EQ391" s="2" t="s">
        <v>220</v>
      </c>
      <c r="ER391" s="2" t="s">
        <v>220</v>
      </c>
      <c r="ES391" s="2" t="s">
        <v>232</v>
      </c>
      <c r="ET391" s="2" t="s">
        <v>220</v>
      </c>
      <c r="EU391" s="4"/>
      <c r="EV391" s="8"/>
      <c r="EW391" s="4"/>
      <c r="EX391" s="8"/>
      <c r="EY391" s="7"/>
      <c r="EZ391" s="7"/>
      <c r="FA391" s="2" t="s">
        <v>230</v>
      </c>
      <c r="FB391" s="2" t="s">
        <v>217</v>
      </c>
      <c r="FC391" s="2" t="s">
        <v>3502</v>
      </c>
      <c r="FD391" s="2" t="s">
        <v>3503</v>
      </c>
      <c r="FE391" s="2" t="s">
        <v>232</v>
      </c>
      <c r="FF391" s="2" t="s">
        <v>220</v>
      </c>
      <c r="FG391" s="4"/>
      <c r="FH391" s="8"/>
      <c r="FI391" s="4"/>
      <c r="FJ391" s="8"/>
      <c r="FK391" s="7"/>
      <c r="FL391" s="7"/>
      <c r="FM391" s="2" t="s">
        <v>230</v>
      </c>
      <c r="FN391" s="2" t="s">
        <v>217</v>
      </c>
      <c r="FO391" s="2" t="s">
        <v>250</v>
      </c>
      <c r="FP391" s="2" t="s">
        <v>819</v>
      </c>
      <c r="FQ391" s="2" t="s">
        <v>232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277</v>
      </c>
      <c r="FZ391" s="2" t="s">
        <v>217</v>
      </c>
      <c r="GA391" s="2" t="s">
        <v>220</v>
      </c>
      <c r="GB391" s="2" t="s">
        <v>220</v>
      </c>
      <c r="GC391" s="2" t="s">
        <v>232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277</v>
      </c>
      <c r="GL391" s="2" t="s">
        <v>217</v>
      </c>
      <c r="GM391" s="2" t="s">
        <v>220</v>
      </c>
      <c r="GN391" s="2" t="s">
        <v>220</v>
      </c>
      <c r="GO391" s="2" t="s">
        <v>232</v>
      </c>
      <c r="GP391" s="2" t="s">
        <v>220</v>
      </c>
      <c r="GQ391" s="4"/>
      <c r="GR391" s="8"/>
      <c r="GS391" s="4"/>
      <c r="GT391" s="8"/>
      <c r="GU391" s="7"/>
      <c r="GV391" s="7"/>
      <c r="GW391" s="2" t="s">
        <v>268</v>
      </c>
      <c r="GX391" s="2" t="s">
        <v>217</v>
      </c>
      <c r="GY391" s="2" t="s">
        <v>220</v>
      </c>
      <c r="GZ391" s="2" t="s">
        <v>220</v>
      </c>
      <c r="HA391" s="2" t="s">
        <v>232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254</v>
      </c>
      <c r="HJ391" s="2" t="s">
        <v>217</v>
      </c>
      <c r="HK391" s="2" t="s">
        <v>220</v>
      </c>
      <c r="HL391" s="2" t="s">
        <v>220</v>
      </c>
      <c r="HM391" s="2" t="s">
        <v>232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230</v>
      </c>
      <c r="HV391" s="2" t="s">
        <v>217</v>
      </c>
      <c r="HW391" s="2" t="s">
        <v>291</v>
      </c>
      <c r="HX391" s="2" t="s">
        <v>220</v>
      </c>
      <c r="HY391" s="2" t="s">
        <v>232</v>
      </c>
      <c r="HZ391" s="2" t="s">
        <v>220</v>
      </c>
      <c r="IA391" s="4"/>
      <c r="IB391" s="8"/>
      <c r="IC391" s="4"/>
      <c r="ID391" s="8"/>
      <c r="IE391" s="7"/>
      <c r="IF391" s="7"/>
      <c r="IG391" s="2" t="s">
        <v>230</v>
      </c>
      <c r="IH391" s="2" t="s">
        <v>217</v>
      </c>
      <c r="II391" s="2" t="s">
        <v>1868</v>
      </c>
      <c r="IJ391" s="2" t="s">
        <v>3504</v>
      </c>
      <c r="IK391" s="2" t="s">
        <v>232</v>
      </c>
      <c r="IL391" s="2" t="s">
        <v>220</v>
      </c>
      <c r="IM391" s="4"/>
      <c r="IN391" s="8"/>
      <c r="IO391" s="4"/>
      <c r="IP391" s="8"/>
      <c r="IQ391" s="7"/>
      <c r="IR391" s="7"/>
      <c r="IS391" s="2" t="s">
        <v>277</v>
      </c>
      <c r="IT391" s="2" t="s">
        <v>217</v>
      </c>
      <c r="IU391" s="2" t="s">
        <v>220</v>
      </c>
      <c r="IV391" s="2" t="s">
        <v>220</v>
      </c>
      <c r="IW391" s="2" t="s">
        <v>232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254</v>
      </c>
      <c r="JF391" s="2" t="s">
        <v>217</v>
      </c>
      <c r="JG391" s="2" t="s">
        <v>220</v>
      </c>
      <c r="JH391" s="2" t="s">
        <v>220</v>
      </c>
      <c r="JI391" s="2" t="s">
        <v>232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230</v>
      </c>
      <c r="JR391" s="2" t="s">
        <v>217</v>
      </c>
      <c r="JS391" s="2" t="s">
        <v>330</v>
      </c>
      <c r="JT391" s="2" t="s">
        <v>2150</v>
      </c>
      <c r="JU391" s="2" t="s">
        <v>232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386</v>
      </c>
      <c r="KD391" s="2" t="s">
        <v>217</v>
      </c>
      <c r="KE391" s="2" t="s">
        <v>220</v>
      </c>
      <c r="KF391" s="2" t="s">
        <v>220</v>
      </c>
      <c r="KG391" s="2" t="s">
        <v>232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277</v>
      </c>
      <c r="KP391" s="2" t="s">
        <v>217</v>
      </c>
      <c r="KQ391" s="2" t="s">
        <v>220</v>
      </c>
      <c r="KR391" s="2" t="s">
        <v>220</v>
      </c>
      <c r="KS391" s="2" t="s">
        <v>232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277</v>
      </c>
      <c r="LB391" s="2" t="s">
        <v>217</v>
      </c>
      <c r="LC391" s="2" t="s">
        <v>220</v>
      </c>
      <c r="LD391" s="2" t="s">
        <v>220</v>
      </c>
      <c r="LE391" s="2" t="s">
        <v>232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277</v>
      </c>
      <c r="LN391" s="2" t="s">
        <v>217</v>
      </c>
      <c r="LO391" s="2" t="s">
        <v>220</v>
      </c>
      <c r="LP391" s="2" t="s">
        <v>220</v>
      </c>
      <c r="LQ391" s="2" t="s">
        <v>232</v>
      </c>
      <c r="LR391" s="2" t="s">
        <v>220</v>
      </c>
      <c r="LS391" s="4"/>
      <c r="LT391" s="8"/>
      <c r="LU391" s="4"/>
      <c r="LV391" s="8"/>
      <c r="LW391" s="7"/>
      <c r="LX391" s="7"/>
      <c r="LY391" s="2" t="s">
        <v>277</v>
      </c>
      <c r="LZ391" s="2" t="s">
        <v>217</v>
      </c>
      <c r="MA391" s="2" t="s">
        <v>220</v>
      </c>
      <c r="MB391" s="2" t="s">
        <v>220</v>
      </c>
      <c r="MC391" s="2" t="s">
        <v>232</v>
      </c>
      <c r="MD391" s="2" t="s">
        <v>220</v>
      </c>
      <c r="ME391" s="4"/>
      <c r="MF391" s="8"/>
      <c r="MG391" s="4"/>
      <c r="MH391" s="8"/>
      <c r="MI391" s="7"/>
      <c r="MJ391" s="7"/>
      <c r="MK391" s="2" t="s">
        <v>277</v>
      </c>
      <c r="ML391" s="2" t="s">
        <v>217</v>
      </c>
      <c r="MM391" s="2" t="s">
        <v>220</v>
      </c>
      <c r="MN391" s="2" t="s">
        <v>220</v>
      </c>
      <c r="MO391" s="2" t="s">
        <v>232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274</v>
      </c>
      <c r="MY391" s="2" t="s">
        <v>1868</v>
      </c>
      <c r="MZ391" s="2" t="s">
        <v>775</v>
      </c>
      <c r="NA391" s="2" t="s">
        <v>232</v>
      </c>
      <c r="NB391" s="2" t="s">
        <v>220</v>
      </c>
      <c r="NC391" s="4"/>
      <c r="ND391" s="8"/>
      <c r="NE391" s="4"/>
      <c r="NF391" s="8"/>
      <c r="NG391" s="7"/>
      <c r="NH391" s="7"/>
      <c r="NI391" s="2" t="s">
        <v>268</v>
      </c>
      <c r="NJ391" s="2" t="s">
        <v>217</v>
      </c>
      <c r="NK391" s="2" t="s">
        <v>220</v>
      </c>
      <c r="NL391" s="2" t="s">
        <v>220</v>
      </c>
      <c r="NM391" s="2" t="s">
        <v>232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277</v>
      </c>
      <c r="NV391" s="2" t="s">
        <v>217</v>
      </c>
      <c r="NW391" s="2" t="s">
        <v>220</v>
      </c>
      <c r="NX391" s="2" t="s">
        <v>220</v>
      </c>
      <c r="NY391" s="2" t="s">
        <v>232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217</v>
      </c>
      <c r="OI391" s="2" t="s">
        <v>220</v>
      </c>
      <c r="OJ391" s="2" t="s">
        <v>220</v>
      </c>
      <c r="OK391" s="2" t="s">
        <v>232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277</v>
      </c>
      <c r="OT391" s="2" t="s">
        <v>270</v>
      </c>
      <c r="OU391" s="2" t="s">
        <v>220</v>
      </c>
      <c r="OV391" s="2" t="s">
        <v>220</v>
      </c>
      <c r="OW391" s="2" t="s">
        <v>232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277</v>
      </c>
      <c r="PF391" s="2" t="s">
        <v>217</v>
      </c>
      <c r="PG391" s="2" t="s">
        <v>220</v>
      </c>
      <c r="PH391" s="2" t="s">
        <v>220</v>
      </c>
      <c r="PI391" s="2" t="s">
        <v>232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277</v>
      </c>
      <c r="PR391" s="2" t="s">
        <v>270</v>
      </c>
      <c r="PS391" s="2" t="s">
        <v>220</v>
      </c>
      <c r="PT391" s="2" t="s">
        <v>220</v>
      </c>
      <c r="PU391" s="2" t="s">
        <v>232</v>
      </c>
      <c r="PV391" s="2" t="s">
        <v>220</v>
      </c>
      <c r="PW391" s="4">
        <v>85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>
        <v>30</v>
      </c>
      <c r="TC391" s="4"/>
      <c r="TD391" s="4"/>
      <c r="TE391" s="4"/>
      <c r="TF391" s="4"/>
      <c r="TG391" s="4"/>
      <c r="TH391" s="4"/>
    </row>
    <row r="392">
      <c r="A392" s="2" t="s">
        <v>3505</v>
      </c>
      <c r="B392" s="2" t="s">
        <v>209</v>
      </c>
      <c r="C392" s="2" t="s">
        <v>3341</v>
      </c>
      <c r="D392" s="2" t="s">
        <v>211</v>
      </c>
      <c r="E392" s="2" t="s">
        <v>1372</v>
      </c>
      <c r="F392" s="2" t="s">
        <v>3498</v>
      </c>
      <c r="G392" s="2" t="s">
        <v>3498</v>
      </c>
      <c r="H392" s="2" t="s">
        <v>3498</v>
      </c>
      <c r="I392" s="2" t="s">
        <v>3499</v>
      </c>
      <c r="J392" s="2" t="s">
        <v>2881</v>
      </c>
      <c r="K392" s="2" t="s">
        <v>1528</v>
      </c>
      <c r="L392" s="3">
        <v>96</v>
      </c>
      <c r="M392" s="3">
        <v>100.79</v>
      </c>
      <c r="N392" s="3">
        <v>199.99</v>
      </c>
      <c r="O392" s="2" t="s">
        <v>217</v>
      </c>
      <c r="P392" s="2" t="s">
        <v>673</v>
      </c>
      <c r="Q392" s="2" t="s">
        <v>219</v>
      </c>
      <c r="R392" s="2" t="s">
        <v>220</v>
      </c>
      <c r="S392" s="2" t="s">
        <v>3500</v>
      </c>
      <c r="T392" s="2" t="s">
        <v>222</v>
      </c>
      <c r="U392" s="2" t="s">
        <v>3381</v>
      </c>
      <c r="V392" s="2" t="s">
        <v>3326</v>
      </c>
      <c r="W392" s="2" t="s">
        <v>3029</v>
      </c>
      <c r="X392" s="2" t="s">
        <v>844</v>
      </c>
      <c r="Y392" s="2" t="s">
        <v>1868</v>
      </c>
      <c r="Z392" s="4">
        <v>239</v>
      </c>
      <c r="AA392" s="4">
        <f>=ROUNDDOWN(34.1428571428571,0)</f>
      </c>
      <c r="AB392" s="5">
        <v>7</v>
      </c>
      <c r="AC392" s="2" t="s">
        <v>1003</v>
      </c>
      <c r="AD392" s="4">
        <v>20</v>
      </c>
      <c r="AE392" s="4">
        <v>20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15</v>
      </c>
      <c r="AQ392" s="8">
        <v>1581.16</v>
      </c>
      <c r="AR392" s="4">
        <v>36</v>
      </c>
      <c r="AS392" s="8">
        <v>3864.6</v>
      </c>
      <c r="AT392" s="7">
        <v>-0.5833</v>
      </c>
      <c r="AU392" s="7">
        <v>-0.5909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0.3621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 t="s">
        <v>220</v>
      </c>
      <c r="BJ392" s="4">
        <v>15</v>
      </c>
      <c r="BK392" s="8">
        <v>1581.16</v>
      </c>
      <c r="BL392" s="2" t="s">
        <v>2979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416</v>
      </c>
      <c r="BV392" s="2" t="s">
        <v>217</v>
      </c>
      <c r="BW392" s="2" t="s">
        <v>220</v>
      </c>
      <c r="BX392" s="2" t="s">
        <v>220</v>
      </c>
      <c r="BY392" s="2" t="s">
        <v>232</v>
      </c>
      <c r="BZ392" s="2" t="s">
        <v>220</v>
      </c>
      <c r="CA392" s="4">
        <v>4</v>
      </c>
      <c r="CB392" s="8">
        <v>463.48</v>
      </c>
      <c r="CC392" s="4">
        <v>3</v>
      </c>
      <c r="CD392" s="8">
        <v>347.61</v>
      </c>
      <c r="CE392" s="7">
        <v>0.3333</v>
      </c>
      <c r="CF392" s="7">
        <v>0.3333</v>
      </c>
      <c r="CG392" s="2" t="s">
        <v>230</v>
      </c>
      <c r="CH392" s="2" t="s">
        <v>217</v>
      </c>
      <c r="CI392" s="2" t="s">
        <v>1868</v>
      </c>
      <c r="CJ392" s="2" t="s">
        <v>2937</v>
      </c>
      <c r="CK392" s="2" t="s">
        <v>232</v>
      </c>
      <c r="CL392" s="2" t="s">
        <v>220</v>
      </c>
      <c r="CM392" s="4">
        <v>1</v>
      </c>
      <c r="CN392" s="8">
        <v>110.88</v>
      </c>
      <c r="CO392" s="4">
        <v>22</v>
      </c>
      <c r="CP392" s="8">
        <v>2439.36</v>
      </c>
      <c r="CQ392" s="7">
        <v>-0.9545</v>
      </c>
      <c r="CR392" s="7">
        <v>-0.9545</v>
      </c>
      <c r="CS392" s="2" t="s">
        <v>230</v>
      </c>
      <c r="CT392" s="2" t="s">
        <v>217</v>
      </c>
      <c r="CU392" s="2" t="s">
        <v>545</v>
      </c>
      <c r="CV392" s="2" t="s">
        <v>804</v>
      </c>
      <c r="CW392" s="2" t="s">
        <v>232</v>
      </c>
      <c r="CX392" s="2" t="s">
        <v>220</v>
      </c>
      <c r="CY392" s="4">
        <v>2</v>
      </c>
      <c r="CZ392" s="8">
        <v>206.24</v>
      </c>
      <c r="DA392" s="4"/>
      <c r="DB392" s="8"/>
      <c r="DC392" s="7"/>
      <c r="DD392" s="7"/>
      <c r="DE392" s="2" t="s">
        <v>230</v>
      </c>
      <c r="DF392" s="2" t="s">
        <v>217</v>
      </c>
      <c r="DG392" s="2" t="s">
        <v>1868</v>
      </c>
      <c r="DH392" s="2" t="s">
        <v>865</v>
      </c>
      <c r="DI392" s="2" t="s">
        <v>232</v>
      </c>
      <c r="DJ392" s="2" t="s">
        <v>220</v>
      </c>
      <c r="DK392" s="4">
        <v>1</v>
      </c>
      <c r="DL392" s="8">
        <v>100.79</v>
      </c>
      <c r="DM392" s="4"/>
      <c r="DN392" s="8"/>
      <c r="DO392" s="7"/>
      <c r="DP392" s="7"/>
      <c r="DQ392" s="2" t="s">
        <v>230</v>
      </c>
      <c r="DR392" s="2" t="s">
        <v>217</v>
      </c>
      <c r="DS392" s="2" t="s">
        <v>1868</v>
      </c>
      <c r="DT392" s="2" t="s">
        <v>3186</v>
      </c>
      <c r="DU392" s="2" t="s">
        <v>232</v>
      </c>
      <c r="DV392" s="2" t="s">
        <v>220</v>
      </c>
      <c r="DW392" s="4">
        <v>3</v>
      </c>
      <c r="DX392" s="8">
        <v>276.41</v>
      </c>
      <c r="DY392" s="4">
        <v>8</v>
      </c>
      <c r="DZ392" s="8">
        <v>760.11</v>
      </c>
      <c r="EA392" s="7">
        <v>-0.625</v>
      </c>
      <c r="EB392" s="7">
        <v>-0.6364</v>
      </c>
      <c r="EC392" s="2" t="s">
        <v>230</v>
      </c>
      <c r="ED392" s="2" t="s">
        <v>217</v>
      </c>
      <c r="EE392" s="2" t="s">
        <v>1868</v>
      </c>
      <c r="EF392" s="2" t="s">
        <v>522</v>
      </c>
      <c r="EG392" s="2" t="s">
        <v>232</v>
      </c>
      <c r="EH392" s="2" t="s">
        <v>220</v>
      </c>
      <c r="EI392" s="4"/>
      <c r="EJ392" s="8"/>
      <c r="EK392" s="4"/>
      <c r="EL392" s="8"/>
      <c r="EM392" s="7"/>
      <c r="EN392" s="7"/>
      <c r="EO392" s="2" t="s">
        <v>268</v>
      </c>
      <c r="EP392" s="2" t="s">
        <v>217</v>
      </c>
      <c r="EQ392" s="2" t="s">
        <v>220</v>
      </c>
      <c r="ER392" s="2" t="s">
        <v>220</v>
      </c>
      <c r="ES392" s="2" t="s">
        <v>232</v>
      </c>
      <c r="ET392" s="2" t="s">
        <v>220</v>
      </c>
      <c r="EU392" s="4">
        <v>3</v>
      </c>
      <c r="EV392" s="8">
        <v>317.52</v>
      </c>
      <c r="EW392" s="4">
        <v>3</v>
      </c>
      <c r="EX392" s="8">
        <v>317.52</v>
      </c>
      <c r="EY392" s="7"/>
      <c r="EZ392" s="7"/>
      <c r="FA392" s="2" t="s">
        <v>230</v>
      </c>
      <c r="FB392" s="2" t="s">
        <v>217</v>
      </c>
      <c r="FC392" s="2" t="s">
        <v>3502</v>
      </c>
      <c r="FD392" s="2" t="s">
        <v>1322</v>
      </c>
      <c r="FE392" s="2" t="s">
        <v>232</v>
      </c>
      <c r="FF392" s="2" t="s">
        <v>220</v>
      </c>
      <c r="FG392" s="4">
        <v>1</v>
      </c>
      <c r="FH392" s="8">
        <v>105.84</v>
      </c>
      <c r="FI392" s="4"/>
      <c r="FJ392" s="8"/>
      <c r="FK392" s="7"/>
      <c r="FL392" s="7"/>
      <c r="FM392" s="2" t="s">
        <v>230</v>
      </c>
      <c r="FN392" s="2" t="s">
        <v>217</v>
      </c>
      <c r="FO392" s="2" t="s">
        <v>250</v>
      </c>
      <c r="FP392" s="2" t="s">
        <v>1019</v>
      </c>
      <c r="FQ392" s="2" t="s">
        <v>232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277</v>
      </c>
      <c r="FZ392" s="2" t="s">
        <v>217</v>
      </c>
      <c r="GA392" s="2" t="s">
        <v>220</v>
      </c>
      <c r="GB392" s="2" t="s">
        <v>220</v>
      </c>
      <c r="GC392" s="2" t="s">
        <v>232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277</v>
      </c>
      <c r="GL392" s="2" t="s">
        <v>217</v>
      </c>
      <c r="GM392" s="2" t="s">
        <v>220</v>
      </c>
      <c r="GN392" s="2" t="s">
        <v>220</v>
      </c>
      <c r="GO392" s="2" t="s">
        <v>232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217</v>
      </c>
      <c r="GY392" s="2" t="s">
        <v>220</v>
      </c>
      <c r="GZ392" s="2" t="s">
        <v>220</v>
      </c>
      <c r="HA392" s="2" t="s">
        <v>232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254</v>
      </c>
      <c r="HJ392" s="2" t="s">
        <v>217</v>
      </c>
      <c r="HK392" s="2" t="s">
        <v>220</v>
      </c>
      <c r="HL392" s="2" t="s">
        <v>220</v>
      </c>
      <c r="HM392" s="2" t="s">
        <v>232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230</v>
      </c>
      <c r="HV392" s="2" t="s">
        <v>217</v>
      </c>
      <c r="HW392" s="2" t="s">
        <v>291</v>
      </c>
      <c r="HX392" s="2" t="s">
        <v>220</v>
      </c>
      <c r="HY392" s="2" t="s">
        <v>232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230</v>
      </c>
      <c r="IH392" s="2" t="s">
        <v>217</v>
      </c>
      <c r="II392" s="2" t="s">
        <v>1868</v>
      </c>
      <c r="IJ392" s="2" t="s">
        <v>2706</v>
      </c>
      <c r="IK392" s="2" t="s">
        <v>232</v>
      </c>
      <c r="IL392" s="2" t="s">
        <v>220</v>
      </c>
      <c r="IM392" s="4"/>
      <c r="IN392" s="8"/>
      <c r="IO392" s="4"/>
      <c r="IP392" s="8"/>
      <c r="IQ392" s="7"/>
      <c r="IR392" s="7"/>
      <c r="IS392" s="2" t="s">
        <v>277</v>
      </c>
      <c r="IT392" s="2" t="s">
        <v>217</v>
      </c>
      <c r="IU392" s="2" t="s">
        <v>220</v>
      </c>
      <c r="IV392" s="2" t="s">
        <v>220</v>
      </c>
      <c r="IW392" s="2" t="s">
        <v>232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254</v>
      </c>
      <c r="JF392" s="2" t="s">
        <v>217</v>
      </c>
      <c r="JG392" s="2" t="s">
        <v>220</v>
      </c>
      <c r="JH392" s="2" t="s">
        <v>220</v>
      </c>
      <c r="JI392" s="2" t="s">
        <v>232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230</v>
      </c>
      <c r="JR392" s="2" t="s">
        <v>217</v>
      </c>
      <c r="JS392" s="2" t="s">
        <v>330</v>
      </c>
      <c r="JT392" s="2" t="s">
        <v>1144</v>
      </c>
      <c r="JU392" s="2" t="s">
        <v>232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386</v>
      </c>
      <c r="KD392" s="2" t="s">
        <v>217</v>
      </c>
      <c r="KE392" s="2" t="s">
        <v>220</v>
      </c>
      <c r="KF392" s="2" t="s">
        <v>220</v>
      </c>
      <c r="KG392" s="2" t="s">
        <v>232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277</v>
      </c>
      <c r="KP392" s="2" t="s">
        <v>217</v>
      </c>
      <c r="KQ392" s="2" t="s">
        <v>220</v>
      </c>
      <c r="KR392" s="2" t="s">
        <v>220</v>
      </c>
      <c r="KS392" s="2" t="s">
        <v>232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277</v>
      </c>
      <c r="LB392" s="2" t="s">
        <v>217</v>
      </c>
      <c r="LC392" s="2" t="s">
        <v>220</v>
      </c>
      <c r="LD392" s="2" t="s">
        <v>220</v>
      </c>
      <c r="LE392" s="2" t="s">
        <v>232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277</v>
      </c>
      <c r="LN392" s="2" t="s">
        <v>217</v>
      </c>
      <c r="LO392" s="2" t="s">
        <v>220</v>
      </c>
      <c r="LP392" s="2" t="s">
        <v>220</v>
      </c>
      <c r="LQ392" s="2" t="s">
        <v>232</v>
      </c>
      <c r="LR392" s="2" t="s">
        <v>220</v>
      </c>
      <c r="LS392" s="4"/>
      <c r="LT392" s="8"/>
      <c r="LU392" s="4"/>
      <c r="LV392" s="8"/>
      <c r="LW392" s="7"/>
      <c r="LX392" s="7"/>
      <c r="LY392" s="2" t="s">
        <v>277</v>
      </c>
      <c r="LZ392" s="2" t="s">
        <v>217</v>
      </c>
      <c r="MA392" s="2" t="s">
        <v>220</v>
      </c>
      <c r="MB392" s="2" t="s">
        <v>220</v>
      </c>
      <c r="MC392" s="2" t="s">
        <v>232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277</v>
      </c>
      <c r="ML392" s="2" t="s">
        <v>217</v>
      </c>
      <c r="MM392" s="2" t="s">
        <v>220</v>
      </c>
      <c r="MN392" s="2" t="s">
        <v>220</v>
      </c>
      <c r="MO392" s="2" t="s">
        <v>232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230</v>
      </c>
      <c r="MX392" s="2" t="s">
        <v>274</v>
      </c>
      <c r="MY392" s="2" t="s">
        <v>1868</v>
      </c>
      <c r="MZ392" s="2" t="s">
        <v>1021</v>
      </c>
      <c r="NA392" s="2" t="s">
        <v>232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268</v>
      </c>
      <c r="NJ392" s="2" t="s">
        <v>217</v>
      </c>
      <c r="NK392" s="2" t="s">
        <v>220</v>
      </c>
      <c r="NL392" s="2" t="s">
        <v>220</v>
      </c>
      <c r="NM392" s="2" t="s">
        <v>232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277</v>
      </c>
      <c r="NV392" s="2" t="s">
        <v>217</v>
      </c>
      <c r="NW392" s="2" t="s">
        <v>220</v>
      </c>
      <c r="NX392" s="2" t="s">
        <v>220</v>
      </c>
      <c r="NY392" s="2" t="s">
        <v>232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217</v>
      </c>
      <c r="OI392" s="2" t="s">
        <v>220</v>
      </c>
      <c r="OJ392" s="2" t="s">
        <v>220</v>
      </c>
      <c r="OK392" s="2" t="s">
        <v>232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277</v>
      </c>
      <c r="OT392" s="2" t="s">
        <v>270</v>
      </c>
      <c r="OU392" s="2" t="s">
        <v>220</v>
      </c>
      <c r="OV392" s="2" t="s">
        <v>220</v>
      </c>
      <c r="OW392" s="2" t="s">
        <v>232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277</v>
      </c>
      <c r="PF392" s="2" t="s">
        <v>217</v>
      </c>
      <c r="PG392" s="2" t="s">
        <v>220</v>
      </c>
      <c r="PH392" s="2" t="s">
        <v>220</v>
      </c>
      <c r="PI392" s="2" t="s">
        <v>232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277</v>
      </c>
      <c r="PR392" s="2" t="s">
        <v>270</v>
      </c>
      <c r="PS392" s="2" t="s">
        <v>220</v>
      </c>
      <c r="PT392" s="2" t="s">
        <v>220</v>
      </c>
      <c r="PU392" s="2" t="s">
        <v>232</v>
      </c>
      <c r="PV392" s="2" t="s">
        <v>220</v>
      </c>
      <c r="PW392" s="4">
        <v>239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>
        <v>20</v>
      </c>
      <c r="TC392" s="4"/>
      <c r="TD392" s="4"/>
      <c r="TE392" s="4"/>
      <c r="TF392" s="4"/>
      <c r="TG392" s="4"/>
      <c r="TH392" s="4"/>
    </row>
    <row r="393">
      <c r="A393" s="2" t="s">
        <v>3506</v>
      </c>
      <c r="B393" s="2" t="s">
        <v>209</v>
      </c>
      <c r="C393" s="2" t="s">
        <v>3341</v>
      </c>
      <c r="D393" s="2" t="s">
        <v>211</v>
      </c>
      <c r="E393" s="2" t="s">
        <v>1372</v>
      </c>
      <c r="F393" s="2" t="s">
        <v>3498</v>
      </c>
      <c r="G393" s="2" t="s">
        <v>3498</v>
      </c>
      <c r="H393" s="2" t="s">
        <v>3498</v>
      </c>
      <c r="I393" s="2" t="s">
        <v>3499</v>
      </c>
      <c r="J393" s="2" t="s">
        <v>1518</v>
      </c>
      <c r="K393" s="2" t="s">
        <v>1528</v>
      </c>
      <c r="L393" s="3">
        <v>105.6</v>
      </c>
      <c r="M393" s="3">
        <v>110.87</v>
      </c>
      <c r="N393" s="3">
        <v>219.99</v>
      </c>
      <c r="O393" s="2" t="s">
        <v>217</v>
      </c>
      <c r="P393" s="2" t="s">
        <v>673</v>
      </c>
      <c r="Q393" s="2" t="s">
        <v>219</v>
      </c>
      <c r="R393" s="2" t="s">
        <v>220</v>
      </c>
      <c r="S393" s="2" t="s">
        <v>3500</v>
      </c>
      <c r="T393" s="2" t="s">
        <v>222</v>
      </c>
      <c r="U393" s="2" t="s">
        <v>3381</v>
      </c>
      <c r="V393" s="2" t="s">
        <v>3326</v>
      </c>
      <c r="W393" s="2" t="s">
        <v>3029</v>
      </c>
      <c r="X393" s="2" t="s">
        <v>844</v>
      </c>
      <c r="Y393" s="2" t="s">
        <v>1868</v>
      </c>
      <c r="Z393" s="4">
        <v>151</v>
      </c>
      <c r="AA393" s="4">
        <f>=ROUNDDOWN(21.5714285714286,0)</f>
      </c>
      <c r="AB393" s="5">
        <v>7</v>
      </c>
      <c r="AC393" s="2" t="s">
        <v>1003</v>
      </c>
      <c r="AD393" s="4">
        <v>95</v>
      </c>
      <c r="AE393" s="4">
        <v>95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17</v>
      </c>
      <c r="AQ393" s="8">
        <v>2070.48</v>
      </c>
      <c r="AR393" s="4">
        <v>21</v>
      </c>
      <c r="AS393" s="8">
        <v>2447.31</v>
      </c>
      <c r="AT393" s="7">
        <v>-0.1905</v>
      </c>
      <c r="AU393" s="7">
        <v>-0.154</v>
      </c>
      <c r="AV393" s="4" t="s">
        <v>220</v>
      </c>
      <c r="AW393" s="8" t="s">
        <v>220</v>
      </c>
      <c r="AX393" s="4" t="s">
        <v>220</v>
      </c>
      <c r="AY393" s="8" t="s">
        <v>220</v>
      </c>
      <c r="AZ393" s="7" t="s">
        <v>220</v>
      </c>
      <c r="BA393" s="7" t="s">
        <v>220</v>
      </c>
      <c r="BB393" s="7">
        <v>0.4742</v>
      </c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 t="s">
        <v>220</v>
      </c>
      <c r="BJ393" s="4">
        <v>17</v>
      </c>
      <c r="BK393" s="8">
        <v>2070.48</v>
      </c>
      <c r="BL393" s="2" t="s">
        <v>3507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416</v>
      </c>
      <c r="BV393" s="2" t="s">
        <v>217</v>
      </c>
      <c r="BW393" s="2" t="s">
        <v>220</v>
      </c>
      <c r="BX393" s="2" t="s">
        <v>220</v>
      </c>
      <c r="BY393" s="2" t="s">
        <v>232</v>
      </c>
      <c r="BZ393" s="2" t="s">
        <v>220</v>
      </c>
      <c r="CA393" s="4">
        <v>7</v>
      </c>
      <c r="CB393" s="8">
        <v>901.18</v>
      </c>
      <c r="CC393" s="4">
        <v>1</v>
      </c>
      <c r="CD393" s="8">
        <v>128.74</v>
      </c>
      <c r="CE393" s="7">
        <v>6</v>
      </c>
      <c r="CF393" s="7">
        <v>6</v>
      </c>
      <c r="CG393" s="2" t="s">
        <v>230</v>
      </c>
      <c r="CH393" s="2" t="s">
        <v>217</v>
      </c>
      <c r="CI393" s="2" t="s">
        <v>1868</v>
      </c>
      <c r="CJ393" s="2" t="s">
        <v>699</v>
      </c>
      <c r="CK393" s="2" t="s">
        <v>232</v>
      </c>
      <c r="CL393" s="2" t="s">
        <v>220</v>
      </c>
      <c r="CM393" s="4">
        <v>1</v>
      </c>
      <c r="CN393" s="8">
        <v>121.97</v>
      </c>
      <c r="CO393" s="4">
        <v>13</v>
      </c>
      <c r="CP393" s="8">
        <v>1585.61</v>
      </c>
      <c r="CQ393" s="7">
        <v>-0.9231</v>
      </c>
      <c r="CR393" s="7">
        <v>-0.9231</v>
      </c>
      <c r="CS393" s="2" t="s">
        <v>230</v>
      </c>
      <c r="CT393" s="2" t="s">
        <v>217</v>
      </c>
      <c r="CU393" s="2" t="s">
        <v>545</v>
      </c>
      <c r="CV393" s="2" t="s">
        <v>1354</v>
      </c>
      <c r="CW393" s="2" t="s">
        <v>232</v>
      </c>
      <c r="CX393" s="2" t="s">
        <v>220</v>
      </c>
      <c r="CY393" s="4">
        <v>3</v>
      </c>
      <c r="CZ393" s="8">
        <v>343.74</v>
      </c>
      <c r="DA393" s="4">
        <v>1</v>
      </c>
      <c r="DB393" s="8">
        <v>114.58</v>
      </c>
      <c r="DC393" s="7">
        <v>2</v>
      </c>
      <c r="DD393" s="7">
        <v>2</v>
      </c>
      <c r="DE393" s="2" t="s">
        <v>230</v>
      </c>
      <c r="DF393" s="2" t="s">
        <v>217</v>
      </c>
      <c r="DG393" s="2" t="s">
        <v>1868</v>
      </c>
      <c r="DH393" s="2" t="s">
        <v>512</v>
      </c>
      <c r="DI393" s="2" t="s">
        <v>232</v>
      </c>
      <c r="DJ393" s="2" t="s">
        <v>220</v>
      </c>
      <c r="DK393" s="4"/>
      <c r="DL393" s="8"/>
      <c r="DM393" s="4"/>
      <c r="DN393" s="8"/>
      <c r="DO393" s="7"/>
      <c r="DP393" s="7"/>
      <c r="DQ393" s="2" t="s">
        <v>230</v>
      </c>
      <c r="DR393" s="2" t="s">
        <v>217</v>
      </c>
      <c r="DS393" s="2" t="s">
        <v>1868</v>
      </c>
      <c r="DT393" s="2" t="s">
        <v>861</v>
      </c>
      <c r="DU393" s="2" t="s">
        <v>232</v>
      </c>
      <c r="DV393" s="2" t="s">
        <v>220</v>
      </c>
      <c r="DW393" s="4">
        <v>3</v>
      </c>
      <c r="DX393" s="8">
        <v>354.33</v>
      </c>
      <c r="DY393" s="4">
        <v>5</v>
      </c>
      <c r="DZ393" s="8">
        <v>501.96</v>
      </c>
      <c r="EA393" s="7">
        <v>-0.4</v>
      </c>
      <c r="EB393" s="7">
        <v>-0.2941</v>
      </c>
      <c r="EC393" s="2" t="s">
        <v>230</v>
      </c>
      <c r="ED393" s="2" t="s">
        <v>217</v>
      </c>
      <c r="EE393" s="2" t="s">
        <v>1868</v>
      </c>
      <c r="EF393" s="2" t="s">
        <v>522</v>
      </c>
      <c r="EG393" s="2" t="s">
        <v>232</v>
      </c>
      <c r="EH393" s="2" t="s">
        <v>220</v>
      </c>
      <c r="EI393" s="4"/>
      <c r="EJ393" s="8"/>
      <c r="EK393" s="4"/>
      <c r="EL393" s="8"/>
      <c r="EM393" s="7"/>
      <c r="EN393" s="7"/>
      <c r="EO393" s="2" t="s">
        <v>268</v>
      </c>
      <c r="EP393" s="2" t="s">
        <v>217</v>
      </c>
      <c r="EQ393" s="2" t="s">
        <v>220</v>
      </c>
      <c r="ER393" s="2" t="s">
        <v>220</v>
      </c>
      <c r="ES393" s="2" t="s">
        <v>232</v>
      </c>
      <c r="ET393" s="2" t="s">
        <v>220</v>
      </c>
      <c r="EU393" s="4">
        <v>3</v>
      </c>
      <c r="EV393" s="8">
        <v>349.26</v>
      </c>
      <c r="EW393" s="4">
        <v>1</v>
      </c>
      <c r="EX393" s="8">
        <v>116.42</v>
      </c>
      <c r="EY393" s="7">
        <v>2</v>
      </c>
      <c r="EZ393" s="7">
        <v>2</v>
      </c>
      <c r="FA393" s="2" t="s">
        <v>230</v>
      </c>
      <c r="FB393" s="2" t="s">
        <v>217</v>
      </c>
      <c r="FC393" s="2" t="s">
        <v>3502</v>
      </c>
      <c r="FD393" s="2" t="s">
        <v>2905</v>
      </c>
      <c r="FE393" s="2" t="s">
        <v>232</v>
      </c>
      <c r="FF393" s="2" t="s">
        <v>220</v>
      </c>
      <c r="FG393" s="4"/>
      <c r="FH393" s="8"/>
      <c r="FI393" s="4"/>
      <c r="FJ393" s="8"/>
      <c r="FK393" s="7"/>
      <c r="FL393" s="7"/>
      <c r="FM393" s="2" t="s">
        <v>230</v>
      </c>
      <c r="FN393" s="2" t="s">
        <v>217</v>
      </c>
      <c r="FO393" s="2" t="s">
        <v>250</v>
      </c>
      <c r="FP393" s="2" t="s">
        <v>1005</v>
      </c>
      <c r="FQ393" s="2" t="s">
        <v>232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277</v>
      </c>
      <c r="FZ393" s="2" t="s">
        <v>217</v>
      </c>
      <c r="GA393" s="2" t="s">
        <v>220</v>
      </c>
      <c r="GB393" s="2" t="s">
        <v>220</v>
      </c>
      <c r="GC393" s="2" t="s">
        <v>232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277</v>
      </c>
      <c r="GL393" s="2" t="s">
        <v>217</v>
      </c>
      <c r="GM393" s="2" t="s">
        <v>220</v>
      </c>
      <c r="GN393" s="2" t="s">
        <v>220</v>
      </c>
      <c r="GO393" s="2" t="s">
        <v>232</v>
      </c>
      <c r="GP393" s="2" t="s">
        <v>220</v>
      </c>
      <c r="GQ393" s="4"/>
      <c r="GR393" s="8"/>
      <c r="GS393" s="4"/>
      <c r="GT393" s="8"/>
      <c r="GU393" s="7"/>
      <c r="GV393" s="7"/>
      <c r="GW393" s="2" t="s">
        <v>268</v>
      </c>
      <c r="GX393" s="2" t="s">
        <v>217</v>
      </c>
      <c r="GY393" s="2" t="s">
        <v>220</v>
      </c>
      <c r="GZ393" s="2" t="s">
        <v>220</v>
      </c>
      <c r="HA393" s="2" t="s">
        <v>232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254</v>
      </c>
      <c r="HJ393" s="2" t="s">
        <v>217</v>
      </c>
      <c r="HK393" s="2" t="s">
        <v>220</v>
      </c>
      <c r="HL393" s="2" t="s">
        <v>220</v>
      </c>
      <c r="HM393" s="2" t="s">
        <v>232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230</v>
      </c>
      <c r="HV393" s="2" t="s">
        <v>217</v>
      </c>
      <c r="HW393" s="2" t="s">
        <v>291</v>
      </c>
      <c r="HX393" s="2" t="s">
        <v>220</v>
      </c>
      <c r="HY393" s="2" t="s">
        <v>232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230</v>
      </c>
      <c r="IH393" s="2" t="s">
        <v>217</v>
      </c>
      <c r="II393" s="2" t="s">
        <v>1868</v>
      </c>
      <c r="IJ393" s="2" t="s">
        <v>2448</v>
      </c>
      <c r="IK393" s="2" t="s">
        <v>232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277</v>
      </c>
      <c r="IT393" s="2" t="s">
        <v>217</v>
      </c>
      <c r="IU393" s="2" t="s">
        <v>220</v>
      </c>
      <c r="IV393" s="2" t="s">
        <v>220</v>
      </c>
      <c r="IW393" s="2" t="s">
        <v>232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254</v>
      </c>
      <c r="JF393" s="2" t="s">
        <v>217</v>
      </c>
      <c r="JG393" s="2" t="s">
        <v>220</v>
      </c>
      <c r="JH393" s="2" t="s">
        <v>220</v>
      </c>
      <c r="JI393" s="2" t="s">
        <v>232</v>
      </c>
      <c r="JJ393" s="2" t="s">
        <v>220</v>
      </c>
      <c r="JK393" s="4"/>
      <c r="JL393" s="8"/>
      <c r="JM393" s="4"/>
      <c r="JN393" s="8"/>
      <c r="JO393" s="7"/>
      <c r="JP393" s="7"/>
      <c r="JQ393" s="2" t="s">
        <v>230</v>
      </c>
      <c r="JR393" s="2" t="s">
        <v>217</v>
      </c>
      <c r="JS393" s="2" t="s">
        <v>330</v>
      </c>
      <c r="JT393" s="2" t="s">
        <v>1127</v>
      </c>
      <c r="JU393" s="2" t="s">
        <v>232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386</v>
      </c>
      <c r="KD393" s="2" t="s">
        <v>217</v>
      </c>
      <c r="KE393" s="2" t="s">
        <v>220</v>
      </c>
      <c r="KF393" s="2" t="s">
        <v>220</v>
      </c>
      <c r="KG393" s="2" t="s">
        <v>232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277</v>
      </c>
      <c r="KP393" s="2" t="s">
        <v>217</v>
      </c>
      <c r="KQ393" s="2" t="s">
        <v>220</v>
      </c>
      <c r="KR393" s="2" t="s">
        <v>220</v>
      </c>
      <c r="KS393" s="2" t="s">
        <v>232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277</v>
      </c>
      <c r="LB393" s="2" t="s">
        <v>217</v>
      </c>
      <c r="LC393" s="2" t="s">
        <v>220</v>
      </c>
      <c r="LD393" s="2" t="s">
        <v>220</v>
      </c>
      <c r="LE393" s="2" t="s">
        <v>232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277</v>
      </c>
      <c r="LN393" s="2" t="s">
        <v>217</v>
      </c>
      <c r="LO393" s="2" t="s">
        <v>220</v>
      </c>
      <c r="LP393" s="2" t="s">
        <v>220</v>
      </c>
      <c r="LQ393" s="2" t="s">
        <v>232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277</v>
      </c>
      <c r="LZ393" s="2" t="s">
        <v>217</v>
      </c>
      <c r="MA393" s="2" t="s">
        <v>220</v>
      </c>
      <c r="MB393" s="2" t="s">
        <v>220</v>
      </c>
      <c r="MC393" s="2" t="s">
        <v>232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277</v>
      </c>
      <c r="ML393" s="2" t="s">
        <v>217</v>
      </c>
      <c r="MM393" s="2" t="s">
        <v>220</v>
      </c>
      <c r="MN393" s="2" t="s">
        <v>220</v>
      </c>
      <c r="MO393" s="2" t="s">
        <v>232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230</v>
      </c>
      <c r="MX393" s="2" t="s">
        <v>274</v>
      </c>
      <c r="MY393" s="2" t="s">
        <v>1868</v>
      </c>
      <c r="MZ393" s="2" t="s">
        <v>907</v>
      </c>
      <c r="NA393" s="2" t="s">
        <v>232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268</v>
      </c>
      <c r="NJ393" s="2" t="s">
        <v>217</v>
      </c>
      <c r="NK393" s="2" t="s">
        <v>220</v>
      </c>
      <c r="NL393" s="2" t="s">
        <v>220</v>
      </c>
      <c r="NM393" s="2" t="s">
        <v>232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277</v>
      </c>
      <c r="NV393" s="2" t="s">
        <v>217</v>
      </c>
      <c r="NW393" s="2" t="s">
        <v>220</v>
      </c>
      <c r="NX393" s="2" t="s">
        <v>220</v>
      </c>
      <c r="NY393" s="2" t="s">
        <v>232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268</v>
      </c>
      <c r="OH393" s="2" t="s">
        <v>217</v>
      </c>
      <c r="OI393" s="2" t="s">
        <v>220</v>
      </c>
      <c r="OJ393" s="2" t="s">
        <v>220</v>
      </c>
      <c r="OK393" s="2" t="s">
        <v>232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277</v>
      </c>
      <c r="OT393" s="2" t="s">
        <v>270</v>
      </c>
      <c r="OU393" s="2" t="s">
        <v>220</v>
      </c>
      <c r="OV393" s="2" t="s">
        <v>220</v>
      </c>
      <c r="OW393" s="2" t="s">
        <v>232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277</v>
      </c>
      <c r="PF393" s="2" t="s">
        <v>217</v>
      </c>
      <c r="PG393" s="2" t="s">
        <v>220</v>
      </c>
      <c r="PH393" s="2" t="s">
        <v>220</v>
      </c>
      <c r="PI393" s="2" t="s">
        <v>232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277</v>
      </c>
      <c r="PR393" s="2" t="s">
        <v>270</v>
      </c>
      <c r="PS393" s="2" t="s">
        <v>220</v>
      </c>
      <c r="PT393" s="2" t="s">
        <v>220</v>
      </c>
      <c r="PU393" s="2" t="s">
        <v>232</v>
      </c>
      <c r="PV393" s="2" t="s">
        <v>220</v>
      </c>
      <c r="PW393" s="4">
        <v>151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>
        <v>95</v>
      </c>
      <c r="TC393" s="4"/>
      <c r="TD393" s="4"/>
      <c r="TE393" s="4"/>
      <c r="TF393" s="4"/>
      <c r="TG393" s="4"/>
      <c r="TH393" s="4"/>
    </row>
    <row r="394">
      <c r="A394" s="2" t="s">
        <v>3508</v>
      </c>
      <c r="B394" s="2" t="s">
        <v>209</v>
      </c>
      <c r="C394" s="2" t="s">
        <v>3341</v>
      </c>
      <c r="D394" s="2" t="s">
        <v>211</v>
      </c>
      <c r="E394" s="2" t="s">
        <v>1372</v>
      </c>
      <c r="F394" s="2" t="s">
        <v>3498</v>
      </c>
      <c r="G394" s="2" t="s">
        <v>3498</v>
      </c>
      <c r="H394" s="2" t="s">
        <v>3498</v>
      </c>
      <c r="I394" s="2" t="s">
        <v>3499</v>
      </c>
      <c r="J394" s="2" t="s">
        <v>3394</v>
      </c>
      <c r="K394" s="2" t="s">
        <v>1528</v>
      </c>
      <c r="L394" s="3">
        <v>105.6</v>
      </c>
      <c r="M394" s="3">
        <v>110.87</v>
      </c>
      <c r="N394" s="3">
        <v>219.99</v>
      </c>
      <c r="O394" s="2" t="s">
        <v>217</v>
      </c>
      <c r="P394" s="2" t="s">
        <v>673</v>
      </c>
      <c r="Q394" s="2" t="s">
        <v>219</v>
      </c>
      <c r="R394" s="2" t="s">
        <v>220</v>
      </c>
      <c r="S394" s="2" t="s">
        <v>3500</v>
      </c>
      <c r="T394" s="2" t="s">
        <v>222</v>
      </c>
      <c r="U394" s="2" t="s">
        <v>3381</v>
      </c>
      <c r="V394" s="2" t="s">
        <v>3326</v>
      </c>
      <c r="W394" s="2" t="s">
        <v>3029</v>
      </c>
      <c r="X394" s="2" t="s">
        <v>844</v>
      </c>
      <c r="Y394" s="2" t="s">
        <v>1868</v>
      </c>
      <c r="Z394" s="4">
        <v>96</v>
      </c>
      <c r="AA394" s="4">
        <f>=ROUNDDOWN(32,0)</f>
      </c>
      <c r="AB394" s="5">
        <v>3</v>
      </c>
      <c r="AC394" s="2" t="s">
        <v>1003</v>
      </c>
      <c r="AD394" s="4">
        <v>20</v>
      </c>
      <c r="AE394" s="4">
        <v>20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5</v>
      </c>
      <c r="AQ394" s="8">
        <v>622.77</v>
      </c>
      <c r="AR394" s="4">
        <v>13</v>
      </c>
      <c r="AS394" s="8">
        <v>1579.3</v>
      </c>
      <c r="AT394" s="7">
        <v>-0.6154</v>
      </c>
      <c r="AU394" s="7">
        <v>-0.6057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0.1426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5</v>
      </c>
      <c r="BK394" s="8">
        <v>622.77</v>
      </c>
      <c r="BL394" s="2" t="s">
        <v>1118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416</v>
      </c>
      <c r="BV394" s="2" t="s">
        <v>217</v>
      </c>
      <c r="BW394" s="2" t="s">
        <v>220</v>
      </c>
      <c r="BX394" s="2" t="s">
        <v>220</v>
      </c>
      <c r="BY394" s="2" t="s">
        <v>232</v>
      </c>
      <c r="BZ394" s="2" t="s">
        <v>220</v>
      </c>
      <c r="CA394" s="4">
        <v>3</v>
      </c>
      <c r="CB394" s="8">
        <v>386.22</v>
      </c>
      <c r="CC394" s="4">
        <v>4</v>
      </c>
      <c r="CD394" s="8">
        <v>514.96</v>
      </c>
      <c r="CE394" s="7">
        <v>-0.25</v>
      </c>
      <c r="CF394" s="7">
        <v>-0.25</v>
      </c>
      <c r="CG394" s="2" t="s">
        <v>230</v>
      </c>
      <c r="CH394" s="2" t="s">
        <v>217</v>
      </c>
      <c r="CI394" s="2" t="s">
        <v>1868</v>
      </c>
      <c r="CJ394" s="2" t="s">
        <v>1142</v>
      </c>
      <c r="CK394" s="2" t="s">
        <v>232</v>
      </c>
      <c r="CL394" s="2" t="s">
        <v>220</v>
      </c>
      <c r="CM394" s="4">
        <v>1</v>
      </c>
      <c r="CN394" s="8">
        <v>121.97</v>
      </c>
      <c r="CO394" s="4">
        <v>8</v>
      </c>
      <c r="CP394" s="8">
        <v>975.76</v>
      </c>
      <c r="CQ394" s="7">
        <v>-0.875</v>
      </c>
      <c r="CR394" s="7">
        <v>-0.875</v>
      </c>
      <c r="CS394" s="2" t="s">
        <v>230</v>
      </c>
      <c r="CT394" s="2" t="s">
        <v>217</v>
      </c>
      <c r="CU394" s="2" t="s">
        <v>545</v>
      </c>
      <c r="CV394" s="2" t="s">
        <v>1802</v>
      </c>
      <c r="CW394" s="2" t="s">
        <v>232</v>
      </c>
      <c r="CX394" s="2" t="s">
        <v>220</v>
      </c>
      <c r="CY394" s="4">
        <v>1</v>
      </c>
      <c r="CZ394" s="8">
        <v>114.58</v>
      </c>
      <c r="DA394" s="4"/>
      <c r="DB394" s="8"/>
      <c r="DC394" s="7"/>
      <c r="DD394" s="7"/>
      <c r="DE394" s="2" t="s">
        <v>230</v>
      </c>
      <c r="DF394" s="2" t="s">
        <v>217</v>
      </c>
      <c r="DG394" s="2" t="s">
        <v>1868</v>
      </c>
      <c r="DH394" s="2" t="s">
        <v>786</v>
      </c>
      <c r="DI394" s="2" t="s">
        <v>232</v>
      </c>
      <c r="DJ394" s="2" t="s">
        <v>220</v>
      </c>
      <c r="DK394" s="4"/>
      <c r="DL394" s="8"/>
      <c r="DM394" s="4"/>
      <c r="DN394" s="8"/>
      <c r="DO394" s="7"/>
      <c r="DP394" s="7"/>
      <c r="DQ394" s="2" t="s">
        <v>230</v>
      </c>
      <c r="DR394" s="2" t="s">
        <v>217</v>
      </c>
      <c r="DS394" s="2" t="s">
        <v>1868</v>
      </c>
      <c r="DT394" s="2" t="s">
        <v>1248</v>
      </c>
      <c r="DU394" s="2" t="s">
        <v>232</v>
      </c>
      <c r="DV394" s="2" t="s">
        <v>220</v>
      </c>
      <c r="DW394" s="4"/>
      <c r="DX394" s="8"/>
      <c r="DY394" s="4">
        <v>1</v>
      </c>
      <c r="DZ394" s="8">
        <v>88.58</v>
      </c>
      <c r="EA394" s="7">
        <v>-1</v>
      </c>
      <c r="EB394" s="7">
        <v>-1</v>
      </c>
      <c r="EC394" s="2" t="s">
        <v>230</v>
      </c>
      <c r="ED394" s="2" t="s">
        <v>217</v>
      </c>
      <c r="EE394" s="2" t="s">
        <v>1868</v>
      </c>
      <c r="EF394" s="2" t="s">
        <v>522</v>
      </c>
      <c r="EG394" s="2" t="s">
        <v>232</v>
      </c>
      <c r="EH394" s="2" t="s">
        <v>220</v>
      </c>
      <c r="EI394" s="4"/>
      <c r="EJ394" s="8"/>
      <c r="EK394" s="4"/>
      <c r="EL394" s="8"/>
      <c r="EM394" s="7"/>
      <c r="EN394" s="7"/>
      <c r="EO394" s="2" t="s">
        <v>268</v>
      </c>
      <c r="EP394" s="2" t="s">
        <v>217</v>
      </c>
      <c r="EQ394" s="2" t="s">
        <v>220</v>
      </c>
      <c r="ER394" s="2" t="s">
        <v>220</v>
      </c>
      <c r="ES394" s="2" t="s">
        <v>232</v>
      </c>
      <c r="ET394" s="2" t="s">
        <v>220</v>
      </c>
      <c r="EU394" s="4"/>
      <c r="EV394" s="8"/>
      <c r="EW394" s="4"/>
      <c r="EX394" s="8"/>
      <c r="EY394" s="7"/>
      <c r="EZ394" s="7"/>
      <c r="FA394" s="2" t="s">
        <v>230</v>
      </c>
      <c r="FB394" s="2" t="s">
        <v>217</v>
      </c>
      <c r="FC394" s="2" t="s">
        <v>3502</v>
      </c>
      <c r="FD394" s="2" t="s">
        <v>3509</v>
      </c>
      <c r="FE394" s="2" t="s">
        <v>232</v>
      </c>
      <c r="FF394" s="2" t="s">
        <v>220</v>
      </c>
      <c r="FG394" s="4"/>
      <c r="FH394" s="8"/>
      <c r="FI394" s="4"/>
      <c r="FJ394" s="8"/>
      <c r="FK394" s="7"/>
      <c r="FL394" s="7"/>
      <c r="FM394" s="2" t="s">
        <v>230</v>
      </c>
      <c r="FN394" s="2" t="s">
        <v>217</v>
      </c>
      <c r="FO394" s="2" t="s">
        <v>250</v>
      </c>
      <c r="FP394" s="2" t="s">
        <v>2088</v>
      </c>
      <c r="FQ394" s="2" t="s">
        <v>232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277</v>
      </c>
      <c r="FZ394" s="2" t="s">
        <v>217</v>
      </c>
      <c r="GA394" s="2" t="s">
        <v>220</v>
      </c>
      <c r="GB394" s="2" t="s">
        <v>220</v>
      </c>
      <c r="GC394" s="2" t="s">
        <v>232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277</v>
      </c>
      <c r="GL394" s="2" t="s">
        <v>217</v>
      </c>
      <c r="GM394" s="2" t="s">
        <v>220</v>
      </c>
      <c r="GN394" s="2" t="s">
        <v>220</v>
      </c>
      <c r="GO394" s="2" t="s">
        <v>232</v>
      </c>
      <c r="GP394" s="2" t="s">
        <v>220</v>
      </c>
      <c r="GQ394" s="4"/>
      <c r="GR394" s="8"/>
      <c r="GS394" s="4"/>
      <c r="GT394" s="8"/>
      <c r="GU394" s="7"/>
      <c r="GV394" s="7"/>
      <c r="GW394" s="2" t="s">
        <v>268</v>
      </c>
      <c r="GX394" s="2" t="s">
        <v>217</v>
      </c>
      <c r="GY394" s="2" t="s">
        <v>220</v>
      </c>
      <c r="GZ394" s="2" t="s">
        <v>220</v>
      </c>
      <c r="HA394" s="2" t="s">
        <v>232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254</v>
      </c>
      <c r="HJ394" s="2" t="s">
        <v>217</v>
      </c>
      <c r="HK394" s="2" t="s">
        <v>220</v>
      </c>
      <c r="HL394" s="2" t="s">
        <v>220</v>
      </c>
      <c r="HM394" s="2" t="s">
        <v>232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230</v>
      </c>
      <c r="HV394" s="2" t="s">
        <v>217</v>
      </c>
      <c r="HW394" s="2" t="s">
        <v>291</v>
      </c>
      <c r="HX394" s="2" t="s">
        <v>220</v>
      </c>
      <c r="HY394" s="2" t="s">
        <v>232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230</v>
      </c>
      <c r="IH394" s="2" t="s">
        <v>217</v>
      </c>
      <c r="II394" s="2" t="s">
        <v>1868</v>
      </c>
      <c r="IJ394" s="2" t="s">
        <v>3510</v>
      </c>
      <c r="IK394" s="2" t="s">
        <v>232</v>
      </c>
      <c r="IL394" s="2" t="s">
        <v>220</v>
      </c>
      <c r="IM394" s="4"/>
      <c r="IN394" s="8"/>
      <c r="IO394" s="4"/>
      <c r="IP394" s="8"/>
      <c r="IQ394" s="7"/>
      <c r="IR394" s="7"/>
      <c r="IS394" s="2" t="s">
        <v>277</v>
      </c>
      <c r="IT394" s="2" t="s">
        <v>217</v>
      </c>
      <c r="IU394" s="2" t="s">
        <v>220</v>
      </c>
      <c r="IV394" s="2" t="s">
        <v>220</v>
      </c>
      <c r="IW394" s="2" t="s">
        <v>232</v>
      </c>
      <c r="IX394" s="2" t="s">
        <v>220</v>
      </c>
      <c r="IY394" s="4"/>
      <c r="IZ394" s="8"/>
      <c r="JA394" s="4"/>
      <c r="JB394" s="8"/>
      <c r="JC394" s="7"/>
      <c r="JD394" s="7"/>
      <c r="JE394" s="2" t="s">
        <v>254</v>
      </c>
      <c r="JF394" s="2" t="s">
        <v>217</v>
      </c>
      <c r="JG394" s="2" t="s">
        <v>220</v>
      </c>
      <c r="JH394" s="2" t="s">
        <v>220</v>
      </c>
      <c r="JI394" s="2" t="s">
        <v>232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230</v>
      </c>
      <c r="JR394" s="2" t="s">
        <v>217</v>
      </c>
      <c r="JS394" s="2" t="s">
        <v>330</v>
      </c>
      <c r="JT394" s="2" t="s">
        <v>3511</v>
      </c>
      <c r="JU394" s="2" t="s">
        <v>232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386</v>
      </c>
      <c r="KD394" s="2" t="s">
        <v>217</v>
      </c>
      <c r="KE394" s="2" t="s">
        <v>220</v>
      </c>
      <c r="KF394" s="2" t="s">
        <v>220</v>
      </c>
      <c r="KG394" s="2" t="s">
        <v>232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277</v>
      </c>
      <c r="KP394" s="2" t="s">
        <v>217</v>
      </c>
      <c r="KQ394" s="2" t="s">
        <v>220</v>
      </c>
      <c r="KR394" s="2" t="s">
        <v>220</v>
      </c>
      <c r="KS394" s="2" t="s">
        <v>232</v>
      </c>
      <c r="KT394" s="2" t="s">
        <v>220</v>
      </c>
      <c r="KU394" s="4"/>
      <c r="KV394" s="8"/>
      <c r="KW394" s="4"/>
      <c r="KX394" s="8"/>
      <c r="KY394" s="7"/>
      <c r="KZ394" s="7"/>
      <c r="LA394" s="2" t="s">
        <v>277</v>
      </c>
      <c r="LB394" s="2" t="s">
        <v>217</v>
      </c>
      <c r="LC394" s="2" t="s">
        <v>220</v>
      </c>
      <c r="LD394" s="2" t="s">
        <v>220</v>
      </c>
      <c r="LE394" s="2" t="s">
        <v>232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277</v>
      </c>
      <c r="LN394" s="2" t="s">
        <v>217</v>
      </c>
      <c r="LO394" s="2" t="s">
        <v>220</v>
      </c>
      <c r="LP394" s="2" t="s">
        <v>220</v>
      </c>
      <c r="LQ394" s="2" t="s">
        <v>232</v>
      </c>
      <c r="LR394" s="2" t="s">
        <v>220</v>
      </c>
      <c r="LS394" s="4"/>
      <c r="LT394" s="8"/>
      <c r="LU394" s="4"/>
      <c r="LV394" s="8"/>
      <c r="LW394" s="7"/>
      <c r="LX394" s="7"/>
      <c r="LY394" s="2" t="s">
        <v>277</v>
      </c>
      <c r="LZ394" s="2" t="s">
        <v>217</v>
      </c>
      <c r="MA394" s="2" t="s">
        <v>220</v>
      </c>
      <c r="MB394" s="2" t="s">
        <v>220</v>
      </c>
      <c r="MC394" s="2" t="s">
        <v>232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277</v>
      </c>
      <c r="ML394" s="2" t="s">
        <v>217</v>
      </c>
      <c r="MM394" s="2" t="s">
        <v>220</v>
      </c>
      <c r="MN394" s="2" t="s">
        <v>220</v>
      </c>
      <c r="MO394" s="2" t="s">
        <v>232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230</v>
      </c>
      <c r="MX394" s="2" t="s">
        <v>274</v>
      </c>
      <c r="MY394" s="2" t="s">
        <v>1868</v>
      </c>
      <c r="MZ394" s="2" t="s">
        <v>1763</v>
      </c>
      <c r="NA394" s="2" t="s">
        <v>232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268</v>
      </c>
      <c r="NJ394" s="2" t="s">
        <v>217</v>
      </c>
      <c r="NK394" s="2" t="s">
        <v>220</v>
      </c>
      <c r="NL394" s="2" t="s">
        <v>220</v>
      </c>
      <c r="NM394" s="2" t="s">
        <v>232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277</v>
      </c>
      <c r="NV394" s="2" t="s">
        <v>217</v>
      </c>
      <c r="NW394" s="2" t="s">
        <v>220</v>
      </c>
      <c r="NX394" s="2" t="s">
        <v>220</v>
      </c>
      <c r="NY394" s="2" t="s">
        <v>232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217</v>
      </c>
      <c r="OI394" s="2" t="s">
        <v>220</v>
      </c>
      <c r="OJ394" s="2" t="s">
        <v>220</v>
      </c>
      <c r="OK394" s="2" t="s">
        <v>232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277</v>
      </c>
      <c r="OT394" s="2" t="s">
        <v>270</v>
      </c>
      <c r="OU394" s="2" t="s">
        <v>220</v>
      </c>
      <c r="OV394" s="2" t="s">
        <v>220</v>
      </c>
      <c r="OW394" s="2" t="s">
        <v>232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277</v>
      </c>
      <c r="PF394" s="2" t="s">
        <v>217</v>
      </c>
      <c r="PG394" s="2" t="s">
        <v>220</v>
      </c>
      <c r="PH394" s="2" t="s">
        <v>220</v>
      </c>
      <c r="PI394" s="2" t="s">
        <v>232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277</v>
      </c>
      <c r="PR394" s="2" t="s">
        <v>270</v>
      </c>
      <c r="PS394" s="2" t="s">
        <v>220</v>
      </c>
      <c r="PT394" s="2" t="s">
        <v>220</v>
      </c>
      <c r="PU394" s="2" t="s">
        <v>232</v>
      </c>
      <c r="PV394" s="2" t="s">
        <v>220</v>
      </c>
      <c r="PW394" s="4">
        <v>96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>
        <v>20</v>
      </c>
      <c r="TC394" s="4"/>
      <c r="TD394" s="4"/>
      <c r="TE394" s="4"/>
      <c r="TF394" s="4"/>
      <c r="TG394" s="4"/>
      <c r="TH394" s="4"/>
    </row>
    <row r="395">
      <c r="A395" s="2" t="s">
        <v>3512</v>
      </c>
      <c r="B395" s="2" t="s">
        <v>209</v>
      </c>
      <c r="C395" s="2" t="s">
        <v>3341</v>
      </c>
      <c r="D395" s="2" t="s">
        <v>211</v>
      </c>
      <c r="E395" s="2" t="s">
        <v>1372</v>
      </c>
      <c r="F395" s="2" t="s">
        <v>3513</v>
      </c>
      <c r="G395" s="2" t="s">
        <v>3513</v>
      </c>
      <c r="H395" s="2" t="s">
        <v>3513</v>
      </c>
      <c r="I395" s="2" t="s">
        <v>2915</v>
      </c>
      <c r="J395" s="2" t="s">
        <v>2881</v>
      </c>
      <c r="K395" s="2" t="s">
        <v>1436</v>
      </c>
      <c r="L395" s="3">
        <v>110</v>
      </c>
      <c r="M395" s="3">
        <v>115.49</v>
      </c>
      <c r="N395" s="3">
        <v>229.99</v>
      </c>
      <c r="O395" s="2" t="s">
        <v>217</v>
      </c>
      <c r="P395" s="2" t="s">
        <v>673</v>
      </c>
      <c r="Q395" s="2" t="s">
        <v>219</v>
      </c>
      <c r="R395" s="2" t="s">
        <v>220</v>
      </c>
      <c r="S395" s="2" t="s">
        <v>3514</v>
      </c>
      <c r="T395" s="2" t="s">
        <v>220</v>
      </c>
      <c r="U395" s="2" t="s">
        <v>220</v>
      </c>
      <c r="V395" s="2" t="s">
        <v>3167</v>
      </c>
      <c r="W395" s="2" t="s">
        <v>3167</v>
      </c>
      <c r="X395" s="2" t="s">
        <v>3029</v>
      </c>
      <c r="Y395" s="2" t="s">
        <v>582</v>
      </c>
      <c r="Z395" s="4">
        <v>46</v>
      </c>
      <c r="AA395" s="4">
        <f>=ROUNDDOWN(5.75,0)</f>
      </c>
      <c r="AB395" s="5">
        <v>8</v>
      </c>
      <c r="AC395" s="2" t="s">
        <v>3008</v>
      </c>
      <c r="AD395" s="4">
        <v>166</v>
      </c>
      <c r="AE395" s="4">
        <v>337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18</v>
      </c>
      <c r="AQ395" s="8">
        <v>2037.41</v>
      </c>
      <c r="AR395" s="4">
        <v>32</v>
      </c>
      <c r="AS395" s="8">
        <v>3506.58</v>
      </c>
      <c r="AT395" s="7">
        <v>-0.4375</v>
      </c>
      <c r="AU395" s="7">
        <v>-0.419</v>
      </c>
      <c r="AV395" s="4">
        <v>33</v>
      </c>
      <c r="AW395" s="8">
        <v>3964.85</v>
      </c>
      <c r="AX395" s="4">
        <v>49</v>
      </c>
      <c r="AY395" s="8">
        <v>5649.1</v>
      </c>
      <c r="AZ395" s="7">
        <v>-0.3265</v>
      </c>
      <c r="BA395" s="7">
        <v>-0.2981</v>
      </c>
      <c r="BB395" s="7">
        <v>0.5139</v>
      </c>
      <c r="BC395" s="4">
        <v>33</v>
      </c>
      <c r="BD395" s="8">
        <v>3964.85</v>
      </c>
      <c r="BE395" s="4">
        <v>49</v>
      </c>
      <c r="BF395" s="8">
        <v>5649.1</v>
      </c>
      <c r="BG395" s="7">
        <v>-0.3265</v>
      </c>
      <c r="BH395" s="7">
        <v>-0.2981</v>
      </c>
      <c r="BI395" s="7">
        <v>1</v>
      </c>
      <c r="BJ395" s="4">
        <v>18</v>
      </c>
      <c r="BK395" s="8">
        <v>2037.41</v>
      </c>
      <c r="BL395" s="2" t="s">
        <v>3515</v>
      </c>
      <c r="BM395" s="7">
        <v>1</v>
      </c>
      <c r="BN395" s="7">
        <v>1</v>
      </c>
      <c r="BO395" s="4">
        <v>4</v>
      </c>
      <c r="BP395" s="8">
        <v>436</v>
      </c>
      <c r="BQ395" s="4">
        <v>11</v>
      </c>
      <c r="BR395" s="8">
        <v>1199</v>
      </c>
      <c r="BS395" s="7">
        <v>-0.6364</v>
      </c>
      <c r="BT395" s="7">
        <v>-0.6364</v>
      </c>
      <c r="BU395" s="2" t="s">
        <v>230</v>
      </c>
      <c r="BV395" s="2" t="s">
        <v>217</v>
      </c>
      <c r="BW395" s="2" t="s">
        <v>220</v>
      </c>
      <c r="BX395" s="2" t="s">
        <v>1499</v>
      </c>
      <c r="BY395" s="2" t="s">
        <v>232</v>
      </c>
      <c r="BZ395" s="2" t="s">
        <v>220</v>
      </c>
      <c r="CA395" s="4">
        <v>6</v>
      </c>
      <c r="CB395" s="8">
        <v>683.28</v>
      </c>
      <c r="CC395" s="4">
        <v>7</v>
      </c>
      <c r="CD395" s="8">
        <v>797.16</v>
      </c>
      <c r="CE395" s="7">
        <v>-0.1429</v>
      </c>
      <c r="CF395" s="7">
        <v>-0.1429</v>
      </c>
      <c r="CG395" s="2" t="s">
        <v>230</v>
      </c>
      <c r="CH395" s="2" t="s">
        <v>217</v>
      </c>
      <c r="CI395" s="2" t="s">
        <v>591</v>
      </c>
      <c r="CJ395" s="2" t="s">
        <v>3516</v>
      </c>
      <c r="CK395" s="2" t="s">
        <v>232</v>
      </c>
      <c r="CL395" s="2" t="s">
        <v>220</v>
      </c>
      <c r="CM395" s="4">
        <v>2</v>
      </c>
      <c r="CN395" s="8">
        <v>230</v>
      </c>
      <c r="CO395" s="4">
        <v>1</v>
      </c>
      <c r="CP395" s="8">
        <v>115</v>
      </c>
      <c r="CQ395" s="7">
        <v>1</v>
      </c>
      <c r="CR395" s="7">
        <v>1</v>
      </c>
      <c r="CS395" s="2" t="s">
        <v>230</v>
      </c>
      <c r="CT395" s="2" t="s">
        <v>217</v>
      </c>
      <c r="CU395" s="2" t="s">
        <v>235</v>
      </c>
      <c r="CV395" s="2" t="s">
        <v>701</v>
      </c>
      <c r="CW395" s="2" t="s">
        <v>232</v>
      </c>
      <c r="CX395" s="2" t="s">
        <v>220</v>
      </c>
      <c r="CY395" s="4"/>
      <c r="CZ395" s="8"/>
      <c r="DA395" s="4">
        <v>4</v>
      </c>
      <c r="DB395" s="8">
        <v>434</v>
      </c>
      <c r="DC395" s="7">
        <v>-1</v>
      </c>
      <c r="DD395" s="7">
        <v>-1</v>
      </c>
      <c r="DE395" s="2" t="s">
        <v>230</v>
      </c>
      <c r="DF395" s="2" t="s">
        <v>217</v>
      </c>
      <c r="DG395" s="2" t="s">
        <v>591</v>
      </c>
      <c r="DH395" s="2" t="s">
        <v>3517</v>
      </c>
      <c r="DI395" s="2" t="s">
        <v>232</v>
      </c>
      <c r="DJ395" s="2" t="s">
        <v>220</v>
      </c>
      <c r="DK395" s="4">
        <v>1</v>
      </c>
      <c r="DL395" s="8">
        <v>115.49</v>
      </c>
      <c r="DM395" s="4">
        <v>2</v>
      </c>
      <c r="DN395" s="8">
        <v>230.98</v>
      </c>
      <c r="DO395" s="7">
        <v>-0.5</v>
      </c>
      <c r="DP395" s="7">
        <v>-0.5</v>
      </c>
      <c r="DQ395" s="2" t="s">
        <v>230</v>
      </c>
      <c r="DR395" s="2" t="s">
        <v>217</v>
      </c>
      <c r="DS395" s="2" t="s">
        <v>591</v>
      </c>
      <c r="DT395" s="2" t="s">
        <v>2266</v>
      </c>
      <c r="DU395" s="2" t="s">
        <v>232</v>
      </c>
      <c r="DV395" s="2" t="s">
        <v>220</v>
      </c>
      <c r="DW395" s="4">
        <v>4</v>
      </c>
      <c r="DX395" s="8">
        <v>451.36</v>
      </c>
      <c r="DY395" s="4">
        <v>4</v>
      </c>
      <c r="DZ395" s="8">
        <v>372.38</v>
      </c>
      <c r="EA395" s="7"/>
      <c r="EB395" s="7">
        <v>0.2121</v>
      </c>
      <c r="EC395" s="2" t="s">
        <v>230</v>
      </c>
      <c r="ED395" s="2" t="s">
        <v>217</v>
      </c>
      <c r="EE395" s="2" t="s">
        <v>591</v>
      </c>
      <c r="EF395" s="2" t="s">
        <v>3145</v>
      </c>
      <c r="EG395" s="2" t="s">
        <v>232</v>
      </c>
      <c r="EH395" s="2" t="s">
        <v>220</v>
      </c>
      <c r="EI395" s="4"/>
      <c r="EJ395" s="8"/>
      <c r="EK395" s="4"/>
      <c r="EL395" s="8"/>
      <c r="EM395" s="7"/>
      <c r="EN395" s="7"/>
      <c r="EO395" s="2" t="s">
        <v>268</v>
      </c>
      <c r="EP395" s="2" t="s">
        <v>217</v>
      </c>
      <c r="EQ395" s="2" t="s">
        <v>220</v>
      </c>
      <c r="ER395" s="2" t="s">
        <v>220</v>
      </c>
      <c r="ES395" s="2" t="s">
        <v>232</v>
      </c>
      <c r="ET395" s="2" t="s">
        <v>220</v>
      </c>
      <c r="EU395" s="4">
        <v>1</v>
      </c>
      <c r="EV395" s="8">
        <v>121.28</v>
      </c>
      <c r="EW395" s="4">
        <v>2</v>
      </c>
      <c r="EX395" s="8">
        <v>242.56</v>
      </c>
      <c r="EY395" s="7">
        <v>-0.5</v>
      </c>
      <c r="EZ395" s="7">
        <v>-0.5</v>
      </c>
      <c r="FA395" s="2" t="s">
        <v>230</v>
      </c>
      <c r="FB395" s="2" t="s">
        <v>217</v>
      </c>
      <c r="FC395" s="2" t="s">
        <v>591</v>
      </c>
      <c r="FD395" s="2" t="s">
        <v>3518</v>
      </c>
      <c r="FE395" s="2" t="s">
        <v>232</v>
      </c>
      <c r="FF395" s="2" t="s">
        <v>220</v>
      </c>
      <c r="FG395" s="4"/>
      <c r="FH395" s="8"/>
      <c r="FI395" s="4"/>
      <c r="FJ395" s="8"/>
      <c r="FK395" s="7"/>
      <c r="FL395" s="7"/>
      <c r="FM395" s="2" t="s">
        <v>230</v>
      </c>
      <c r="FN395" s="2" t="s">
        <v>217</v>
      </c>
      <c r="FO395" s="2" t="s">
        <v>1721</v>
      </c>
      <c r="FP395" s="2" t="s">
        <v>220</v>
      </c>
      <c r="FQ395" s="2" t="s">
        <v>232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277</v>
      </c>
      <c r="FZ395" s="2" t="s">
        <v>217</v>
      </c>
      <c r="GA395" s="2" t="s">
        <v>220</v>
      </c>
      <c r="GB395" s="2" t="s">
        <v>220</v>
      </c>
      <c r="GC395" s="2" t="s">
        <v>232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386</v>
      </c>
      <c r="GL395" s="2" t="s">
        <v>217</v>
      </c>
      <c r="GM395" s="2" t="s">
        <v>220</v>
      </c>
      <c r="GN395" s="2" t="s">
        <v>220</v>
      </c>
      <c r="GO395" s="2" t="s">
        <v>232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268</v>
      </c>
      <c r="GX395" s="2" t="s">
        <v>217</v>
      </c>
      <c r="GY395" s="2" t="s">
        <v>220</v>
      </c>
      <c r="GZ395" s="2" t="s">
        <v>220</v>
      </c>
      <c r="HA395" s="2" t="s">
        <v>232</v>
      </c>
      <c r="HB395" s="2" t="s">
        <v>220</v>
      </c>
      <c r="HC395" s="4"/>
      <c r="HD395" s="8"/>
      <c r="HE395" s="4"/>
      <c r="HF395" s="8"/>
      <c r="HG395" s="7"/>
      <c r="HH395" s="7"/>
      <c r="HI395" s="2" t="s">
        <v>254</v>
      </c>
      <c r="HJ395" s="2" t="s">
        <v>217</v>
      </c>
      <c r="HK395" s="2" t="s">
        <v>220</v>
      </c>
      <c r="HL395" s="2" t="s">
        <v>220</v>
      </c>
      <c r="HM395" s="2" t="s">
        <v>232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230</v>
      </c>
      <c r="HV395" s="2" t="s">
        <v>217</v>
      </c>
      <c r="HW395" s="2" t="s">
        <v>2406</v>
      </c>
      <c r="HX395" s="2" t="s">
        <v>1682</v>
      </c>
      <c r="HY395" s="2" t="s">
        <v>232</v>
      </c>
      <c r="HZ395" s="2" t="s">
        <v>220</v>
      </c>
      <c r="IA395" s="4"/>
      <c r="IB395" s="8"/>
      <c r="IC395" s="4"/>
      <c r="ID395" s="8"/>
      <c r="IE395" s="7"/>
      <c r="IF395" s="7"/>
      <c r="IG395" s="2" t="s">
        <v>230</v>
      </c>
      <c r="IH395" s="2" t="s">
        <v>217</v>
      </c>
      <c r="II395" s="2" t="s">
        <v>591</v>
      </c>
      <c r="IJ395" s="2" t="s">
        <v>2802</v>
      </c>
      <c r="IK395" s="2" t="s">
        <v>232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277</v>
      </c>
      <c r="IT395" s="2" t="s">
        <v>217</v>
      </c>
      <c r="IU395" s="2" t="s">
        <v>220</v>
      </c>
      <c r="IV395" s="2" t="s">
        <v>220</v>
      </c>
      <c r="IW395" s="2" t="s">
        <v>232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254</v>
      </c>
      <c r="JF395" s="2" t="s">
        <v>217</v>
      </c>
      <c r="JG395" s="2" t="s">
        <v>2728</v>
      </c>
      <c r="JH395" s="2" t="s">
        <v>220</v>
      </c>
      <c r="JI395" s="2" t="s">
        <v>232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230</v>
      </c>
      <c r="JR395" s="2" t="s">
        <v>217</v>
      </c>
      <c r="JS395" s="2" t="s">
        <v>591</v>
      </c>
      <c r="JT395" s="2" t="s">
        <v>2863</v>
      </c>
      <c r="JU395" s="2" t="s">
        <v>232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386</v>
      </c>
      <c r="KD395" s="2" t="s">
        <v>217</v>
      </c>
      <c r="KE395" s="2" t="s">
        <v>220</v>
      </c>
      <c r="KF395" s="2" t="s">
        <v>220</v>
      </c>
      <c r="KG395" s="2" t="s">
        <v>232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254</v>
      </c>
      <c r="KP395" s="2" t="s">
        <v>217</v>
      </c>
      <c r="KQ395" s="2" t="s">
        <v>220</v>
      </c>
      <c r="KR395" s="2" t="s">
        <v>220</v>
      </c>
      <c r="KS395" s="2" t="s">
        <v>232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277</v>
      </c>
      <c r="LB395" s="2" t="s">
        <v>217</v>
      </c>
      <c r="LC395" s="2" t="s">
        <v>220</v>
      </c>
      <c r="LD395" s="2" t="s">
        <v>220</v>
      </c>
      <c r="LE395" s="2" t="s">
        <v>232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277</v>
      </c>
      <c r="LN395" s="2" t="s">
        <v>217</v>
      </c>
      <c r="LO395" s="2" t="s">
        <v>220</v>
      </c>
      <c r="LP395" s="2" t="s">
        <v>220</v>
      </c>
      <c r="LQ395" s="2" t="s">
        <v>232</v>
      </c>
      <c r="LR395" s="2" t="s">
        <v>220</v>
      </c>
      <c r="LS395" s="4"/>
      <c r="LT395" s="8"/>
      <c r="LU395" s="4">
        <v>1</v>
      </c>
      <c r="LV395" s="8">
        <v>115.5</v>
      </c>
      <c r="LW395" s="7">
        <v>-1</v>
      </c>
      <c r="LX395" s="7">
        <v>-1</v>
      </c>
      <c r="LY395" s="2" t="s">
        <v>230</v>
      </c>
      <c r="LZ395" s="2" t="s">
        <v>270</v>
      </c>
      <c r="MA395" s="2" t="s">
        <v>974</v>
      </c>
      <c r="MB395" s="2" t="s">
        <v>1338</v>
      </c>
      <c r="MC395" s="2" t="s">
        <v>232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230</v>
      </c>
      <c r="ML395" s="2" t="s">
        <v>270</v>
      </c>
      <c r="MM395" s="2" t="s">
        <v>421</v>
      </c>
      <c r="MN395" s="2" t="s">
        <v>220</v>
      </c>
      <c r="MO395" s="2" t="s">
        <v>232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230</v>
      </c>
      <c r="MX395" s="2" t="s">
        <v>274</v>
      </c>
      <c r="MY395" s="2" t="s">
        <v>849</v>
      </c>
      <c r="MZ395" s="2" t="s">
        <v>357</v>
      </c>
      <c r="NA395" s="2" t="s">
        <v>232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220</v>
      </c>
      <c r="NJ395" s="2" t="s">
        <v>220</v>
      </c>
      <c r="NK395" s="2" t="s">
        <v>220</v>
      </c>
      <c r="NL395" s="2" t="s">
        <v>220</v>
      </c>
      <c r="NM395" s="2" t="s">
        <v>220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277</v>
      </c>
      <c r="NV395" s="2" t="s">
        <v>217</v>
      </c>
      <c r="NW395" s="2" t="s">
        <v>220</v>
      </c>
      <c r="NX395" s="2" t="s">
        <v>220</v>
      </c>
      <c r="NY395" s="2" t="s">
        <v>232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220</v>
      </c>
      <c r="OH395" s="2" t="s">
        <v>220</v>
      </c>
      <c r="OI395" s="2" t="s">
        <v>220</v>
      </c>
      <c r="OJ395" s="2" t="s">
        <v>220</v>
      </c>
      <c r="OK395" s="2" t="s">
        <v>220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230</v>
      </c>
      <c r="OT395" s="2" t="s">
        <v>270</v>
      </c>
      <c r="OU395" s="2" t="s">
        <v>1420</v>
      </c>
      <c r="OV395" s="2" t="s">
        <v>220</v>
      </c>
      <c r="OW395" s="2" t="s">
        <v>232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220</v>
      </c>
      <c r="PF395" s="2" t="s">
        <v>220</v>
      </c>
      <c r="PG395" s="2" t="s">
        <v>220</v>
      </c>
      <c r="PH395" s="2" t="s">
        <v>220</v>
      </c>
      <c r="PI395" s="2" t="s">
        <v>220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230</v>
      </c>
      <c r="PR395" s="2" t="s">
        <v>270</v>
      </c>
      <c r="PS395" s="2" t="s">
        <v>609</v>
      </c>
      <c r="PT395" s="2" t="s">
        <v>3359</v>
      </c>
      <c r="PU395" s="2" t="s">
        <v>232</v>
      </c>
      <c r="PV395" s="2" t="s">
        <v>220</v>
      </c>
      <c r="PW395" s="4">
        <v>46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>
        <v>166</v>
      </c>
      <c r="RM395" s="4"/>
      <c r="RN395" s="4"/>
      <c r="RO395" s="4"/>
      <c r="RP395" s="4"/>
      <c r="RQ395" s="4"/>
      <c r="RR395" s="4">
        <v>61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>
        <v>110</v>
      </c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</row>
    <row r="396">
      <c r="A396" s="2" t="s">
        <v>3519</v>
      </c>
      <c r="B396" s="2" t="s">
        <v>209</v>
      </c>
      <c r="C396" s="2" t="s">
        <v>3341</v>
      </c>
      <c r="D396" s="2" t="s">
        <v>211</v>
      </c>
      <c r="E396" s="2" t="s">
        <v>1372</v>
      </c>
      <c r="F396" s="2" t="s">
        <v>3513</v>
      </c>
      <c r="G396" s="2" t="s">
        <v>3513</v>
      </c>
      <c r="H396" s="2" t="s">
        <v>3513</v>
      </c>
      <c r="I396" s="2" t="s">
        <v>2915</v>
      </c>
      <c r="J396" s="2" t="s">
        <v>1518</v>
      </c>
      <c r="K396" s="2" t="s">
        <v>1436</v>
      </c>
      <c r="L396" s="3">
        <v>125</v>
      </c>
      <c r="M396" s="3">
        <v>131.24</v>
      </c>
      <c r="N396" s="3">
        <v>259.99</v>
      </c>
      <c r="O396" s="2" t="s">
        <v>217</v>
      </c>
      <c r="P396" s="2" t="s">
        <v>673</v>
      </c>
      <c r="Q396" s="2" t="s">
        <v>219</v>
      </c>
      <c r="R396" s="2" t="s">
        <v>220</v>
      </c>
      <c r="S396" s="2" t="s">
        <v>3514</v>
      </c>
      <c r="T396" s="2" t="s">
        <v>220</v>
      </c>
      <c r="U396" s="2" t="s">
        <v>220</v>
      </c>
      <c r="V396" s="2" t="s">
        <v>3167</v>
      </c>
      <c r="W396" s="2" t="s">
        <v>3167</v>
      </c>
      <c r="X396" s="2" t="s">
        <v>3029</v>
      </c>
      <c r="Y396" s="2" t="s">
        <v>582</v>
      </c>
      <c r="Z396" s="4">
        <v>81</v>
      </c>
      <c r="AA396" s="4">
        <f>=ROUNDDOWN(13.5,0)</f>
      </c>
      <c r="AB396" s="5">
        <v>6</v>
      </c>
      <c r="AC396" s="2" t="s">
        <v>3008</v>
      </c>
      <c r="AD396" s="4">
        <v>103</v>
      </c>
      <c r="AE396" s="4">
        <v>195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10</v>
      </c>
      <c r="AQ396" s="8">
        <v>1303.66</v>
      </c>
      <c r="AR396" s="4">
        <v>17</v>
      </c>
      <c r="AS396" s="8">
        <v>2142.52</v>
      </c>
      <c r="AT396" s="7">
        <v>-0.4118</v>
      </c>
      <c r="AU396" s="7">
        <v>-0.3915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0.3288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10</v>
      </c>
      <c r="BK396" s="8">
        <v>1303.66</v>
      </c>
      <c r="BL396" s="2" t="s">
        <v>3520</v>
      </c>
      <c r="BM396" s="7">
        <v>1</v>
      </c>
      <c r="BN396" s="7">
        <v>1</v>
      </c>
      <c r="BO396" s="4">
        <v>1</v>
      </c>
      <c r="BP396" s="8">
        <v>123.63</v>
      </c>
      <c r="BQ396" s="4">
        <v>4</v>
      </c>
      <c r="BR396" s="8">
        <v>494.52</v>
      </c>
      <c r="BS396" s="7">
        <v>-0.75</v>
      </c>
      <c r="BT396" s="7">
        <v>-0.75</v>
      </c>
      <c r="BU396" s="2" t="s">
        <v>230</v>
      </c>
      <c r="BV396" s="2" t="s">
        <v>217</v>
      </c>
      <c r="BW396" s="2" t="s">
        <v>220</v>
      </c>
      <c r="BX396" s="2" t="s">
        <v>3521</v>
      </c>
      <c r="BY396" s="2" t="s">
        <v>232</v>
      </c>
      <c r="BZ396" s="2" t="s">
        <v>220</v>
      </c>
      <c r="CA396" s="4">
        <v>6</v>
      </c>
      <c r="CB396" s="8">
        <v>781.86</v>
      </c>
      <c r="CC396" s="4">
        <v>7</v>
      </c>
      <c r="CD396" s="8">
        <v>912.17</v>
      </c>
      <c r="CE396" s="7">
        <v>-0.1429</v>
      </c>
      <c r="CF396" s="7">
        <v>-0.1429</v>
      </c>
      <c r="CG396" s="2" t="s">
        <v>230</v>
      </c>
      <c r="CH396" s="2" t="s">
        <v>217</v>
      </c>
      <c r="CI396" s="2" t="s">
        <v>591</v>
      </c>
      <c r="CJ396" s="2" t="s">
        <v>2571</v>
      </c>
      <c r="CK396" s="2" t="s">
        <v>232</v>
      </c>
      <c r="CL396" s="2" t="s">
        <v>220</v>
      </c>
      <c r="CM396" s="4"/>
      <c r="CN396" s="8"/>
      <c r="CO396" s="4"/>
      <c r="CP396" s="8"/>
      <c r="CQ396" s="7"/>
      <c r="CR396" s="7"/>
      <c r="CS396" s="2" t="s">
        <v>230</v>
      </c>
      <c r="CT396" s="2" t="s">
        <v>217</v>
      </c>
      <c r="CU396" s="2" t="s">
        <v>235</v>
      </c>
      <c r="CV396" s="2" t="s">
        <v>1835</v>
      </c>
      <c r="CW396" s="2" t="s">
        <v>232</v>
      </c>
      <c r="CX396" s="2" t="s">
        <v>220</v>
      </c>
      <c r="CY396" s="4"/>
      <c r="CZ396" s="8"/>
      <c r="DA396" s="4">
        <v>1</v>
      </c>
      <c r="DB396" s="8">
        <v>124.78</v>
      </c>
      <c r="DC396" s="7">
        <v>-1</v>
      </c>
      <c r="DD396" s="7">
        <v>-1</v>
      </c>
      <c r="DE396" s="2" t="s">
        <v>230</v>
      </c>
      <c r="DF396" s="2" t="s">
        <v>217</v>
      </c>
      <c r="DG396" s="2" t="s">
        <v>591</v>
      </c>
      <c r="DH396" s="2" t="s">
        <v>1497</v>
      </c>
      <c r="DI396" s="2" t="s">
        <v>232</v>
      </c>
      <c r="DJ396" s="2" t="s">
        <v>220</v>
      </c>
      <c r="DK396" s="4">
        <v>1</v>
      </c>
      <c r="DL396" s="8">
        <v>131.24</v>
      </c>
      <c r="DM396" s="4"/>
      <c r="DN396" s="8"/>
      <c r="DO396" s="7"/>
      <c r="DP396" s="7"/>
      <c r="DQ396" s="2" t="s">
        <v>230</v>
      </c>
      <c r="DR396" s="2" t="s">
        <v>217</v>
      </c>
      <c r="DS396" s="2" t="s">
        <v>591</v>
      </c>
      <c r="DT396" s="2" t="s">
        <v>3522</v>
      </c>
      <c r="DU396" s="2" t="s">
        <v>232</v>
      </c>
      <c r="DV396" s="2" t="s">
        <v>220</v>
      </c>
      <c r="DW396" s="4">
        <v>1</v>
      </c>
      <c r="DX396" s="8">
        <v>129.12</v>
      </c>
      <c r="DY396" s="4">
        <v>2</v>
      </c>
      <c r="DZ396" s="8">
        <v>193.68</v>
      </c>
      <c r="EA396" s="7">
        <v>-0.5</v>
      </c>
      <c r="EB396" s="7">
        <v>-0.3333</v>
      </c>
      <c r="EC396" s="2" t="s">
        <v>230</v>
      </c>
      <c r="ED396" s="2" t="s">
        <v>217</v>
      </c>
      <c r="EE396" s="2" t="s">
        <v>591</v>
      </c>
      <c r="EF396" s="2" t="s">
        <v>2476</v>
      </c>
      <c r="EG396" s="2" t="s">
        <v>232</v>
      </c>
      <c r="EH396" s="2" t="s">
        <v>220</v>
      </c>
      <c r="EI396" s="4"/>
      <c r="EJ396" s="8"/>
      <c r="EK396" s="4"/>
      <c r="EL396" s="8"/>
      <c r="EM396" s="7"/>
      <c r="EN396" s="7"/>
      <c r="EO396" s="2" t="s">
        <v>268</v>
      </c>
      <c r="EP396" s="2" t="s">
        <v>217</v>
      </c>
      <c r="EQ396" s="2" t="s">
        <v>220</v>
      </c>
      <c r="ER396" s="2" t="s">
        <v>220</v>
      </c>
      <c r="ES396" s="2" t="s">
        <v>232</v>
      </c>
      <c r="ET396" s="2" t="s">
        <v>220</v>
      </c>
      <c r="EU396" s="4">
        <v>1</v>
      </c>
      <c r="EV396" s="8">
        <v>137.81</v>
      </c>
      <c r="EW396" s="4">
        <v>2</v>
      </c>
      <c r="EX396" s="8">
        <v>275.62</v>
      </c>
      <c r="EY396" s="7">
        <v>-0.5</v>
      </c>
      <c r="EZ396" s="7">
        <v>-0.5</v>
      </c>
      <c r="FA396" s="2" t="s">
        <v>230</v>
      </c>
      <c r="FB396" s="2" t="s">
        <v>217</v>
      </c>
      <c r="FC396" s="2" t="s">
        <v>591</v>
      </c>
      <c r="FD396" s="2" t="s">
        <v>1667</v>
      </c>
      <c r="FE396" s="2" t="s">
        <v>232</v>
      </c>
      <c r="FF396" s="2" t="s">
        <v>220</v>
      </c>
      <c r="FG396" s="4"/>
      <c r="FH396" s="8"/>
      <c r="FI396" s="4"/>
      <c r="FJ396" s="8"/>
      <c r="FK396" s="7"/>
      <c r="FL396" s="7"/>
      <c r="FM396" s="2" t="s">
        <v>230</v>
      </c>
      <c r="FN396" s="2" t="s">
        <v>217</v>
      </c>
      <c r="FO396" s="2" t="s">
        <v>458</v>
      </c>
      <c r="FP396" s="2" t="s">
        <v>220</v>
      </c>
      <c r="FQ396" s="2" t="s">
        <v>232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277</v>
      </c>
      <c r="FZ396" s="2" t="s">
        <v>217</v>
      </c>
      <c r="GA396" s="2" t="s">
        <v>220</v>
      </c>
      <c r="GB396" s="2" t="s">
        <v>220</v>
      </c>
      <c r="GC396" s="2" t="s">
        <v>232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386</v>
      </c>
      <c r="GL396" s="2" t="s">
        <v>217</v>
      </c>
      <c r="GM396" s="2" t="s">
        <v>220</v>
      </c>
      <c r="GN396" s="2" t="s">
        <v>220</v>
      </c>
      <c r="GO396" s="2" t="s">
        <v>232</v>
      </c>
      <c r="GP396" s="2" t="s">
        <v>220</v>
      </c>
      <c r="GQ396" s="4"/>
      <c r="GR396" s="8"/>
      <c r="GS396" s="4"/>
      <c r="GT396" s="8"/>
      <c r="GU396" s="7"/>
      <c r="GV396" s="7"/>
      <c r="GW396" s="2" t="s">
        <v>268</v>
      </c>
      <c r="GX396" s="2" t="s">
        <v>217</v>
      </c>
      <c r="GY396" s="2" t="s">
        <v>220</v>
      </c>
      <c r="GZ396" s="2" t="s">
        <v>220</v>
      </c>
      <c r="HA396" s="2" t="s">
        <v>232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254</v>
      </c>
      <c r="HJ396" s="2" t="s">
        <v>217</v>
      </c>
      <c r="HK396" s="2" t="s">
        <v>220</v>
      </c>
      <c r="HL396" s="2" t="s">
        <v>220</v>
      </c>
      <c r="HM396" s="2" t="s">
        <v>232</v>
      </c>
      <c r="HN396" s="2" t="s">
        <v>220</v>
      </c>
      <c r="HO396" s="4"/>
      <c r="HP396" s="8"/>
      <c r="HQ396" s="4">
        <v>1</v>
      </c>
      <c r="HR396" s="8">
        <v>141.75</v>
      </c>
      <c r="HS396" s="7">
        <v>-1</v>
      </c>
      <c r="HT396" s="7">
        <v>-1</v>
      </c>
      <c r="HU396" s="2" t="s">
        <v>230</v>
      </c>
      <c r="HV396" s="2" t="s">
        <v>217</v>
      </c>
      <c r="HW396" s="2" t="s">
        <v>2406</v>
      </c>
      <c r="HX396" s="2" t="s">
        <v>1383</v>
      </c>
      <c r="HY396" s="2" t="s">
        <v>232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230</v>
      </c>
      <c r="IH396" s="2" t="s">
        <v>217</v>
      </c>
      <c r="II396" s="2" t="s">
        <v>591</v>
      </c>
      <c r="IJ396" s="2" t="s">
        <v>2802</v>
      </c>
      <c r="IK396" s="2" t="s">
        <v>232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277</v>
      </c>
      <c r="IT396" s="2" t="s">
        <v>217</v>
      </c>
      <c r="IU396" s="2" t="s">
        <v>220</v>
      </c>
      <c r="IV396" s="2" t="s">
        <v>220</v>
      </c>
      <c r="IW396" s="2" t="s">
        <v>232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254</v>
      </c>
      <c r="JF396" s="2" t="s">
        <v>217</v>
      </c>
      <c r="JG396" s="2" t="s">
        <v>2728</v>
      </c>
      <c r="JH396" s="2" t="s">
        <v>220</v>
      </c>
      <c r="JI396" s="2" t="s">
        <v>232</v>
      </c>
      <c r="JJ396" s="2" t="s">
        <v>220</v>
      </c>
      <c r="JK396" s="4"/>
      <c r="JL396" s="8"/>
      <c r="JM396" s="4"/>
      <c r="JN396" s="8"/>
      <c r="JO396" s="7"/>
      <c r="JP396" s="7"/>
      <c r="JQ396" s="2" t="s">
        <v>230</v>
      </c>
      <c r="JR396" s="2" t="s">
        <v>217</v>
      </c>
      <c r="JS396" s="2" t="s">
        <v>591</v>
      </c>
      <c r="JT396" s="2" t="s">
        <v>3523</v>
      </c>
      <c r="JU396" s="2" t="s">
        <v>232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386</v>
      </c>
      <c r="KD396" s="2" t="s">
        <v>217</v>
      </c>
      <c r="KE396" s="2" t="s">
        <v>220</v>
      </c>
      <c r="KF396" s="2" t="s">
        <v>220</v>
      </c>
      <c r="KG396" s="2" t="s">
        <v>232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254</v>
      </c>
      <c r="KP396" s="2" t="s">
        <v>217</v>
      </c>
      <c r="KQ396" s="2" t="s">
        <v>220</v>
      </c>
      <c r="KR396" s="2" t="s">
        <v>220</v>
      </c>
      <c r="KS396" s="2" t="s">
        <v>232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277</v>
      </c>
      <c r="LB396" s="2" t="s">
        <v>217</v>
      </c>
      <c r="LC396" s="2" t="s">
        <v>220</v>
      </c>
      <c r="LD396" s="2" t="s">
        <v>220</v>
      </c>
      <c r="LE396" s="2" t="s">
        <v>232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277</v>
      </c>
      <c r="LN396" s="2" t="s">
        <v>217</v>
      </c>
      <c r="LO396" s="2" t="s">
        <v>220</v>
      </c>
      <c r="LP396" s="2" t="s">
        <v>220</v>
      </c>
      <c r="LQ396" s="2" t="s">
        <v>232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270</v>
      </c>
      <c r="MA396" s="2" t="s">
        <v>974</v>
      </c>
      <c r="MB396" s="2" t="s">
        <v>2448</v>
      </c>
      <c r="MC396" s="2" t="s">
        <v>232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230</v>
      </c>
      <c r="ML396" s="2" t="s">
        <v>270</v>
      </c>
      <c r="MM396" s="2" t="s">
        <v>421</v>
      </c>
      <c r="MN396" s="2" t="s">
        <v>220</v>
      </c>
      <c r="MO396" s="2" t="s">
        <v>232</v>
      </c>
      <c r="MP396" s="2" t="s">
        <v>220</v>
      </c>
      <c r="MQ396" s="4"/>
      <c r="MR396" s="8"/>
      <c r="MS396" s="4"/>
      <c r="MT396" s="8"/>
      <c r="MU396" s="7"/>
      <c r="MV396" s="7"/>
      <c r="MW396" s="2" t="s">
        <v>230</v>
      </c>
      <c r="MX396" s="2" t="s">
        <v>274</v>
      </c>
      <c r="MY396" s="2" t="s">
        <v>849</v>
      </c>
      <c r="MZ396" s="2" t="s">
        <v>857</v>
      </c>
      <c r="NA396" s="2" t="s">
        <v>232</v>
      </c>
      <c r="NB396" s="2" t="s">
        <v>220</v>
      </c>
      <c r="NC396" s="4"/>
      <c r="ND396" s="8"/>
      <c r="NE396" s="4"/>
      <c r="NF396" s="8"/>
      <c r="NG396" s="7"/>
      <c r="NH396" s="7"/>
      <c r="NI396" s="2" t="s">
        <v>220</v>
      </c>
      <c r="NJ396" s="2" t="s">
        <v>220</v>
      </c>
      <c r="NK396" s="2" t="s">
        <v>220</v>
      </c>
      <c r="NL396" s="2" t="s">
        <v>220</v>
      </c>
      <c r="NM396" s="2" t="s">
        <v>220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277</v>
      </c>
      <c r="NV396" s="2" t="s">
        <v>217</v>
      </c>
      <c r="NW396" s="2" t="s">
        <v>220</v>
      </c>
      <c r="NX396" s="2" t="s">
        <v>220</v>
      </c>
      <c r="NY396" s="2" t="s">
        <v>232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220</v>
      </c>
      <c r="OH396" s="2" t="s">
        <v>220</v>
      </c>
      <c r="OI396" s="2" t="s">
        <v>220</v>
      </c>
      <c r="OJ396" s="2" t="s">
        <v>220</v>
      </c>
      <c r="OK396" s="2" t="s">
        <v>220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230</v>
      </c>
      <c r="OT396" s="2" t="s">
        <v>270</v>
      </c>
      <c r="OU396" s="2" t="s">
        <v>1420</v>
      </c>
      <c r="OV396" s="2" t="s">
        <v>220</v>
      </c>
      <c r="OW396" s="2" t="s">
        <v>232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220</v>
      </c>
      <c r="PF396" s="2" t="s">
        <v>220</v>
      </c>
      <c r="PG396" s="2" t="s">
        <v>220</v>
      </c>
      <c r="PH396" s="2" t="s">
        <v>220</v>
      </c>
      <c r="PI396" s="2" t="s">
        <v>220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230</v>
      </c>
      <c r="PR396" s="2" t="s">
        <v>270</v>
      </c>
      <c r="PS396" s="2" t="s">
        <v>609</v>
      </c>
      <c r="PT396" s="2" t="s">
        <v>2378</v>
      </c>
      <c r="PU396" s="2" t="s">
        <v>232</v>
      </c>
      <c r="PV396" s="2" t="s">
        <v>220</v>
      </c>
      <c r="PW396" s="4">
        <v>81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103</v>
      </c>
      <c r="RM396" s="4"/>
      <c r="RN396" s="4"/>
      <c r="RO396" s="4"/>
      <c r="RP396" s="4"/>
      <c r="RQ396" s="4"/>
      <c r="RR396" s="4">
        <v>7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>
        <v>85</v>
      </c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</row>
    <row r="397">
      <c r="A397" s="2" t="s">
        <v>3524</v>
      </c>
      <c r="B397" s="2" t="s">
        <v>209</v>
      </c>
      <c r="C397" s="2" t="s">
        <v>3341</v>
      </c>
      <c r="D397" s="2" t="s">
        <v>211</v>
      </c>
      <c r="E397" s="2" t="s">
        <v>1372</v>
      </c>
      <c r="F397" s="2" t="s">
        <v>3513</v>
      </c>
      <c r="G397" s="2" t="s">
        <v>3513</v>
      </c>
      <c r="H397" s="2" t="s">
        <v>3513</v>
      </c>
      <c r="I397" s="2" t="s">
        <v>2915</v>
      </c>
      <c r="J397" s="2" t="s">
        <v>3394</v>
      </c>
      <c r="K397" s="2" t="s">
        <v>1436</v>
      </c>
      <c r="L397" s="3">
        <v>125</v>
      </c>
      <c r="M397" s="3">
        <v>131.24</v>
      </c>
      <c r="N397" s="3">
        <v>259.99</v>
      </c>
      <c r="O397" s="2" t="s">
        <v>217</v>
      </c>
      <c r="P397" s="2" t="s">
        <v>673</v>
      </c>
      <c r="Q397" s="2" t="s">
        <v>219</v>
      </c>
      <c r="R397" s="2" t="s">
        <v>220</v>
      </c>
      <c r="S397" s="2" t="s">
        <v>3514</v>
      </c>
      <c r="T397" s="2" t="s">
        <v>220</v>
      </c>
      <c r="U397" s="2" t="s">
        <v>1621</v>
      </c>
      <c r="V397" s="2" t="s">
        <v>3167</v>
      </c>
      <c r="W397" s="2" t="s">
        <v>3167</v>
      </c>
      <c r="X397" s="2" t="s">
        <v>3029</v>
      </c>
      <c r="Y397" s="2" t="s">
        <v>582</v>
      </c>
      <c r="Z397" s="4">
        <v>3</v>
      </c>
      <c r="AA397" s="4">
        <f>=ROUNDDOWN(1.5,0)</f>
      </c>
      <c r="AB397" s="5">
        <v>2</v>
      </c>
      <c r="AC397" s="2" t="s">
        <v>3008</v>
      </c>
      <c r="AD397" s="4">
        <v>53</v>
      </c>
      <c r="AE397" s="4">
        <v>68</v>
      </c>
      <c r="AF397" s="6">
        <v>64</v>
      </c>
      <c r="AG397" s="6"/>
      <c r="AH397" s="7">
        <v>0.6429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5</v>
      </c>
      <c r="AQ397" s="8">
        <v>623.78</v>
      </c>
      <c r="AR397" s="4"/>
      <c r="AS397" s="8"/>
      <c r="AT397" s="7"/>
      <c r="AU397" s="7"/>
      <c r="AV397" s="4" t="s">
        <v>220</v>
      </c>
      <c r="AW397" s="8" t="s">
        <v>220</v>
      </c>
      <c r="AX397" s="4" t="s">
        <v>220</v>
      </c>
      <c r="AY397" s="8" t="s">
        <v>220</v>
      </c>
      <c r="AZ397" s="7" t="s">
        <v>220</v>
      </c>
      <c r="BA397" s="7" t="s">
        <v>220</v>
      </c>
      <c r="BB397" s="7">
        <v>0.1573</v>
      </c>
      <c r="BC397" s="4" t="s">
        <v>220</v>
      </c>
      <c r="BD397" s="8" t="s">
        <v>220</v>
      </c>
      <c r="BE397" s="4" t="s">
        <v>220</v>
      </c>
      <c r="BF397" s="8" t="s">
        <v>220</v>
      </c>
      <c r="BG397" s="7" t="s">
        <v>220</v>
      </c>
      <c r="BH397" s="7" t="s">
        <v>220</v>
      </c>
      <c r="BI397" s="7" t="s">
        <v>220</v>
      </c>
      <c r="BJ397" s="4">
        <v>5</v>
      </c>
      <c r="BK397" s="8">
        <v>623.78</v>
      </c>
      <c r="BL397" s="2" t="s">
        <v>1332</v>
      </c>
      <c r="BM397" s="7">
        <v>1</v>
      </c>
      <c r="BN397" s="7">
        <v>1</v>
      </c>
      <c r="BO397" s="4">
        <v>2</v>
      </c>
      <c r="BP397" s="8">
        <v>247.26</v>
      </c>
      <c r="BQ397" s="4"/>
      <c r="BR397" s="8"/>
      <c r="BS397" s="7"/>
      <c r="BT397" s="7"/>
      <c r="BU397" s="2" t="s">
        <v>230</v>
      </c>
      <c r="BV397" s="2" t="s">
        <v>217</v>
      </c>
      <c r="BW397" s="2" t="s">
        <v>220</v>
      </c>
      <c r="BX397" s="2" t="s">
        <v>2311</v>
      </c>
      <c r="BY397" s="2" t="s">
        <v>232</v>
      </c>
      <c r="BZ397" s="2" t="s">
        <v>220</v>
      </c>
      <c r="CA397" s="4">
        <v>1</v>
      </c>
      <c r="CB397" s="8">
        <v>130.31</v>
      </c>
      <c r="CC397" s="4"/>
      <c r="CD397" s="8"/>
      <c r="CE397" s="7"/>
      <c r="CF397" s="7"/>
      <c r="CG397" s="2" t="s">
        <v>230</v>
      </c>
      <c r="CH397" s="2" t="s">
        <v>217</v>
      </c>
      <c r="CI397" s="2" t="s">
        <v>591</v>
      </c>
      <c r="CJ397" s="2" t="s">
        <v>658</v>
      </c>
      <c r="CK397" s="2" t="s">
        <v>232</v>
      </c>
      <c r="CL397" s="2" t="s">
        <v>220</v>
      </c>
      <c r="CM397" s="4">
        <v>1</v>
      </c>
      <c r="CN397" s="8">
        <v>130</v>
      </c>
      <c r="CO397" s="4"/>
      <c r="CP397" s="8"/>
      <c r="CQ397" s="7"/>
      <c r="CR397" s="7"/>
      <c r="CS397" s="2" t="s">
        <v>230</v>
      </c>
      <c r="CT397" s="2" t="s">
        <v>217</v>
      </c>
      <c r="CU397" s="2" t="s">
        <v>235</v>
      </c>
      <c r="CV397" s="2" t="s">
        <v>2209</v>
      </c>
      <c r="CW397" s="2" t="s">
        <v>232</v>
      </c>
      <c r="CX397" s="2" t="s">
        <v>220</v>
      </c>
      <c r="CY397" s="4"/>
      <c r="CZ397" s="8"/>
      <c r="DA397" s="4"/>
      <c r="DB397" s="8"/>
      <c r="DC397" s="7"/>
      <c r="DD397" s="7"/>
      <c r="DE397" s="2" t="s">
        <v>230</v>
      </c>
      <c r="DF397" s="2" t="s">
        <v>217</v>
      </c>
      <c r="DG397" s="2" t="s">
        <v>591</v>
      </c>
      <c r="DH397" s="2" t="s">
        <v>3525</v>
      </c>
      <c r="DI397" s="2" t="s">
        <v>232</v>
      </c>
      <c r="DJ397" s="2" t="s">
        <v>220</v>
      </c>
      <c r="DK397" s="4"/>
      <c r="DL397" s="8"/>
      <c r="DM397" s="4"/>
      <c r="DN397" s="8"/>
      <c r="DO397" s="7"/>
      <c r="DP397" s="7"/>
      <c r="DQ397" s="2" t="s">
        <v>230</v>
      </c>
      <c r="DR397" s="2" t="s">
        <v>217</v>
      </c>
      <c r="DS397" s="2" t="s">
        <v>591</v>
      </c>
      <c r="DT397" s="2" t="s">
        <v>3468</v>
      </c>
      <c r="DU397" s="2" t="s">
        <v>232</v>
      </c>
      <c r="DV397" s="2" t="s">
        <v>220</v>
      </c>
      <c r="DW397" s="4">
        <v>1</v>
      </c>
      <c r="DX397" s="8">
        <v>116.21</v>
      </c>
      <c r="DY397" s="4"/>
      <c r="DZ397" s="8"/>
      <c r="EA397" s="7"/>
      <c r="EB397" s="7"/>
      <c r="EC397" s="2" t="s">
        <v>230</v>
      </c>
      <c r="ED397" s="2" t="s">
        <v>217</v>
      </c>
      <c r="EE397" s="2" t="s">
        <v>591</v>
      </c>
      <c r="EF397" s="2" t="s">
        <v>1052</v>
      </c>
      <c r="EG397" s="2" t="s">
        <v>232</v>
      </c>
      <c r="EH397" s="2" t="s">
        <v>220</v>
      </c>
      <c r="EI397" s="4"/>
      <c r="EJ397" s="8"/>
      <c r="EK397" s="4"/>
      <c r="EL397" s="8"/>
      <c r="EM397" s="7"/>
      <c r="EN397" s="7"/>
      <c r="EO397" s="2" t="s">
        <v>268</v>
      </c>
      <c r="EP397" s="2" t="s">
        <v>217</v>
      </c>
      <c r="EQ397" s="2" t="s">
        <v>220</v>
      </c>
      <c r="ER397" s="2" t="s">
        <v>220</v>
      </c>
      <c r="ES397" s="2" t="s">
        <v>232</v>
      </c>
      <c r="ET397" s="2" t="s">
        <v>220</v>
      </c>
      <c r="EU397" s="4"/>
      <c r="EV397" s="8"/>
      <c r="EW397" s="4"/>
      <c r="EX397" s="8"/>
      <c r="EY397" s="7"/>
      <c r="EZ397" s="7"/>
      <c r="FA397" s="2" t="s">
        <v>230</v>
      </c>
      <c r="FB397" s="2" t="s">
        <v>217</v>
      </c>
      <c r="FC397" s="2" t="s">
        <v>591</v>
      </c>
      <c r="FD397" s="2" t="s">
        <v>3526</v>
      </c>
      <c r="FE397" s="2" t="s">
        <v>232</v>
      </c>
      <c r="FF397" s="2" t="s">
        <v>220</v>
      </c>
      <c r="FG397" s="4"/>
      <c r="FH397" s="8"/>
      <c r="FI397" s="4"/>
      <c r="FJ397" s="8"/>
      <c r="FK397" s="7"/>
      <c r="FL397" s="7"/>
      <c r="FM397" s="2" t="s">
        <v>230</v>
      </c>
      <c r="FN397" s="2" t="s">
        <v>217</v>
      </c>
      <c r="FO397" s="2" t="s">
        <v>458</v>
      </c>
      <c r="FP397" s="2" t="s">
        <v>1095</v>
      </c>
      <c r="FQ397" s="2" t="s">
        <v>232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277</v>
      </c>
      <c r="FZ397" s="2" t="s">
        <v>217</v>
      </c>
      <c r="GA397" s="2" t="s">
        <v>220</v>
      </c>
      <c r="GB397" s="2" t="s">
        <v>220</v>
      </c>
      <c r="GC397" s="2" t="s">
        <v>232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386</v>
      </c>
      <c r="GL397" s="2" t="s">
        <v>217</v>
      </c>
      <c r="GM397" s="2" t="s">
        <v>220</v>
      </c>
      <c r="GN397" s="2" t="s">
        <v>220</v>
      </c>
      <c r="GO397" s="2" t="s">
        <v>232</v>
      </c>
      <c r="GP397" s="2" t="s">
        <v>220</v>
      </c>
      <c r="GQ397" s="4"/>
      <c r="GR397" s="8"/>
      <c r="GS397" s="4"/>
      <c r="GT397" s="8"/>
      <c r="GU397" s="7"/>
      <c r="GV397" s="7"/>
      <c r="GW397" s="2" t="s">
        <v>268</v>
      </c>
      <c r="GX397" s="2" t="s">
        <v>217</v>
      </c>
      <c r="GY397" s="2" t="s">
        <v>220</v>
      </c>
      <c r="GZ397" s="2" t="s">
        <v>220</v>
      </c>
      <c r="HA397" s="2" t="s">
        <v>232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277</v>
      </c>
      <c r="HJ397" s="2" t="s">
        <v>217</v>
      </c>
      <c r="HK397" s="2" t="s">
        <v>220</v>
      </c>
      <c r="HL397" s="2" t="s">
        <v>220</v>
      </c>
      <c r="HM397" s="2" t="s">
        <v>232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230</v>
      </c>
      <c r="HV397" s="2" t="s">
        <v>217</v>
      </c>
      <c r="HW397" s="2" t="s">
        <v>2406</v>
      </c>
      <c r="HX397" s="2" t="s">
        <v>3329</v>
      </c>
      <c r="HY397" s="2" t="s">
        <v>232</v>
      </c>
      <c r="HZ397" s="2" t="s">
        <v>220</v>
      </c>
      <c r="IA397" s="4"/>
      <c r="IB397" s="8"/>
      <c r="IC397" s="4"/>
      <c r="ID397" s="8"/>
      <c r="IE397" s="7"/>
      <c r="IF397" s="7"/>
      <c r="IG397" s="2" t="s">
        <v>230</v>
      </c>
      <c r="IH397" s="2" t="s">
        <v>217</v>
      </c>
      <c r="II397" s="2" t="s">
        <v>591</v>
      </c>
      <c r="IJ397" s="2" t="s">
        <v>1500</v>
      </c>
      <c r="IK397" s="2" t="s">
        <v>232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277</v>
      </c>
      <c r="IT397" s="2" t="s">
        <v>217</v>
      </c>
      <c r="IU397" s="2" t="s">
        <v>220</v>
      </c>
      <c r="IV397" s="2" t="s">
        <v>220</v>
      </c>
      <c r="IW397" s="2" t="s">
        <v>232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254</v>
      </c>
      <c r="JF397" s="2" t="s">
        <v>217</v>
      </c>
      <c r="JG397" s="2" t="s">
        <v>2728</v>
      </c>
      <c r="JH397" s="2" t="s">
        <v>220</v>
      </c>
      <c r="JI397" s="2" t="s">
        <v>232</v>
      </c>
      <c r="JJ397" s="2" t="s">
        <v>220</v>
      </c>
      <c r="JK397" s="4"/>
      <c r="JL397" s="8"/>
      <c r="JM397" s="4"/>
      <c r="JN397" s="8"/>
      <c r="JO397" s="7"/>
      <c r="JP397" s="7"/>
      <c r="JQ397" s="2" t="s">
        <v>268</v>
      </c>
      <c r="JR397" s="2" t="s">
        <v>217</v>
      </c>
      <c r="JS397" s="2" t="s">
        <v>591</v>
      </c>
      <c r="JT397" s="2" t="s">
        <v>220</v>
      </c>
      <c r="JU397" s="2" t="s">
        <v>232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386</v>
      </c>
      <c r="KD397" s="2" t="s">
        <v>217</v>
      </c>
      <c r="KE397" s="2" t="s">
        <v>220</v>
      </c>
      <c r="KF397" s="2" t="s">
        <v>220</v>
      </c>
      <c r="KG397" s="2" t="s">
        <v>232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254</v>
      </c>
      <c r="KP397" s="2" t="s">
        <v>217</v>
      </c>
      <c r="KQ397" s="2" t="s">
        <v>220</v>
      </c>
      <c r="KR397" s="2" t="s">
        <v>220</v>
      </c>
      <c r="KS397" s="2" t="s">
        <v>232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277</v>
      </c>
      <c r="LB397" s="2" t="s">
        <v>217</v>
      </c>
      <c r="LC397" s="2" t="s">
        <v>220</v>
      </c>
      <c r="LD397" s="2" t="s">
        <v>220</v>
      </c>
      <c r="LE397" s="2" t="s">
        <v>232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277</v>
      </c>
      <c r="LN397" s="2" t="s">
        <v>217</v>
      </c>
      <c r="LO397" s="2" t="s">
        <v>220</v>
      </c>
      <c r="LP397" s="2" t="s">
        <v>220</v>
      </c>
      <c r="LQ397" s="2" t="s">
        <v>232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270</v>
      </c>
      <c r="MA397" s="2" t="s">
        <v>974</v>
      </c>
      <c r="MB397" s="2" t="s">
        <v>220</v>
      </c>
      <c r="MC397" s="2" t="s">
        <v>232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230</v>
      </c>
      <c r="ML397" s="2" t="s">
        <v>270</v>
      </c>
      <c r="MM397" s="2" t="s">
        <v>421</v>
      </c>
      <c r="MN397" s="2" t="s">
        <v>220</v>
      </c>
      <c r="MO397" s="2" t="s">
        <v>232</v>
      </c>
      <c r="MP397" s="2" t="s">
        <v>220</v>
      </c>
      <c r="MQ397" s="4"/>
      <c r="MR397" s="8"/>
      <c r="MS397" s="4"/>
      <c r="MT397" s="8"/>
      <c r="MU397" s="7"/>
      <c r="MV397" s="7"/>
      <c r="MW397" s="2" t="s">
        <v>230</v>
      </c>
      <c r="MX397" s="2" t="s">
        <v>274</v>
      </c>
      <c r="MY397" s="2" t="s">
        <v>849</v>
      </c>
      <c r="MZ397" s="2" t="s">
        <v>413</v>
      </c>
      <c r="NA397" s="2" t="s">
        <v>232</v>
      </c>
      <c r="NB397" s="2" t="s">
        <v>220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220</v>
      </c>
      <c r="NK397" s="2" t="s">
        <v>220</v>
      </c>
      <c r="NL397" s="2" t="s">
        <v>220</v>
      </c>
      <c r="NM397" s="2" t="s">
        <v>220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277</v>
      </c>
      <c r="NV397" s="2" t="s">
        <v>217</v>
      </c>
      <c r="NW397" s="2" t="s">
        <v>220</v>
      </c>
      <c r="NX397" s="2" t="s">
        <v>220</v>
      </c>
      <c r="NY397" s="2" t="s">
        <v>232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220</v>
      </c>
      <c r="OH397" s="2" t="s">
        <v>220</v>
      </c>
      <c r="OI397" s="2" t="s">
        <v>220</v>
      </c>
      <c r="OJ397" s="2" t="s">
        <v>220</v>
      </c>
      <c r="OK397" s="2" t="s">
        <v>220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230</v>
      </c>
      <c r="OT397" s="2" t="s">
        <v>270</v>
      </c>
      <c r="OU397" s="2" t="s">
        <v>1420</v>
      </c>
      <c r="OV397" s="2" t="s">
        <v>220</v>
      </c>
      <c r="OW397" s="2" t="s">
        <v>232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220</v>
      </c>
      <c r="PF397" s="2" t="s">
        <v>220</v>
      </c>
      <c r="PG397" s="2" t="s">
        <v>220</v>
      </c>
      <c r="PH397" s="2" t="s">
        <v>220</v>
      </c>
      <c r="PI397" s="2" t="s">
        <v>220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230</v>
      </c>
      <c r="PR397" s="2" t="s">
        <v>270</v>
      </c>
      <c r="PS397" s="2" t="s">
        <v>609</v>
      </c>
      <c r="PT397" s="2" t="s">
        <v>2857</v>
      </c>
      <c r="PU397" s="2" t="s">
        <v>232</v>
      </c>
      <c r="PV397" s="2" t="s">
        <v>220</v>
      </c>
      <c r="PW397" s="4">
        <v>3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>
        <v>53</v>
      </c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>
        <v>15</v>
      </c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</row>
    <row r="398">
      <c r="A398" s="2" t="s">
        <v>3527</v>
      </c>
      <c r="B398" s="2" t="s">
        <v>209</v>
      </c>
      <c r="C398" s="2" t="s">
        <v>3341</v>
      </c>
      <c r="D398" s="2" t="s">
        <v>211</v>
      </c>
      <c r="E398" s="2" t="s">
        <v>1372</v>
      </c>
      <c r="F398" s="2" t="s">
        <v>3528</v>
      </c>
      <c r="G398" s="2" t="s">
        <v>3528</v>
      </c>
      <c r="H398" s="2" t="s">
        <v>3528</v>
      </c>
      <c r="I398" s="2" t="s">
        <v>3529</v>
      </c>
      <c r="J398" s="2" t="s">
        <v>215</v>
      </c>
      <c r="K398" s="2" t="s">
        <v>672</v>
      </c>
      <c r="L398" s="3">
        <v>95.03</v>
      </c>
      <c r="M398" s="3">
        <v>99.78</v>
      </c>
      <c r="N398" s="3">
        <v>204.99</v>
      </c>
      <c r="O398" s="2" t="s">
        <v>217</v>
      </c>
      <c r="P398" s="2" t="s">
        <v>2438</v>
      </c>
      <c r="Q398" s="2" t="s">
        <v>219</v>
      </c>
      <c r="R398" s="2" t="s">
        <v>220</v>
      </c>
      <c r="S398" s="2" t="s">
        <v>3530</v>
      </c>
      <c r="T398" s="2" t="s">
        <v>222</v>
      </c>
      <c r="U398" s="2" t="s">
        <v>3531</v>
      </c>
      <c r="V398" s="2" t="s">
        <v>3326</v>
      </c>
      <c r="W398" s="2" t="s">
        <v>1234</v>
      </c>
      <c r="X398" s="2" t="s">
        <v>707</v>
      </c>
      <c r="Y398" s="2" t="s">
        <v>2299</v>
      </c>
      <c r="Z398" s="4">
        <v>168</v>
      </c>
      <c r="AA398" s="4">
        <f>=ROUNDDOWN(28,0)</f>
      </c>
      <c r="AB398" s="5">
        <v>6</v>
      </c>
      <c r="AC398" s="2" t="s">
        <v>2670</v>
      </c>
      <c r="AD398" s="4">
        <v>110</v>
      </c>
      <c r="AE398" s="4">
        <v>212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21</v>
      </c>
      <c r="AQ398" s="8">
        <v>2065.68</v>
      </c>
      <c r="AR398" s="4">
        <v>24</v>
      </c>
      <c r="AS398" s="8">
        <v>2327.35</v>
      </c>
      <c r="AT398" s="7">
        <v>-0.125</v>
      </c>
      <c r="AU398" s="7">
        <v>-0.1124</v>
      </c>
      <c r="AV398" s="4">
        <v>35</v>
      </c>
      <c r="AW398" s="8">
        <v>3605.09</v>
      </c>
      <c r="AX398" s="4">
        <v>49</v>
      </c>
      <c r="AY398" s="8">
        <v>5031.29</v>
      </c>
      <c r="AZ398" s="7">
        <v>-0.2857</v>
      </c>
      <c r="BA398" s="7">
        <v>-0.2835</v>
      </c>
      <c r="BB398" s="7">
        <v>0.573</v>
      </c>
      <c r="BC398" s="4">
        <v>35</v>
      </c>
      <c r="BD398" s="8">
        <v>3605.09</v>
      </c>
      <c r="BE398" s="4">
        <v>49</v>
      </c>
      <c r="BF398" s="8">
        <v>5031.29</v>
      </c>
      <c r="BG398" s="7">
        <v>-0.2857</v>
      </c>
      <c r="BH398" s="7">
        <v>-0.2835</v>
      </c>
      <c r="BI398" s="7">
        <v>1</v>
      </c>
      <c r="BJ398" s="4">
        <v>21</v>
      </c>
      <c r="BK398" s="8">
        <v>2065.68</v>
      </c>
      <c r="BL398" s="2" t="s">
        <v>3532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254</v>
      </c>
      <c r="BV398" s="2" t="s">
        <v>270</v>
      </c>
      <c r="BW398" s="2" t="s">
        <v>220</v>
      </c>
      <c r="BX398" s="2" t="s">
        <v>2051</v>
      </c>
      <c r="BY398" s="2" t="s">
        <v>269</v>
      </c>
      <c r="BZ398" s="2" t="s">
        <v>220</v>
      </c>
      <c r="CA398" s="4">
        <v>1</v>
      </c>
      <c r="CB398" s="8">
        <v>109.66</v>
      </c>
      <c r="CC398" s="4"/>
      <c r="CD398" s="8"/>
      <c r="CE398" s="7"/>
      <c r="CF398" s="7"/>
      <c r="CG398" s="2" t="s">
        <v>230</v>
      </c>
      <c r="CH398" s="2" t="s">
        <v>217</v>
      </c>
      <c r="CI398" s="2" t="s">
        <v>2299</v>
      </c>
      <c r="CJ398" s="2" t="s">
        <v>3533</v>
      </c>
      <c r="CK398" s="2" t="s">
        <v>232</v>
      </c>
      <c r="CL398" s="2" t="s">
        <v>220</v>
      </c>
      <c r="CM398" s="4">
        <v>15</v>
      </c>
      <c r="CN398" s="8">
        <v>1476</v>
      </c>
      <c r="CO398" s="4">
        <v>17</v>
      </c>
      <c r="CP398" s="8">
        <v>1672.8</v>
      </c>
      <c r="CQ398" s="7">
        <v>-0.1176</v>
      </c>
      <c r="CR398" s="7">
        <v>-0.1176</v>
      </c>
      <c r="CS398" s="2" t="s">
        <v>230</v>
      </c>
      <c r="CT398" s="2" t="s">
        <v>217</v>
      </c>
      <c r="CU398" s="2" t="s">
        <v>2299</v>
      </c>
      <c r="CV398" s="2" t="s">
        <v>1286</v>
      </c>
      <c r="CW398" s="2" t="s">
        <v>232</v>
      </c>
      <c r="CX398" s="2" t="s">
        <v>220</v>
      </c>
      <c r="CY398" s="4"/>
      <c r="CZ398" s="8"/>
      <c r="DA398" s="4">
        <v>1</v>
      </c>
      <c r="DB398" s="8">
        <v>105.41</v>
      </c>
      <c r="DC398" s="7">
        <v>-1</v>
      </c>
      <c r="DD398" s="7">
        <v>-1</v>
      </c>
      <c r="DE398" s="2" t="s">
        <v>230</v>
      </c>
      <c r="DF398" s="2" t="s">
        <v>217</v>
      </c>
      <c r="DG398" s="2" t="s">
        <v>2750</v>
      </c>
      <c r="DH398" s="2" t="s">
        <v>734</v>
      </c>
      <c r="DI398" s="2" t="s">
        <v>232</v>
      </c>
      <c r="DJ398" s="2" t="s">
        <v>220</v>
      </c>
      <c r="DK398" s="4"/>
      <c r="DL398" s="8"/>
      <c r="DM398" s="4"/>
      <c r="DN398" s="8"/>
      <c r="DO398" s="7"/>
      <c r="DP398" s="7"/>
      <c r="DQ398" s="2" t="s">
        <v>230</v>
      </c>
      <c r="DR398" s="2" t="s">
        <v>217</v>
      </c>
      <c r="DS398" s="2" t="s">
        <v>2299</v>
      </c>
      <c r="DT398" s="2" t="s">
        <v>3534</v>
      </c>
      <c r="DU398" s="2" t="s">
        <v>232</v>
      </c>
      <c r="DV398" s="2" t="s">
        <v>220</v>
      </c>
      <c r="DW398" s="4">
        <v>4</v>
      </c>
      <c r="DX398" s="8">
        <v>375.25</v>
      </c>
      <c r="DY398" s="4">
        <v>5</v>
      </c>
      <c r="DZ398" s="8">
        <v>444.37</v>
      </c>
      <c r="EA398" s="7">
        <v>-0.2</v>
      </c>
      <c r="EB398" s="7">
        <v>-0.1555</v>
      </c>
      <c r="EC398" s="2" t="s">
        <v>230</v>
      </c>
      <c r="ED398" s="2" t="s">
        <v>217</v>
      </c>
      <c r="EE398" s="2" t="s">
        <v>3535</v>
      </c>
      <c r="EF398" s="2" t="s">
        <v>1956</v>
      </c>
      <c r="EG398" s="2" t="s">
        <v>232</v>
      </c>
      <c r="EH398" s="2" t="s">
        <v>220</v>
      </c>
      <c r="EI398" s="4"/>
      <c r="EJ398" s="8"/>
      <c r="EK398" s="4"/>
      <c r="EL398" s="8"/>
      <c r="EM398" s="7"/>
      <c r="EN398" s="7"/>
      <c r="EO398" s="2" t="s">
        <v>268</v>
      </c>
      <c r="EP398" s="2" t="s">
        <v>217</v>
      </c>
      <c r="EQ398" s="2" t="s">
        <v>220</v>
      </c>
      <c r="ER398" s="2" t="s">
        <v>220</v>
      </c>
      <c r="ES398" s="2" t="s">
        <v>232</v>
      </c>
      <c r="ET398" s="2" t="s">
        <v>220</v>
      </c>
      <c r="EU398" s="4">
        <v>1</v>
      </c>
      <c r="EV398" s="8">
        <v>104.77</v>
      </c>
      <c r="EW398" s="4"/>
      <c r="EX398" s="8"/>
      <c r="EY398" s="7"/>
      <c r="EZ398" s="7"/>
      <c r="FA398" s="2" t="s">
        <v>230</v>
      </c>
      <c r="FB398" s="2" t="s">
        <v>217</v>
      </c>
      <c r="FC398" s="2" t="s">
        <v>645</v>
      </c>
      <c r="FD398" s="2" t="s">
        <v>1013</v>
      </c>
      <c r="FE398" s="2" t="s">
        <v>232</v>
      </c>
      <c r="FF398" s="2" t="s">
        <v>220</v>
      </c>
      <c r="FG398" s="4"/>
      <c r="FH398" s="8"/>
      <c r="FI398" s="4">
        <v>1</v>
      </c>
      <c r="FJ398" s="8">
        <v>104.77</v>
      </c>
      <c r="FK398" s="7">
        <v>-1</v>
      </c>
      <c r="FL398" s="7">
        <v>-1</v>
      </c>
      <c r="FM398" s="2" t="s">
        <v>230</v>
      </c>
      <c r="FN398" s="2" t="s">
        <v>217</v>
      </c>
      <c r="FO398" s="2" t="s">
        <v>250</v>
      </c>
      <c r="FP398" s="2" t="s">
        <v>554</v>
      </c>
      <c r="FQ398" s="2" t="s">
        <v>232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277</v>
      </c>
      <c r="FZ398" s="2" t="s">
        <v>217</v>
      </c>
      <c r="GA398" s="2" t="s">
        <v>220</v>
      </c>
      <c r="GB398" s="2" t="s">
        <v>220</v>
      </c>
      <c r="GC398" s="2" t="s">
        <v>232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277</v>
      </c>
      <c r="GL398" s="2" t="s">
        <v>217</v>
      </c>
      <c r="GM398" s="2" t="s">
        <v>220</v>
      </c>
      <c r="GN398" s="2" t="s">
        <v>220</v>
      </c>
      <c r="GO398" s="2" t="s">
        <v>232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268</v>
      </c>
      <c r="GX398" s="2" t="s">
        <v>217</v>
      </c>
      <c r="GY398" s="2" t="s">
        <v>220</v>
      </c>
      <c r="GZ398" s="2" t="s">
        <v>220</v>
      </c>
      <c r="HA398" s="2" t="s">
        <v>232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277</v>
      </c>
      <c r="HJ398" s="2" t="s">
        <v>217</v>
      </c>
      <c r="HK398" s="2" t="s">
        <v>220</v>
      </c>
      <c r="HL398" s="2" t="s">
        <v>220</v>
      </c>
      <c r="HM398" s="2" t="s">
        <v>232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230</v>
      </c>
      <c r="HV398" s="2" t="s">
        <v>217</v>
      </c>
      <c r="HW398" s="2" t="s">
        <v>291</v>
      </c>
      <c r="HX398" s="2" t="s">
        <v>220</v>
      </c>
      <c r="HY398" s="2" t="s">
        <v>232</v>
      </c>
      <c r="HZ398" s="2" t="s">
        <v>220</v>
      </c>
      <c r="IA398" s="4"/>
      <c r="IB398" s="8"/>
      <c r="IC398" s="4"/>
      <c r="ID398" s="8"/>
      <c r="IE398" s="7"/>
      <c r="IF398" s="7"/>
      <c r="IG398" s="2" t="s">
        <v>230</v>
      </c>
      <c r="IH398" s="2" t="s">
        <v>217</v>
      </c>
      <c r="II398" s="2" t="s">
        <v>2299</v>
      </c>
      <c r="IJ398" s="2" t="s">
        <v>3536</v>
      </c>
      <c r="IK398" s="2" t="s">
        <v>232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268</v>
      </c>
      <c r="IT398" s="2" t="s">
        <v>217</v>
      </c>
      <c r="IU398" s="2" t="s">
        <v>220</v>
      </c>
      <c r="IV398" s="2" t="s">
        <v>220</v>
      </c>
      <c r="IW398" s="2" t="s">
        <v>232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254</v>
      </c>
      <c r="JF398" s="2" t="s">
        <v>217</v>
      </c>
      <c r="JG398" s="2" t="s">
        <v>220</v>
      </c>
      <c r="JH398" s="2" t="s">
        <v>220</v>
      </c>
      <c r="JI398" s="2" t="s">
        <v>232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230</v>
      </c>
      <c r="JR398" s="2" t="s">
        <v>217</v>
      </c>
      <c r="JS398" s="2" t="s">
        <v>998</v>
      </c>
      <c r="JT398" s="2" t="s">
        <v>1634</v>
      </c>
      <c r="JU398" s="2" t="s">
        <v>232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386</v>
      </c>
      <c r="KD398" s="2" t="s">
        <v>217</v>
      </c>
      <c r="KE398" s="2" t="s">
        <v>220</v>
      </c>
      <c r="KF398" s="2" t="s">
        <v>220</v>
      </c>
      <c r="KG398" s="2" t="s">
        <v>232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277</v>
      </c>
      <c r="KP398" s="2" t="s">
        <v>217</v>
      </c>
      <c r="KQ398" s="2" t="s">
        <v>220</v>
      </c>
      <c r="KR398" s="2" t="s">
        <v>220</v>
      </c>
      <c r="KS398" s="2" t="s">
        <v>232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277</v>
      </c>
      <c r="LB398" s="2" t="s">
        <v>217</v>
      </c>
      <c r="LC398" s="2" t="s">
        <v>220</v>
      </c>
      <c r="LD398" s="2" t="s">
        <v>220</v>
      </c>
      <c r="LE398" s="2" t="s">
        <v>232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254</v>
      </c>
      <c r="LN398" s="2" t="s">
        <v>217</v>
      </c>
      <c r="LO398" s="2" t="s">
        <v>220</v>
      </c>
      <c r="LP398" s="2" t="s">
        <v>220</v>
      </c>
      <c r="LQ398" s="2" t="s">
        <v>232</v>
      </c>
      <c r="LR398" s="2" t="s">
        <v>220</v>
      </c>
      <c r="LS398" s="4"/>
      <c r="LT398" s="8"/>
      <c r="LU398" s="4"/>
      <c r="LV398" s="8"/>
      <c r="LW398" s="7"/>
      <c r="LX398" s="7"/>
      <c r="LY398" s="2" t="s">
        <v>268</v>
      </c>
      <c r="LZ398" s="2" t="s">
        <v>217</v>
      </c>
      <c r="MA398" s="2" t="s">
        <v>220</v>
      </c>
      <c r="MB398" s="2" t="s">
        <v>220</v>
      </c>
      <c r="MC398" s="2" t="s">
        <v>232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277</v>
      </c>
      <c r="ML398" s="2" t="s">
        <v>217</v>
      </c>
      <c r="MM398" s="2" t="s">
        <v>220</v>
      </c>
      <c r="MN398" s="2" t="s">
        <v>220</v>
      </c>
      <c r="MO398" s="2" t="s">
        <v>232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230</v>
      </c>
      <c r="MX398" s="2" t="s">
        <v>274</v>
      </c>
      <c r="MY398" s="2" t="s">
        <v>1788</v>
      </c>
      <c r="MZ398" s="2" t="s">
        <v>1566</v>
      </c>
      <c r="NA398" s="2" t="s">
        <v>232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220</v>
      </c>
      <c r="NK398" s="2" t="s">
        <v>220</v>
      </c>
      <c r="NL398" s="2" t="s">
        <v>220</v>
      </c>
      <c r="NM398" s="2" t="s">
        <v>220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277</v>
      </c>
      <c r="NV398" s="2" t="s">
        <v>217</v>
      </c>
      <c r="NW398" s="2" t="s">
        <v>220</v>
      </c>
      <c r="NX398" s="2" t="s">
        <v>220</v>
      </c>
      <c r="NY398" s="2" t="s">
        <v>232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268</v>
      </c>
      <c r="OH398" s="2" t="s">
        <v>217</v>
      </c>
      <c r="OI398" s="2" t="s">
        <v>220</v>
      </c>
      <c r="OJ398" s="2" t="s">
        <v>220</v>
      </c>
      <c r="OK398" s="2" t="s">
        <v>232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254</v>
      </c>
      <c r="OT398" s="2" t="s">
        <v>270</v>
      </c>
      <c r="OU398" s="2" t="s">
        <v>220</v>
      </c>
      <c r="OV398" s="2" t="s">
        <v>220</v>
      </c>
      <c r="OW398" s="2" t="s">
        <v>232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277</v>
      </c>
      <c r="PF398" s="2" t="s">
        <v>217</v>
      </c>
      <c r="PG398" s="2" t="s">
        <v>220</v>
      </c>
      <c r="PH398" s="2" t="s">
        <v>220</v>
      </c>
      <c r="PI398" s="2" t="s">
        <v>232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277</v>
      </c>
      <c r="PR398" s="2" t="s">
        <v>270</v>
      </c>
      <c r="PS398" s="2" t="s">
        <v>220</v>
      </c>
      <c r="PT398" s="2" t="s">
        <v>220</v>
      </c>
      <c r="PU398" s="2" t="s">
        <v>232</v>
      </c>
      <c r="PV398" s="2" t="s">
        <v>220</v>
      </c>
      <c r="PW398" s="4">
        <v>168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>
        <v>110</v>
      </c>
      <c r="RC398" s="4"/>
      <c r="RD398" s="4"/>
      <c r="RE398" s="4"/>
      <c r="RF398" s="4"/>
      <c r="RG398" s="4"/>
      <c r="RH398" s="4"/>
      <c r="RI398" s="4"/>
      <c r="RJ398" s="4">
        <v>102</v>
      </c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</row>
    <row r="399">
      <c r="A399" s="2" t="s">
        <v>3537</v>
      </c>
      <c r="B399" s="2" t="s">
        <v>209</v>
      </c>
      <c r="C399" s="2" t="s">
        <v>3341</v>
      </c>
      <c r="D399" s="2" t="s">
        <v>211</v>
      </c>
      <c r="E399" s="2" t="s">
        <v>1372</v>
      </c>
      <c r="F399" s="2" t="s">
        <v>3528</v>
      </c>
      <c r="G399" s="2" t="s">
        <v>3528</v>
      </c>
      <c r="H399" s="2" t="s">
        <v>3528</v>
      </c>
      <c r="I399" s="2" t="s">
        <v>3529</v>
      </c>
      <c r="J399" s="2" t="s">
        <v>282</v>
      </c>
      <c r="K399" s="2" t="s">
        <v>672</v>
      </c>
      <c r="L399" s="3">
        <v>105.59</v>
      </c>
      <c r="M399" s="3">
        <v>110.87</v>
      </c>
      <c r="N399" s="3">
        <v>224.99</v>
      </c>
      <c r="O399" s="2" t="s">
        <v>217</v>
      </c>
      <c r="P399" s="2" t="s">
        <v>2438</v>
      </c>
      <c r="Q399" s="2" t="s">
        <v>219</v>
      </c>
      <c r="R399" s="2" t="s">
        <v>220</v>
      </c>
      <c r="S399" s="2" t="s">
        <v>3530</v>
      </c>
      <c r="T399" s="2" t="s">
        <v>222</v>
      </c>
      <c r="U399" s="2" t="s">
        <v>3531</v>
      </c>
      <c r="V399" s="2" t="s">
        <v>3326</v>
      </c>
      <c r="W399" s="2" t="s">
        <v>1234</v>
      </c>
      <c r="X399" s="2" t="s">
        <v>707</v>
      </c>
      <c r="Y399" s="2" t="s">
        <v>2299</v>
      </c>
      <c r="Z399" s="4">
        <v>187</v>
      </c>
      <c r="AA399" s="4">
        <f>=ROUNDDOWN(31.1666666666667,0)</f>
      </c>
      <c r="AB399" s="5">
        <v>6</v>
      </c>
      <c r="AC399" s="2" t="s">
        <v>2670</v>
      </c>
      <c r="AD399" s="4">
        <v>110</v>
      </c>
      <c r="AE399" s="4">
        <v>171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14</v>
      </c>
      <c r="AQ399" s="8">
        <v>1539.41</v>
      </c>
      <c r="AR399" s="4">
        <v>25</v>
      </c>
      <c r="AS399" s="8">
        <v>2703.94</v>
      </c>
      <c r="AT399" s="7">
        <v>-0.44</v>
      </c>
      <c r="AU399" s="7">
        <v>-0.4307</v>
      </c>
      <c r="AV399" s="4" t="s">
        <v>220</v>
      </c>
      <c r="AW399" s="8" t="s">
        <v>220</v>
      </c>
      <c r="AX399" s="4" t="s">
        <v>220</v>
      </c>
      <c r="AY399" s="8" t="s">
        <v>220</v>
      </c>
      <c r="AZ399" s="7" t="s">
        <v>220</v>
      </c>
      <c r="BA399" s="7" t="s">
        <v>220</v>
      </c>
      <c r="BB399" s="7">
        <v>0.427</v>
      </c>
      <c r="BC399" s="4" t="s">
        <v>220</v>
      </c>
      <c r="BD399" s="8" t="s">
        <v>220</v>
      </c>
      <c r="BE399" s="4" t="s">
        <v>220</v>
      </c>
      <c r="BF399" s="8" t="s">
        <v>220</v>
      </c>
      <c r="BG399" s="7" t="s">
        <v>220</v>
      </c>
      <c r="BH399" s="7" t="s">
        <v>220</v>
      </c>
      <c r="BI399" s="7" t="s">
        <v>220</v>
      </c>
      <c r="BJ399" s="4">
        <v>14</v>
      </c>
      <c r="BK399" s="8">
        <v>1539.41</v>
      </c>
      <c r="BL399" s="2" t="s">
        <v>3507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254</v>
      </c>
      <c r="BV399" s="2" t="s">
        <v>270</v>
      </c>
      <c r="BW399" s="2" t="s">
        <v>220</v>
      </c>
      <c r="BX399" s="2" t="s">
        <v>2051</v>
      </c>
      <c r="BY399" s="2" t="s">
        <v>269</v>
      </c>
      <c r="BZ399" s="2" t="s">
        <v>220</v>
      </c>
      <c r="CA399" s="4"/>
      <c r="CB399" s="8"/>
      <c r="CC399" s="4">
        <v>2</v>
      </c>
      <c r="CD399" s="8">
        <v>246.76</v>
      </c>
      <c r="CE399" s="7">
        <v>-1</v>
      </c>
      <c r="CF399" s="7">
        <v>-1</v>
      </c>
      <c r="CG399" s="2" t="s">
        <v>230</v>
      </c>
      <c r="CH399" s="2" t="s">
        <v>217</v>
      </c>
      <c r="CI399" s="2" t="s">
        <v>2299</v>
      </c>
      <c r="CJ399" s="2" t="s">
        <v>3538</v>
      </c>
      <c r="CK399" s="2" t="s">
        <v>232</v>
      </c>
      <c r="CL399" s="2" t="s">
        <v>220</v>
      </c>
      <c r="CM399" s="4">
        <v>11</v>
      </c>
      <c r="CN399" s="8">
        <v>1188</v>
      </c>
      <c r="CO399" s="4">
        <v>12</v>
      </c>
      <c r="CP399" s="8">
        <v>1296</v>
      </c>
      <c r="CQ399" s="7">
        <v>-0.0833</v>
      </c>
      <c r="CR399" s="7">
        <v>-0.0833</v>
      </c>
      <c r="CS399" s="2" t="s">
        <v>230</v>
      </c>
      <c r="CT399" s="2" t="s">
        <v>217</v>
      </c>
      <c r="CU399" s="2" t="s">
        <v>2299</v>
      </c>
      <c r="CV399" s="2" t="s">
        <v>746</v>
      </c>
      <c r="CW399" s="2" t="s">
        <v>232</v>
      </c>
      <c r="CX399" s="2" t="s">
        <v>220</v>
      </c>
      <c r="CY399" s="4">
        <v>1</v>
      </c>
      <c r="CZ399" s="8">
        <v>118.59</v>
      </c>
      <c r="DA399" s="4">
        <v>3</v>
      </c>
      <c r="DB399" s="8">
        <v>355.77</v>
      </c>
      <c r="DC399" s="7">
        <v>-0.6667</v>
      </c>
      <c r="DD399" s="7">
        <v>-0.6667</v>
      </c>
      <c r="DE399" s="2" t="s">
        <v>230</v>
      </c>
      <c r="DF399" s="2" t="s">
        <v>217</v>
      </c>
      <c r="DG399" s="2" t="s">
        <v>2750</v>
      </c>
      <c r="DH399" s="2" t="s">
        <v>3223</v>
      </c>
      <c r="DI399" s="2" t="s">
        <v>232</v>
      </c>
      <c r="DJ399" s="2" t="s">
        <v>220</v>
      </c>
      <c r="DK399" s="4"/>
      <c r="DL399" s="8"/>
      <c r="DM399" s="4"/>
      <c r="DN399" s="8"/>
      <c r="DO399" s="7"/>
      <c r="DP399" s="7"/>
      <c r="DQ399" s="2" t="s">
        <v>230</v>
      </c>
      <c r="DR399" s="2" t="s">
        <v>217</v>
      </c>
      <c r="DS399" s="2" t="s">
        <v>2299</v>
      </c>
      <c r="DT399" s="2" t="s">
        <v>746</v>
      </c>
      <c r="DU399" s="2" t="s">
        <v>232</v>
      </c>
      <c r="DV399" s="2" t="s">
        <v>220</v>
      </c>
      <c r="DW399" s="4"/>
      <c r="DX399" s="8"/>
      <c r="DY399" s="4">
        <v>8</v>
      </c>
      <c r="DZ399" s="8">
        <v>805.41</v>
      </c>
      <c r="EA399" s="7">
        <v>-1</v>
      </c>
      <c r="EB399" s="7">
        <v>-1</v>
      </c>
      <c r="EC399" s="2" t="s">
        <v>230</v>
      </c>
      <c r="ED399" s="2" t="s">
        <v>217</v>
      </c>
      <c r="EE399" s="2" t="s">
        <v>3535</v>
      </c>
      <c r="EF399" s="2" t="s">
        <v>747</v>
      </c>
      <c r="EG399" s="2" t="s">
        <v>232</v>
      </c>
      <c r="EH399" s="2" t="s">
        <v>220</v>
      </c>
      <c r="EI399" s="4"/>
      <c r="EJ399" s="8"/>
      <c r="EK399" s="4"/>
      <c r="EL399" s="8"/>
      <c r="EM399" s="7"/>
      <c r="EN399" s="7"/>
      <c r="EO399" s="2" t="s">
        <v>268</v>
      </c>
      <c r="EP399" s="2" t="s">
        <v>217</v>
      </c>
      <c r="EQ399" s="2" t="s">
        <v>220</v>
      </c>
      <c r="ER399" s="2" t="s">
        <v>220</v>
      </c>
      <c r="ES399" s="2" t="s">
        <v>232</v>
      </c>
      <c r="ET399" s="2" t="s">
        <v>220</v>
      </c>
      <c r="EU399" s="4">
        <v>2</v>
      </c>
      <c r="EV399" s="8">
        <v>232.82</v>
      </c>
      <c r="EW399" s="4"/>
      <c r="EX399" s="8"/>
      <c r="EY399" s="7"/>
      <c r="EZ399" s="7"/>
      <c r="FA399" s="2" t="s">
        <v>230</v>
      </c>
      <c r="FB399" s="2" t="s">
        <v>217</v>
      </c>
      <c r="FC399" s="2" t="s">
        <v>645</v>
      </c>
      <c r="FD399" s="2" t="s">
        <v>909</v>
      </c>
      <c r="FE399" s="2" t="s">
        <v>232</v>
      </c>
      <c r="FF399" s="2" t="s">
        <v>220</v>
      </c>
      <c r="FG399" s="4"/>
      <c r="FH399" s="8"/>
      <c r="FI399" s="4"/>
      <c r="FJ399" s="8"/>
      <c r="FK399" s="7"/>
      <c r="FL399" s="7"/>
      <c r="FM399" s="2" t="s">
        <v>230</v>
      </c>
      <c r="FN399" s="2" t="s">
        <v>217</v>
      </c>
      <c r="FO399" s="2" t="s">
        <v>250</v>
      </c>
      <c r="FP399" s="2" t="s">
        <v>2509</v>
      </c>
      <c r="FQ399" s="2" t="s">
        <v>232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277</v>
      </c>
      <c r="FZ399" s="2" t="s">
        <v>217</v>
      </c>
      <c r="GA399" s="2" t="s">
        <v>220</v>
      </c>
      <c r="GB399" s="2" t="s">
        <v>220</v>
      </c>
      <c r="GC399" s="2" t="s">
        <v>232</v>
      </c>
      <c r="GD399" s="2" t="s">
        <v>220</v>
      </c>
      <c r="GE399" s="4"/>
      <c r="GF399" s="8"/>
      <c r="GG399" s="4"/>
      <c r="GH399" s="8"/>
      <c r="GI399" s="7"/>
      <c r="GJ399" s="7"/>
      <c r="GK399" s="2" t="s">
        <v>277</v>
      </c>
      <c r="GL399" s="2" t="s">
        <v>217</v>
      </c>
      <c r="GM399" s="2" t="s">
        <v>220</v>
      </c>
      <c r="GN399" s="2" t="s">
        <v>220</v>
      </c>
      <c r="GO399" s="2" t="s">
        <v>232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268</v>
      </c>
      <c r="GX399" s="2" t="s">
        <v>217</v>
      </c>
      <c r="GY399" s="2" t="s">
        <v>220</v>
      </c>
      <c r="GZ399" s="2" t="s">
        <v>220</v>
      </c>
      <c r="HA399" s="2" t="s">
        <v>232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277</v>
      </c>
      <c r="HJ399" s="2" t="s">
        <v>217</v>
      </c>
      <c r="HK399" s="2" t="s">
        <v>220</v>
      </c>
      <c r="HL399" s="2" t="s">
        <v>220</v>
      </c>
      <c r="HM399" s="2" t="s">
        <v>232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230</v>
      </c>
      <c r="HV399" s="2" t="s">
        <v>217</v>
      </c>
      <c r="HW399" s="2" t="s">
        <v>291</v>
      </c>
      <c r="HX399" s="2" t="s">
        <v>220</v>
      </c>
      <c r="HY399" s="2" t="s">
        <v>232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230</v>
      </c>
      <c r="IH399" s="2" t="s">
        <v>217</v>
      </c>
      <c r="II399" s="2" t="s">
        <v>2299</v>
      </c>
      <c r="IJ399" s="2" t="s">
        <v>1167</v>
      </c>
      <c r="IK399" s="2" t="s">
        <v>232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268</v>
      </c>
      <c r="IT399" s="2" t="s">
        <v>217</v>
      </c>
      <c r="IU399" s="2" t="s">
        <v>220</v>
      </c>
      <c r="IV399" s="2" t="s">
        <v>220</v>
      </c>
      <c r="IW399" s="2" t="s">
        <v>232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254</v>
      </c>
      <c r="JF399" s="2" t="s">
        <v>217</v>
      </c>
      <c r="JG399" s="2" t="s">
        <v>220</v>
      </c>
      <c r="JH399" s="2" t="s">
        <v>220</v>
      </c>
      <c r="JI399" s="2" t="s">
        <v>232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230</v>
      </c>
      <c r="JR399" s="2" t="s">
        <v>217</v>
      </c>
      <c r="JS399" s="2" t="s">
        <v>998</v>
      </c>
      <c r="JT399" s="2" t="s">
        <v>265</v>
      </c>
      <c r="JU399" s="2" t="s">
        <v>232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386</v>
      </c>
      <c r="KD399" s="2" t="s">
        <v>217</v>
      </c>
      <c r="KE399" s="2" t="s">
        <v>220</v>
      </c>
      <c r="KF399" s="2" t="s">
        <v>220</v>
      </c>
      <c r="KG399" s="2" t="s">
        <v>232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277</v>
      </c>
      <c r="KP399" s="2" t="s">
        <v>217</v>
      </c>
      <c r="KQ399" s="2" t="s">
        <v>220</v>
      </c>
      <c r="KR399" s="2" t="s">
        <v>220</v>
      </c>
      <c r="KS399" s="2" t="s">
        <v>232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277</v>
      </c>
      <c r="LB399" s="2" t="s">
        <v>217</v>
      </c>
      <c r="LC399" s="2" t="s">
        <v>220</v>
      </c>
      <c r="LD399" s="2" t="s">
        <v>220</v>
      </c>
      <c r="LE399" s="2" t="s">
        <v>232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254</v>
      </c>
      <c r="LN399" s="2" t="s">
        <v>217</v>
      </c>
      <c r="LO399" s="2" t="s">
        <v>220</v>
      </c>
      <c r="LP399" s="2" t="s">
        <v>220</v>
      </c>
      <c r="LQ399" s="2" t="s">
        <v>232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268</v>
      </c>
      <c r="LZ399" s="2" t="s">
        <v>217</v>
      </c>
      <c r="MA399" s="2" t="s">
        <v>220</v>
      </c>
      <c r="MB399" s="2" t="s">
        <v>220</v>
      </c>
      <c r="MC399" s="2" t="s">
        <v>232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277</v>
      </c>
      <c r="ML399" s="2" t="s">
        <v>217</v>
      </c>
      <c r="MM399" s="2" t="s">
        <v>220</v>
      </c>
      <c r="MN399" s="2" t="s">
        <v>220</v>
      </c>
      <c r="MO399" s="2" t="s">
        <v>232</v>
      </c>
      <c r="MP399" s="2" t="s">
        <v>220</v>
      </c>
      <c r="MQ399" s="4"/>
      <c r="MR399" s="8"/>
      <c r="MS399" s="4"/>
      <c r="MT399" s="8"/>
      <c r="MU399" s="7"/>
      <c r="MV399" s="7"/>
      <c r="MW399" s="2" t="s">
        <v>230</v>
      </c>
      <c r="MX399" s="2" t="s">
        <v>274</v>
      </c>
      <c r="MY399" s="2" t="s">
        <v>1788</v>
      </c>
      <c r="MZ399" s="2" t="s">
        <v>3539</v>
      </c>
      <c r="NA399" s="2" t="s">
        <v>232</v>
      </c>
      <c r="NB399" s="2" t="s">
        <v>220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220</v>
      </c>
      <c r="NK399" s="2" t="s">
        <v>220</v>
      </c>
      <c r="NL399" s="2" t="s">
        <v>220</v>
      </c>
      <c r="NM399" s="2" t="s">
        <v>220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277</v>
      </c>
      <c r="NV399" s="2" t="s">
        <v>217</v>
      </c>
      <c r="NW399" s="2" t="s">
        <v>220</v>
      </c>
      <c r="NX399" s="2" t="s">
        <v>220</v>
      </c>
      <c r="NY399" s="2" t="s">
        <v>232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268</v>
      </c>
      <c r="OH399" s="2" t="s">
        <v>217</v>
      </c>
      <c r="OI399" s="2" t="s">
        <v>220</v>
      </c>
      <c r="OJ399" s="2" t="s">
        <v>220</v>
      </c>
      <c r="OK399" s="2" t="s">
        <v>232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254</v>
      </c>
      <c r="OT399" s="2" t="s">
        <v>270</v>
      </c>
      <c r="OU399" s="2" t="s">
        <v>220</v>
      </c>
      <c r="OV399" s="2" t="s">
        <v>220</v>
      </c>
      <c r="OW399" s="2" t="s">
        <v>232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277</v>
      </c>
      <c r="PF399" s="2" t="s">
        <v>217</v>
      </c>
      <c r="PG399" s="2" t="s">
        <v>220</v>
      </c>
      <c r="PH399" s="2" t="s">
        <v>220</v>
      </c>
      <c r="PI399" s="2" t="s">
        <v>232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277</v>
      </c>
      <c r="PR399" s="2" t="s">
        <v>270</v>
      </c>
      <c r="PS399" s="2" t="s">
        <v>220</v>
      </c>
      <c r="PT399" s="2" t="s">
        <v>220</v>
      </c>
      <c r="PU399" s="2" t="s">
        <v>232</v>
      </c>
      <c r="PV399" s="2" t="s">
        <v>220</v>
      </c>
      <c r="PW399" s="4">
        <v>187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>
        <v>110</v>
      </c>
      <c r="RC399" s="4"/>
      <c r="RD399" s="4"/>
      <c r="RE399" s="4"/>
      <c r="RF399" s="4"/>
      <c r="RG399" s="4"/>
      <c r="RH399" s="4"/>
      <c r="RI399" s="4"/>
      <c r="RJ399" s="4">
        <v>61</v>
      </c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</row>
    <row r="400">
      <c r="A400" s="2" t="s">
        <v>3540</v>
      </c>
      <c r="B400" s="2" t="s">
        <v>209</v>
      </c>
      <c r="C400" s="2" t="s">
        <v>3341</v>
      </c>
      <c r="D400" s="2" t="s">
        <v>211</v>
      </c>
      <c r="E400" s="2" t="s">
        <v>1372</v>
      </c>
      <c r="F400" s="2" t="s">
        <v>3541</v>
      </c>
      <c r="G400" s="2" t="s">
        <v>3541</v>
      </c>
      <c r="H400" s="2" t="s">
        <v>3541</v>
      </c>
      <c r="I400" s="2" t="s">
        <v>3542</v>
      </c>
      <c r="J400" s="2" t="s">
        <v>3379</v>
      </c>
      <c r="K400" s="2" t="s">
        <v>1528</v>
      </c>
      <c r="L400" s="3">
        <v>93.31</v>
      </c>
      <c r="M400" s="3">
        <v>97.98</v>
      </c>
      <c r="N400" s="3">
        <v>204.99</v>
      </c>
      <c r="O400" s="2" t="s">
        <v>217</v>
      </c>
      <c r="P400" s="2" t="s">
        <v>673</v>
      </c>
      <c r="Q400" s="2" t="s">
        <v>219</v>
      </c>
      <c r="R400" s="2" t="s">
        <v>220</v>
      </c>
      <c r="S400" s="2" t="s">
        <v>3543</v>
      </c>
      <c r="T400" s="2" t="s">
        <v>220</v>
      </c>
      <c r="U400" s="2" t="s">
        <v>3381</v>
      </c>
      <c r="V400" s="2" t="s">
        <v>3326</v>
      </c>
      <c r="W400" s="2" t="s">
        <v>3167</v>
      </c>
      <c r="X400" s="2" t="s">
        <v>3029</v>
      </c>
      <c r="Y400" s="2" t="s">
        <v>582</v>
      </c>
      <c r="Z400" s="4">
        <v>16</v>
      </c>
      <c r="AA400" s="4">
        <f>=ROUNDDOWN(16,0)</f>
      </c>
      <c r="AB400" s="5">
        <v>1</v>
      </c>
      <c r="AC400" s="2" t="s">
        <v>3544</v>
      </c>
      <c r="AD400" s="4">
        <v>20</v>
      </c>
      <c r="AE400" s="4">
        <v>70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2</v>
      </c>
      <c r="AQ400" s="8">
        <v>182.42</v>
      </c>
      <c r="AR400" s="4">
        <v>5</v>
      </c>
      <c r="AS400" s="8">
        <v>455.3</v>
      </c>
      <c r="AT400" s="7">
        <v>-0.6</v>
      </c>
      <c r="AU400" s="7">
        <v>-0.5993</v>
      </c>
      <c r="AV400" s="4">
        <v>26</v>
      </c>
      <c r="AW400" s="8">
        <v>2972.09</v>
      </c>
      <c r="AX400" s="4">
        <v>36</v>
      </c>
      <c r="AY400" s="8">
        <v>3933</v>
      </c>
      <c r="AZ400" s="7">
        <v>-0.2778</v>
      </c>
      <c r="BA400" s="7">
        <v>-0.2443</v>
      </c>
      <c r="BB400" s="7">
        <v>0.0614</v>
      </c>
      <c r="BC400" s="4">
        <v>26</v>
      </c>
      <c r="BD400" s="8">
        <v>2972.09</v>
      </c>
      <c r="BE400" s="4">
        <v>36</v>
      </c>
      <c r="BF400" s="8">
        <v>3933</v>
      </c>
      <c r="BG400" s="7">
        <v>-0.2778</v>
      </c>
      <c r="BH400" s="7">
        <v>-0.2443</v>
      </c>
      <c r="BI400" s="7">
        <v>1</v>
      </c>
      <c r="BJ400" s="4">
        <v>2</v>
      </c>
      <c r="BK400" s="8">
        <v>182.42</v>
      </c>
      <c r="BL400" s="2" t="s">
        <v>3545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230</v>
      </c>
      <c r="BV400" s="2" t="s">
        <v>217</v>
      </c>
      <c r="BW400" s="2" t="s">
        <v>220</v>
      </c>
      <c r="BX400" s="2" t="s">
        <v>584</v>
      </c>
      <c r="BY400" s="2" t="s">
        <v>232</v>
      </c>
      <c r="BZ400" s="2" t="s">
        <v>220</v>
      </c>
      <c r="CA400" s="4"/>
      <c r="CB400" s="8"/>
      <c r="CC400" s="4"/>
      <c r="CD400" s="8"/>
      <c r="CE400" s="7"/>
      <c r="CF400" s="7"/>
      <c r="CG400" s="2" t="s">
        <v>230</v>
      </c>
      <c r="CH400" s="2" t="s">
        <v>217</v>
      </c>
      <c r="CI400" s="2" t="s">
        <v>3346</v>
      </c>
      <c r="CJ400" s="2" t="s">
        <v>2693</v>
      </c>
      <c r="CK400" s="2" t="s">
        <v>232</v>
      </c>
      <c r="CL400" s="2" t="s">
        <v>220</v>
      </c>
      <c r="CM400" s="4"/>
      <c r="CN400" s="8"/>
      <c r="CO400" s="4">
        <v>2</v>
      </c>
      <c r="CP400" s="8">
        <v>184.5</v>
      </c>
      <c r="CQ400" s="7">
        <v>-1</v>
      </c>
      <c r="CR400" s="7">
        <v>-1</v>
      </c>
      <c r="CS400" s="2" t="s">
        <v>230</v>
      </c>
      <c r="CT400" s="2" t="s">
        <v>217</v>
      </c>
      <c r="CU400" s="2" t="s">
        <v>3546</v>
      </c>
      <c r="CV400" s="2" t="s">
        <v>2176</v>
      </c>
      <c r="CW400" s="2" t="s">
        <v>232</v>
      </c>
      <c r="CX400" s="2" t="s">
        <v>220</v>
      </c>
      <c r="CY400" s="4"/>
      <c r="CZ400" s="8"/>
      <c r="DA400" s="4"/>
      <c r="DB400" s="8"/>
      <c r="DC400" s="7"/>
      <c r="DD400" s="7"/>
      <c r="DE400" s="2" t="s">
        <v>230</v>
      </c>
      <c r="DF400" s="2" t="s">
        <v>217</v>
      </c>
      <c r="DG400" s="2" t="s">
        <v>1690</v>
      </c>
      <c r="DH400" s="2" t="s">
        <v>466</v>
      </c>
      <c r="DI400" s="2" t="s">
        <v>232</v>
      </c>
      <c r="DJ400" s="2" t="s">
        <v>220</v>
      </c>
      <c r="DK400" s="4"/>
      <c r="DL400" s="8"/>
      <c r="DM400" s="4"/>
      <c r="DN400" s="8"/>
      <c r="DO400" s="7"/>
      <c r="DP400" s="7"/>
      <c r="DQ400" s="2" t="s">
        <v>230</v>
      </c>
      <c r="DR400" s="2" t="s">
        <v>217</v>
      </c>
      <c r="DS400" s="2" t="s">
        <v>1994</v>
      </c>
      <c r="DT400" s="2" t="s">
        <v>3547</v>
      </c>
      <c r="DU400" s="2" t="s">
        <v>232</v>
      </c>
      <c r="DV400" s="2" t="s">
        <v>220</v>
      </c>
      <c r="DW400" s="4">
        <v>2</v>
      </c>
      <c r="DX400" s="8">
        <v>182.42</v>
      </c>
      <c r="DY400" s="4">
        <v>2</v>
      </c>
      <c r="DZ400" s="8">
        <v>172.82</v>
      </c>
      <c r="EA400" s="7"/>
      <c r="EB400" s="7">
        <v>0.0555</v>
      </c>
      <c r="EC400" s="2" t="s">
        <v>230</v>
      </c>
      <c r="ED400" s="2" t="s">
        <v>217</v>
      </c>
      <c r="EE400" s="2" t="s">
        <v>1999</v>
      </c>
      <c r="EF400" s="2" t="s">
        <v>3548</v>
      </c>
      <c r="EG400" s="2" t="s">
        <v>232</v>
      </c>
      <c r="EH400" s="2" t="s">
        <v>220</v>
      </c>
      <c r="EI400" s="4"/>
      <c r="EJ400" s="8"/>
      <c r="EK400" s="4"/>
      <c r="EL400" s="8"/>
      <c r="EM400" s="7"/>
      <c r="EN400" s="7"/>
      <c r="EO400" s="2" t="s">
        <v>268</v>
      </c>
      <c r="EP400" s="2" t="s">
        <v>217</v>
      </c>
      <c r="EQ400" s="2" t="s">
        <v>220</v>
      </c>
      <c r="ER400" s="2" t="s">
        <v>220</v>
      </c>
      <c r="ES400" s="2" t="s">
        <v>232</v>
      </c>
      <c r="ET400" s="2" t="s">
        <v>220</v>
      </c>
      <c r="EU400" s="4"/>
      <c r="EV400" s="8"/>
      <c r="EW400" s="4"/>
      <c r="EX400" s="8"/>
      <c r="EY400" s="7"/>
      <c r="EZ400" s="7"/>
      <c r="FA400" s="2" t="s">
        <v>230</v>
      </c>
      <c r="FB400" s="2" t="s">
        <v>217</v>
      </c>
      <c r="FC400" s="2" t="s">
        <v>3502</v>
      </c>
      <c r="FD400" s="2" t="s">
        <v>2986</v>
      </c>
      <c r="FE400" s="2" t="s">
        <v>232</v>
      </c>
      <c r="FF400" s="2" t="s">
        <v>220</v>
      </c>
      <c r="FG400" s="4"/>
      <c r="FH400" s="8"/>
      <c r="FI400" s="4"/>
      <c r="FJ400" s="8"/>
      <c r="FK400" s="7"/>
      <c r="FL400" s="7"/>
      <c r="FM400" s="2" t="s">
        <v>230</v>
      </c>
      <c r="FN400" s="2" t="s">
        <v>217</v>
      </c>
      <c r="FO400" s="2" t="s">
        <v>458</v>
      </c>
      <c r="FP400" s="2" t="s">
        <v>2593</v>
      </c>
      <c r="FQ400" s="2" t="s">
        <v>232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416</v>
      </c>
      <c r="FZ400" s="2" t="s">
        <v>217</v>
      </c>
      <c r="GA400" s="2" t="s">
        <v>220</v>
      </c>
      <c r="GB400" s="2" t="s">
        <v>220</v>
      </c>
      <c r="GC400" s="2" t="s">
        <v>232</v>
      </c>
      <c r="GD400" s="2" t="s">
        <v>220</v>
      </c>
      <c r="GE400" s="4"/>
      <c r="GF400" s="8"/>
      <c r="GG400" s="4"/>
      <c r="GH400" s="8"/>
      <c r="GI400" s="7"/>
      <c r="GJ400" s="7"/>
      <c r="GK400" s="2" t="s">
        <v>230</v>
      </c>
      <c r="GL400" s="2" t="s">
        <v>217</v>
      </c>
      <c r="GM400" s="2" t="s">
        <v>250</v>
      </c>
      <c r="GN400" s="2" t="s">
        <v>220</v>
      </c>
      <c r="GO400" s="2" t="s">
        <v>232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268</v>
      </c>
      <c r="GX400" s="2" t="s">
        <v>217</v>
      </c>
      <c r="GY400" s="2" t="s">
        <v>220</v>
      </c>
      <c r="GZ400" s="2" t="s">
        <v>220</v>
      </c>
      <c r="HA400" s="2" t="s">
        <v>232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254</v>
      </c>
      <c r="HJ400" s="2" t="s">
        <v>217</v>
      </c>
      <c r="HK400" s="2" t="s">
        <v>220</v>
      </c>
      <c r="HL400" s="2" t="s">
        <v>220</v>
      </c>
      <c r="HM400" s="2" t="s">
        <v>232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230</v>
      </c>
      <c r="HV400" s="2" t="s">
        <v>217</v>
      </c>
      <c r="HW400" s="2" t="s">
        <v>970</v>
      </c>
      <c r="HX400" s="2" t="s">
        <v>220</v>
      </c>
      <c r="HY400" s="2" t="s">
        <v>232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230</v>
      </c>
      <c r="IH400" s="2" t="s">
        <v>217</v>
      </c>
      <c r="II400" s="2" t="s">
        <v>1994</v>
      </c>
      <c r="IJ400" s="2" t="s">
        <v>3254</v>
      </c>
      <c r="IK400" s="2" t="s">
        <v>232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277</v>
      </c>
      <c r="IT400" s="2" t="s">
        <v>217</v>
      </c>
      <c r="IU400" s="2" t="s">
        <v>220</v>
      </c>
      <c r="IV400" s="2" t="s">
        <v>220</v>
      </c>
      <c r="IW400" s="2" t="s">
        <v>232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230</v>
      </c>
      <c r="JF400" s="2" t="s">
        <v>217</v>
      </c>
      <c r="JG400" s="2" t="s">
        <v>329</v>
      </c>
      <c r="JH400" s="2" t="s">
        <v>378</v>
      </c>
      <c r="JI400" s="2" t="s">
        <v>232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268</v>
      </c>
      <c r="JR400" s="2" t="s">
        <v>217</v>
      </c>
      <c r="JS400" s="2" t="s">
        <v>603</v>
      </c>
      <c r="JT400" s="2" t="s">
        <v>220</v>
      </c>
      <c r="JU400" s="2" t="s">
        <v>232</v>
      </c>
      <c r="JV400" s="2" t="s">
        <v>220</v>
      </c>
      <c r="JW400" s="4"/>
      <c r="JX400" s="8"/>
      <c r="JY400" s="4">
        <v>1</v>
      </c>
      <c r="JZ400" s="8">
        <v>97.98</v>
      </c>
      <c r="KA400" s="7">
        <v>-1</v>
      </c>
      <c r="KB400" s="7">
        <v>-1</v>
      </c>
      <c r="KC400" s="2" t="s">
        <v>230</v>
      </c>
      <c r="KD400" s="2" t="s">
        <v>217</v>
      </c>
      <c r="KE400" s="2" t="s">
        <v>262</v>
      </c>
      <c r="KF400" s="2" t="s">
        <v>871</v>
      </c>
      <c r="KG400" s="2" t="s">
        <v>232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254</v>
      </c>
      <c r="KP400" s="2" t="s">
        <v>217</v>
      </c>
      <c r="KQ400" s="2" t="s">
        <v>220</v>
      </c>
      <c r="KR400" s="2" t="s">
        <v>220</v>
      </c>
      <c r="KS400" s="2" t="s">
        <v>232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277</v>
      </c>
      <c r="LB400" s="2" t="s">
        <v>217</v>
      </c>
      <c r="LC400" s="2" t="s">
        <v>220</v>
      </c>
      <c r="LD400" s="2" t="s">
        <v>220</v>
      </c>
      <c r="LE400" s="2" t="s">
        <v>232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277</v>
      </c>
      <c r="LN400" s="2" t="s">
        <v>217</v>
      </c>
      <c r="LO400" s="2" t="s">
        <v>220</v>
      </c>
      <c r="LP400" s="2" t="s">
        <v>220</v>
      </c>
      <c r="LQ400" s="2" t="s">
        <v>232</v>
      </c>
      <c r="LR400" s="2" t="s">
        <v>220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270</v>
      </c>
      <c r="MA400" s="2" t="s">
        <v>2980</v>
      </c>
      <c r="MB400" s="2" t="s">
        <v>220</v>
      </c>
      <c r="MC400" s="2" t="s">
        <v>232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230</v>
      </c>
      <c r="ML400" s="2" t="s">
        <v>270</v>
      </c>
      <c r="MM400" s="2" t="s">
        <v>421</v>
      </c>
      <c r="MN400" s="2" t="s">
        <v>220</v>
      </c>
      <c r="MO400" s="2" t="s">
        <v>232</v>
      </c>
      <c r="MP400" s="2" t="s">
        <v>220</v>
      </c>
      <c r="MQ400" s="4"/>
      <c r="MR400" s="8"/>
      <c r="MS400" s="4"/>
      <c r="MT400" s="8"/>
      <c r="MU400" s="7"/>
      <c r="MV400" s="7"/>
      <c r="MW400" s="2" t="s">
        <v>230</v>
      </c>
      <c r="MX400" s="2" t="s">
        <v>274</v>
      </c>
      <c r="MY400" s="2" t="s">
        <v>1710</v>
      </c>
      <c r="MZ400" s="2" t="s">
        <v>3260</v>
      </c>
      <c r="NA400" s="2" t="s">
        <v>232</v>
      </c>
      <c r="NB400" s="2" t="s">
        <v>220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220</v>
      </c>
      <c r="NK400" s="2" t="s">
        <v>220</v>
      </c>
      <c r="NL400" s="2" t="s">
        <v>220</v>
      </c>
      <c r="NM400" s="2" t="s">
        <v>220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277</v>
      </c>
      <c r="NV400" s="2" t="s">
        <v>217</v>
      </c>
      <c r="NW400" s="2" t="s">
        <v>220</v>
      </c>
      <c r="NX400" s="2" t="s">
        <v>220</v>
      </c>
      <c r="NY400" s="2" t="s">
        <v>232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220</v>
      </c>
      <c r="OH400" s="2" t="s">
        <v>220</v>
      </c>
      <c r="OI400" s="2" t="s">
        <v>220</v>
      </c>
      <c r="OJ400" s="2" t="s">
        <v>220</v>
      </c>
      <c r="OK400" s="2" t="s">
        <v>220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230</v>
      </c>
      <c r="OT400" s="2" t="s">
        <v>270</v>
      </c>
      <c r="OU400" s="2" t="s">
        <v>607</v>
      </c>
      <c r="OV400" s="2" t="s">
        <v>725</v>
      </c>
      <c r="OW400" s="2" t="s">
        <v>232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277</v>
      </c>
      <c r="PF400" s="2" t="s">
        <v>217</v>
      </c>
      <c r="PG400" s="2" t="s">
        <v>220</v>
      </c>
      <c r="PH400" s="2" t="s">
        <v>220</v>
      </c>
      <c r="PI400" s="2" t="s">
        <v>232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230</v>
      </c>
      <c r="PR400" s="2" t="s">
        <v>270</v>
      </c>
      <c r="PS400" s="2" t="s">
        <v>609</v>
      </c>
      <c r="PT400" s="2" t="s">
        <v>1545</v>
      </c>
      <c r="PU400" s="2" t="s">
        <v>232</v>
      </c>
      <c r="PV400" s="2" t="s">
        <v>220</v>
      </c>
      <c r="PW400" s="4">
        <v>16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>
        <v>20</v>
      </c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>
        <v>25</v>
      </c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>
        <v>25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</row>
    <row r="401">
      <c r="A401" s="2" t="s">
        <v>3549</v>
      </c>
      <c r="B401" s="2" t="s">
        <v>209</v>
      </c>
      <c r="C401" s="2" t="s">
        <v>3341</v>
      </c>
      <c r="D401" s="2" t="s">
        <v>211</v>
      </c>
      <c r="E401" s="2" t="s">
        <v>1372</v>
      </c>
      <c r="F401" s="2" t="s">
        <v>3541</v>
      </c>
      <c r="G401" s="2" t="s">
        <v>3541</v>
      </c>
      <c r="H401" s="2" t="s">
        <v>3541</v>
      </c>
      <c r="I401" s="2" t="s">
        <v>3542</v>
      </c>
      <c r="J401" s="2" t="s">
        <v>2881</v>
      </c>
      <c r="K401" s="2" t="s">
        <v>1528</v>
      </c>
      <c r="L401" s="3">
        <v>103.67</v>
      </c>
      <c r="M401" s="3">
        <v>108.85</v>
      </c>
      <c r="N401" s="3">
        <v>224.99</v>
      </c>
      <c r="O401" s="2" t="s">
        <v>217</v>
      </c>
      <c r="P401" s="2" t="s">
        <v>673</v>
      </c>
      <c r="Q401" s="2" t="s">
        <v>219</v>
      </c>
      <c r="R401" s="2" t="s">
        <v>220</v>
      </c>
      <c r="S401" s="2" t="s">
        <v>3543</v>
      </c>
      <c r="T401" s="2" t="s">
        <v>220</v>
      </c>
      <c r="U401" s="2" t="s">
        <v>3381</v>
      </c>
      <c r="V401" s="2" t="s">
        <v>3326</v>
      </c>
      <c r="W401" s="2" t="s">
        <v>3167</v>
      </c>
      <c r="X401" s="2" t="s">
        <v>3029</v>
      </c>
      <c r="Y401" s="2" t="s">
        <v>582</v>
      </c>
      <c r="Z401" s="4">
        <v>42</v>
      </c>
      <c r="AA401" s="4">
        <f>=ROUNDDOWN(6,0)</f>
      </c>
      <c r="AB401" s="5">
        <v>7</v>
      </c>
      <c r="AC401" s="2" t="s">
        <v>3544</v>
      </c>
      <c r="AD401" s="4">
        <v>90</v>
      </c>
      <c r="AE401" s="4">
        <v>200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11</v>
      </c>
      <c r="AQ401" s="8">
        <v>1167.35</v>
      </c>
      <c r="AR401" s="4">
        <v>10</v>
      </c>
      <c r="AS401" s="8">
        <v>1106.73</v>
      </c>
      <c r="AT401" s="7">
        <v>0.1</v>
      </c>
      <c r="AU401" s="7">
        <v>0.0548</v>
      </c>
      <c r="AV401" s="4" t="s">
        <v>220</v>
      </c>
      <c r="AW401" s="8" t="s">
        <v>220</v>
      </c>
      <c r="AX401" s="4" t="s">
        <v>220</v>
      </c>
      <c r="AY401" s="8" t="s">
        <v>220</v>
      </c>
      <c r="AZ401" s="7" t="s">
        <v>220</v>
      </c>
      <c r="BA401" s="7" t="s">
        <v>220</v>
      </c>
      <c r="BB401" s="7">
        <v>0.3928</v>
      </c>
      <c r="BC401" s="4" t="s">
        <v>220</v>
      </c>
      <c r="BD401" s="8" t="s">
        <v>220</v>
      </c>
      <c r="BE401" s="4" t="s">
        <v>220</v>
      </c>
      <c r="BF401" s="8" t="s">
        <v>220</v>
      </c>
      <c r="BG401" s="7" t="s">
        <v>220</v>
      </c>
      <c r="BH401" s="7" t="s">
        <v>220</v>
      </c>
      <c r="BI401" s="7" t="s">
        <v>220</v>
      </c>
      <c r="BJ401" s="4">
        <v>11</v>
      </c>
      <c r="BK401" s="8">
        <v>1167.35</v>
      </c>
      <c r="BL401" s="2" t="s">
        <v>3550</v>
      </c>
      <c r="BM401" s="7">
        <v>1</v>
      </c>
      <c r="BN401" s="7">
        <v>1</v>
      </c>
      <c r="BO401" s="4"/>
      <c r="BP401" s="8"/>
      <c r="BQ401" s="4">
        <v>5</v>
      </c>
      <c r="BR401" s="8">
        <v>561.95</v>
      </c>
      <c r="BS401" s="7">
        <v>-1</v>
      </c>
      <c r="BT401" s="7">
        <v>-1</v>
      </c>
      <c r="BU401" s="2" t="s">
        <v>230</v>
      </c>
      <c r="BV401" s="2" t="s">
        <v>217</v>
      </c>
      <c r="BW401" s="2" t="s">
        <v>220</v>
      </c>
      <c r="BX401" s="2" t="s">
        <v>3242</v>
      </c>
      <c r="BY401" s="2" t="s">
        <v>232</v>
      </c>
      <c r="BZ401" s="2" t="s">
        <v>220</v>
      </c>
      <c r="CA401" s="4"/>
      <c r="CB401" s="8"/>
      <c r="CC401" s="4">
        <v>1</v>
      </c>
      <c r="CD401" s="8">
        <v>123.09</v>
      </c>
      <c r="CE401" s="7">
        <v>-1</v>
      </c>
      <c r="CF401" s="7">
        <v>-1</v>
      </c>
      <c r="CG401" s="2" t="s">
        <v>230</v>
      </c>
      <c r="CH401" s="2" t="s">
        <v>217</v>
      </c>
      <c r="CI401" s="2" t="s">
        <v>3346</v>
      </c>
      <c r="CJ401" s="2" t="s">
        <v>2220</v>
      </c>
      <c r="CK401" s="2" t="s">
        <v>232</v>
      </c>
      <c r="CL401" s="2" t="s">
        <v>220</v>
      </c>
      <c r="CM401" s="4">
        <v>4</v>
      </c>
      <c r="CN401" s="8">
        <v>405</v>
      </c>
      <c r="CO401" s="4"/>
      <c r="CP401" s="8"/>
      <c r="CQ401" s="7"/>
      <c r="CR401" s="7"/>
      <c r="CS401" s="2" t="s">
        <v>230</v>
      </c>
      <c r="CT401" s="2" t="s">
        <v>217</v>
      </c>
      <c r="CU401" s="2" t="s">
        <v>3546</v>
      </c>
      <c r="CV401" s="2" t="s">
        <v>587</v>
      </c>
      <c r="CW401" s="2" t="s">
        <v>232</v>
      </c>
      <c r="CX401" s="2" t="s">
        <v>220</v>
      </c>
      <c r="CY401" s="4">
        <v>2</v>
      </c>
      <c r="CZ401" s="8">
        <v>226.38</v>
      </c>
      <c r="DA401" s="4">
        <v>2</v>
      </c>
      <c r="DB401" s="8">
        <v>226.38</v>
      </c>
      <c r="DC401" s="7"/>
      <c r="DD401" s="7"/>
      <c r="DE401" s="2" t="s">
        <v>230</v>
      </c>
      <c r="DF401" s="2" t="s">
        <v>217</v>
      </c>
      <c r="DG401" s="2" t="s">
        <v>1690</v>
      </c>
      <c r="DH401" s="2" t="s">
        <v>280</v>
      </c>
      <c r="DI401" s="2" t="s">
        <v>232</v>
      </c>
      <c r="DJ401" s="2" t="s">
        <v>220</v>
      </c>
      <c r="DK401" s="4">
        <v>3</v>
      </c>
      <c r="DL401" s="8">
        <v>335.26</v>
      </c>
      <c r="DM401" s="4"/>
      <c r="DN401" s="8"/>
      <c r="DO401" s="7"/>
      <c r="DP401" s="7"/>
      <c r="DQ401" s="2" t="s">
        <v>230</v>
      </c>
      <c r="DR401" s="2" t="s">
        <v>217</v>
      </c>
      <c r="DS401" s="2" t="s">
        <v>1994</v>
      </c>
      <c r="DT401" s="2" t="s">
        <v>654</v>
      </c>
      <c r="DU401" s="2" t="s">
        <v>232</v>
      </c>
      <c r="DV401" s="2" t="s">
        <v>220</v>
      </c>
      <c r="DW401" s="4">
        <v>1</v>
      </c>
      <c r="DX401" s="8">
        <v>86.41</v>
      </c>
      <c r="DY401" s="4">
        <v>1</v>
      </c>
      <c r="DZ401" s="8">
        <v>81.01</v>
      </c>
      <c r="EA401" s="7"/>
      <c r="EB401" s="7">
        <v>0.0667</v>
      </c>
      <c r="EC401" s="2" t="s">
        <v>230</v>
      </c>
      <c r="ED401" s="2" t="s">
        <v>217</v>
      </c>
      <c r="EE401" s="2" t="s">
        <v>1999</v>
      </c>
      <c r="EF401" s="2" t="s">
        <v>1990</v>
      </c>
      <c r="EG401" s="2" t="s">
        <v>232</v>
      </c>
      <c r="EH401" s="2" t="s">
        <v>220</v>
      </c>
      <c r="EI401" s="4"/>
      <c r="EJ401" s="8"/>
      <c r="EK401" s="4"/>
      <c r="EL401" s="8"/>
      <c r="EM401" s="7"/>
      <c r="EN401" s="7"/>
      <c r="EO401" s="2" t="s">
        <v>268</v>
      </c>
      <c r="EP401" s="2" t="s">
        <v>217</v>
      </c>
      <c r="EQ401" s="2" t="s">
        <v>220</v>
      </c>
      <c r="ER401" s="2" t="s">
        <v>220</v>
      </c>
      <c r="ES401" s="2" t="s">
        <v>232</v>
      </c>
      <c r="ET401" s="2" t="s">
        <v>220</v>
      </c>
      <c r="EU401" s="4">
        <v>1</v>
      </c>
      <c r="EV401" s="8">
        <v>114.3</v>
      </c>
      <c r="EW401" s="4">
        <v>1</v>
      </c>
      <c r="EX401" s="8">
        <v>114.3</v>
      </c>
      <c r="EY401" s="7"/>
      <c r="EZ401" s="7"/>
      <c r="FA401" s="2" t="s">
        <v>230</v>
      </c>
      <c r="FB401" s="2" t="s">
        <v>217</v>
      </c>
      <c r="FC401" s="2" t="s">
        <v>3502</v>
      </c>
      <c r="FD401" s="2" t="s">
        <v>2474</v>
      </c>
      <c r="FE401" s="2" t="s">
        <v>232</v>
      </c>
      <c r="FF401" s="2" t="s">
        <v>220</v>
      </c>
      <c r="FG401" s="4"/>
      <c r="FH401" s="8"/>
      <c r="FI401" s="4"/>
      <c r="FJ401" s="8"/>
      <c r="FK401" s="7"/>
      <c r="FL401" s="7"/>
      <c r="FM401" s="2" t="s">
        <v>230</v>
      </c>
      <c r="FN401" s="2" t="s">
        <v>217</v>
      </c>
      <c r="FO401" s="2" t="s">
        <v>458</v>
      </c>
      <c r="FP401" s="2" t="s">
        <v>985</v>
      </c>
      <c r="FQ401" s="2" t="s">
        <v>232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416</v>
      </c>
      <c r="FZ401" s="2" t="s">
        <v>217</v>
      </c>
      <c r="GA401" s="2" t="s">
        <v>220</v>
      </c>
      <c r="GB401" s="2" t="s">
        <v>220</v>
      </c>
      <c r="GC401" s="2" t="s">
        <v>232</v>
      </c>
      <c r="GD401" s="2" t="s">
        <v>220</v>
      </c>
      <c r="GE401" s="4"/>
      <c r="GF401" s="8"/>
      <c r="GG401" s="4"/>
      <c r="GH401" s="8"/>
      <c r="GI401" s="7"/>
      <c r="GJ401" s="7"/>
      <c r="GK401" s="2" t="s">
        <v>230</v>
      </c>
      <c r="GL401" s="2" t="s">
        <v>217</v>
      </c>
      <c r="GM401" s="2" t="s">
        <v>250</v>
      </c>
      <c r="GN401" s="2" t="s">
        <v>1012</v>
      </c>
      <c r="GO401" s="2" t="s">
        <v>232</v>
      </c>
      <c r="GP401" s="2" t="s">
        <v>220</v>
      </c>
      <c r="GQ401" s="4"/>
      <c r="GR401" s="8"/>
      <c r="GS401" s="4"/>
      <c r="GT401" s="8"/>
      <c r="GU401" s="7"/>
      <c r="GV401" s="7"/>
      <c r="GW401" s="2" t="s">
        <v>268</v>
      </c>
      <c r="GX401" s="2" t="s">
        <v>217</v>
      </c>
      <c r="GY401" s="2" t="s">
        <v>220</v>
      </c>
      <c r="GZ401" s="2" t="s">
        <v>220</v>
      </c>
      <c r="HA401" s="2" t="s">
        <v>232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254</v>
      </c>
      <c r="HJ401" s="2" t="s">
        <v>217</v>
      </c>
      <c r="HK401" s="2" t="s">
        <v>220</v>
      </c>
      <c r="HL401" s="2" t="s">
        <v>220</v>
      </c>
      <c r="HM401" s="2" t="s">
        <v>232</v>
      </c>
      <c r="HN401" s="2" t="s">
        <v>220</v>
      </c>
      <c r="HO401" s="4"/>
      <c r="HP401" s="8"/>
      <c r="HQ401" s="4"/>
      <c r="HR401" s="8"/>
      <c r="HS401" s="7"/>
      <c r="HT401" s="7"/>
      <c r="HU401" s="2" t="s">
        <v>230</v>
      </c>
      <c r="HV401" s="2" t="s">
        <v>217</v>
      </c>
      <c r="HW401" s="2" t="s">
        <v>970</v>
      </c>
      <c r="HX401" s="2" t="s">
        <v>220</v>
      </c>
      <c r="HY401" s="2" t="s">
        <v>232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230</v>
      </c>
      <c r="IH401" s="2" t="s">
        <v>217</v>
      </c>
      <c r="II401" s="2" t="s">
        <v>1994</v>
      </c>
      <c r="IJ401" s="2" t="s">
        <v>2002</v>
      </c>
      <c r="IK401" s="2" t="s">
        <v>232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277</v>
      </c>
      <c r="IT401" s="2" t="s">
        <v>217</v>
      </c>
      <c r="IU401" s="2" t="s">
        <v>220</v>
      </c>
      <c r="IV401" s="2" t="s">
        <v>220</v>
      </c>
      <c r="IW401" s="2" t="s">
        <v>232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230</v>
      </c>
      <c r="JF401" s="2" t="s">
        <v>217</v>
      </c>
      <c r="JG401" s="2" t="s">
        <v>329</v>
      </c>
      <c r="JH401" s="2" t="s">
        <v>1816</v>
      </c>
      <c r="JI401" s="2" t="s">
        <v>232</v>
      </c>
      <c r="JJ401" s="2" t="s">
        <v>220</v>
      </c>
      <c r="JK401" s="4"/>
      <c r="JL401" s="8"/>
      <c r="JM401" s="4"/>
      <c r="JN401" s="8"/>
      <c r="JO401" s="7"/>
      <c r="JP401" s="7"/>
      <c r="JQ401" s="2" t="s">
        <v>230</v>
      </c>
      <c r="JR401" s="2" t="s">
        <v>217</v>
      </c>
      <c r="JS401" s="2" t="s">
        <v>603</v>
      </c>
      <c r="JT401" s="2" t="s">
        <v>220</v>
      </c>
      <c r="JU401" s="2" t="s">
        <v>232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230</v>
      </c>
      <c r="KD401" s="2" t="s">
        <v>217</v>
      </c>
      <c r="KE401" s="2" t="s">
        <v>262</v>
      </c>
      <c r="KF401" s="2" t="s">
        <v>1036</v>
      </c>
      <c r="KG401" s="2" t="s">
        <v>232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254</v>
      </c>
      <c r="KP401" s="2" t="s">
        <v>217</v>
      </c>
      <c r="KQ401" s="2" t="s">
        <v>220</v>
      </c>
      <c r="KR401" s="2" t="s">
        <v>220</v>
      </c>
      <c r="KS401" s="2" t="s">
        <v>232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277</v>
      </c>
      <c r="LB401" s="2" t="s">
        <v>217</v>
      </c>
      <c r="LC401" s="2" t="s">
        <v>220</v>
      </c>
      <c r="LD401" s="2" t="s">
        <v>220</v>
      </c>
      <c r="LE401" s="2" t="s">
        <v>232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277</v>
      </c>
      <c r="LN401" s="2" t="s">
        <v>217</v>
      </c>
      <c r="LO401" s="2" t="s">
        <v>220</v>
      </c>
      <c r="LP401" s="2" t="s">
        <v>220</v>
      </c>
      <c r="LQ401" s="2" t="s">
        <v>232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270</v>
      </c>
      <c r="MA401" s="2" t="s">
        <v>2980</v>
      </c>
      <c r="MB401" s="2" t="s">
        <v>220</v>
      </c>
      <c r="MC401" s="2" t="s">
        <v>232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230</v>
      </c>
      <c r="ML401" s="2" t="s">
        <v>270</v>
      </c>
      <c r="MM401" s="2" t="s">
        <v>421</v>
      </c>
      <c r="MN401" s="2" t="s">
        <v>220</v>
      </c>
      <c r="MO401" s="2" t="s">
        <v>232</v>
      </c>
      <c r="MP401" s="2" t="s">
        <v>220</v>
      </c>
      <c r="MQ401" s="4"/>
      <c r="MR401" s="8"/>
      <c r="MS401" s="4"/>
      <c r="MT401" s="8"/>
      <c r="MU401" s="7"/>
      <c r="MV401" s="7"/>
      <c r="MW401" s="2" t="s">
        <v>230</v>
      </c>
      <c r="MX401" s="2" t="s">
        <v>274</v>
      </c>
      <c r="MY401" s="2" t="s">
        <v>1710</v>
      </c>
      <c r="MZ401" s="2" t="s">
        <v>695</v>
      </c>
      <c r="NA401" s="2" t="s">
        <v>232</v>
      </c>
      <c r="NB401" s="2" t="s">
        <v>220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220</v>
      </c>
      <c r="NK401" s="2" t="s">
        <v>220</v>
      </c>
      <c r="NL401" s="2" t="s">
        <v>220</v>
      </c>
      <c r="NM401" s="2" t="s">
        <v>220</v>
      </c>
      <c r="NN401" s="2" t="s">
        <v>220</v>
      </c>
      <c r="NO401" s="4"/>
      <c r="NP401" s="8"/>
      <c r="NQ401" s="4"/>
      <c r="NR401" s="8"/>
      <c r="NS401" s="7"/>
      <c r="NT401" s="7"/>
      <c r="NU401" s="2" t="s">
        <v>277</v>
      </c>
      <c r="NV401" s="2" t="s">
        <v>217</v>
      </c>
      <c r="NW401" s="2" t="s">
        <v>220</v>
      </c>
      <c r="NX401" s="2" t="s">
        <v>220</v>
      </c>
      <c r="NY401" s="2" t="s">
        <v>232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220</v>
      </c>
      <c r="OH401" s="2" t="s">
        <v>220</v>
      </c>
      <c r="OI401" s="2" t="s">
        <v>220</v>
      </c>
      <c r="OJ401" s="2" t="s">
        <v>220</v>
      </c>
      <c r="OK401" s="2" t="s">
        <v>220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230</v>
      </c>
      <c r="OT401" s="2" t="s">
        <v>270</v>
      </c>
      <c r="OU401" s="2" t="s">
        <v>607</v>
      </c>
      <c r="OV401" s="2" t="s">
        <v>1194</v>
      </c>
      <c r="OW401" s="2" t="s">
        <v>232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277</v>
      </c>
      <c r="PF401" s="2" t="s">
        <v>217</v>
      </c>
      <c r="PG401" s="2" t="s">
        <v>220</v>
      </c>
      <c r="PH401" s="2" t="s">
        <v>220</v>
      </c>
      <c r="PI401" s="2" t="s">
        <v>232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230</v>
      </c>
      <c r="PR401" s="2" t="s">
        <v>270</v>
      </c>
      <c r="PS401" s="2" t="s">
        <v>609</v>
      </c>
      <c r="PT401" s="2" t="s">
        <v>2493</v>
      </c>
      <c r="PU401" s="2" t="s">
        <v>232</v>
      </c>
      <c r="PV401" s="2" t="s">
        <v>220</v>
      </c>
      <c r="PW401" s="4">
        <v>42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>
        <v>90</v>
      </c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>
        <v>30</v>
      </c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>
        <v>80</v>
      </c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</row>
    <row r="402">
      <c r="A402" s="2" t="s">
        <v>3551</v>
      </c>
      <c r="B402" s="2" t="s">
        <v>209</v>
      </c>
      <c r="C402" s="2" t="s">
        <v>3341</v>
      </c>
      <c r="D402" s="2" t="s">
        <v>211</v>
      </c>
      <c r="E402" s="2" t="s">
        <v>1372</v>
      </c>
      <c r="F402" s="2" t="s">
        <v>3541</v>
      </c>
      <c r="G402" s="2" t="s">
        <v>3541</v>
      </c>
      <c r="H402" s="2" t="s">
        <v>3541</v>
      </c>
      <c r="I402" s="2" t="s">
        <v>3542</v>
      </c>
      <c r="J402" s="2" t="s">
        <v>1518</v>
      </c>
      <c r="K402" s="2" t="s">
        <v>1528</v>
      </c>
      <c r="L402" s="3">
        <v>114.04</v>
      </c>
      <c r="M402" s="3">
        <v>119.74</v>
      </c>
      <c r="N402" s="3">
        <v>244.99</v>
      </c>
      <c r="O402" s="2" t="s">
        <v>217</v>
      </c>
      <c r="P402" s="2" t="s">
        <v>673</v>
      </c>
      <c r="Q402" s="2" t="s">
        <v>219</v>
      </c>
      <c r="R402" s="2" t="s">
        <v>220</v>
      </c>
      <c r="S402" s="2" t="s">
        <v>3543</v>
      </c>
      <c r="T402" s="2" t="s">
        <v>220</v>
      </c>
      <c r="U402" s="2" t="s">
        <v>220</v>
      </c>
      <c r="V402" s="2" t="s">
        <v>3326</v>
      </c>
      <c r="W402" s="2" t="s">
        <v>3167</v>
      </c>
      <c r="X402" s="2" t="s">
        <v>3029</v>
      </c>
      <c r="Y402" s="2" t="s">
        <v>582</v>
      </c>
      <c r="Z402" s="4">
        <v>40</v>
      </c>
      <c r="AA402" s="4">
        <f>=ROUNDDOWN(8,0)</f>
      </c>
      <c r="AB402" s="5">
        <v>5</v>
      </c>
      <c r="AC402" s="2" t="s">
        <v>3544</v>
      </c>
      <c r="AD402" s="4">
        <v>100</v>
      </c>
      <c r="AE402" s="4">
        <v>225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7</v>
      </c>
      <c r="AQ402" s="8">
        <v>865.44</v>
      </c>
      <c r="AR402" s="4">
        <v>12</v>
      </c>
      <c r="AS402" s="8">
        <v>1367.31</v>
      </c>
      <c r="AT402" s="7">
        <v>-0.4167</v>
      </c>
      <c r="AU402" s="7">
        <v>-0.367</v>
      </c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0.2912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7</v>
      </c>
      <c r="BK402" s="8">
        <v>865.44</v>
      </c>
      <c r="BL402" s="2" t="s">
        <v>3552</v>
      </c>
      <c r="BM402" s="7">
        <v>1</v>
      </c>
      <c r="BN402" s="7">
        <v>1</v>
      </c>
      <c r="BO402" s="4">
        <v>1</v>
      </c>
      <c r="BP402" s="8">
        <v>116.16</v>
      </c>
      <c r="BQ402" s="4">
        <v>2</v>
      </c>
      <c r="BR402" s="8">
        <v>232.32</v>
      </c>
      <c r="BS402" s="7">
        <v>-0.5</v>
      </c>
      <c r="BT402" s="7">
        <v>-0.5</v>
      </c>
      <c r="BU402" s="2" t="s">
        <v>230</v>
      </c>
      <c r="BV402" s="2" t="s">
        <v>217</v>
      </c>
      <c r="BW402" s="2" t="s">
        <v>220</v>
      </c>
      <c r="BX402" s="2" t="s">
        <v>2833</v>
      </c>
      <c r="BY402" s="2" t="s">
        <v>232</v>
      </c>
      <c r="BZ402" s="2" t="s">
        <v>220</v>
      </c>
      <c r="CA402" s="4">
        <v>2</v>
      </c>
      <c r="CB402" s="8">
        <v>273.5</v>
      </c>
      <c r="CC402" s="4"/>
      <c r="CD402" s="8"/>
      <c r="CE402" s="7"/>
      <c r="CF402" s="7"/>
      <c r="CG402" s="2" t="s">
        <v>230</v>
      </c>
      <c r="CH402" s="2" t="s">
        <v>217</v>
      </c>
      <c r="CI402" s="2" t="s">
        <v>3346</v>
      </c>
      <c r="CJ402" s="2" t="s">
        <v>2668</v>
      </c>
      <c r="CK402" s="2" t="s">
        <v>232</v>
      </c>
      <c r="CL402" s="2" t="s">
        <v>220</v>
      </c>
      <c r="CM402" s="4">
        <v>1</v>
      </c>
      <c r="CN402" s="8">
        <v>110.25</v>
      </c>
      <c r="CO402" s="4">
        <v>1</v>
      </c>
      <c r="CP402" s="8">
        <v>110.25</v>
      </c>
      <c r="CQ402" s="7"/>
      <c r="CR402" s="7"/>
      <c r="CS402" s="2" t="s">
        <v>230</v>
      </c>
      <c r="CT402" s="2" t="s">
        <v>217</v>
      </c>
      <c r="CU402" s="2" t="s">
        <v>3546</v>
      </c>
      <c r="CV402" s="2" t="s">
        <v>1657</v>
      </c>
      <c r="CW402" s="2" t="s">
        <v>232</v>
      </c>
      <c r="CX402" s="2" t="s">
        <v>220</v>
      </c>
      <c r="CY402" s="4">
        <v>1</v>
      </c>
      <c r="CZ402" s="8">
        <v>125.78</v>
      </c>
      <c r="DA402" s="4">
        <v>1</v>
      </c>
      <c r="DB402" s="8">
        <v>125.78</v>
      </c>
      <c r="DC402" s="7"/>
      <c r="DD402" s="7"/>
      <c r="DE402" s="2" t="s">
        <v>230</v>
      </c>
      <c r="DF402" s="2" t="s">
        <v>217</v>
      </c>
      <c r="DG402" s="2" t="s">
        <v>1690</v>
      </c>
      <c r="DH402" s="2" t="s">
        <v>1169</v>
      </c>
      <c r="DI402" s="2" t="s">
        <v>232</v>
      </c>
      <c r="DJ402" s="2" t="s">
        <v>220</v>
      </c>
      <c r="DK402" s="4">
        <v>1</v>
      </c>
      <c r="DL402" s="8">
        <v>119.74</v>
      </c>
      <c r="DM402" s="4">
        <v>1</v>
      </c>
      <c r="DN402" s="8">
        <v>119.74</v>
      </c>
      <c r="DO402" s="7"/>
      <c r="DP402" s="7"/>
      <c r="DQ402" s="2" t="s">
        <v>230</v>
      </c>
      <c r="DR402" s="2" t="s">
        <v>217</v>
      </c>
      <c r="DS402" s="2" t="s">
        <v>1994</v>
      </c>
      <c r="DT402" s="2" t="s">
        <v>1990</v>
      </c>
      <c r="DU402" s="2" t="s">
        <v>232</v>
      </c>
      <c r="DV402" s="2" t="s">
        <v>220</v>
      </c>
      <c r="DW402" s="4">
        <v>1</v>
      </c>
      <c r="DX402" s="8">
        <v>120.01</v>
      </c>
      <c r="DY402" s="4">
        <v>4</v>
      </c>
      <c r="DZ402" s="8">
        <v>396.04</v>
      </c>
      <c r="EA402" s="7">
        <v>-0.75</v>
      </c>
      <c r="EB402" s="7">
        <v>-0.697</v>
      </c>
      <c r="EC402" s="2" t="s">
        <v>230</v>
      </c>
      <c r="ED402" s="2" t="s">
        <v>217</v>
      </c>
      <c r="EE402" s="2" t="s">
        <v>1704</v>
      </c>
      <c r="EF402" s="2" t="s">
        <v>654</v>
      </c>
      <c r="EG402" s="2" t="s">
        <v>232</v>
      </c>
      <c r="EH402" s="2" t="s">
        <v>220</v>
      </c>
      <c r="EI402" s="4"/>
      <c r="EJ402" s="8"/>
      <c r="EK402" s="4"/>
      <c r="EL402" s="8"/>
      <c r="EM402" s="7"/>
      <c r="EN402" s="7"/>
      <c r="EO402" s="2" t="s">
        <v>268</v>
      </c>
      <c r="EP402" s="2" t="s">
        <v>217</v>
      </c>
      <c r="EQ402" s="2" t="s">
        <v>220</v>
      </c>
      <c r="ER402" s="2" t="s">
        <v>220</v>
      </c>
      <c r="ES402" s="2" t="s">
        <v>232</v>
      </c>
      <c r="ET402" s="2" t="s">
        <v>220</v>
      </c>
      <c r="EU402" s="4"/>
      <c r="EV402" s="8"/>
      <c r="EW402" s="4">
        <v>1</v>
      </c>
      <c r="EX402" s="8">
        <v>125.73</v>
      </c>
      <c r="EY402" s="7">
        <v>-1</v>
      </c>
      <c r="EZ402" s="7">
        <v>-1</v>
      </c>
      <c r="FA402" s="2" t="s">
        <v>230</v>
      </c>
      <c r="FB402" s="2" t="s">
        <v>217</v>
      </c>
      <c r="FC402" s="2" t="s">
        <v>3502</v>
      </c>
      <c r="FD402" s="2" t="s">
        <v>1322</v>
      </c>
      <c r="FE402" s="2" t="s">
        <v>232</v>
      </c>
      <c r="FF402" s="2" t="s">
        <v>220</v>
      </c>
      <c r="FG402" s="4"/>
      <c r="FH402" s="8"/>
      <c r="FI402" s="4">
        <v>1</v>
      </c>
      <c r="FJ402" s="8">
        <v>125.73</v>
      </c>
      <c r="FK402" s="7">
        <v>-1</v>
      </c>
      <c r="FL402" s="7">
        <v>-1</v>
      </c>
      <c r="FM402" s="2" t="s">
        <v>230</v>
      </c>
      <c r="FN402" s="2" t="s">
        <v>217</v>
      </c>
      <c r="FO402" s="2" t="s">
        <v>458</v>
      </c>
      <c r="FP402" s="2" t="s">
        <v>275</v>
      </c>
      <c r="FQ402" s="2" t="s">
        <v>232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416</v>
      </c>
      <c r="FZ402" s="2" t="s">
        <v>217</v>
      </c>
      <c r="GA402" s="2" t="s">
        <v>220</v>
      </c>
      <c r="GB402" s="2" t="s">
        <v>220</v>
      </c>
      <c r="GC402" s="2" t="s">
        <v>232</v>
      </c>
      <c r="GD402" s="2" t="s">
        <v>220</v>
      </c>
      <c r="GE402" s="4"/>
      <c r="GF402" s="8"/>
      <c r="GG402" s="4"/>
      <c r="GH402" s="8"/>
      <c r="GI402" s="7"/>
      <c r="GJ402" s="7"/>
      <c r="GK402" s="2" t="s">
        <v>230</v>
      </c>
      <c r="GL402" s="2" t="s">
        <v>217</v>
      </c>
      <c r="GM402" s="2" t="s">
        <v>250</v>
      </c>
      <c r="GN402" s="2" t="s">
        <v>660</v>
      </c>
      <c r="GO402" s="2" t="s">
        <v>232</v>
      </c>
      <c r="GP402" s="2" t="s">
        <v>220</v>
      </c>
      <c r="GQ402" s="4"/>
      <c r="GR402" s="8"/>
      <c r="GS402" s="4"/>
      <c r="GT402" s="8"/>
      <c r="GU402" s="7"/>
      <c r="GV402" s="7"/>
      <c r="GW402" s="2" t="s">
        <v>268</v>
      </c>
      <c r="GX402" s="2" t="s">
        <v>217</v>
      </c>
      <c r="GY402" s="2" t="s">
        <v>220</v>
      </c>
      <c r="GZ402" s="2" t="s">
        <v>220</v>
      </c>
      <c r="HA402" s="2" t="s">
        <v>232</v>
      </c>
      <c r="HB402" s="2" t="s">
        <v>220</v>
      </c>
      <c r="HC402" s="4"/>
      <c r="HD402" s="8"/>
      <c r="HE402" s="4"/>
      <c r="HF402" s="8"/>
      <c r="HG402" s="7"/>
      <c r="HH402" s="7"/>
      <c r="HI402" s="2" t="s">
        <v>254</v>
      </c>
      <c r="HJ402" s="2" t="s">
        <v>217</v>
      </c>
      <c r="HK402" s="2" t="s">
        <v>220</v>
      </c>
      <c r="HL402" s="2" t="s">
        <v>220</v>
      </c>
      <c r="HM402" s="2" t="s">
        <v>232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230</v>
      </c>
      <c r="HV402" s="2" t="s">
        <v>217</v>
      </c>
      <c r="HW402" s="2" t="s">
        <v>970</v>
      </c>
      <c r="HX402" s="2" t="s">
        <v>3385</v>
      </c>
      <c r="HY402" s="2" t="s">
        <v>232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230</v>
      </c>
      <c r="IH402" s="2" t="s">
        <v>217</v>
      </c>
      <c r="II402" s="2" t="s">
        <v>1994</v>
      </c>
      <c r="IJ402" s="2" t="s">
        <v>3362</v>
      </c>
      <c r="IK402" s="2" t="s">
        <v>232</v>
      </c>
      <c r="IL402" s="2" t="s">
        <v>220</v>
      </c>
      <c r="IM402" s="4"/>
      <c r="IN402" s="8"/>
      <c r="IO402" s="4"/>
      <c r="IP402" s="8"/>
      <c r="IQ402" s="7"/>
      <c r="IR402" s="7"/>
      <c r="IS402" s="2" t="s">
        <v>277</v>
      </c>
      <c r="IT402" s="2" t="s">
        <v>217</v>
      </c>
      <c r="IU402" s="2" t="s">
        <v>220</v>
      </c>
      <c r="IV402" s="2" t="s">
        <v>220</v>
      </c>
      <c r="IW402" s="2" t="s">
        <v>232</v>
      </c>
      <c r="IX402" s="2" t="s">
        <v>220</v>
      </c>
      <c r="IY402" s="4"/>
      <c r="IZ402" s="8"/>
      <c r="JA402" s="4">
        <v>1</v>
      </c>
      <c r="JB402" s="8">
        <v>131.72</v>
      </c>
      <c r="JC402" s="7">
        <v>-1</v>
      </c>
      <c r="JD402" s="7">
        <v>-1</v>
      </c>
      <c r="JE402" s="2" t="s">
        <v>230</v>
      </c>
      <c r="JF402" s="2" t="s">
        <v>217</v>
      </c>
      <c r="JG402" s="2" t="s">
        <v>329</v>
      </c>
      <c r="JH402" s="2" t="s">
        <v>880</v>
      </c>
      <c r="JI402" s="2" t="s">
        <v>232</v>
      </c>
      <c r="JJ402" s="2" t="s">
        <v>220</v>
      </c>
      <c r="JK402" s="4"/>
      <c r="JL402" s="8"/>
      <c r="JM402" s="4"/>
      <c r="JN402" s="8"/>
      <c r="JO402" s="7"/>
      <c r="JP402" s="7"/>
      <c r="JQ402" s="2" t="s">
        <v>230</v>
      </c>
      <c r="JR402" s="2" t="s">
        <v>217</v>
      </c>
      <c r="JS402" s="2" t="s">
        <v>603</v>
      </c>
      <c r="JT402" s="2" t="s">
        <v>220</v>
      </c>
      <c r="JU402" s="2" t="s">
        <v>232</v>
      </c>
      <c r="JV402" s="2" t="s">
        <v>220</v>
      </c>
      <c r="JW402" s="4"/>
      <c r="JX402" s="8"/>
      <c r="JY402" s="4"/>
      <c r="JZ402" s="8"/>
      <c r="KA402" s="7"/>
      <c r="KB402" s="7"/>
      <c r="KC402" s="2" t="s">
        <v>230</v>
      </c>
      <c r="KD402" s="2" t="s">
        <v>217</v>
      </c>
      <c r="KE402" s="2" t="s">
        <v>262</v>
      </c>
      <c r="KF402" s="2" t="s">
        <v>1748</v>
      </c>
      <c r="KG402" s="2" t="s">
        <v>232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254</v>
      </c>
      <c r="KP402" s="2" t="s">
        <v>217</v>
      </c>
      <c r="KQ402" s="2" t="s">
        <v>220</v>
      </c>
      <c r="KR402" s="2" t="s">
        <v>220</v>
      </c>
      <c r="KS402" s="2" t="s">
        <v>232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277</v>
      </c>
      <c r="LB402" s="2" t="s">
        <v>217</v>
      </c>
      <c r="LC402" s="2" t="s">
        <v>220</v>
      </c>
      <c r="LD402" s="2" t="s">
        <v>220</v>
      </c>
      <c r="LE402" s="2" t="s">
        <v>232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277</v>
      </c>
      <c r="LN402" s="2" t="s">
        <v>217</v>
      </c>
      <c r="LO402" s="2" t="s">
        <v>220</v>
      </c>
      <c r="LP402" s="2" t="s">
        <v>220</v>
      </c>
      <c r="LQ402" s="2" t="s">
        <v>232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270</v>
      </c>
      <c r="MA402" s="2" t="s">
        <v>2980</v>
      </c>
      <c r="MB402" s="2" t="s">
        <v>220</v>
      </c>
      <c r="MC402" s="2" t="s">
        <v>232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230</v>
      </c>
      <c r="ML402" s="2" t="s">
        <v>270</v>
      </c>
      <c r="MM402" s="2" t="s">
        <v>421</v>
      </c>
      <c r="MN402" s="2" t="s">
        <v>220</v>
      </c>
      <c r="MO402" s="2" t="s">
        <v>232</v>
      </c>
      <c r="MP402" s="2" t="s">
        <v>220</v>
      </c>
      <c r="MQ402" s="4"/>
      <c r="MR402" s="8"/>
      <c r="MS402" s="4"/>
      <c r="MT402" s="8"/>
      <c r="MU402" s="7"/>
      <c r="MV402" s="7"/>
      <c r="MW402" s="2" t="s">
        <v>230</v>
      </c>
      <c r="MX402" s="2" t="s">
        <v>274</v>
      </c>
      <c r="MY402" s="2" t="s">
        <v>1710</v>
      </c>
      <c r="MZ402" s="2" t="s">
        <v>3553</v>
      </c>
      <c r="NA402" s="2" t="s">
        <v>232</v>
      </c>
      <c r="NB402" s="2" t="s">
        <v>220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220</v>
      </c>
      <c r="NK402" s="2" t="s">
        <v>220</v>
      </c>
      <c r="NL402" s="2" t="s">
        <v>220</v>
      </c>
      <c r="NM402" s="2" t="s">
        <v>220</v>
      </c>
      <c r="NN402" s="2" t="s">
        <v>220</v>
      </c>
      <c r="NO402" s="4"/>
      <c r="NP402" s="8"/>
      <c r="NQ402" s="4"/>
      <c r="NR402" s="8"/>
      <c r="NS402" s="7"/>
      <c r="NT402" s="7"/>
      <c r="NU402" s="2" t="s">
        <v>277</v>
      </c>
      <c r="NV402" s="2" t="s">
        <v>217</v>
      </c>
      <c r="NW402" s="2" t="s">
        <v>220</v>
      </c>
      <c r="NX402" s="2" t="s">
        <v>220</v>
      </c>
      <c r="NY402" s="2" t="s">
        <v>232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220</v>
      </c>
      <c r="OH402" s="2" t="s">
        <v>220</v>
      </c>
      <c r="OI402" s="2" t="s">
        <v>220</v>
      </c>
      <c r="OJ402" s="2" t="s">
        <v>220</v>
      </c>
      <c r="OK402" s="2" t="s">
        <v>220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230</v>
      </c>
      <c r="OT402" s="2" t="s">
        <v>270</v>
      </c>
      <c r="OU402" s="2" t="s">
        <v>607</v>
      </c>
      <c r="OV402" s="2" t="s">
        <v>261</v>
      </c>
      <c r="OW402" s="2" t="s">
        <v>232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277</v>
      </c>
      <c r="PF402" s="2" t="s">
        <v>217</v>
      </c>
      <c r="PG402" s="2" t="s">
        <v>220</v>
      </c>
      <c r="PH402" s="2" t="s">
        <v>220</v>
      </c>
      <c r="PI402" s="2" t="s">
        <v>232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230</v>
      </c>
      <c r="PR402" s="2" t="s">
        <v>270</v>
      </c>
      <c r="PS402" s="2" t="s">
        <v>609</v>
      </c>
      <c r="PT402" s="2" t="s">
        <v>1505</v>
      </c>
      <c r="PU402" s="2" t="s">
        <v>232</v>
      </c>
      <c r="PV402" s="2" t="s">
        <v>220</v>
      </c>
      <c r="PW402" s="4">
        <v>40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>
        <v>100</v>
      </c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>
        <v>55</v>
      </c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>
        <v>70</v>
      </c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</row>
    <row r="403">
      <c r="A403" s="2" t="s">
        <v>3554</v>
      </c>
      <c r="B403" s="2" t="s">
        <v>209</v>
      </c>
      <c r="C403" s="2" t="s">
        <v>3341</v>
      </c>
      <c r="D403" s="2" t="s">
        <v>211</v>
      </c>
      <c r="E403" s="2" t="s">
        <v>1372</v>
      </c>
      <c r="F403" s="2" t="s">
        <v>3541</v>
      </c>
      <c r="G403" s="2" t="s">
        <v>3541</v>
      </c>
      <c r="H403" s="2" t="s">
        <v>3541</v>
      </c>
      <c r="I403" s="2" t="s">
        <v>3542</v>
      </c>
      <c r="J403" s="2" t="s">
        <v>3394</v>
      </c>
      <c r="K403" s="2" t="s">
        <v>1528</v>
      </c>
      <c r="L403" s="3">
        <v>114.04</v>
      </c>
      <c r="M403" s="3">
        <v>119.74</v>
      </c>
      <c r="N403" s="3">
        <v>244.99</v>
      </c>
      <c r="O403" s="2" t="s">
        <v>217</v>
      </c>
      <c r="P403" s="2" t="s">
        <v>673</v>
      </c>
      <c r="Q403" s="2" t="s">
        <v>219</v>
      </c>
      <c r="R403" s="2" t="s">
        <v>220</v>
      </c>
      <c r="S403" s="2" t="s">
        <v>3543</v>
      </c>
      <c r="T403" s="2" t="s">
        <v>220</v>
      </c>
      <c r="U403" s="2" t="s">
        <v>3381</v>
      </c>
      <c r="V403" s="2" t="s">
        <v>3326</v>
      </c>
      <c r="W403" s="2" t="s">
        <v>3167</v>
      </c>
      <c r="X403" s="2" t="s">
        <v>3029</v>
      </c>
      <c r="Y403" s="2" t="s">
        <v>582</v>
      </c>
      <c r="Z403" s="4">
        <v>2</v>
      </c>
      <c r="AA403" s="4">
        <f>=ROUNDDOWN(0.666666666666667,0)</f>
      </c>
      <c r="AB403" s="5">
        <v>3</v>
      </c>
      <c r="AC403" s="2" t="s">
        <v>3544</v>
      </c>
      <c r="AD403" s="4">
        <v>50</v>
      </c>
      <c r="AE403" s="4">
        <v>160</v>
      </c>
      <c r="AF403" s="6">
        <v>66</v>
      </c>
      <c r="AG403" s="6"/>
      <c r="AH403" s="7">
        <v>0.6429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>
        <v>6</v>
      </c>
      <c r="AQ403" s="8">
        <v>756.88</v>
      </c>
      <c r="AR403" s="4">
        <v>9</v>
      </c>
      <c r="AS403" s="8">
        <v>1003.66</v>
      </c>
      <c r="AT403" s="7">
        <v>-0.3333</v>
      </c>
      <c r="AU403" s="7">
        <v>-0.2459</v>
      </c>
      <c r="AV403" s="4" t="s">
        <v>220</v>
      </c>
      <c r="AW403" s="8" t="s">
        <v>220</v>
      </c>
      <c r="AX403" s="4" t="s">
        <v>220</v>
      </c>
      <c r="AY403" s="8" t="s">
        <v>220</v>
      </c>
      <c r="AZ403" s="7" t="s">
        <v>220</v>
      </c>
      <c r="BA403" s="7" t="s">
        <v>220</v>
      </c>
      <c r="BB403" s="7">
        <v>0.2547</v>
      </c>
      <c r="BC403" s="4" t="s">
        <v>220</v>
      </c>
      <c r="BD403" s="8" t="s">
        <v>220</v>
      </c>
      <c r="BE403" s="4" t="s">
        <v>220</v>
      </c>
      <c r="BF403" s="8" t="s">
        <v>220</v>
      </c>
      <c r="BG403" s="7" t="s">
        <v>220</v>
      </c>
      <c r="BH403" s="7" t="s">
        <v>220</v>
      </c>
      <c r="BI403" s="7" t="s">
        <v>220</v>
      </c>
      <c r="BJ403" s="4">
        <v>6</v>
      </c>
      <c r="BK403" s="8">
        <v>756.88</v>
      </c>
      <c r="BL403" s="2" t="s">
        <v>3391</v>
      </c>
      <c r="BM403" s="7">
        <v>1</v>
      </c>
      <c r="BN403" s="7">
        <v>1</v>
      </c>
      <c r="BO403" s="4">
        <v>3</v>
      </c>
      <c r="BP403" s="8">
        <v>374.61</v>
      </c>
      <c r="BQ403" s="4">
        <v>1</v>
      </c>
      <c r="BR403" s="8">
        <v>124.87</v>
      </c>
      <c r="BS403" s="7">
        <v>2</v>
      </c>
      <c r="BT403" s="7">
        <v>2</v>
      </c>
      <c r="BU403" s="2" t="s">
        <v>230</v>
      </c>
      <c r="BV403" s="2" t="s">
        <v>217</v>
      </c>
      <c r="BW403" s="2" t="s">
        <v>220</v>
      </c>
      <c r="BX403" s="2" t="s">
        <v>2833</v>
      </c>
      <c r="BY403" s="2" t="s">
        <v>232</v>
      </c>
      <c r="BZ403" s="2" t="s">
        <v>220</v>
      </c>
      <c r="CA403" s="4">
        <v>1</v>
      </c>
      <c r="CB403" s="8">
        <v>136.75</v>
      </c>
      <c r="CC403" s="4">
        <v>1</v>
      </c>
      <c r="CD403" s="8">
        <v>136.75</v>
      </c>
      <c r="CE403" s="7"/>
      <c r="CF403" s="7"/>
      <c r="CG403" s="2" t="s">
        <v>230</v>
      </c>
      <c r="CH403" s="2" t="s">
        <v>217</v>
      </c>
      <c r="CI403" s="2" t="s">
        <v>3346</v>
      </c>
      <c r="CJ403" s="2" t="s">
        <v>1445</v>
      </c>
      <c r="CK403" s="2" t="s">
        <v>232</v>
      </c>
      <c r="CL403" s="2" t="s">
        <v>220</v>
      </c>
      <c r="CM403" s="4"/>
      <c r="CN403" s="8"/>
      <c r="CO403" s="4">
        <v>2</v>
      </c>
      <c r="CP403" s="8">
        <v>220.5</v>
      </c>
      <c r="CQ403" s="7">
        <v>-1</v>
      </c>
      <c r="CR403" s="7">
        <v>-1</v>
      </c>
      <c r="CS403" s="2" t="s">
        <v>230</v>
      </c>
      <c r="CT403" s="2" t="s">
        <v>217</v>
      </c>
      <c r="CU403" s="2" t="s">
        <v>3546</v>
      </c>
      <c r="CV403" s="2" t="s">
        <v>587</v>
      </c>
      <c r="CW403" s="2" t="s">
        <v>232</v>
      </c>
      <c r="CX403" s="2" t="s">
        <v>220</v>
      </c>
      <c r="CY403" s="4">
        <v>1</v>
      </c>
      <c r="CZ403" s="8">
        <v>125.78</v>
      </c>
      <c r="DA403" s="4">
        <v>1</v>
      </c>
      <c r="DB403" s="8">
        <v>125.78</v>
      </c>
      <c r="DC403" s="7"/>
      <c r="DD403" s="7"/>
      <c r="DE403" s="2" t="s">
        <v>230</v>
      </c>
      <c r="DF403" s="2" t="s">
        <v>217</v>
      </c>
      <c r="DG403" s="2" t="s">
        <v>1690</v>
      </c>
      <c r="DH403" s="2" t="s">
        <v>1725</v>
      </c>
      <c r="DI403" s="2" t="s">
        <v>232</v>
      </c>
      <c r="DJ403" s="2" t="s">
        <v>220</v>
      </c>
      <c r="DK403" s="4">
        <v>1</v>
      </c>
      <c r="DL403" s="8">
        <v>119.74</v>
      </c>
      <c r="DM403" s="4"/>
      <c r="DN403" s="8"/>
      <c r="DO403" s="7"/>
      <c r="DP403" s="7"/>
      <c r="DQ403" s="2" t="s">
        <v>230</v>
      </c>
      <c r="DR403" s="2" t="s">
        <v>217</v>
      </c>
      <c r="DS403" s="2" t="s">
        <v>1994</v>
      </c>
      <c r="DT403" s="2" t="s">
        <v>2410</v>
      </c>
      <c r="DU403" s="2" t="s">
        <v>232</v>
      </c>
      <c r="DV403" s="2" t="s">
        <v>220</v>
      </c>
      <c r="DW403" s="4"/>
      <c r="DX403" s="8"/>
      <c r="DY403" s="4">
        <v>3</v>
      </c>
      <c r="DZ403" s="8">
        <v>270.03</v>
      </c>
      <c r="EA403" s="7">
        <v>-1</v>
      </c>
      <c r="EB403" s="7">
        <v>-1</v>
      </c>
      <c r="EC403" s="2" t="s">
        <v>230</v>
      </c>
      <c r="ED403" s="2" t="s">
        <v>217</v>
      </c>
      <c r="EE403" s="2" t="s">
        <v>1999</v>
      </c>
      <c r="EF403" s="2" t="s">
        <v>1990</v>
      </c>
      <c r="EG403" s="2" t="s">
        <v>232</v>
      </c>
      <c r="EH403" s="2" t="s">
        <v>220</v>
      </c>
      <c r="EI403" s="4"/>
      <c r="EJ403" s="8"/>
      <c r="EK403" s="4"/>
      <c r="EL403" s="8"/>
      <c r="EM403" s="7"/>
      <c r="EN403" s="7"/>
      <c r="EO403" s="2" t="s">
        <v>268</v>
      </c>
      <c r="EP403" s="2" t="s">
        <v>217</v>
      </c>
      <c r="EQ403" s="2" t="s">
        <v>220</v>
      </c>
      <c r="ER403" s="2" t="s">
        <v>220</v>
      </c>
      <c r="ES403" s="2" t="s">
        <v>232</v>
      </c>
      <c r="ET403" s="2" t="s">
        <v>220</v>
      </c>
      <c r="EU403" s="4"/>
      <c r="EV403" s="8"/>
      <c r="EW403" s="4">
        <v>1</v>
      </c>
      <c r="EX403" s="8">
        <v>125.73</v>
      </c>
      <c r="EY403" s="7">
        <v>-1</v>
      </c>
      <c r="EZ403" s="7">
        <v>-1</v>
      </c>
      <c r="FA403" s="2" t="s">
        <v>230</v>
      </c>
      <c r="FB403" s="2" t="s">
        <v>217</v>
      </c>
      <c r="FC403" s="2" t="s">
        <v>3502</v>
      </c>
      <c r="FD403" s="2" t="s">
        <v>869</v>
      </c>
      <c r="FE403" s="2" t="s">
        <v>232</v>
      </c>
      <c r="FF403" s="2" t="s">
        <v>220</v>
      </c>
      <c r="FG403" s="4"/>
      <c r="FH403" s="8"/>
      <c r="FI403" s="4"/>
      <c r="FJ403" s="8"/>
      <c r="FK403" s="7"/>
      <c r="FL403" s="7"/>
      <c r="FM403" s="2" t="s">
        <v>230</v>
      </c>
      <c r="FN403" s="2" t="s">
        <v>217</v>
      </c>
      <c r="FO403" s="2" t="s">
        <v>458</v>
      </c>
      <c r="FP403" s="2" t="s">
        <v>484</v>
      </c>
      <c r="FQ403" s="2" t="s">
        <v>232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416</v>
      </c>
      <c r="FZ403" s="2" t="s">
        <v>217</v>
      </c>
      <c r="GA403" s="2" t="s">
        <v>220</v>
      </c>
      <c r="GB403" s="2" t="s">
        <v>220</v>
      </c>
      <c r="GC403" s="2" t="s">
        <v>232</v>
      </c>
      <c r="GD403" s="2" t="s">
        <v>220</v>
      </c>
      <c r="GE403" s="4"/>
      <c r="GF403" s="8"/>
      <c r="GG403" s="4"/>
      <c r="GH403" s="8"/>
      <c r="GI403" s="7"/>
      <c r="GJ403" s="7"/>
      <c r="GK403" s="2" t="s">
        <v>230</v>
      </c>
      <c r="GL403" s="2" t="s">
        <v>217</v>
      </c>
      <c r="GM403" s="2" t="s">
        <v>250</v>
      </c>
      <c r="GN403" s="2" t="s">
        <v>2516</v>
      </c>
      <c r="GO403" s="2" t="s">
        <v>232</v>
      </c>
      <c r="GP403" s="2" t="s">
        <v>220</v>
      </c>
      <c r="GQ403" s="4"/>
      <c r="GR403" s="8"/>
      <c r="GS403" s="4"/>
      <c r="GT403" s="8"/>
      <c r="GU403" s="7"/>
      <c r="GV403" s="7"/>
      <c r="GW403" s="2" t="s">
        <v>268</v>
      </c>
      <c r="GX403" s="2" t="s">
        <v>217</v>
      </c>
      <c r="GY403" s="2" t="s">
        <v>220</v>
      </c>
      <c r="GZ403" s="2" t="s">
        <v>220</v>
      </c>
      <c r="HA403" s="2" t="s">
        <v>232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254</v>
      </c>
      <c r="HJ403" s="2" t="s">
        <v>217</v>
      </c>
      <c r="HK403" s="2" t="s">
        <v>220</v>
      </c>
      <c r="HL403" s="2" t="s">
        <v>220</v>
      </c>
      <c r="HM403" s="2" t="s">
        <v>232</v>
      </c>
      <c r="HN403" s="2" t="s">
        <v>220</v>
      </c>
      <c r="HO403" s="4"/>
      <c r="HP403" s="8"/>
      <c r="HQ403" s="4"/>
      <c r="HR403" s="8"/>
      <c r="HS403" s="7"/>
      <c r="HT403" s="7"/>
      <c r="HU403" s="2" t="s">
        <v>230</v>
      </c>
      <c r="HV403" s="2" t="s">
        <v>217</v>
      </c>
      <c r="HW403" s="2" t="s">
        <v>970</v>
      </c>
      <c r="HX403" s="2" t="s">
        <v>220</v>
      </c>
      <c r="HY403" s="2" t="s">
        <v>232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230</v>
      </c>
      <c r="IH403" s="2" t="s">
        <v>217</v>
      </c>
      <c r="II403" s="2" t="s">
        <v>1994</v>
      </c>
      <c r="IJ403" s="2" t="s">
        <v>3337</v>
      </c>
      <c r="IK403" s="2" t="s">
        <v>232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277</v>
      </c>
      <c r="IT403" s="2" t="s">
        <v>217</v>
      </c>
      <c r="IU403" s="2" t="s">
        <v>220</v>
      </c>
      <c r="IV403" s="2" t="s">
        <v>220</v>
      </c>
      <c r="IW403" s="2" t="s">
        <v>232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230</v>
      </c>
      <c r="JF403" s="2" t="s">
        <v>217</v>
      </c>
      <c r="JG403" s="2" t="s">
        <v>329</v>
      </c>
      <c r="JH403" s="2" t="s">
        <v>933</v>
      </c>
      <c r="JI403" s="2" t="s">
        <v>232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268</v>
      </c>
      <c r="JR403" s="2" t="s">
        <v>217</v>
      </c>
      <c r="JS403" s="2" t="s">
        <v>603</v>
      </c>
      <c r="JT403" s="2" t="s">
        <v>220</v>
      </c>
      <c r="JU403" s="2" t="s">
        <v>232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230</v>
      </c>
      <c r="KD403" s="2" t="s">
        <v>217</v>
      </c>
      <c r="KE403" s="2" t="s">
        <v>262</v>
      </c>
      <c r="KF403" s="2" t="s">
        <v>2118</v>
      </c>
      <c r="KG403" s="2" t="s">
        <v>232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254</v>
      </c>
      <c r="KP403" s="2" t="s">
        <v>217</v>
      </c>
      <c r="KQ403" s="2" t="s">
        <v>220</v>
      </c>
      <c r="KR403" s="2" t="s">
        <v>220</v>
      </c>
      <c r="KS403" s="2" t="s">
        <v>232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277</v>
      </c>
      <c r="LB403" s="2" t="s">
        <v>217</v>
      </c>
      <c r="LC403" s="2" t="s">
        <v>220</v>
      </c>
      <c r="LD403" s="2" t="s">
        <v>220</v>
      </c>
      <c r="LE403" s="2" t="s">
        <v>232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277</v>
      </c>
      <c r="LN403" s="2" t="s">
        <v>217</v>
      </c>
      <c r="LO403" s="2" t="s">
        <v>220</v>
      </c>
      <c r="LP403" s="2" t="s">
        <v>220</v>
      </c>
      <c r="LQ403" s="2" t="s">
        <v>232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230</v>
      </c>
      <c r="LZ403" s="2" t="s">
        <v>270</v>
      </c>
      <c r="MA403" s="2" t="s">
        <v>2980</v>
      </c>
      <c r="MB403" s="2" t="s">
        <v>220</v>
      </c>
      <c r="MC403" s="2" t="s">
        <v>232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230</v>
      </c>
      <c r="ML403" s="2" t="s">
        <v>270</v>
      </c>
      <c r="MM403" s="2" t="s">
        <v>421</v>
      </c>
      <c r="MN403" s="2" t="s">
        <v>3555</v>
      </c>
      <c r="MO403" s="2" t="s">
        <v>232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230</v>
      </c>
      <c r="MX403" s="2" t="s">
        <v>274</v>
      </c>
      <c r="MY403" s="2" t="s">
        <v>1710</v>
      </c>
      <c r="MZ403" s="2" t="s">
        <v>695</v>
      </c>
      <c r="NA403" s="2" t="s">
        <v>232</v>
      </c>
      <c r="NB403" s="2" t="s">
        <v>220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220</v>
      </c>
      <c r="NK403" s="2" t="s">
        <v>220</v>
      </c>
      <c r="NL403" s="2" t="s">
        <v>220</v>
      </c>
      <c r="NM403" s="2" t="s">
        <v>220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277</v>
      </c>
      <c r="NV403" s="2" t="s">
        <v>217</v>
      </c>
      <c r="NW403" s="2" t="s">
        <v>220</v>
      </c>
      <c r="NX403" s="2" t="s">
        <v>220</v>
      </c>
      <c r="NY403" s="2" t="s">
        <v>232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220</v>
      </c>
      <c r="OI403" s="2" t="s">
        <v>220</v>
      </c>
      <c r="OJ403" s="2" t="s">
        <v>220</v>
      </c>
      <c r="OK403" s="2" t="s">
        <v>220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230</v>
      </c>
      <c r="OT403" s="2" t="s">
        <v>270</v>
      </c>
      <c r="OU403" s="2" t="s">
        <v>607</v>
      </c>
      <c r="OV403" s="2" t="s">
        <v>2423</v>
      </c>
      <c r="OW403" s="2" t="s">
        <v>232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277</v>
      </c>
      <c r="PF403" s="2" t="s">
        <v>217</v>
      </c>
      <c r="PG403" s="2" t="s">
        <v>220</v>
      </c>
      <c r="PH403" s="2" t="s">
        <v>220</v>
      </c>
      <c r="PI403" s="2" t="s">
        <v>232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230</v>
      </c>
      <c r="PR403" s="2" t="s">
        <v>270</v>
      </c>
      <c r="PS403" s="2" t="s">
        <v>609</v>
      </c>
      <c r="PT403" s="2" t="s">
        <v>3556</v>
      </c>
      <c r="PU403" s="2" t="s">
        <v>232</v>
      </c>
      <c r="PV403" s="2" t="s">
        <v>220</v>
      </c>
      <c r="PW403" s="4">
        <v>2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>
        <v>50</v>
      </c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>
        <v>55</v>
      </c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>
        <v>55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</row>
    <row r="404">
      <c r="A404" s="2" t="s">
        <v>3557</v>
      </c>
      <c r="B404" s="2" t="s">
        <v>209</v>
      </c>
      <c r="C404" s="2" t="s">
        <v>3341</v>
      </c>
      <c r="D404" s="2" t="s">
        <v>211</v>
      </c>
      <c r="E404" s="2" t="s">
        <v>1372</v>
      </c>
      <c r="F404" s="2" t="s">
        <v>3558</v>
      </c>
      <c r="G404" s="2" t="s">
        <v>3558</v>
      </c>
      <c r="H404" s="2" t="s">
        <v>3558</v>
      </c>
      <c r="I404" s="2" t="s">
        <v>3499</v>
      </c>
      <c r="J404" s="2" t="s">
        <v>3379</v>
      </c>
      <c r="K404" s="2" t="s">
        <v>1583</v>
      </c>
      <c r="L404" s="3">
        <v>93.31</v>
      </c>
      <c r="M404" s="3">
        <v>97.98</v>
      </c>
      <c r="N404" s="3">
        <v>204.99</v>
      </c>
      <c r="O404" s="2" t="s">
        <v>217</v>
      </c>
      <c r="P404" s="2" t="s">
        <v>673</v>
      </c>
      <c r="Q404" s="2" t="s">
        <v>219</v>
      </c>
      <c r="R404" s="2" t="s">
        <v>220</v>
      </c>
      <c r="S404" s="2" t="s">
        <v>3559</v>
      </c>
      <c r="T404" s="2" t="s">
        <v>220</v>
      </c>
      <c r="U404" s="2" t="s">
        <v>3381</v>
      </c>
      <c r="V404" s="2" t="s">
        <v>2964</v>
      </c>
      <c r="W404" s="2" t="s">
        <v>3144</v>
      </c>
      <c r="X404" s="2" t="s">
        <v>3029</v>
      </c>
      <c r="Y404" s="2" t="s">
        <v>2233</v>
      </c>
      <c r="Z404" s="4">
        <v>31</v>
      </c>
      <c r="AA404" s="4">
        <f>=ROUNDDOWN(31,0)</f>
      </c>
      <c r="AB404" s="5">
        <v>1</v>
      </c>
      <c r="AC404" s="2" t="s">
        <v>2464</v>
      </c>
      <c r="AD404" s="4">
        <v>10</v>
      </c>
      <c r="AE404" s="4">
        <v>10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>
        <v>2</v>
      </c>
      <c r="AQ404" s="8">
        <v>192.86</v>
      </c>
      <c r="AR404" s="4">
        <v>2</v>
      </c>
      <c r="AS404" s="8">
        <v>182.42</v>
      </c>
      <c r="AT404" s="7"/>
      <c r="AU404" s="7">
        <v>0.0572</v>
      </c>
      <c r="AV404" s="4">
        <v>24</v>
      </c>
      <c r="AW404" s="8">
        <v>2827.38</v>
      </c>
      <c r="AX404" s="4">
        <v>22</v>
      </c>
      <c r="AY404" s="8">
        <v>2565.24</v>
      </c>
      <c r="AZ404" s="7">
        <v>0.0909</v>
      </c>
      <c r="BA404" s="7">
        <v>0.1022</v>
      </c>
      <c r="BB404" s="7">
        <v>0.0682</v>
      </c>
      <c r="BC404" s="4">
        <v>24</v>
      </c>
      <c r="BD404" s="8">
        <v>2827.38</v>
      </c>
      <c r="BE404" s="4">
        <v>22</v>
      </c>
      <c r="BF404" s="8">
        <v>2565.24</v>
      </c>
      <c r="BG404" s="7">
        <v>0.0909</v>
      </c>
      <c r="BH404" s="7">
        <v>0.1022</v>
      </c>
      <c r="BI404" s="7">
        <v>1</v>
      </c>
      <c r="BJ404" s="4">
        <v>2</v>
      </c>
      <c r="BK404" s="8">
        <v>192.86</v>
      </c>
      <c r="BL404" s="2" t="s">
        <v>3560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230</v>
      </c>
      <c r="BV404" s="2" t="s">
        <v>217</v>
      </c>
      <c r="BW404" s="2" t="s">
        <v>220</v>
      </c>
      <c r="BX404" s="2" t="s">
        <v>3561</v>
      </c>
      <c r="BY404" s="2" t="s">
        <v>232</v>
      </c>
      <c r="BZ404" s="2" t="s">
        <v>220</v>
      </c>
      <c r="CA404" s="4"/>
      <c r="CB404" s="8"/>
      <c r="CC404" s="4"/>
      <c r="CD404" s="8"/>
      <c r="CE404" s="7"/>
      <c r="CF404" s="7"/>
      <c r="CG404" s="2" t="s">
        <v>230</v>
      </c>
      <c r="CH404" s="2" t="s">
        <v>217</v>
      </c>
      <c r="CI404" s="2" t="s">
        <v>3346</v>
      </c>
      <c r="CJ404" s="2" t="s">
        <v>643</v>
      </c>
      <c r="CK404" s="2" t="s">
        <v>232</v>
      </c>
      <c r="CL404" s="2" t="s">
        <v>220</v>
      </c>
      <c r="CM404" s="4">
        <v>1</v>
      </c>
      <c r="CN404" s="8">
        <v>92.25</v>
      </c>
      <c r="CO404" s="4"/>
      <c r="CP404" s="8"/>
      <c r="CQ404" s="7"/>
      <c r="CR404" s="7"/>
      <c r="CS404" s="2" t="s">
        <v>230</v>
      </c>
      <c r="CT404" s="2" t="s">
        <v>217</v>
      </c>
      <c r="CU404" s="2" t="s">
        <v>1542</v>
      </c>
      <c r="CV404" s="2" t="s">
        <v>240</v>
      </c>
      <c r="CW404" s="2" t="s">
        <v>232</v>
      </c>
      <c r="CX404" s="2" t="s">
        <v>220</v>
      </c>
      <c r="CY404" s="4">
        <v>1</v>
      </c>
      <c r="CZ404" s="8">
        <v>100.61</v>
      </c>
      <c r="DA404" s="4"/>
      <c r="DB404" s="8"/>
      <c r="DC404" s="7"/>
      <c r="DD404" s="7"/>
      <c r="DE404" s="2" t="s">
        <v>230</v>
      </c>
      <c r="DF404" s="2" t="s">
        <v>217</v>
      </c>
      <c r="DG404" s="2" t="s">
        <v>2262</v>
      </c>
      <c r="DH404" s="2" t="s">
        <v>2946</v>
      </c>
      <c r="DI404" s="2" t="s">
        <v>232</v>
      </c>
      <c r="DJ404" s="2" t="s">
        <v>220</v>
      </c>
      <c r="DK404" s="4"/>
      <c r="DL404" s="8"/>
      <c r="DM404" s="4"/>
      <c r="DN404" s="8"/>
      <c r="DO404" s="7"/>
      <c r="DP404" s="7"/>
      <c r="DQ404" s="2" t="s">
        <v>230</v>
      </c>
      <c r="DR404" s="2" t="s">
        <v>217</v>
      </c>
      <c r="DS404" s="2" t="s">
        <v>1741</v>
      </c>
      <c r="DT404" s="2" t="s">
        <v>685</v>
      </c>
      <c r="DU404" s="2" t="s">
        <v>232</v>
      </c>
      <c r="DV404" s="2" t="s">
        <v>220</v>
      </c>
      <c r="DW404" s="4"/>
      <c r="DX404" s="8"/>
      <c r="DY404" s="4">
        <v>2</v>
      </c>
      <c r="DZ404" s="8">
        <v>182.42</v>
      </c>
      <c r="EA404" s="7">
        <v>-1</v>
      </c>
      <c r="EB404" s="7">
        <v>-1</v>
      </c>
      <c r="EC404" s="2" t="s">
        <v>230</v>
      </c>
      <c r="ED404" s="2" t="s">
        <v>217</v>
      </c>
      <c r="EE404" s="2" t="s">
        <v>234</v>
      </c>
      <c r="EF404" s="2" t="s">
        <v>2695</v>
      </c>
      <c r="EG404" s="2" t="s">
        <v>232</v>
      </c>
      <c r="EH404" s="2" t="s">
        <v>220</v>
      </c>
      <c r="EI404" s="4"/>
      <c r="EJ404" s="8"/>
      <c r="EK404" s="4"/>
      <c r="EL404" s="8"/>
      <c r="EM404" s="7"/>
      <c r="EN404" s="7"/>
      <c r="EO404" s="2" t="s">
        <v>268</v>
      </c>
      <c r="EP404" s="2" t="s">
        <v>217</v>
      </c>
      <c r="EQ404" s="2" t="s">
        <v>220</v>
      </c>
      <c r="ER404" s="2" t="s">
        <v>220</v>
      </c>
      <c r="ES404" s="2" t="s">
        <v>232</v>
      </c>
      <c r="ET404" s="2" t="s">
        <v>220</v>
      </c>
      <c r="EU404" s="4"/>
      <c r="EV404" s="8"/>
      <c r="EW404" s="4"/>
      <c r="EX404" s="8"/>
      <c r="EY404" s="7"/>
      <c r="EZ404" s="7"/>
      <c r="FA404" s="2" t="s">
        <v>230</v>
      </c>
      <c r="FB404" s="2" t="s">
        <v>217</v>
      </c>
      <c r="FC404" s="2" t="s">
        <v>965</v>
      </c>
      <c r="FD404" s="2" t="s">
        <v>3006</v>
      </c>
      <c r="FE404" s="2" t="s">
        <v>232</v>
      </c>
      <c r="FF404" s="2" t="s">
        <v>220</v>
      </c>
      <c r="FG404" s="4"/>
      <c r="FH404" s="8"/>
      <c r="FI404" s="4"/>
      <c r="FJ404" s="8"/>
      <c r="FK404" s="7"/>
      <c r="FL404" s="7"/>
      <c r="FM404" s="2" t="s">
        <v>230</v>
      </c>
      <c r="FN404" s="2" t="s">
        <v>217</v>
      </c>
      <c r="FO404" s="2" t="s">
        <v>1950</v>
      </c>
      <c r="FP404" s="2" t="s">
        <v>1568</v>
      </c>
      <c r="FQ404" s="2" t="s">
        <v>232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277</v>
      </c>
      <c r="FZ404" s="2" t="s">
        <v>217</v>
      </c>
      <c r="GA404" s="2" t="s">
        <v>220</v>
      </c>
      <c r="GB404" s="2" t="s">
        <v>220</v>
      </c>
      <c r="GC404" s="2" t="s">
        <v>232</v>
      </c>
      <c r="GD404" s="2" t="s">
        <v>220</v>
      </c>
      <c r="GE404" s="4"/>
      <c r="GF404" s="8"/>
      <c r="GG404" s="4"/>
      <c r="GH404" s="8"/>
      <c r="GI404" s="7"/>
      <c r="GJ404" s="7"/>
      <c r="GK404" s="2" t="s">
        <v>230</v>
      </c>
      <c r="GL404" s="2" t="s">
        <v>217</v>
      </c>
      <c r="GM404" s="2" t="s">
        <v>250</v>
      </c>
      <c r="GN404" s="2" t="s">
        <v>2052</v>
      </c>
      <c r="GO404" s="2" t="s">
        <v>232</v>
      </c>
      <c r="GP404" s="2" t="s">
        <v>220</v>
      </c>
      <c r="GQ404" s="4"/>
      <c r="GR404" s="8"/>
      <c r="GS404" s="4"/>
      <c r="GT404" s="8"/>
      <c r="GU404" s="7"/>
      <c r="GV404" s="7"/>
      <c r="GW404" s="2" t="s">
        <v>268</v>
      </c>
      <c r="GX404" s="2" t="s">
        <v>217</v>
      </c>
      <c r="GY404" s="2" t="s">
        <v>220</v>
      </c>
      <c r="GZ404" s="2" t="s">
        <v>220</v>
      </c>
      <c r="HA404" s="2" t="s">
        <v>232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254</v>
      </c>
      <c r="HJ404" s="2" t="s">
        <v>217</v>
      </c>
      <c r="HK404" s="2" t="s">
        <v>220</v>
      </c>
      <c r="HL404" s="2" t="s">
        <v>220</v>
      </c>
      <c r="HM404" s="2" t="s">
        <v>232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230</v>
      </c>
      <c r="HV404" s="2" t="s">
        <v>217</v>
      </c>
      <c r="HW404" s="2" t="s">
        <v>970</v>
      </c>
      <c r="HX404" s="2" t="s">
        <v>220</v>
      </c>
      <c r="HY404" s="2" t="s">
        <v>232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230</v>
      </c>
      <c r="IH404" s="2" t="s">
        <v>217</v>
      </c>
      <c r="II404" s="2" t="s">
        <v>2942</v>
      </c>
      <c r="IJ404" s="2" t="s">
        <v>2623</v>
      </c>
      <c r="IK404" s="2" t="s">
        <v>232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277</v>
      </c>
      <c r="IT404" s="2" t="s">
        <v>217</v>
      </c>
      <c r="IU404" s="2" t="s">
        <v>220</v>
      </c>
      <c r="IV404" s="2" t="s">
        <v>220</v>
      </c>
      <c r="IW404" s="2" t="s">
        <v>232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230</v>
      </c>
      <c r="JF404" s="2" t="s">
        <v>217</v>
      </c>
      <c r="JG404" s="2" t="s">
        <v>329</v>
      </c>
      <c r="JH404" s="2" t="s">
        <v>878</v>
      </c>
      <c r="JI404" s="2" t="s">
        <v>232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230</v>
      </c>
      <c r="JR404" s="2" t="s">
        <v>217</v>
      </c>
      <c r="JS404" s="2" t="s">
        <v>2695</v>
      </c>
      <c r="JT404" s="2" t="s">
        <v>261</v>
      </c>
      <c r="JU404" s="2" t="s">
        <v>232</v>
      </c>
      <c r="JV404" s="2" t="s">
        <v>220</v>
      </c>
      <c r="JW404" s="4"/>
      <c r="JX404" s="8"/>
      <c r="JY404" s="4"/>
      <c r="JZ404" s="8"/>
      <c r="KA404" s="7"/>
      <c r="KB404" s="7"/>
      <c r="KC404" s="2" t="s">
        <v>230</v>
      </c>
      <c r="KD404" s="2" t="s">
        <v>217</v>
      </c>
      <c r="KE404" s="2" t="s">
        <v>262</v>
      </c>
      <c r="KF404" s="2" t="s">
        <v>220</v>
      </c>
      <c r="KG404" s="2" t="s">
        <v>232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230</v>
      </c>
      <c r="KP404" s="2" t="s">
        <v>217</v>
      </c>
      <c r="KQ404" s="2" t="s">
        <v>387</v>
      </c>
      <c r="KR404" s="2" t="s">
        <v>220</v>
      </c>
      <c r="KS404" s="2" t="s">
        <v>232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277</v>
      </c>
      <c r="LB404" s="2" t="s">
        <v>217</v>
      </c>
      <c r="LC404" s="2" t="s">
        <v>220</v>
      </c>
      <c r="LD404" s="2" t="s">
        <v>220</v>
      </c>
      <c r="LE404" s="2" t="s">
        <v>232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277</v>
      </c>
      <c r="LN404" s="2" t="s">
        <v>217</v>
      </c>
      <c r="LO404" s="2" t="s">
        <v>220</v>
      </c>
      <c r="LP404" s="2" t="s">
        <v>220</v>
      </c>
      <c r="LQ404" s="2" t="s">
        <v>232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277</v>
      </c>
      <c r="LZ404" s="2" t="s">
        <v>217</v>
      </c>
      <c r="MA404" s="2" t="s">
        <v>220</v>
      </c>
      <c r="MB404" s="2" t="s">
        <v>220</v>
      </c>
      <c r="MC404" s="2" t="s">
        <v>232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416</v>
      </c>
      <c r="ML404" s="2" t="s">
        <v>217</v>
      </c>
      <c r="MM404" s="2" t="s">
        <v>220</v>
      </c>
      <c r="MN404" s="2" t="s">
        <v>220</v>
      </c>
      <c r="MO404" s="2" t="s">
        <v>232</v>
      </c>
      <c r="MP404" s="2" t="s">
        <v>220</v>
      </c>
      <c r="MQ404" s="4"/>
      <c r="MR404" s="8"/>
      <c r="MS404" s="4"/>
      <c r="MT404" s="8"/>
      <c r="MU404" s="7"/>
      <c r="MV404" s="7"/>
      <c r="MW404" s="2" t="s">
        <v>230</v>
      </c>
      <c r="MX404" s="2" t="s">
        <v>274</v>
      </c>
      <c r="MY404" s="2" t="s">
        <v>1728</v>
      </c>
      <c r="MZ404" s="2" t="s">
        <v>3033</v>
      </c>
      <c r="NA404" s="2" t="s">
        <v>232</v>
      </c>
      <c r="NB404" s="2" t="s">
        <v>220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220</v>
      </c>
      <c r="NK404" s="2" t="s">
        <v>220</v>
      </c>
      <c r="NL404" s="2" t="s">
        <v>220</v>
      </c>
      <c r="NM404" s="2" t="s">
        <v>220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277</v>
      </c>
      <c r="NV404" s="2" t="s">
        <v>217</v>
      </c>
      <c r="NW404" s="2" t="s">
        <v>220</v>
      </c>
      <c r="NX404" s="2" t="s">
        <v>220</v>
      </c>
      <c r="NY404" s="2" t="s">
        <v>232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220</v>
      </c>
      <c r="OI404" s="2" t="s">
        <v>220</v>
      </c>
      <c r="OJ404" s="2" t="s">
        <v>220</v>
      </c>
      <c r="OK404" s="2" t="s">
        <v>220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230</v>
      </c>
      <c r="OT404" s="2" t="s">
        <v>270</v>
      </c>
      <c r="OU404" s="2" t="s">
        <v>1420</v>
      </c>
      <c r="OV404" s="2" t="s">
        <v>220</v>
      </c>
      <c r="OW404" s="2" t="s">
        <v>232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277</v>
      </c>
      <c r="PF404" s="2" t="s">
        <v>217</v>
      </c>
      <c r="PG404" s="2" t="s">
        <v>220</v>
      </c>
      <c r="PH404" s="2" t="s">
        <v>220</v>
      </c>
      <c r="PI404" s="2" t="s">
        <v>232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230</v>
      </c>
      <c r="PR404" s="2" t="s">
        <v>270</v>
      </c>
      <c r="PS404" s="2" t="s">
        <v>472</v>
      </c>
      <c r="PT404" s="2" t="s">
        <v>220</v>
      </c>
      <c r="PU404" s="2" t="s">
        <v>232</v>
      </c>
      <c r="PV404" s="2" t="s">
        <v>220</v>
      </c>
      <c r="PW404" s="4">
        <v>31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>
        <v>10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</row>
    <row r="405">
      <c r="A405" s="2" t="s">
        <v>3562</v>
      </c>
      <c r="B405" s="2" t="s">
        <v>209</v>
      </c>
      <c r="C405" s="2" t="s">
        <v>3341</v>
      </c>
      <c r="D405" s="2" t="s">
        <v>211</v>
      </c>
      <c r="E405" s="2" t="s">
        <v>1372</v>
      </c>
      <c r="F405" s="2" t="s">
        <v>3558</v>
      </c>
      <c r="G405" s="2" t="s">
        <v>3558</v>
      </c>
      <c r="H405" s="2" t="s">
        <v>3558</v>
      </c>
      <c r="I405" s="2" t="s">
        <v>3499</v>
      </c>
      <c r="J405" s="2" t="s">
        <v>2881</v>
      </c>
      <c r="K405" s="2" t="s">
        <v>1583</v>
      </c>
      <c r="L405" s="3">
        <v>103.67</v>
      </c>
      <c r="M405" s="3">
        <v>108.85</v>
      </c>
      <c r="N405" s="3">
        <v>224.99</v>
      </c>
      <c r="O405" s="2" t="s">
        <v>217</v>
      </c>
      <c r="P405" s="2" t="s">
        <v>673</v>
      </c>
      <c r="Q405" s="2" t="s">
        <v>219</v>
      </c>
      <c r="R405" s="2" t="s">
        <v>220</v>
      </c>
      <c r="S405" s="2" t="s">
        <v>3559</v>
      </c>
      <c r="T405" s="2" t="s">
        <v>220</v>
      </c>
      <c r="U405" s="2" t="s">
        <v>3381</v>
      </c>
      <c r="V405" s="2" t="s">
        <v>2964</v>
      </c>
      <c r="W405" s="2" t="s">
        <v>3144</v>
      </c>
      <c r="X405" s="2" t="s">
        <v>3029</v>
      </c>
      <c r="Y405" s="2" t="s">
        <v>2233</v>
      </c>
      <c r="Z405" s="4">
        <v>91</v>
      </c>
      <c r="AA405" s="4">
        <f>=ROUNDDOWN(18.2,0)</f>
      </c>
      <c r="AB405" s="5">
        <v>5</v>
      </c>
      <c r="AC405" s="2" t="s">
        <v>355</v>
      </c>
      <c r="AD405" s="4">
        <v>60</v>
      </c>
      <c r="AE405" s="4">
        <v>88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>
        <v>8</v>
      </c>
      <c r="AQ405" s="8">
        <v>901.24</v>
      </c>
      <c r="AR405" s="4">
        <v>3</v>
      </c>
      <c r="AS405" s="8">
        <v>320.36</v>
      </c>
      <c r="AT405" s="7">
        <v>1.6667</v>
      </c>
      <c r="AU405" s="7">
        <v>1.8132</v>
      </c>
      <c r="AV405" s="4" t="s">
        <v>220</v>
      </c>
      <c r="AW405" s="8" t="s">
        <v>220</v>
      </c>
      <c r="AX405" s="4" t="s">
        <v>220</v>
      </c>
      <c r="AY405" s="8" t="s">
        <v>220</v>
      </c>
      <c r="AZ405" s="7" t="s">
        <v>220</v>
      </c>
      <c r="BA405" s="7" t="s">
        <v>220</v>
      </c>
      <c r="BB405" s="7">
        <v>0.3188</v>
      </c>
      <c r="BC405" s="4" t="s">
        <v>220</v>
      </c>
      <c r="BD405" s="8" t="s">
        <v>220</v>
      </c>
      <c r="BE405" s="4" t="s">
        <v>220</v>
      </c>
      <c r="BF405" s="8" t="s">
        <v>220</v>
      </c>
      <c r="BG405" s="7" t="s">
        <v>220</v>
      </c>
      <c r="BH405" s="7" t="s">
        <v>220</v>
      </c>
      <c r="BI405" s="7" t="s">
        <v>220</v>
      </c>
      <c r="BJ405" s="4">
        <v>8</v>
      </c>
      <c r="BK405" s="8">
        <v>901.24</v>
      </c>
      <c r="BL405" s="2" t="s">
        <v>3563</v>
      </c>
      <c r="BM405" s="7">
        <v>1</v>
      </c>
      <c r="BN405" s="7">
        <v>1</v>
      </c>
      <c r="BO405" s="4">
        <v>2</v>
      </c>
      <c r="BP405" s="8">
        <v>224.78</v>
      </c>
      <c r="BQ405" s="4"/>
      <c r="BR405" s="8"/>
      <c r="BS405" s="7"/>
      <c r="BT405" s="7"/>
      <c r="BU405" s="2" t="s">
        <v>230</v>
      </c>
      <c r="BV405" s="2" t="s">
        <v>217</v>
      </c>
      <c r="BW405" s="2" t="s">
        <v>220</v>
      </c>
      <c r="BX405" s="2" t="s">
        <v>3561</v>
      </c>
      <c r="BY405" s="2" t="s">
        <v>232</v>
      </c>
      <c r="BZ405" s="2" t="s">
        <v>220</v>
      </c>
      <c r="CA405" s="4">
        <v>2</v>
      </c>
      <c r="CB405" s="8">
        <v>239.92</v>
      </c>
      <c r="CC405" s="4"/>
      <c r="CD405" s="8"/>
      <c r="CE405" s="7"/>
      <c r="CF405" s="7"/>
      <c r="CG405" s="2" t="s">
        <v>230</v>
      </c>
      <c r="CH405" s="2" t="s">
        <v>217</v>
      </c>
      <c r="CI405" s="2" t="s">
        <v>3346</v>
      </c>
      <c r="CJ405" s="2" t="s">
        <v>3564</v>
      </c>
      <c r="CK405" s="2" t="s">
        <v>232</v>
      </c>
      <c r="CL405" s="2" t="s">
        <v>220</v>
      </c>
      <c r="CM405" s="4">
        <v>2</v>
      </c>
      <c r="CN405" s="8">
        <v>202.5</v>
      </c>
      <c r="CO405" s="4"/>
      <c r="CP405" s="8"/>
      <c r="CQ405" s="7"/>
      <c r="CR405" s="7"/>
      <c r="CS405" s="2" t="s">
        <v>230</v>
      </c>
      <c r="CT405" s="2" t="s">
        <v>217</v>
      </c>
      <c r="CU405" s="2" t="s">
        <v>1542</v>
      </c>
      <c r="CV405" s="2" t="s">
        <v>233</v>
      </c>
      <c r="CW405" s="2" t="s">
        <v>232</v>
      </c>
      <c r="CX405" s="2" t="s">
        <v>220</v>
      </c>
      <c r="CY405" s="4"/>
      <c r="CZ405" s="8"/>
      <c r="DA405" s="4"/>
      <c r="DB405" s="8"/>
      <c r="DC405" s="7"/>
      <c r="DD405" s="7"/>
      <c r="DE405" s="2" t="s">
        <v>230</v>
      </c>
      <c r="DF405" s="2" t="s">
        <v>217</v>
      </c>
      <c r="DG405" s="2" t="s">
        <v>2262</v>
      </c>
      <c r="DH405" s="2" t="s">
        <v>2249</v>
      </c>
      <c r="DI405" s="2" t="s">
        <v>232</v>
      </c>
      <c r="DJ405" s="2" t="s">
        <v>220</v>
      </c>
      <c r="DK405" s="4"/>
      <c r="DL405" s="8"/>
      <c r="DM405" s="4"/>
      <c r="DN405" s="8"/>
      <c r="DO405" s="7"/>
      <c r="DP405" s="7"/>
      <c r="DQ405" s="2" t="s">
        <v>230</v>
      </c>
      <c r="DR405" s="2" t="s">
        <v>217</v>
      </c>
      <c r="DS405" s="2" t="s">
        <v>1741</v>
      </c>
      <c r="DT405" s="2" t="s">
        <v>3565</v>
      </c>
      <c r="DU405" s="2" t="s">
        <v>232</v>
      </c>
      <c r="DV405" s="2" t="s">
        <v>220</v>
      </c>
      <c r="DW405" s="4"/>
      <c r="DX405" s="8"/>
      <c r="DY405" s="4">
        <v>1</v>
      </c>
      <c r="DZ405" s="8">
        <v>97.21</v>
      </c>
      <c r="EA405" s="7">
        <v>-1</v>
      </c>
      <c r="EB405" s="7">
        <v>-1</v>
      </c>
      <c r="EC405" s="2" t="s">
        <v>230</v>
      </c>
      <c r="ED405" s="2" t="s">
        <v>217</v>
      </c>
      <c r="EE405" s="2" t="s">
        <v>234</v>
      </c>
      <c r="EF405" s="2" t="s">
        <v>1516</v>
      </c>
      <c r="EG405" s="2" t="s">
        <v>232</v>
      </c>
      <c r="EH405" s="2" t="s">
        <v>220</v>
      </c>
      <c r="EI405" s="4"/>
      <c r="EJ405" s="8"/>
      <c r="EK405" s="4"/>
      <c r="EL405" s="8"/>
      <c r="EM405" s="7"/>
      <c r="EN405" s="7"/>
      <c r="EO405" s="2" t="s">
        <v>268</v>
      </c>
      <c r="EP405" s="2" t="s">
        <v>217</v>
      </c>
      <c r="EQ405" s="2" t="s">
        <v>220</v>
      </c>
      <c r="ER405" s="2" t="s">
        <v>220</v>
      </c>
      <c r="ES405" s="2" t="s">
        <v>232</v>
      </c>
      <c r="ET405" s="2" t="s">
        <v>220</v>
      </c>
      <c r="EU405" s="4">
        <v>1</v>
      </c>
      <c r="EV405" s="8">
        <v>114.3</v>
      </c>
      <c r="EW405" s="4">
        <v>1</v>
      </c>
      <c r="EX405" s="8">
        <v>114.3</v>
      </c>
      <c r="EY405" s="7"/>
      <c r="EZ405" s="7"/>
      <c r="FA405" s="2" t="s">
        <v>230</v>
      </c>
      <c r="FB405" s="2" t="s">
        <v>217</v>
      </c>
      <c r="FC405" s="2" t="s">
        <v>1161</v>
      </c>
      <c r="FD405" s="2" t="s">
        <v>284</v>
      </c>
      <c r="FE405" s="2" t="s">
        <v>232</v>
      </c>
      <c r="FF405" s="2" t="s">
        <v>220</v>
      </c>
      <c r="FG405" s="4"/>
      <c r="FH405" s="8"/>
      <c r="FI405" s="4"/>
      <c r="FJ405" s="8"/>
      <c r="FK405" s="7"/>
      <c r="FL405" s="7"/>
      <c r="FM405" s="2" t="s">
        <v>230</v>
      </c>
      <c r="FN405" s="2" t="s">
        <v>217</v>
      </c>
      <c r="FO405" s="2" t="s">
        <v>2449</v>
      </c>
      <c r="FP405" s="2" t="s">
        <v>972</v>
      </c>
      <c r="FQ405" s="2" t="s">
        <v>232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277</v>
      </c>
      <c r="FZ405" s="2" t="s">
        <v>217</v>
      </c>
      <c r="GA405" s="2" t="s">
        <v>220</v>
      </c>
      <c r="GB405" s="2" t="s">
        <v>220</v>
      </c>
      <c r="GC405" s="2" t="s">
        <v>232</v>
      </c>
      <c r="GD405" s="2" t="s">
        <v>220</v>
      </c>
      <c r="GE405" s="4"/>
      <c r="GF405" s="8"/>
      <c r="GG405" s="4"/>
      <c r="GH405" s="8"/>
      <c r="GI405" s="7"/>
      <c r="GJ405" s="7"/>
      <c r="GK405" s="2" t="s">
        <v>230</v>
      </c>
      <c r="GL405" s="2" t="s">
        <v>217</v>
      </c>
      <c r="GM405" s="2" t="s">
        <v>250</v>
      </c>
      <c r="GN405" s="2" t="s">
        <v>220</v>
      </c>
      <c r="GO405" s="2" t="s">
        <v>232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268</v>
      </c>
      <c r="GX405" s="2" t="s">
        <v>217</v>
      </c>
      <c r="GY405" s="2" t="s">
        <v>220</v>
      </c>
      <c r="GZ405" s="2" t="s">
        <v>220</v>
      </c>
      <c r="HA405" s="2" t="s">
        <v>232</v>
      </c>
      <c r="HB405" s="2" t="s">
        <v>220</v>
      </c>
      <c r="HC405" s="4"/>
      <c r="HD405" s="8"/>
      <c r="HE405" s="4"/>
      <c r="HF405" s="8"/>
      <c r="HG405" s="7"/>
      <c r="HH405" s="7"/>
      <c r="HI405" s="2" t="s">
        <v>254</v>
      </c>
      <c r="HJ405" s="2" t="s">
        <v>217</v>
      </c>
      <c r="HK405" s="2" t="s">
        <v>220</v>
      </c>
      <c r="HL405" s="2" t="s">
        <v>220</v>
      </c>
      <c r="HM405" s="2" t="s">
        <v>232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230</v>
      </c>
      <c r="HV405" s="2" t="s">
        <v>217</v>
      </c>
      <c r="HW405" s="2" t="s">
        <v>970</v>
      </c>
      <c r="HX405" s="2" t="s">
        <v>220</v>
      </c>
      <c r="HY405" s="2" t="s">
        <v>232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230</v>
      </c>
      <c r="IH405" s="2" t="s">
        <v>217</v>
      </c>
      <c r="II405" s="2" t="s">
        <v>2942</v>
      </c>
      <c r="IJ405" s="2" t="s">
        <v>3566</v>
      </c>
      <c r="IK405" s="2" t="s">
        <v>232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277</v>
      </c>
      <c r="IT405" s="2" t="s">
        <v>217</v>
      </c>
      <c r="IU405" s="2" t="s">
        <v>220</v>
      </c>
      <c r="IV405" s="2" t="s">
        <v>220</v>
      </c>
      <c r="IW405" s="2" t="s">
        <v>232</v>
      </c>
      <c r="IX405" s="2" t="s">
        <v>220</v>
      </c>
      <c r="IY405" s="4">
        <v>1</v>
      </c>
      <c r="IZ405" s="8">
        <v>119.74</v>
      </c>
      <c r="JA405" s="4"/>
      <c r="JB405" s="8"/>
      <c r="JC405" s="7"/>
      <c r="JD405" s="7"/>
      <c r="JE405" s="2" t="s">
        <v>230</v>
      </c>
      <c r="JF405" s="2" t="s">
        <v>217</v>
      </c>
      <c r="JG405" s="2" t="s">
        <v>329</v>
      </c>
      <c r="JH405" s="2" t="s">
        <v>816</v>
      </c>
      <c r="JI405" s="2" t="s">
        <v>232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230</v>
      </c>
      <c r="JR405" s="2" t="s">
        <v>217</v>
      </c>
      <c r="JS405" s="2" t="s">
        <v>2695</v>
      </c>
      <c r="JT405" s="2" t="s">
        <v>3051</v>
      </c>
      <c r="JU405" s="2" t="s">
        <v>232</v>
      </c>
      <c r="JV405" s="2" t="s">
        <v>220</v>
      </c>
      <c r="JW405" s="4"/>
      <c r="JX405" s="8"/>
      <c r="JY405" s="4">
        <v>1</v>
      </c>
      <c r="JZ405" s="8">
        <v>108.85</v>
      </c>
      <c r="KA405" s="7">
        <v>-1</v>
      </c>
      <c r="KB405" s="7">
        <v>-1</v>
      </c>
      <c r="KC405" s="2" t="s">
        <v>230</v>
      </c>
      <c r="KD405" s="2" t="s">
        <v>217</v>
      </c>
      <c r="KE405" s="2" t="s">
        <v>262</v>
      </c>
      <c r="KF405" s="2" t="s">
        <v>879</v>
      </c>
      <c r="KG405" s="2" t="s">
        <v>232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230</v>
      </c>
      <c r="KP405" s="2" t="s">
        <v>217</v>
      </c>
      <c r="KQ405" s="2" t="s">
        <v>387</v>
      </c>
      <c r="KR405" s="2" t="s">
        <v>220</v>
      </c>
      <c r="KS405" s="2" t="s">
        <v>232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277</v>
      </c>
      <c r="LB405" s="2" t="s">
        <v>217</v>
      </c>
      <c r="LC405" s="2" t="s">
        <v>220</v>
      </c>
      <c r="LD405" s="2" t="s">
        <v>220</v>
      </c>
      <c r="LE405" s="2" t="s">
        <v>232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277</v>
      </c>
      <c r="LN405" s="2" t="s">
        <v>217</v>
      </c>
      <c r="LO405" s="2" t="s">
        <v>220</v>
      </c>
      <c r="LP405" s="2" t="s">
        <v>220</v>
      </c>
      <c r="LQ405" s="2" t="s">
        <v>232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277</v>
      </c>
      <c r="LZ405" s="2" t="s">
        <v>217</v>
      </c>
      <c r="MA405" s="2" t="s">
        <v>220</v>
      </c>
      <c r="MB405" s="2" t="s">
        <v>220</v>
      </c>
      <c r="MC405" s="2" t="s">
        <v>232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416</v>
      </c>
      <c r="ML405" s="2" t="s">
        <v>217</v>
      </c>
      <c r="MM405" s="2" t="s">
        <v>220</v>
      </c>
      <c r="MN405" s="2" t="s">
        <v>220</v>
      </c>
      <c r="MO405" s="2" t="s">
        <v>232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230</v>
      </c>
      <c r="MX405" s="2" t="s">
        <v>274</v>
      </c>
      <c r="MY405" s="2" t="s">
        <v>1728</v>
      </c>
      <c r="MZ405" s="2" t="s">
        <v>2698</v>
      </c>
      <c r="NA405" s="2" t="s">
        <v>232</v>
      </c>
      <c r="NB405" s="2" t="s">
        <v>220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220</v>
      </c>
      <c r="NK405" s="2" t="s">
        <v>220</v>
      </c>
      <c r="NL405" s="2" t="s">
        <v>220</v>
      </c>
      <c r="NM405" s="2" t="s">
        <v>220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277</v>
      </c>
      <c r="NV405" s="2" t="s">
        <v>217</v>
      </c>
      <c r="NW405" s="2" t="s">
        <v>220</v>
      </c>
      <c r="NX405" s="2" t="s">
        <v>220</v>
      </c>
      <c r="NY405" s="2" t="s">
        <v>232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220</v>
      </c>
      <c r="OI405" s="2" t="s">
        <v>220</v>
      </c>
      <c r="OJ405" s="2" t="s">
        <v>220</v>
      </c>
      <c r="OK405" s="2" t="s">
        <v>220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230</v>
      </c>
      <c r="OT405" s="2" t="s">
        <v>270</v>
      </c>
      <c r="OU405" s="2" t="s">
        <v>1420</v>
      </c>
      <c r="OV405" s="2" t="s">
        <v>220</v>
      </c>
      <c r="OW405" s="2" t="s">
        <v>232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277</v>
      </c>
      <c r="PF405" s="2" t="s">
        <v>217</v>
      </c>
      <c r="PG405" s="2" t="s">
        <v>220</v>
      </c>
      <c r="PH405" s="2" t="s">
        <v>220</v>
      </c>
      <c r="PI405" s="2" t="s">
        <v>232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230</v>
      </c>
      <c r="PR405" s="2" t="s">
        <v>270</v>
      </c>
      <c r="PS405" s="2" t="s">
        <v>472</v>
      </c>
      <c r="PT405" s="2" t="s">
        <v>497</v>
      </c>
      <c r="PU405" s="2" t="s">
        <v>232</v>
      </c>
      <c r="PV405" s="2" t="s">
        <v>220</v>
      </c>
      <c r="PW405" s="4">
        <v>91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>
        <v>60</v>
      </c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>
        <v>28</v>
      </c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</row>
    <row r="406">
      <c r="A406" s="2" t="s">
        <v>3567</v>
      </c>
      <c r="B406" s="2" t="s">
        <v>209</v>
      </c>
      <c r="C406" s="2" t="s">
        <v>3341</v>
      </c>
      <c r="D406" s="2" t="s">
        <v>211</v>
      </c>
      <c r="E406" s="2" t="s">
        <v>1372</v>
      </c>
      <c r="F406" s="2" t="s">
        <v>3558</v>
      </c>
      <c r="G406" s="2" t="s">
        <v>3558</v>
      </c>
      <c r="H406" s="2" t="s">
        <v>3558</v>
      </c>
      <c r="I406" s="2" t="s">
        <v>3499</v>
      </c>
      <c r="J406" s="2" t="s">
        <v>1518</v>
      </c>
      <c r="K406" s="2" t="s">
        <v>1583</v>
      </c>
      <c r="L406" s="3">
        <v>114.04</v>
      </c>
      <c r="M406" s="3">
        <v>119.74</v>
      </c>
      <c r="N406" s="3">
        <v>244.99</v>
      </c>
      <c r="O406" s="2" t="s">
        <v>217</v>
      </c>
      <c r="P406" s="2" t="s">
        <v>673</v>
      </c>
      <c r="Q406" s="2" t="s">
        <v>219</v>
      </c>
      <c r="R406" s="2" t="s">
        <v>220</v>
      </c>
      <c r="S406" s="2" t="s">
        <v>3559</v>
      </c>
      <c r="T406" s="2" t="s">
        <v>220</v>
      </c>
      <c r="U406" s="2" t="s">
        <v>3381</v>
      </c>
      <c r="V406" s="2" t="s">
        <v>2964</v>
      </c>
      <c r="W406" s="2" t="s">
        <v>3144</v>
      </c>
      <c r="X406" s="2" t="s">
        <v>3029</v>
      </c>
      <c r="Y406" s="2" t="s">
        <v>2233</v>
      </c>
      <c r="Z406" s="4">
        <v>42</v>
      </c>
      <c r="AA406" s="4">
        <f>=ROUNDDOWN(7,0)</f>
      </c>
      <c r="AB406" s="5">
        <v>6</v>
      </c>
      <c r="AC406" s="2" t="s">
        <v>355</v>
      </c>
      <c r="AD406" s="4">
        <v>19</v>
      </c>
      <c r="AE406" s="4">
        <v>203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10</v>
      </c>
      <c r="AQ406" s="8">
        <v>1237.57</v>
      </c>
      <c r="AR406" s="4">
        <v>16</v>
      </c>
      <c r="AS406" s="8">
        <v>1937.59</v>
      </c>
      <c r="AT406" s="7">
        <v>-0.375</v>
      </c>
      <c r="AU406" s="7">
        <v>-0.3613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0.4377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10</v>
      </c>
      <c r="BK406" s="8">
        <v>1237.57</v>
      </c>
      <c r="BL406" s="2" t="s">
        <v>3568</v>
      </c>
      <c r="BM406" s="7">
        <v>1</v>
      </c>
      <c r="BN406" s="7">
        <v>1</v>
      </c>
      <c r="BO406" s="4">
        <v>3</v>
      </c>
      <c r="BP406" s="8">
        <v>379.83</v>
      </c>
      <c r="BQ406" s="4">
        <v>7</v>
      </c>
      <c r="BR406" s="8">
        <v>886.27</v>
      </c>
      <c r="BS406" s="7">
        <v>-0.5714</v>
      </c>
      <c r="BT406" s="7">
        <v>-0.5714</v>
      </c>
      <c r="BU406" s="2" t="s">
        <v>230</v>
      </c>
      <c r="BV406" s="2" t="s">
        <v>217</v>
      </c>
      <c r="BW406" s="2" t="s">
        <v>220</v>
      </c>
      <c r="BX406" s="2" t="s">
        <v>3111</v>
      </c>
      <c r="BY406" s="2" t="s">
        <v>232</v>
      </c>
      <c r="BZ406" s="2" t="s">
        <v>220</v>
      </c>
      <c r="CA406" s="4">
        <v>2</v>
      </c>
      <c r="CB406" s="8">
        <v>266.54</v>
      </c>
      <c r="CC406" s="4"/>
      <c r="CD406" s="8"/>
      <c r="CE406" s="7"/>
      <c r="CF406" s="7"/>
      <c r="CG406" s="2" t="s">
        <v>230</v>
      </c>
      <c r="CH406" s="2" t="s">
        <v>217</v>
      </c>
      <c r="CI406" s="2" t="s">
        <v>3346</v>
      </c>
      <c r="CJ406" s="2" t="s">
        <v>1412</v>
      </c>
      <c r="CK406" s="2" t="s">
        <v>232</v>
      </c>
      <c r="CL406" s="2" t="s">
        <v>220</v>
      </c>
      <c r="CM406" s="4">
        <v>2</v>
      </c>
      <c r="CN406" s="8">
        <v>225.4</v>
      </c>
      <c r="CO406" s="4">
        <v>3</v>
      </c>
      <c r="CP406" s="8">
        <v>338.1</v>
      </c>
      <c r="CQ406" s="7">
        <v>-0.3333</v>
      </c>
      <c r="CR406" s="7">
        <v>-0.3333</v>
      </c>
      <c r="CS406" s="2" t="s">
        <v>230</v>
      </c>
      <c r="CT406" s="2" t="s">
        <v>217</v>
      </c>
      <c r="CU406" s="2" t="s">
        <v>1542</v>
      </c>
      <c r="CV406" s="2" t="s">
        <v>240</v>
      </c>
      <c r="CW406" s="2" t="s">
        <v>232</v>
      </c>
      <c r="CX406" s="2" t="s">
        <v>220</v>
      </c>
      <c r="CY406" s="4">
        <v>1</v>
      </c>
      <c r="CZ406" s="8">
        <v>125.78</v>
      </c>
      <c r="DA406" s="4"/>
      <c r="DB406" s="8"/>
      <c r="DC406" s="7"/>
      <c r="DD406" s="7"/>
      <c r="DE406" s="2" t="s">
        <v>230</v>
      </c>
      <c r="DF406" s="2" t="s">
        <v>217</v>
      </c>
      <c r="DG406" s="2" t="s">
        <v>2262</v>
      </c>
      <c r="DH406" s="2" t="s">
        <v>2249</v>
      </c>
      <c r="DI406" s="2" t="s">
        <v>232</v>
      </c>
      <c r="DJ406" s="2" t="s">
        <v>220</v>
      </c>
      <c r="DK406" s="4"/>
      <c r="DL406" s="8"/>
      <c r="DM406" s="4"/>
      <c r="DN406" s="8"/>
      <c r="DO406" s="7"/>
      <c r="DP406" s="7"/>
      <c r="DQ406" s="2" t="s">
        <v>230</v>
      </c>
      <c r="DR406" s="2" t="s">
        <v>217</v>
      </c>
      <c r="DS406" s="2" t="s">
        <v>1741</v>
      </c>
      <c r="DT406" s="2" t="s">
        <v>1452</v>
      </c>
      <c r="DU406" s="2" t="s">
        <v>232</v>
      </c>
      <c r="DV406" s="2" t="s">
        <v>220</v>
      </c>
      <c r="DW406" s="4">
        <v>2</v>
      </c>
      <c r="DX406" s="8">
        <v>240.02</v>
      </c>
      <c r="DY406" s="4">
        <v>3</v>
      </c>
      <c r="DZ406" s="8">
        <v>336.03</v>
      </c>
      <c r="EA406" s="7">
        <v>-0.3333</v>
      </c>
      <c r="EB406" s="7">
        <v>-0.2857</v>
      </c>
      <c r="EC406" s="2" t="s">
        <v>230</v>
      </c>
      <c r="ED406" s="2" t="s">
        <v>217</v>
      </c>
      <c r="EE406" s="2" t="s">
        <v>234</v>
      </c>
      <c r="EF406" s="2" t="s">
        <v>1516</v>
      </c>
      <c r="EG406" s="2" t="s">
        <v>232</v>
      </c>
      <c r="EH406" s="2" t="s">
        <v>220</v>
      </c>
      <c r="EI406" s="4"/>
      <c r="EJ406" s="8"/>
      <c r="EK406" s="4"/>
      <c r="EL406" s="8"/>
      <c r="EM406" s="7"/>
      <c r="EN406" s="7"/>
      <c r="EO406" s="2" t="s">
        <v>268</v>
      </c>
      <c r="EP406" s="2" t="s">
        <v>217</v>
      </c>
      <c r="EQ406" s="2" t="s">
        <v>220</v>
      </c>
      <c r="ER406" s="2" t="s">
        <v>220</v>
      </c>
      <c r="ES406" s="2" t="s">
        <v>232</v>
      </c>
      <c r="ET406" s="2" t="s">
        <v>220</v>
      </c>
      <c r="EU406" s="4"/>
      <c r="EV406" s="8"/>
      <c r="EW406" s="4">
        <v>3</v>
      </c>
      <c r="EX406" s="8">
        <v>377.19</v>
      </c>
      <c r="EY406" s="7">
        <v>-1</v>
      </c>
      <c r="EZ406" s="7">
        <v>-1</v>
      </c>
      <c r="FA406" s="2" t="s">
        <v>230</v>
      </c>
      <c r="FB406" s="2" t="s">
        <v>217</v>
      </c>
      <c r="FC406" s="2" t="s">
        <v>3307</v>
      </c>
      <c r="FD406" s="2" t="s">
        <v>284</v>
      </c>
      <c r="FE406" s="2" t="s">
        <v>232</v>
      </c>
      <c r="FF406" s="2" t="s">
        <v>220</v>
      </c>
      <c r="FG406" s="4"/>
      <c r="FH406" s="8"/>
      <c r="FI406" s="4"/>
      <c r="FJ406" s="8"/>
      <c r="FK406" s="7"/>
      <c r="FL406" s="7"/>
      <c r="FM406" s="2" t="s">
        <v>230</v>
      </c>
      <c r="FN406" s="2" t="s">
        <v>217</v>
      </c>
      <c r="FO406" s="2" t="s">
        <v>1174</v>
      </c>
      <c r="FP406" s="2" t="s">
        <v>1919</v>
      </c>
      <c r="FQ406" s="2" t="s">
        <v>232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277</v>
      </c>
      <c r="FZ406" s="2" t="s">
        <v>217</v>
      </c>
      <c r="GA406" s="2" t="s">
        <v>220</v>
      </c>
      <c r="GB406" s="2" t="s">
        <v>220</v>
      </c>
      <c r="GC406" s="2" t="s">
        <v>232</v>
      </c>
      <c r="GD406" s="2" t="s">
        <v>220</v>
      </c>
      <c r="GE406" s="4"/>
      <c r="GF406" s="8"/>
      <c r="GG406" s="4"/>
      <c r="GH406" s="8"/>
      <c r="GI406" s="7"/>
      <c r="GJ406" s="7"/>
      <c r="GK406" s="2" t="s">
        <v>230</v>
      </c>
      <c r="GL406" s="2" t="s">
        <v>217</v>
      </c>
      <c r="GM406" s="2" t="s">
        <v>250</v>
      </c>
      <c r="GN406" s="2" t="s">
        <v>904</v>
      </c>
      <c r="GO406" s="2" t="s">
        <v>232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268</v>
      </c>
      <c r="GX406" s="2" t="s">
        <v>217</v>
      </c>
      <c r="GY406" s="2" t="s">
        <v>220</v>
      </c>
      <c r="GZ406" s="2" t="s">
        <v>220</v>
      </c>
      <c r="HA406" s="2" t="s">
        <v>232</v>
      </c>
      <c r="HB406" s="2" t="s">
        <v>220</v>
      </c>
      <c r="HC406" s="4"/>
      <c r="HD406" s="8"/>
      <c r="HE406" s="4"/>
      <c r="HF406" s="8"/>
      <c r="HG406" s="7"/>
      <c r="HH406" s="7"/>
      <c r="HI406" s="2" t="s">
        <v>254</v>
      </c>
      <c r="HJ406" s="2" t="s">
        <v>217</v>
      </c>
      <c r="HK406" s="2" t="s">
        <v>220</v>
      </c>
      <c r="HL406" s="2" t="s">
        <v>220</v>
      </c>
      <c r="HM406" s="2" t="s">
        <v>232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230</v>
      </c>
      <c r="HV406" s="2" t="s">
        <v>217</v>
      </c>
      <c r="HW406" s="2" t="s">
        <v>970</v>
      </c>
      <c r="HX406" s="2" t="s">
        <v>220</v>
      </c>
      <c r="HY406" s="2" t="s">
        <v>232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230</v>
      </c>
      <c r="IH406" s="2" t="s">
        <v>217</v>
      </c>
      <c r="II406" s="2" t="s">
        <v>2942</v>
      </c>
      <c r="IJ406" s="2" t="s">
        <v>1472</v>
      </c>
      <c r="IK406" s="2" t="s">
        <v>232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277</v>
      </c>
      <c r="IT406" s="2" t="s">
        <v>217</v>
      </c>
      <c r="IU406" s="2" t="s">
        <v>220</v>
      </c>
      <c r="IV406" s="2" t="s">
        <v>220</v>
      </c>
      <c r="IW406" s="2" t="s">
        <v>232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230</v>
      </c>
      <c r="JF406" s="2" t="s">
        <v>217</v>
      </c>
      <c r="JG406" s="2" t="s">
        <v>329</v>
      </c>
      <c r="JH406" s="2" t="s">
        <v>1351</v>
      </c>
      <c r="JI406" s="2" t="s">
        <v>232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230</v>
      </c>
      <c r="JR406" s="2" t="s">
        <v>217</v>
      </c>
      <c r="JS406" s="2" t="s">
        <v>2695</v>
      </c>
      <c r="JT406" s="2" t="s">
        <v>448</v>
      </c>
      <c r="JU406" s="2" t="s">
        <v>232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230</v>
      </c>
      <c r="KD406" s="2" t="s">
        <v>217</v>
      </c>
      <c r="KE406" s="2" t="s">
        <v>262</v>
      </c>
      <c r="KF406" s="2" t="s">
        <v>758</v>
      </c>
      <c r="KG406" s="2" t="s">
        <v>232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230</v>
      </c>
      <c r="KP406" s="2" t="s">
        <v>217</v>
      </c>
      <c r="KQ406" s="2" t="s">
        <v>387</v>
      </c>
      <c r="KR406" s="2" t="s">
        <v>220</v>
      </c>
      <c r="KS406" s="2" t="s">
        <v>232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277</v>
      </c>
      <c r="LB406" s="2" t="s">
        <v>217</v>
      </c>
      <c r="LC406" s="2" t="s">
        <v>220</v>
      </c>
      <c r="LD406" s="2" t="s">
        <v>220</v>
      </c>
      <c r="LE406" s="2" t="s">
        <v>232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277</v>
      </c>
      <c r="LN406" s="2" t="s">
        <v>217</v>
      </c>
      <c r="LO406" s="2" t="s">
        <v>220</v>
      </c>
      <c r="LP406" s="2" t="s">
        <v>220</v>
      </c>
      <c r="LQ406" s="2" t="s">
        <v>232</v>
      </c>
      <c r="LR406" s="2" t="s">
        <v>220</v>
      </c>
      <c r="LS406" s="4"/>
      <c r="LT406" s="8"/>
      <c r="LU406" s="4"/>
      <c r="LV406" s="8"/>
      <c r="LW406" s="7"/>
      <c r="LX406" s="7"/>
      <c r="LY406" s="2" t="s">
        <v>277</v>
      </c>
      <c r="LZ406" s="2" t="s">
        <v>217</v>
      </c>
      <c r="MA406" s="2" t="s">
        <v>220</v>
      </c>
      <c r="MB406" s="2" t="s">
        <v>220</v>
      </c>
      <c r="MC406" s="2" t="s">
        <v>232</v>
      </c>
      <c r="MD406" s="2" t="s">
        <v>220</v>
      </c>
      <c r="ME406" s="4"/>
      <c r="MF406" s="8"/>
      <c r="MG406" s="4"/>
      <c r="MH406" s="8"/>
      <c r="MI406" s="7"/>
      <c r="MJ406" s="7"/>
      <c r="MK406" s="2" t="s">
        <v>416</v>
      </c>
      <c r="ML406" s="2" t="s">
        <v>217</v>
      </c>
      <c r="MM406" s="2" t="s">
        <v>220</v>
      </c>
      <c r="MN406" s="2" t="s">
        <v>220</v>
      </c>
      <c r="MO406" s="2" t="s">
        <v>232</v>
      </c>
      <c r="MP406" s="2" t="s">
        <v>220</v>
      </c>
      <c r="MQ406" s="4"/>
      <c r="MR406" s="8"/>
      <c r="MS406" s="4"/>
      <c r="MT406" s="8"/>
      <c r="MU406" s="7"/>
      <c r="MV406" s="7"/>
      <c r="MW406" s="2" t="s">
        <v>230</v>
      </c>
      <c r="MX406" s="2" t="s">
        <v>274</v>
      </c>
      <c r="MY406" s="2" t="s">
        <v>1728</v>
      </c>
      <c r="MZ406" s="2" t="s">
        <v>1561</v>
      </c>
      <c r="NA406" s="2" t="s">
        <v>232</v>
      </c>
      <c r="NB406" s="2" t="s">
        <v>220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220</v>
      </c>
      <c r="NK406" s="2" t="s">
        <v>220</v>
      </c>
      <c r="NL406" s="2" t="s">
        <v>220</v>
      </c>
      <c r="NM406" s="2" t="s">
        <v>220</v>
      </c>
      <c r="NN406" s="2" t="s">
        <v>220</v>
      </c>
      <c r="NO406" s="4"/>
      <c r="NP406" s="8"/>
      <c r="NQ406" s="4"/>
      <c r="NR406" s="8"/>
      <c r="NS406" s="7"/>
      <c r="NT406" s="7"/>
      <c r="NU406" s="2" t="s">
        <v>277</v>
      </c>
      <c r="NV406" s="2" t="s">
        <v>217</v>
      </c>
      <c r="NW406" s="2" t="s">
        <v>220</v>
      </c>
      <c r="NX406" s="2" t="s">
        <v>220</v>
      </c>
      <c r="NY406" s="2" t="s">
        <v>232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220</v>
      </c>
      <c r="OI406" s="2" t="s">
        <v>220</v>
      </c>
      <c r="OJ406" s="2" t="s">
        <v>220</v>
      </c>
      <c r="OK406" s="2" t="s">
        <v>220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230</v>
      </c>
      <c r="OT406" s="2" t="s">
        <v>270</v>
      </c>
      <c r="OU406" s="2" t="s">
        <v>1420</v>
      </c>
      <c r="OV406" s="2" t="s">
        <v>220</v>
      </c>
      <c r="OW406" s="2" t="s">
        <v>232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277</v>
      </c>
      <c r="PF406" s="2" t="s">
        <v>217</v>
      </c>
      <c r="PG406" s="2" t="s">
        <v>220</v>
      </c>
      <c r="PH406" s="2" t="s">
        <v>220</v>
      </c>
      <c r="PI406" s="2" t="s">
        <v>232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230</v>
      </c>
      <c r="PR406" s="2" t="s">
        <v>270</v>
      </c>
      <c r="PS406" s="2" t="s">
        <v>472</v>
      </c>
      <c r="PT406" s="2" t="s">
        <v>961</v>
      </c>
      <c r="PU406" s="2" t="s">
        <v>232</v>
      </c>
      <c r="PV406" s="2" t="s">
        <v>220</v>
      </c>
      <c r="PW406" s="4">
        <v>42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>
        <v>19</v>
      </c>
      <c r="QO406" s="4"/>
      <c r="QP406" s="4"/>
      <c r="QQ406" s="4"/>
      <c r="QR406" s="4">
        <v>46</v>
      </c>
      <c r="QS406" s="4"/>
      <c r="QT406" s="4"/>
      <c r="QU406" s="4"/>
      <c r="QV406" s="4"/>
      <c r="QW406" s="4"/>
      <c r="QX406" s="4"/>
      <c r="QY406" s="4"/>
      <c r="QZ406" s="4"/>
      <c r="RA406" s="4"/>
      <c r="RB406" s="4">
        <v>68</v>
      </c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>
        <v>70</v>
      </c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</row>
    <row r="407">
      <c r="A407" s="2" t="s">
        <v>3569</v>
      </c>
      <c r="B407" s="2" t="s">
        <v>209</v>
      </c>
      <c r="C407" s="2" t="s">
        <v>3341</v>
      </c>
      <c r="D407" s="2" t="s">
        <v>211</v>
      </c>
      <c r="E407" s="2" t="s">
        <v>1372</v>
      </c>
      <c r="F407" s="2" t="s">
        <v>3558</v>
      </c>
      <c r="G407" s="2" t="s">
        <v>3558</v>
      </c>
      <c r="H407" s="2" t="s">
        <v>3558</v>
      </c>
      <c r="I407" s="2" t="s">
        <v>3499</v>
      </c>
      <c r="J407" s="2" t="s">
        <v>3394</v>
      </c>
      <c r="K407" s="2" t="s">
        <v>1583</v>
      </c>
      <c r="L407" s="3">
        <v>114.04</v>
      </c>
      <c r="M407" s="3">
        <v>119.74</v>
      </c>
      <c r="N407" s="3">
        <v>244.99</v>
      </c>
      <c r="O407" s="2" t="s">
        <v>217</v>
      </c>
      <c r="P407" s="2" t="s">
        <v>673</v>
      </c>
      <c r="Q407" s="2" t="s">
        <v>219</v>
      </c>
      <c r="R407" s="2" t="s">
        <v>220</v>
      </c>
      <c r="S407" s="2" t="s">
        <v>3559</v>
      </c>
      <c r="T407" s="2" t="s">
        <v>220</v>
      </c>
      <c r="U407" s="2" t="s">
        <v>3381</v>
      </c>
      <c r="V407" s="2" t="s">
        <v>2964</v>
      </c>
      <c r="W407" s="2" t="s">
        <v>3144</v>
      </c>
      <c r="X407" s="2" t="s">
        <v>3029</v>
      </c>
      <c r="Y407" s="2" t="s">
        <v>2233</v>
      </c>
      <c r="Z407" s="4">
        <v>89</v>
      </c>
      <c r="AA407" s="4">
        <f>=ROUNDDOWN(44.5,0)</f>
      </c>
      <c r="AB407" s="5">
        <v>2</v>
      </c>
      <c r="AC407" s="2" t="s">
        <v>355</v>
      </c>
      <c r="AD407" s="4">
        <v>32</v>
      </c>
      <c r="AE407" s="4">
        <v>32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>
        <v>4</v>
      </c>
      <c r="AQ407" s="8">
        <v>495.71</v>
      </c>
      <c r="AR407" s="4">
        <v>1</v>
      </c>
      <c r="AS407" s="8">
        <v>124.87</v>
      </c>
      <c r="AT407" s="7">
        <v>3</v>
      </c>
      <c r="AU407" s="7">
        <v>2.9698</v>
      </c>
      <c r="AV407" s="4" t="s">
        <v>220</v>
      </c>
      <c r="AW407" s="8" t="s">
        <v>220</v>
      </c>
      <c r="AX407" s="4" t="s">
        <v>220</v>
      </c>
      <c r="AY407" s="8" t="s">
        <v>220</v>
      </c>
      <c r="AZ407" s="7" t="s">
        <v>220</v>
      </c>
      <c r="BA407" s="7" t="s">
        <v>220</v>
      </c>
      <c r="BB407" s="7">
        <v>0.1753</v>
      </c>
      <c r="BC407" s="4" t="s">
        <v>220</v>
      </c>
      <c r="BD407" s="8" t="s">
        <v>220</v>
      </c>
      <c r="BE407" s="4" t="s">
        <v>220</v>
      </c>
      <c r="BF407" s="8" t="s">
        <v>220</v>
      </c>
      <c r="BG407" s="7" t="s">
        <v>220</v>
      </c>
      <c r="BH407" s="7" t="s">
        <v>220</v>
      </c>
      <c r="BI407" s="7" t="s">
        <v>220</v>
      </c>
      <c r="BJ407" s="4">
        <v>4</v>
      </c>
      <c r="BK407" s="8">
        <v>495.71</v>
      </c>
      <c r="BL407" s="2" t="s">
        <v>3570</v>
      </c>
      <c r="BM407" s="7">
        <v>1</v>
      </c>
      <c r="BN407" s="7">
        <v>1</v>
      </c>
      <c r="BO407" s="4">
        <v>2</v>
      </c>
      <c r="BP407" s="8">
        <v>249.74</v>
      </c>
      <c r="BQ407" s="4">
        <v>1</v>
      </c>
      <c r="BR407" s="8">
        <v>124.87</v>
      </c>
      <c r="BS407" s="7">
        <v>1</v>
      </c>
      <c r="BT407" s="7">
        <v>1</v>
      </c>
      <c r="BU407" s="2" t="s">
        <v>230</v>
      </c>
      <c r="BV407" s="2" t="s">
        <v>217</v>
      </c>
      <c r="BW407" s="2" t="s">
        <v>220</v>
      </c>
      <c r="BX407" s="2" t="s">
        <v>1539</v>
      </c>
      <c r="BY407" s="2" t="s">
        <v>232</v>
      </c>
      <c r="BZ407" s="2" t="s">
        <v>220</v>
      </c>
      <c r="CA407" s="4">
        <v>1</v>
      </c>
      <c r="CB407" s="8">
        <v>133.27</v>
      </c>
      <c r="CC407" s="4"/>
      <c r="CD407" s="8"/>
      <c r="CE407" s="7"/>
      <c r="CF407" s="7"/>
      <c r="CG407" s="2" t="s">
        <v>230</v>
      </c>
      <c r="CH407" s="2" t="s">
        <v>217</v>
      </c>
      <c r="CI407" s="2" t="s">
        <v>3346</v>
      </c>
      <c r="CJ407" s="2" t="s">
        <v>2225</v>
      </c>
      <c r="CK407" s="2" t="s">
        <v>232</v>
      </c>
      <c r="CL407" s="2" t="s">
        <v>220</v>
      </c>
      <c r="CM407" s="4">
        <v>1</v>
      </c>
      <c r="CN407" s="8">
        <v>112.7</v>
      </c>
      <c r="CO407" s="4"/>
      <c r="CP407" s="8"/>
      <c r="CQ407" s="7"/>
      <c r="CR407" s="7"/>
      <c r="CS407" s="2" t="s">
        <v>230</v>
      </c>
      <c r="CT407" s="2" t="s">
        <v>217</v>
      </c>
      <c r="CU407" s="2" t="s">
        <v>1542</v>
      </c>
      <c r="CV407" s="2" t="s">
        <v>240</v>
      </c>
      <c r="CW407" s="2" t="s">
        <v>232</v>
      </c>
      <c r="CX407" s="2" t="s">
        <v>220</v>
      </c>
      <c r="CY407" s="4"/>
      <c r="CZ407" s="8"/>
      <c r="DA407" s="4"/>
      <c r="DB407" s="8"/>
      <c r="DC407" s="7"/>
      <c r="DD407" s="7"/>
      <c r="DE407" s="2" t="s">
        <v>230</v>
      </c>
      <c r="DF407" s="2" t="s">
        <v>217</v>
      </c>
      <c r="DG407" s="2" t="s">
        <v>2262</v>
      </c>
      <c r="DH407" s="2" t="s">
        <v>280</v>
      </c>
      <c r="DI407" s="2" t="s">
        <v>232</v>
      </c>
      <c r="DJ407" s="2" t="s">
        <v>220</v>
      </c>
      <c r="DK407" s="4"/>
      <c r="DL407" s="8"/>
      <c r="DM407" s="4"/>
      <c r="DN407" s="8"/>
      <c r="DO407" s="7"/>
      <c r="DP407" s="7"/>
      <c r="DQ407" s="2" t="s">
        <v>230</v>
      </c>
      <c r="DR407" s="2" t="s">
        <v>217</v>
      </c>
      <c r="DS407" s="2" t="s">
        <v>1741</v>
      </c>
      <c r="DT407" s="2" t="s">
        <v>477</v>
      </c>
      <c r="DU407" s="2" t="s">
        <v>232</v>
      </c>
      <c r="DV407" s="2" t="s">
        <v>220</v>
      </c>
      <c r="DW407" s="4"/>
      <c r="DX407" s="8"/>
      <c r="DY407" s="4"/>
      <c r="DZ407" s="8"/>
      <c r="EA407" s="7"/>
      <c r="EB407" s="7"/>
      <c r="EC407" s="2" t="s">
        <v>230</v>
      </c>
      <c r="ED407" s="2" t="s">
        <v>217</v>
      </c>
      <c r="EE407" s="2" t="s">
        <v>234</v>
      </c>
      <c r="EF407" s="2" t="s">
        <v>2927</v>
      </c>
      <c r="EG407" s="2" t="s">
        <v>232</v>
      </c>
      <c r="EH407" s="2" t="s">
        <v>220</v>
      </c>
      <c r="EI407" s="4"/>
      <c r="EJ407" s="8"/>
      <c r="EK407" s="4"/>
      <c r="EL407" s="8"/>
      <c r="EM407" s="7"/>
      <c r="EN407" s="7"/>
      <c r="EO407" s="2" t="s">
        <v>268</v>
      </c>
      <c r="EP407" s="2" t="s">
        <v>217</v>
      </c>
      <c r="EQ407" s="2" t="s">
        <v>220</v>
      </c>
      <c r="ER407" s="2" t="s">
        <v>220</v>
      </c>
      <c r="ES407" s="2" t="s">
        <v>232</v>
      </c>
      <c r="ET407" s="2" t="s">
        <v>220</v>
      </c>
      <c r="EU407" s="4"/>
      <c r="EV407" s="8"/>
      <c r="EW407" s="4"/>
      <c r="EX407" s="8"/>
      <c r="EY407" s="7"/>
      <c r="EZ407" s="7"/>
      <c r="FA407" s="2" t="s">
        <v>230</v>
      </c>
      <c r="FB407" s="2" t="s">
        <v>217</v>
      </c>
      <c r="FC407" s="2" t="s">
        <v>965</v>
      </c>
      <c r="FD407" s="2" t="s">
        <v>2184</v>
      </c>
      <c r="FE407" s="2" t="s">
        <v>232</v>
      </c>
      <c r="FF407" s="2" t="s">
        <v>220</v>
      </c>
      <c r="FG407" s="4"/>
      <c r="FH407" s="8"/>
      <c r="FI407" s="4"/>
      <c r="FJ407" s="8"/>
      <c r="FK407" s="7"/>
      <c r="FL407" s="7"/>
      <c r="FM407" s="2" t="s">
        <v>230</v>
      </c>
      <c r="FN407" s="2" t="s">
        <v>217</v>
      </c>
      <c r="FO407" s="2" t="s">
        <v>458</v>
      </c>
      <c r="FP407" s="2" t="s">
        <v>985</v>
      </c>
      <c r="FQ407" s="2" t="s">
        <v>232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277</v>
      </c>
      <c r="FZ407" s="2" t="s">
        <v>217</v>
      </c>
      <c r="GA407" s="2" t="s">
        <v>220</v>
      </c>
      <c r="GB407" s="2" t="s">
        <v>220</v>
      </c>
      <c r="GC407" s="2" t="s">
        <v>232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230</v>
      </c>
      <c r="GL407" s="2" t="s">
        <v>217</v>
      </c>
      <c r="GM407" s="2" t="s">
        <v>250</v>
      </c>
      <c r="GN407" s="2" t="s">
        <v>220</v>
      </c>
      <c r="GO407" s="2" t="s">
        <v>232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268</v>
      </c>
      <c r="GX407" s="2" t="s">
        <v>217</v>
      </c>
      <c r="GY407" s="2" t="s">
        <v>220</v>
      </c>
      <c r="GZ407" s="2" t="s">
        <v>220</v>
      </c>
      <c r="HA407" s="2" t="s">
        <v>232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254</v>
      </c>
      <c r="HJ407" s="2" t="s">
        <v>217</v>
      </c>
      <c r="HK407" s="2" t="s">
        <v>220</v>
      </c>
      <c r="HL407" s="2" t="s">
        <v>220</v>
      </c>
      <c r="HM407" s="2" t="s">
        <v>232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230</v>
      </c>
      <c r="HV407" s="2" t="s">
        <v>217</v>
      </c>
      <c r="HW407" s="2" t="s">
        <v>3571</v>
      </c>
      <c r="HX407" s="2" t="s">
        <v>220</v>
      </c>
      <c r="HY407" s="2" t="s">
        <v>232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230</v>
      </c>
      <c r="IH407" s="2" t="s">
        <v>217</v>
      </c>
      <c r="II407" s="2" t="s">
        <v>2942</v>
      </c>
      <c r="IJ407" s="2" t="s">
        <v>3572</v>
      </c>
      <c r="IK407" s="2" t="s">
        <v>232</v>
      </c>
      <c r="IL407" s="2" t="s">
        <v>220</v>
      </c>
      <c r="IM407" s="4"/>
      <c r="IN407" s="8"/>
      <c r="IO407" s="4"/>
      <c r="IP407" s="8"/>
      <c r="IQ407" s="7"/>
      <c r="IR407" s="7"/>
      <c r="IS407" s="2" t="s">
        <v>277</v>
      </c>
      <c r="IT407" s="2" t="s">
        <v>217</v>
      </c>
      <c r="IU407" s="2" t="s">
        <v>220</v>
      </c>
      <c r="IV407" s="2" t="s">
        <v>220</v>
      </c>
      <c r="IW407" s="2" t="s">
        <v>232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230</v>
      </c>
      <c r="JF407" s="2" t="s">
        <v>217</v>
      </c>
      <c r="JG407" s="2" t="s">
        <v>329</v>
      </c>
      <c r="JH407" s="2" t="s">
        <v>1119</v>
      </c>
      <c r="JI407" s="2" t="s">
        <v>232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230</v>
      </c>
      <c r="JR407" s="2" t="s">
        <v>217</v>
      </c>
      <c r="JS407" s="2" t="s">
        <v>2695</v>
      </c>
      <c r="JT407" s="2" t="s">
        <v>261</v>
      </c>
      <c r="JU407" s="2" t="s">
        <v>232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230</v>
      </c>
      <c r="KD407" s="2" t="s">
        <v>217</v>
      </c>
      <c r="KE407" s="2" t="s">
        <v>262</v>
      </c>
      <c r="KF407" s="2" t="s">
        <v>3573</v>
      </c>
      <c r="KG407" s="2" t="s">
        <v>232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230</v>
      </c>
      <c r="KP407" s="2" t="s">
        <v>217</v>
      </c>
      <c r="KQ407" s="2" t="s">
        <v>387</v>
      </c>
      <c r="KR407" s="2" t="s">
        <v>220</v>
      </c>
      <c r="KS407" s="2" t="s">
        <v>232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277</v>
      </c>
      <c r="LB407" s="2" t="s">
        <v>217</v>
      </c>
      <c r="LC407" s="2" t="s">
        <v>220</v>
      </c>
      <c r="LD407" s="2" t="s">
        <v>220</v>
      </c>
      <c r="LE407" s="2" t="s">
        <v>232</v>
      </c>
      <c r="LF407" s="2" t="s">
        <v>220</v>
      </c>
      <c r="LG407" s="4"/>
      <c r="LH407" s="8"/>
      <c r="LI407" s="4"/>
      <c r="LJ407" s="8"/>
      <c r="LK407" s="7"/>
      <c r="LL407" s="7"/>
      <c r="LM407" s="2" t="s">
        <v>277</v>
      </c>
      <c r="LN407" s="2" t="s">
        <v>217</v>
      </c>
      <c r="LO407" s="2" t="s">
        <v>220</v>
      </c>
      <c r="LP407" s="2" t="s">
        <v>220</v>
      </c>
      <c r="LQ407" s="2" t="s">
        <v>232</v>
      </c>
      <c r="LR407" s="2" t="s">
        <v>220</v>
      </c>
      <c r="LS407" s="4"/>
      <c r="LT407" s="8"/>
      <c r="LU407" s="4"/>
      <c r="LV407" s="8"/>
      <c r="LW407" s="7"/>
      <c r="LX407" s="7"/>
      <c r="LY407" s="2" t="s">
        <v>277</v>
      </c>
      <c r="LZ407" s="2" t="s">
        <v>217</v>
      </c>
      <c r="MA407" s="2" t="s">
        <v>220</v>
      </c>
      <c r="MB407" s="2" t="s">
        <v>220</v>
      </c>
      <c r="MC407" s="2" t="s">
        <v>232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416</v>
      </c>
      <c r="ML407" s="2" t="s">
        <v>217</v>
      </c>
      <c r="MM407" s="2" t="s">
        <v>220</v>
      </c>
      <c r="MN407" s="2" t="s">
        <v>220</v>
      </c>
      <c r="MO407" s="2" t="s">
        <v>232</v>
      </c>
      <c r="MP407" s="2" t="s">
        <v>220</v>
      </c>
      <c r="MQ407" s="4"/>
      <c r="MR407" s="8"/>
      <c r="MS407" s="4"/>
      <c r="MT407" s="8"/>
      <c r="MU407" s="7"/>
      <c r="MV407" s="7"/>
      <c r="MW407" s="2" t="s">
        <v>230</v>
      </c>
      <c r="MX407" s="2" t="s">
        <v>274</v>
      </c>
      <c r="MY407" s="2" t="s">
        <v>1728</v>
      </c>
      <c r="MZ407" s="2" t="s">
        <v>3451</v>
      </c>
      <c r="NA407" s="2" t="s">
        <v>232</v>
      </c>
      <c r="NB407" s="2" t="s">
        <v>220</v>
      </c>
      <c r="NC407" s="4"/>
      <c r="ND407" s="8"/>
      <c r="NE407" s="4"/>
      <c r="NF407" s="8"/>
      <c r="NG407" s="7"/>
      <c r="NH407" s="7"/>
      <c r="NI407" s="2" t="s">
        <v>220</v>
      </c>
      <c r="NJ407" s="2" t="s">
        <v>220</v>
      </c>
      <c r="NK407" s="2" t="s">
        <v>220</v>
      </c>
      <c r="NL407" s="2" t="s">
        <v>220</v>
      </c>
      <c r="NM407" s="2" t="s">
        <v>220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277</v>
      </c>
      <c r="NV407" s="2" t="s">
        <v>217</v>
      </c>
      <c r="NW407" s="2" t="s">
        <v>220</v>
      </c>
      <c r="NX407" s="2" t="s">
        <v>220</v>
      </c>
      <c r="NY407" s="2" t="s">
        <v>232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220</v>
      </c>
      <c r="OI407" s="2" t="s">
        <v>220</v>
      </c>
      <c r="OJ407" s="2" t="s">
        <v>220</v>
      </c>
      <c r="OK407" s="2" t="s">
        <v>220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230</v>
      </c>
      <c r="OT407" s="2" t="s">
        <v>270</v>
      </c>
      <c r="OU407" s="2" t="s">
        <v>1420</v>
      </c>
      <c r="OV407" s="2" t="s">
        <v>220</v>
      </c>
      <c r="OW407" s="2" t="s">
        <v>232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277</v>
      </c>
      <c r="PF407" s="2" t="s">
        <v>217</v>
      </c>
      <c r="PG407" s="2" t="s">
        <v>220</v>
      </c>
      <c r="PH407" s="2" t="s">
        <v>220</v>
      </c>
      <c r="PI407" s="2" t="s">
        <v>232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230</v>
      </c>
      <c r="PR407" s="2" t="s">
        <v>270</v>
      </c>
      <c r="PS407" s="2" t="s">
        <v>472</v>
      </c>
      <c r="PT407" s="2" t="s">
        <v>1425</v>
      </c>
      <c r="PU407" s="2" t="s">
        <v>232</v>
      </c>
      <c r="PV407" s="2" t="s">
        <v>220</v>
      </c>
      <c r="PW407" s="4">
        <v>89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>
        <v>32</v>
      </c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</row>
    <row r="408">
      <c r="A408" s="2" t="s">
        <v>3574</v>
      </c>
      <c r="B408" s="2" t="s">
        <v>209</v>
      </c>
      <c r="C408" s="2" t="s">
        <v>3341</v>
      </c>
      <c r="D408" s="2" t="s">
        <v>211</v>
      </c>
      <c r="E408" s="2" t="s">
        <v>1372</v>
      </c>
      <c r="F408" s="2" t="s">
        <v>3575</v>
      </c>
      <c r="G408" s="2" t="s">
        <v>220</v>
      </c>
      <c r="H408" s="2" t="s">
        <v>220</v>
      </c>
      <c r="I408" s="2" t="s">
        <v>2915</v>
      </c>
      <c r="J408" s="2" t="s">
        <v>1492</v>
      </c>
      <c r="K408" s="2" t="s">
        <v>1329</v>
      </c>
      <c r="L408" s="3">
        <v>60.48</v>
      </c>
      <c r="M408" s="3">
        <v>63.5</v>
      </c>
      <c r="N408" s="3">
        <v>149.99</v>
      </c>
      <c r="O408" s="2" t="s">
        <v>217</v>
      </c>
      <c r="P408" s="2" t="s">
        <v>2438</v>
      </c>
      <c r="Q408" s="2" t="s">
        <v>219</v>
      </c>
      <c r="R408" s="2" t="s">
        <v>220</v>
      </c>
      <c r="S408" s="2" t="s">
        <v>3576</v>
      </c>
      <c r="T408" s="2" t="s">
        <v>220</v>
      </c>
      <c r="U408" s="2" t="s">
        <v>220</v>
      </c>
      <c r="V408" s="2" t="s">
        <v>3167</v>
      </c>
      <c r="W408" s="2" t="s">
        <v>3167</v>
      </c>
      <c r="X408" s="2" t="s">
        <v>3029</v>
      </c>
      <c r="Y408" s="2" t="s">
        <v>582</v>
      </c>
      <c r="Z408" s="4">
        <v>57</v>
      </c>
      <c r="AA408" s="4">
        <f>=ROUNDDOWN(28.5,0)</f>
      </c>
      <c r="AB408" s="5">
        <v>2</v>
      </c>
      <c r="AC408" s="2" t="s">
        <v>3577</v>
      </c>
      <c r="AD408" s="4">
        <v>40</v>
      </c>
      <c r="AE408" s="4">
        <v>40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9</v>
      </c>
      <c r="AQ408" s="8">
        <v>641.37</v>
      </c>
      <c r="AR408" s="4">
        <v>9</v>
      </c>
      <c r="AS408" s="8">
        <v>563.42</v>
      </c>
      <c r="AT408" s="7"/>
      <c r="AU408" s="7">
        <v>0.1384</v>
      </c>
      <c r="AV408" s="4">
        <v>24</v>
      </c>
      <c r="AW408" s="8">
        <v>2097.84</v>
      </c>
      <c r="AX408" s="4">
        <v>42</v>
      </c>
      <c r="AY408" s="8">
        <v>3716.97</v>
      </c>
      <c r="AZ408" s="7">
        <v>-0.4286</v>
      </c>
      <c r="BA408" s="7">
        <v>-0.4356</v>
      </c>
      <c r="BB408" s="7">
        <v>0.3057</v>
      </c>
      <c r="BC408" s="4">
        <v>24</v>
      </c>
      <c r="BD408" s="8">
        <v>2097.84</v>
      </c>
      <c r="BE408" s="4">
        <v>42</v>
      </c>
      <c r="BF408" s="8">
        <v>3716.97</v>
      </c>
      <c r="BG408" s="7">
        <v>-0.4286</v>
      </c>
      <c r="BH408" s="7">
        <v>-0.4356</v>
      </c>
      <c r="BI408" s="7">
        <v>1</v>
      </c>
      <c r="BJ408" s="4">
        <v>9</v>
      </c>
      <c r="BK408" s="8">
        <v>641.37</v>
      </c>
      <c r="BL408" s="2" t="s">
        <v>3578</v>
      </c>
      <c r="BM408" s="7">
        <v>1</v>
      </c>
      <c r="BN408" s="7">
        <v>1</v>
      </c>
      <c r="BO408" s="4">
        <v>3</v>
      </c>
      <c r="BP408" s="8">
        <v>201.57</v>
      </c>
      <c r="BQ408" s="4">
        <v>2</v>
      </c>
      <c r="BR408" s="8">
        <v>134.38</v>
      </c>
      <c r="BS408" s="7">
        <v>0.5</v>
      </c>
      <c r="BT408" s="7">
        <v>0.5</v>
      </c>
      <c r="BU408" s="2" t="s">
        <v>230</v>
      </c>
      <c r="BV408" s="2" t="s">
        <v>217</v>
      </c>
      <c r="BW408" s="2" t="s">
        <v>220</v>
      </c>
      <c r="BX408" s="2" t="s">
        <v>1692</v>
      </c>
      <c r="BY408" s="2" t="s">
        <v>232</v>
      </c>
      <c r="BZ408" s="2" t="s">
        <v>220</v>
      </c>
      <c r="CA408" s="4">
        <v>3</v>
      </c>
      <c r="CB408" s="8">
        <v>239.76</v>
      </c>
      <c r="CC408" s="4"/>
      <c r="CD408" s="8"/>
      <c r="CE408" s="7"/>
      <c r="CF408" s="7"/>
      <c r="CG408" s="2" t="s">
        <v>230</v>
      </c>
      <c r="CH408" s="2" t="s">
        <v>217</v>
      </c>
      <c r="CI408" s="2" t="s">
        <v>591</v>
      </c>
      <c r="CJ408" s="2" t="s">
        <v>2788</v>
      </c>
      <c r="CK408" s="2" t="s">
        <v>232</v>
      </c>
      <c r="CL408" s="2" t="s">
        <v>220</v>
      </c>
      <c r="CM408" s="4"/>
      <c r="CN408" s="8"/>
      <c r="CO408" s="4">
        <v>3</v>
      </c>
      <c r="CP408" s="8">
        <v>175.5</v>
      </c>
      <c r="CQ408" s="7">
        <v>-1</v>
      </c>
      <c r="CR408" s="7">
        <v>-1</v>
      </c>
      <c r="CS408" s="2" t="s">
        <v>230</v>
      </c>
      <c r="CT408" s="2" t="s">
        <v>217</v>
      </c>
      <c r="CU408" s="2" t="s">
        <v>235</v>
      </c>
      <c r="CV408" s="2" t="s">
        <v>2682</v>
      </c>
      <c r="CW408" s="2" t="s">
        <v>232</v>
      </c>
      <c r="CX408" s="2" t="s">
        <v>220</v>
      </c>
      <c r="CY408" s="4"/>
      <c r="CZ408" s="8"/>
      <c r="DA408" s="4"/>
      <c r="DB408" s="8"/>
      <c r="DC408" s="7"/>
      <c r="DD408" s="7"/>
      <c r="DE408" s="2" t="s">
        <v>230</v>
      </c>
      <c r="DF408" s="2" t="s">
        <v>217</v>
      </c>
      <c r="DG408" s="2" t="s">
        <v>591</v>
      </c>
      <c r="DH408" s="2" t="s">
        <v>660</v>
      </c>
      <c r="DI408" s="2" t="s">
        <v>232</v>
      </c>
      <c r="DJ408" s="2" t="s">
        <v>220</v>
      </c>
      <c r="DK408" s="4"/>
      <c r="DL408" s="8"/>
      <c r="DM408" s="4"/>
      <c r="DN408" s="8"/>
      <c r="DO408" s="7"/>
      <c r="DP408" s="7"/>
      <c r="DQ408" s="2" t="s">
        <v>230</v>
      </c>
      <c r="DR408" s="2" t="s">
        <v>217</v>
      </c>
      <c r="DS408" s="2" t="s">
        <v>591</v>
      </c>
      <c r="DT408" s="2" t="s">
        <v>3579</v>
      </c>
      <c r="DU408" s="2" t="s">
        <v>232</v>
      </c>
      <c r="DV408" s="2" t="s">
        <v>220</v>
      </c>
      <c r="DW408" s="4"/>
      <c r="DX408" s="8"/>
      <c r="DY408" s="4">
        <v>2</v>
      </c>
      <c r="DZ408" s="8">
        <v>120.18</v>
      </c>
      <c r="EA408" s="7">
        <v>-1</v>
      </c>
      <c r="EB408" s="7">
        <v>-1</v>
      </c>
      <c r="EC408" s="2" t="s">
        <v>230</v>
      </c>
      <c r="ED408" s="2" t="s">
        <v>217</v>
      </c>
      <c r="EE408" s="2" t="s">
        <v>591</v>
      </c>
      <c r="EF408" s="2" t="s">
        <v>3580</v>
      </c>
      <c r="EG408" s="2" t="s">
        <v>232</v>
      </c>
      <c r="EH408" s="2" t="s">
        <v>220</v>
      </c>
      <c r="EI408" s="4"/>
      <c r="EJ408" s="8"/>
      <c r="EK408" s="4"/>
      <c r="EL408" s="8"/>
      <c r="EM408" s="7"/>
      <c r="EN408" s="7"/>
      <c r="EO408" s="2" t="s">
        <v>268</v>
      </c>
      <c r="EP408" s="2" t="s">
        <v>217</v>
      </c>
      <c r="EQ408" s="2" t="s">
        <v>220</v>
      </c>
      <c r="ER408" s="2" t="s">
        <v>220</v>
      </c>
      <c r="ES408" s="2" t="s">
        <v>232</v>
      </c>
      <c r="ET408" s="2" t="s">
        <v>220</v>
      </c>
      <c r="EU408" s="4">
        <v>3</v>
      </c>
      <c r="EV408" s="8">
        <v>200.04</v>
      </c>
      <c r="EW408" s="4">
        <v>2</v>
      </c>
      <c r="EX408" s="8">
        <v>133.36</v>
      </c>
      <c r="EY408" s="7">
        <v>0.5</v>
      </c>
      <c r="EZ408" s="7">
        <v>0.5</v>
      </c>
      <c r="FA408" s="2" t="s">
        <v>230</v>
      </c>
      <c r="FB408" s="2" t="s">
        <v>217</v>
      </c>
      <c r="FC408" s="2" t="s">
        <v>591</v>
      </c>
      <c r="FD408" s="2" t="s">
        <v>3581</v>
      </c>
      <c r="FE408" s="2" t="s">
        <v>232</v>
      </c>
      <c r="FF408" s="2" t="s">
        <v>220</v>
      </c>
      <c r="FG408" s="4"/>
      <c r="FH408" s="8"/>
      <c r="FI408" s="4"/>
      <c r="FJ408" s="8"/>
      <c r="FK408" s="7"/>
      <c r="FL408" s="7"/>
      <c r="FM408" s="2" t="s">
        <v>230</v>
      </c>
      <c r="FN408" s="2" t="s">
        <v>217</v>
      </c>
      <c r="FO408" s="2" t="s">
        <v>458</v>
      </c>
      <c r="FP408" s="2" t="s">
        <v>746</v>
      </c>
      <c r="FQ408" s="2" t="s">
        <v>232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277</v>
      </c>
      <c r="FZ408" s="2" t="s">
        <v>217</v>
      </c>
      <c r="GA408" s="2" t="s">
        <v>220</v>
      </c>
      <c r="GB408" s="2" t="s">
        <v>220</v>
      </c>
      <c r="GC408" s="2" t="s">
        <v>232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230</v>
      </c>
      <c r="GL408" s="2" t="s">
        <v>217</v>
      </c>
      <c r="GM408" s="2" t="s">
        <v>250</v>
      </c>
      <c r="GN408" s="2" t="s">
        <v>220</v>
      </c>
      <c r="GO408" s="2" t="s">
        <v>232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268</v>
      </c>
      <c r="GX408" s="2" t="s">
        <v>217</v>
      </c>
      <c r="GY408" s="2" t="s">
        <v>220</v>
      </c>
      <c r="GZ408" s="2" t="s">
        <v>220</v>
      </c>
      <c r="HA408" s="2" t="s">
        <v>232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277</v>
      </c>
      <c r="HJ408" s="2" t="s">
        <v>217</v>
      </c>
      <c r="HK408" s="2" t="s">
        <v>220</v>
      </c>
      <c r="HL408" s="2" t="s">
        <v>220</v>
      </c>
      <c r="HM408" s="2" t="s">
        <v>232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230</v>
      </c>
      <c r="HV408" s="2" t="s">
        <v>217</v>
      </c>
      <c r="HW408" s="2" t="s">
        <v>2406</v>
      </c>
      <c r="HX408" s="2" t="s">
        <v>1933</v>
      </c>
      <c r="HY408" s="2" t="s">
        <v>232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230</v>
      </c>
      <c r="IH408" s="2" t="s">
        <v>217</v>
      </c>
      <c r="II408" s="2" t="s">
        <v>591</v>
      </c>
      <c r="IJ408" s="2" t="s">
        <v>3582</v>
      </c>
      <c r="IK408" s="2" t="s">
        <v>232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217</v>
      </c>
      <c r="IU408" s="2" t="s">
        <v>220</v>
      </c>
      <c r="IV408" s="2" t="s">
        <v>220</v>
      </c>
      <c r="IW408" s="2" t="s">
        <v>232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254</v>
      </c>
      <c r="JF408" s="2" t="s">
        <v>217</v>
      </c>
      <c r="JG408" s="2" t="s">
        <v>220</v>
      </c>
      <c r="JH408" s="2" t="s">
        <v>220</v>
      </c>
      <c r="JI408" s="2" t="s">
        <v>232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230</v>
      </c>
      <c r="JR408" s="2" t="s">
        <v>217</v>
      </c>
      <c r="JS408" s="2" t="s">
        <v>591</v>
      </c>
      <c r="JT408" s="2" t="s">
        <v>2572</v>
      </c>
      <c r="JU408" s="2" t="s">
        <v>232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230</v>
      </c>
      <c r="KD408" s="2" t="s">
        <v>217</v>
      </c>
      <c r="KE408" s="2" t="s">
        <v>262</v>
      </c>
      <c r="KF408" s="2" t="s">
        <v>531</v>
      </c>
      <c r="KG408" s="2" t="s">
        <v>232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254</v>
      </c>
      <c r="KP408" s="2" t="s">
        <v>217</v>
      </c>
      <c r="KQ408" s="2" t="s">
        <v>220</v>
      </c>
      <c r="KR408" s="2" t="s">
        <v>220</v>
      </c>
      <c r="KS408" s="2" t="s">
        <v>232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277</v>
      </c>
      <c r="LB408" s="2" t="s">
        <v>217</v>
      </c>
      <c r="LC408" s="2" t="s">
        <v>220</v>
      </c>
      <c r="LD408" s="2" t="s">
        <v>220</v>
      </c>
      <c r="LE408" s="2" t="s">
        <v>232</v>
      </c>
      <c r="LF408" s="2" t="s">
        <v>220</v>
      </c>
      <c r="LG408" s="4"/>
      <c r="LH408" s="8"/>
      <c r="LI408" s="4"/>
      <c r="LJ408" s="8"/>
      <c r="LK408" s="7"/>
      <c r="LL408" s="7"/>
      <c r="LM408" s="2" t="s">
        <v>254</v>
      </c>
      <c r="LN408" s="2" t="s">
        <v>217</v>
      </c>
      <c r="LO408" s="2" t="s">
        <v>220</v>
      </c>
      <c r="LP408" s="2" t="s">
        <v>220</v>
      </c>
      <c r="LQ408" s="2" t="s">
        <v>232</v>
      </c>
      <c r="LR408" s="2" t="s">
        <v>220</v>
      </c>
      <c r="LS408" s="4"/>
      <c r="LT408" s="8"/>
      <c r="LU408" s="4"/>
      <c r="LV408" s="8"/>
      <c r="LW408" s="7"/>
      <c r="LX408" s="7"/>
      <c r="LY408" s="2" t="s">
        <v>230</v>
      </c>
      <c r="LZ408" s="2" t="s">
        <v>270</v>
      </c>
      <c r="MA408" s="2" t="s">
        <v>974</v>
      </c>
      <c r="MB408" s="2" t="s">
        <v>601</v>
      </c>
      <c r="MC408" s="2" t="s">
        <v>232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277</v>
      </c>
      <c r="ML408" s="2" t="s">
        <v>217</v>
      </c>
      <c r="MM408" s="2" t="s">
        <v>220</v>
      </c>
      <c r="MN408" s="2" t="s">
        <v>220</v>
      </c>
      <c r="MO408" s="2" t="s">
        <v>232</v>
      </c>
      <c r="MP408" s="2" t="s">
        <v>220</v>
      </c>
      <c r="MQ408" s="4"/>
      <c r="MR408" s="8"/>
      <c r="MS408" s="4"/>
      <c r="MT408" s="8"/>
      <c r="MU408" s="7"/>
      <c r="MV408" s="7"/>
      <c r="MW408" s="2" t="s">
        <v>230</v>
      </c>
      <c r="MX408" s="2" t="s">
        <v>274</v>
      </c>
      <c r="MY408" s="2" t="s">
        <v>648</v>
      </c>
      <c r="MZ408" s="2" t="s">
        <v>1662</v>
      </c>
      <c r="NA408" s="2" t="s">
        <v>232</v>
      </c>
      <c r="NB408" s="2" t="s">
        <v>220</v>
      </c>
      <c r="NC408" s="4"/>
      <c r="ND408" s="8"/>
      <c r="NE408" s="4"/>
      <c r="NF408" s="8"/>
      <c r="NG408" s="7"/>
      <c r="NH408" s="7"/>
      <c r="NI408" s="2" t="s">
        <v>220</v>
      </c>
      <c r="NJ408" s="2" t="s">
        <v>220</v>
      </c>
      <c r="NK408" s="2" t="s">
        <v>220</v>
      </c>
      <c r="NL408" s="2" t="s">
        <v>220</v>
      </c>
      <c r="NM408" s="2" t="s">
        <v>220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277</v>
      </c>
      <c r="NV408" s="2" t="s">
        <v>217</v>
      </c>
      <c r="NW408" s="2" t="s">
        <v>220</v>
      </c>
      <c r="NX408" s="2" t="s">
        <v>220</v>
      </c>
      <c r="NY408" s="2" t="s">
        <v>232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220</v>
      </c>
      <c r="OI408" s="2" t="s">
        <v>220</v>
      </c>
      <c r="OJ408" s="2" t="s">
        <v>220</v>
      </c>
      <c r="OK408" s="2" t="s">
        <v>220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230</v>
      </c>
      <c r="OT408" s="2" t="s">
        <v>270</v>
      </c>
      <c r="OU408" s="2" t="s">
        <v>1420</v>
      </c>
      <c r="OV408" s="2" t="s">
        <v>220</v>
      </c>
      <c r="OW408" s="2" t="s">
        <v>232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277</v>
      </c>
      <c r="PF408" s="2" t="s">
        <v>217</v>
      </c>
      <c r="PG408" s="2" t="s">
        <v>220</v>
      </c>
      <c r="PH408" s="2" t="s">
        <v>220</v>
      </c>
      <c r="PI408" s="2" t="s">
        <v>232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230</v>
      </c>
      <c r="PR408" s="2" t="s">
        <v>270</v>
      </c>
      <c r="PS408" s="2" t="s">
        <v>609</v>
      </c>
      <c r="PT408" s="2" t="s">
        <v>2460</v>
      </c>
      <c r="PU408" s="2" t="s">
        <v>232</v>
      </c>
      <c r="PV408" s="2" t="s">
        <v>220</v>
      </c>
      <c r="PW408" s="4">
        <v>57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>
        <v>40</v>
      </c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</row>
    <row r="409">
      <c r="A409" s="2" t="s">
        <v>3583</v>
      </c>
      <c r="B409" s="2" t="s">
        <v>209</v>
      </c>
      <c r="C409" s="2" t="s">
        <v>3341</v>
      </c>
      <c r="D409" s="2" t="s">
        <v>211</v>
      </c>
      <c r="E409" s="2" t="s">
        <v>1372</v>
      </c>
      <c r="F409" s="2" t="s">
        <v>3575</v>
      </c>
      <c r="G409" s="2" t="s">
        <v>220</v>
      </c>
      <c r="H409" s="2" t="s">
        <v>220</v>
      </c>
      <c r="I409" s="2" t="s">
        <v>2915</v>
      </c>
      <c r="J409" s="2" t="s">
        <v>3379</v>
      </c>
      <c r="K409" s="2" t="s">
        <v>1329</v>
      </c>
      <c r="L409" s="3">
        <v>77.76</v>
      </c>
      <c r="M409" s="3">
        <v>81.65</v>
      </c>
      <c r="N409" s="3">
        <v>169.99</v>
      </c>
      <c r="O409" s="2" t="s">
        <v>217</v>
      </c>
      <c r="P409" s="2" t="s">
        <v>2438</v>
      </c>
      <c r="Q409" s="2" t="s">
        <v>219</v>
      </c>
      <c r="R409" s="2" t="s">
        <v>220</v>
      </c>
      <c r="S409" s="2" t="s">
        <v>3576</v>
      </c>
      <c r="T409" s="2" t="s">
        <v>220</v>
      </c>
      <c r="U409" s="2" t="s">
        <v>220</v>
      </c>
      <c r="V409" s="2" t="s">
        <v>3167</v>
      </c>
      <c r="W409" s="2" t="s">
        <v>3167</v>
      </c>
      <c r="X409" s="2" t="s">
        <v>3029</v>
      </c>
      <c r="Y409" s="2" t="s">
        <v>582</v>
      </c>
      <c r="Z409" s="4">
        <v>51</v>
      </c>
      <c r="AA409" s="4">
        <f>=ROUNDDOWN(25.5,0)</f>
      </c>
      <c r="AB409" s="5">
        <v>2</v>
      </c>
      <c r="AC409" s="2" t="s">
        <v>3577</v>
      </c>
      <c r="AD409" s="4">
        <v>25</v>
      </c>
      <c r="AE409" s="4">
        <v>55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1</v>
      </c>
      <c r="AQ409" s="8">
        <v>80.63</v>
      </c>
      <c r="AR409" s="4">
        <v>6</v>
      </c>
      <c r="AS409" s="8">
        <v>492.44</v>
      </c>
      <c r="AT409" s="7">
        <v>-0.8333</v>
      </c>
      <c r="AU409" s="7">
        <v>-0.8363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0.0384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1</v>
      </c>
      <c r="BK409" s="8">
        <v>80.63</v>
      </c>
      <c r="BL409" s="2" t="s">
        <v>3584</v>
      </c>
      <c r="BM409" s="7">
        <v>1</v>
      </c>
      <c r="BN409" s="7">
        <v>1</v>
      </c>
      <c r="BO409" s="4">
        <v>1</v>
      </c>
      <c r="BP409" s="8">
        <v>80.63</v>
      </c>
      <c r="BQ409" s="4">
        <v>2</v>
      </c>
      <c r="BR409" s="8">
        <v>161.26</v>
      </c>
      <c r="BS409" s="7">
        <v>-0.5</v>
      </c>
      <c r="BT409" s="7">
        <v>-0.5</v>
      </c>
      <c r="BU409" s="2" t="s">
        <v>230</v>
      </c>
      <c r="BV409" s="2" t="s">
        <v>217</v>
      </c>
      <c r="BW409" s="2" t="s">
        <v>220</v>
      </c>
      <c r="BX409" s="2" t="s">
        <v>3471</v>
      </c>
      <c r="BY409" s="2" t="s">
        <v>232</v>
      </c>
      <c r="BZ409" s="2" t="s">
        <v>220</v>
      </c>
      <c r="CA409" s="4"/>
      <c r="CB409" s="8"/>
      <c r="CC409" s="4">
        <v>1</v>
      </c>
      <c r="CD409" s="8">
        <v>90.72</v>
      </c>
      <c r="CE409" s="7">
        <v>-1</v>
      </c>
      <c r="CF409" s="7">
        <v>-1</v>
      </c>
      <c r="CG409" s="2" t="s">
        <v>230</v>
      </c>
      <c r="CH409" s="2" t="s">
        <v>217</v>
      </c>
      <c r="CI409" s="2" t="s">
        <v>591</v>
      </c>
      <c r="CJ409" s="2" t="s">
        <v>3374</v>
      </c>
      <c r="CK409" s="2" t="s">
        <v>232</v>
      </c>
      <c r="CL409" s="2" t="s">
        <v>220</v>
      </c>
      <c r="CM409" s="4"/>
      <c r="CN409" s="8"/>
      <c r="CO409" s="4">
        <v>1</v>
      </c>
      <c r="CP409" s="8">
        <v>76.5</v>
      </c>
      <c r="CQ409" s="7">
        <v>-1</v>
      </c>
      <c r="CR409" s="7">
        <v>-1</v>
      </c>
      <c r="CS409" s="2" t="s">
        <v>230</v>
      </c>
      <c r="CT409" s="2" t="s">
        <v>217</v>
      </c>
      <c r="CU409" s="2" t="s">
        <v>235</v>
      </c>
      <c r="CV409" s="2" t="s">
        <v>1830</v>
      </c>
      <c r="CW409" s="2" t="s">
        <v>232</v>
      </c>
      <c r="CX409" s="2" t="s">
        <v>220</v>
      </c>
      <c r="CY409" s="4"/>
      <c r="CZ409" s="8"/>
      <c r="DA409" s="4"/>
      <c r="DB409" s="8"/>
      <c r="DC409" s="7"/>
      <c r="DD409" s="7"/>
      <c r="DE409" s="2" t="s">
        <v>230</v>
      </c>
      <c r="DF409" s="2" t="s">
        <v>217</v>
      </c>
      <c r="DG409" s="2" t="s">
        <v>591</v>
      </c>
      <c r="DH409" s="2" t="s">
        <v>1533</v>
      </c>
      <c r="DI409" s="2" t="s">
        <v>232</v>
      </c>
      <c r="DJ409" s="2" t="s">
        <v>220</v>
      </c>
      <c r="DK409" s="4"/>
      <c r="DL409" s="8"/>
      <c r="DM409" s="4"/>
      <c r="DN409" s="8"/>
      <c r="DO409" s="7"/>
      <c r="DP409" s="7"/>
      <c r="DQ409" s="2" t="s">
        <v>230</v>
      </c>
      <c r="DR409" s="2" t="s">
        <v>217</v>
      </c>
      <c r="DS409" s="2" t="s">
        <v>591</v>
      </c>
      <c r="DT409" s="2" t="s">
        <v>3585</v>
      </c>
      <c r="DU409" s="2" t="s">
        <v>232</v>
      </c>
      <c r="DV409" s="2" t="s">
        <v>220</v>
      </c>
      <c r="DW409" s="4"/>
      <c r="DX409" s="8"/>
      <c r="DY409" s="4">
        <v>1</v>
      </c>
      <c r="DZ409" s="8">
        <v>78.23</v>
      </c>
      <c r="EA409" s="7">
        <v>-1</v>
      </c>
      <c r="EB409" s="7">
        <v>-1</v>
      </c>
      <c r="EC409" s="2" t="s">
        <v>230</v>
      </c>
      <c r="ED409" s="2" t="s">
        <v>217</v>
      </c>
      <c r="EE409" s="2" t="s">
        <v>591</v>
      </c>
      <c r="EF409" s="2" t="s">
        <v>3468</v>
      </c>
      <c r="EG409" s="2" t="s">
        <v>232</v>
      </c>
      <c r="EH409" s="2" t="s">
        <v>220</v>
      </c>
      <c r="EI409" s="4"/>
      <c r="EJ409" s="8"/>
      <c r="EK409" s="4"/>
      <c r="EL409" s="8"/>
      <c r="EM409" s="7"/>
      <c r="EN409" s="7"/>
      <c r="EO409" s="2" t="s">
        <v>268</v>
      </c>
      <c r="EP409" s="2" t="s">
        <v>217</v>
      </c>
      <c r="EQ409" s="2" t="s">
        <v>220</v>
      </c>
      <c r="ER409" s="2" t="s">
        <v>220</v>
      </c>
      <c r="ES409" s="2" t="s">
        <v>232</v>
      </c>
      <c r="ET409" s="2" t="s">
        <v>220</v>
      </c>
      <c r="EU409" s="4"/>
      <c r="EV409" s="8"/>
      <c r="EW409" s="4">
        <v>1</v>
      </c>
      <c r="EX409" s="8">
        <v>85.73</v>
      </c>
      <c r="EY409" s="7">
        <v>-1</v>
      </c>
      <c r="EZ409" s="7">
        <v>-1</v>
      </c>
      <c r="FA409" s="2" t="s">
        <v>230</v>
      </c>
      <c r="FB409" s="2" t="s">
        <v>217</v>
      </c>
      <c r="FC409" s="2" t="s">
        <v>591</v>
      </c>
      <c r="FD409" s="2" t="s">
        <v>2861</v>
      </c>
      <c r="FE409" s="2" t="s">
        <v>232</v>
      </c>
      <c r="FF409" s="2" t="s">
        <v>220</v>
      </c>
      <c r="FG409" s="4"/>
      <c r="FH409" s="8"/>
      <c r="FI409" s="4"/>
      <c r="FJ409" s="8"/>
      <c r="FK409" s="7"/>
      <c r="FL409" s="7"/>
      <c r="FM409" s="2" t="s">
        <v>230</v>
      </c>
      <c r="FN409" s="2" t="s">
        <v>217</v>
      </c>
      <c r="FO409" s="2" t="s">
        <v>458</v>
      </c>
      <c r="FP409" s="2" t="s">
        <v>1284</v>
      </c>
      <c r="FQ409" s="2" t="s">
        <v>232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277</v>
      </c>
      <c r="FZ409" s="2" t="s">
        <v>217</v>
      </c>
      <c r="GA409" s="2" t="s">
        <v>220</v>
      </c>
      <c r="GB409" s="2" t="s">
        <v>220</v>
      </c>
      <c r="GC409" s="2" t="s">
        <v>232</v>
      </c>
      <c r="GD409" s="2" t="s">
        <v>220</v>
      </c>
      <c r="GE409" s="4"/>
      <c r="GF409" s="8"/>
      <c r="GG409" s="4"/>
      <c r="GH409" s="8"/>
      <c r="GI409" s="7"/>
      <c r="GJ409" s="7"/>
      <c r="GK409" s="2" t="s">
        <v>230</v>
      </c>
      <c r="GL409" s="2" t="s">
        <v>217</v>
      </c>
      <c r="GM409" s="2" t="s">
        <v>250</v>
      </c>
      <c r="GN409" s="2" t="s">
        <v>371</v>
      </c>
      <c r="GO409" s="2" t="s">
        <v>232</v>
      </c>
      <c r="GP409" s="2" t="s">
        <v>220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217</v>
      </c>
      <c r="GY409" s="2" t="s">
        <v>220</v>
      </c>
      <c r="GZ409" s="2" t="s">
        <v>220</v>
      </c>
      <c r="HA409" s="2" t="s">
        <v>232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277</v>
      </c>
      <c r="HJ409" s="2" t="s">
        <v>217</v>
      </c>
      <c r="HK409" s="2" t="s">
        <v>220</v>
      </c>
      <c r="HL409" s="2" t="s">
        <v>220</v>
      </c>
      <c r="HM409" s="2" t="s">
        <v>232</v>
      </c>
      <c r="HN409" s="2" t="s">
        <v>220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217</v>
      </c>
      <c r="HW409" s="2" t="s">
        <v>2406</v>
      </c>
      <c r="HX409" s="2" t="s">
        <v>495</v>
      </c>
      <c r="HY409" s="2" t="s">
        <v>232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230</v>
      </c>
      <c r="IH409" s="2" t="s">
        <v>217</v>
      </c>
      <c r="II409" s="2" t="s">
        <v>591</v>
      </c>
      <c r="IJ409" s="2" t="s">
        <v>1500</v>
      </c>
      <c r="IK409" s="2" t="s">
        <v>232</v>
      </c>
      <c r="IL409" s="2" t="s">
        <v>220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217</v>
      </c>
      <c r="IU409" s="2" t="s">
        <v>220</v>
      </c>
      <c r="IV409" s="2" t="s">
        <v>220</v>
      </c>
      <c r="IW409" s="2" t="s">
        <v>232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230</v>
      </c>
      <c r="JF409" s="2" t="s">
        <v>270</v>
      </c>
      <c r="JG409" s="2" t="s">
        <v>2728</v>
      </c>
      <c r="JH409" s="2" t="s">
        <v>1531</v>
      </c>
      <c r="JI409" s="2" t="s">
        <v>232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230</v>
      </c>
      <c r="JR409" s="2" t="s">
        <v>217</v>
      </c>
      <c r="JS409" s="2" t="s">
        <v>591</v>
      </c>
      <c r="JT409" s="2" t="s">
        <v>3586</v>
      </c>
      <c r="JU409" s="2" t="s">
        <v>232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230</v>
      </c>
      <c r="KD409" s="2" t="s">
        <v>217</v>
      </c>
      <c r="KE409" s="2" t="s">
        <v>262</v>
      </c>
      <c r="KF409" s="2" t="s">
        <v>220</v>
      </c>
      <c r="KG409" s="2" t="s">
        <v>232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254</v>
      </c>
      <c r="KP409" s="2" t="s">
        <v>217</v>
      </c>
      <c r="KQ409" s="2" t="s">
        <v>220</v>
      </c>
      <c r="KR409" s="2" t="s">
        <v>220</v>
      </c>
      <c r="KS409" s="2" t="s">
        <v>232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277</v>
      </c>
      <c r="LB409" s="2" t="s">
        <v>217</v>
      </c>
      <c r="LC409" s="2" t="s">
        <v>220</v>
      </c>
      <c r="LD409" s="2" t="s">
        <v>220</v>
      </c>
      <c r="LE409" s="2" t="s">
        <v>232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254</v>
      </c>
      <c r="LN409" s="2" t="s">
        <v>217</v>
      </c>
      <c r="LO409" s="2" t="s">
        <v>220</v>
      </c>
      <c r="LP409" s="2" t="s">
        <v>220</v>
      </c>
      <c r="LQ409" s="2" t="s">
        <v>232</v>
      </c>
      <c r="LR409" s="2" t="s">
        <v>220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270</v>
      </c>
      <c r="MA409" s="2" t="s">
        <v>974</v>
      </c>
      <c r="MB409" s="2" t="s">
        <v>220</v>
      </c>
      <c r="MC409" s="2" t="s">
        <v>232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277</v>
      </c>
      <c r="ML409" s="2" t="s">
        <v>217</v>
      </c>
      <c r="MM409" s="2" t="s">
        <v>220</v>
      </c>
      <c r="MN409" s="2" t="s">
        <v>220</v>
      </c>
      <c r="MO409" s="2" t="s">
        <v>232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274</v>
      </c>
      <c r="MY409" s="2" t="s">
        <v>648</v>
      </c>
      <c r="MZ409" s="2" t="s">
        <v>1513</v>
      </c>
      <c r="NA409" s="2" t="s">
        <v>232</v>
      </c>
      <c r="NB409" s="2" t="s">
        <v>220</v>
      </c>
      <c r="NC409" s="4"/>
      <c r="ND409" s="8"/>
      <c r="NE409" s="4"/>
      <c r="NF409" s="8"/>
      <c r="NG409" s="7"/>
      <c r="NH409" s="7"/>
      <c r="NI409" s="2" t="s">
        <v>220</v>
      </c>
      <c r="NJ409" s="2" t="s">
        <v>220</v>
      </c>
      <c r="NK409" s="2" t="s">
        <v>220</v>
      </c>
      <c r="NL409" s="2" t="s">
        <v>220</v>
      </c>
      <c r="NM409" s="2" t="s">
        <v>220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277</v>
      </c>
      <c r="NV409" s="2" t="s">
        <v>217</v>
      </c>
      <c r="NW409" s="2" t="s">
        <v>220</v>
      </c>
      <c r="NX409" s="2" t="s">
        <v>220</v>
      </c>
      <c r="NY409" s="2" t="s">
        <v>232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220</v>
      </c>
      <c r="OI409" s="2" t="s">
        <v>220</v>
      </c>
      <c r="OJ409" s="2" t="s">
        <v>220</v>
      </c>
      <c r="OK409" s="2" t="s">
        <v>220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230</v>
      </c>
      <c r="OT409" s="2" t="s">
        <v>270</v>
      </c>
      <c r="OU409" s="2" t="s">
        <v>1420</v>
      </c>
      <c r="OV409" s="2" t="s">
        <v>220</v>
      </c>
      <c r="OW409" s="2" t="s">
        <v>232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277</v>
      </c>
      <c r="PF409" s="2" t="s">
        <v>217</v>
      </c>
      <c r="PG409" s="2" t="s">
        <v>220</v>
      </c>
      <c r="PH409" s="2" t="s">
        <v>220</v>
      </c>
      <c r="PI409" s="2" t="s">
        <v>232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230</v>
      </c>
      <c r="PR409" s="2" t="s">
        <v>270</v>
      </c>
      <c r="PS409" s="2" t="s">
        <v>609</v>
      </c>
      <c r="PT409" s="2" t="s">
        <v>3359</v>
      </c>
      <c r="PU409" s="2" t="s">
        <v>232</v>
      </c>
      <c r="PV409" s="2" t="s">
        <v>220</v>
      </c>
      <c r="PW409" s="4">
        <v>51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>
        <v>25</v>
      </c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>
        <v>30</v>
      </c>
      <c r="SZ409" s="4"/>
      <c r="TA409" s="4"/>
      <c r="TB409" s="4"/>
      <c r="TC409" s="4"/>
      <c r="TD409" s="4"/>
      <c r="TE409" s="4"/>
      <c r="TF409" s="4"/>
      <c r="TG409" s="4"/>
      <c r="TH409" s="4"/>
    </row>
    <row r="410">
      <c r="A410" s="2" t="s">
        <v>3587</v>
      </c>
      <c r="B410" s="2" t="s">
        <v>209</v>
      </c>
      <c r="C410" s="2" t="s">
        <v>3341</v>
      </c>
      <c r="D410" s="2" t="s">
        <v>211</v>
      </c>
      <c r="E410" s="2" t="s">
        <v>1372</v>
      </c>
      <c r="F410" s="2" t="s">
        <v>3575</v>
      </c>
      <c r="G410" s="2" t="s">
        <v>220</v>
      </c>
      <c r="H410" s="2" t="s">
        <v>220</v>
      </c>
      <c r="I410" s="2" t="s">
        <v>2915</v>
      </c>
      <c r="J410" s="2" t="s">
        <v>2881</v>
      </c>
      <c r="K410" s="2" t="s">
        <v>1329</v>
      </c>
      <c r="L410" s="3">
        <v>89.42</v>
      </c>
      <c r="M410" s="3">
        <v>93.89</v>
      </c>
      <c r="N410" s="3">
        <v>189.99</v>
      </c>
      <c r="O410" s="2" t="s">
        <v>217</v>
      </c>
      <c r="P410" s="2" t="s">
        <v>2438</v>
      </c>
      <c r="Q410" s="2" t="s">
        <v>219</v>
      </c>
      <c r="R410" s="2" t="s">
        <v>220</v>
      </c>
      <c r="S410" s="2" t="s">
        <v>3576</v>
      </c>
      <c r="T410" s="2" t="s">
        <v>220</v>
      </c>
      <c r="U410" s="2" t="s">
        <v>220</v>
      </c>
      <c r="V410" s="2" t="s">
        <v>3167</v>
      </c>
      <c r="W410" s="2" t="s">
        <v>3167</v>
      </c>
      <c r="X410" s="2" t="s">
        <v>3029</v>
      </c>
      <c r="Y410" s="2" t="s">
        <v>582</v>
      </c>
      <c r="Z410" s="4">
        <v>99</v>
      </c>
      <c r="AA410" s="4">
        <f>=ROUNDDOWN(24.75,0)</f>
      </c>
      <c r="AB410" s="5">
        <v>4</v>
      </c>
      <c r="AC410" s="2" t="s">
        <v>2995</v>
      </c>
      <c r="AD410" s="4">
        <v>84</v>
      </c>
      <c r="AE410" s="4">
        <v>84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11</v>
      </c>
      <c r="AQ410" s="8">
        <v>1034.7</v>
      </c>
      <c r="AR410" s="4">
        <v>15</v>
      </c>
      <c r="AS410" s="8">
        <v>1359.07</v>
      </c>
      <c r="AT410" s="7">
        <v>-0.2667</v>
      </c>
      <c r="AU410" s="7">
        <v>-0.2387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>
        <v>0.4932</v>
      </c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>
        <v>11</v>
      </c>
      <c r="BK410" s="8">
        <v>1034.7</v>
      </c>
      <c r="BL410" s="2" t="s">
        <v>3584</v>
      </c>
      <c r="BM410" s="7">
        <v>1</v>
      </c>
      <c r="BN410" s="7">
        <v>1</v>
      </c>
      <c r="BO410" s="4">
        <v>4</v>
      </c>
      <c r="BP410" s="8">
        <v>381.52</v>
      </c>
      <c r="BQ410" s="4">
        <v>4</v>
      </c>
      <c r="BR410" s="8">
        <v>381.52</v>
      </c>
      <c r="BS410" s="7"/>
      <c r="BT410" s="7"/>
      <c r="BU410" s="2" t="s">
        <v>230</v>
      </c>
      <c r="BV410" s="2" t="s">
        <v>217</v>
      </c>
      <c r="BW410" s="2" t="s">
        <v>220</v>
      </c>
      <c r="BX410" s="2" t="s">
        <v>2311</v>
      </c>
      <c r="BY410" s="2" t="s">
        <v>232</v>
      </c>
      <c r="BZ410" s="2" t="s">
        <v>220</v>
      </c>
      <c r="CA410" s="4">
        <v>2</v>
      </c>
      <c r="CB410" s="8">
        <v>205.2</v>
      </c>
      <c r="CC410" s="4">
        <v>3</v>
      </c>
      <c r="CD410" s="8">
        <v>307.8</v>
      </c>
      <c r="CE410" s="7">
        <v>-0.3333</v>
      </c>
      <c r="CF410" s="7">
        <v>-0.3333</v>
      </c>
      <c r="CG410" s="2" t="s">
        <v>230</v>
      </c>
      <c r="CH410" s="2" t="s">
        <v>217</v>
      </c>
      <c r="CI410" s="2" t="s">
        <v>591</v>
      </c>
      <c r="CJ410" s="2" t="s">
        <v>1525</v>
      </c>
      <c r="CK410" s="2" t="s">
        <v>232</v>
      </c>
      <c r="CL410" s="2" t="s">
        <v>220</v>
      </c>
      <c r="CM410" s="4"/>
      <c r="CN410" s="8"/>
      <c r="CO410" s="4">
        <v>6</v>
      </c>
      <c r="CP410" s="8">
        <v>513</v>
      </c>
      <c r="CQ410" s="7">
        <v>-1</v>
      </c>
      <c r="CR410" s="7">
        <v>-1</v>
      </c>
      <c r="CS410" s="2" t="s">
        <v>230</v>
      </c>
      <c r="CT410" s="2" t="s">
        <v>217</v>
      </c>
      <c r="CU410" s="2" t="s">
        <v>235</v>
      </c>
      <c r="CV410" s="2" t="s">
        <v>448</v>
      </c>
      <c r="CW410" s="2" t="s">
        <v>232</v>
      </c>
      <c r="CX410" s="2" t="s">
        <v>220</v>
      </c>
      <c r="CY410" s="4"/>
      <c r="CZ410" s="8"/>
      <c r="DA410" s="4"/>
      <c r="DB410" s="8"/>
      <c r="DC410" s="7"/>
      <c r="DD410" s="7"/>
      <c r="DE410" s="2" t="s">
        <v>230</v>
      </c>
      <c r="DF410" s="2" t="s">
        <v>217</v>
      </c>
      <c r="DG410" s="2" t="s">
        <v>591</v>
      </c>
      <c r="DH410" s="2" t="s">
        <v>3588</v>
      </c>
      <c r="DI410" s="2" t="s">
        <v>232</v>
      </c>
      <c r="DJ410" s="2" t="s">
        <v>220</v>
      </c>
      <c r="DK410" s="4"/>
      <c r="DL410" s="8"/>
      <c r="DM410" s="4"/>
      <c r="DN410" s="8"/>
      <c r="DO410" s="7"/>
      <c r="DP410" s="7"/>
      <c r="DQ410" s="2" t="s">
        <v>230</v>
      </c>
      <c r="DR410" s="2" t="s">
        <v>217</v>
      </c>
      <c r="DS410" s="2" t="s">
        <v>591</v>
      </c>
      <c r="DT410" s="2" t="s">
        <v>3482</v>
      </c>
      <c r="DU410" s="2" t="s">
        <v>232</v>
      </c>
      <c r="DV410" s="2" t="s">
        <v>220</v>
      </c>
      <c r="DW410" s="4">
        <v>3</v>
      </c>
      <c r="DX410" s="8">
        <v>250.8</v>
      </c>
      <c r="DY410" s="4">
        <v>2</v>
      </c>
      <c r="DZ410" s="8">
        <v>156.75</v>
      </c>
      <c r="EA410" s="7">
        <v>0.5</v>
      </c>
      <c r="EB410" s="7">
        <v>0.6</v>
      </c>
      <c r="EC410" s="2" t="s">
        <v>230</v>
      </c>
      <c r="ED410" s="2" t="s">
        <v>217</v>
      </c>
      <c r="EE410" s="2" t="s">
        <v>591</v>
      </c>
      <c r="EF410" s="2" t="s">
        <v>1498</v>
      </c>
      <c r="EG410" s="2" t="s">
        <v>232</v>
      </c>
      <c r="EH410" s="2" t="s">
        <v>220</v>
      </c>
      <c r="EI410" s="4"/>
      <c r="EJ410" s="8"/>
      <c r="EK410" s="4"/>
      <c r="EL410" s="8"/>
      <c r="EM410" s="7"/>
      <c r="EN410" s="7"/>
      <c r="EO410" s="2" t="s">
        <v>268</v>
      </c>
      <c r="EP410" s="2" t="s">
        <v>217</v>
      </c>
      <c r="EQ410" s="2" t="s">
        <v>220</v>
      </c>
      <c r="ER410" s="2" t="s">
        <v>220</v>
      </c>
      <c r="ES410" s="2" t="s">
        <v>232</v>
      </c>
      <c r="ET410" s="2" t="s">
        <v>220</v>
      </c>
      <c r="EU410" s="4">
        <v>2</v>
      </c>
      <c r="EV410" s="8">
        <v>197.18</v>
      </c>
      <c r="EW410" s="4"/>
      <c r="EX410" s="8"/>
      <c r="EY410" s="7"/>
      <c r="EZ410" s="7"/>
      <c r="FA410" s="2" t="s">
        <v>230</v>
      </c>
      <c r="FB410" s="2" t="s">
        <v>217</v>
      </c>
      <c r="FC410" s="2" t="s">
        <v>591</v>
      </c>
      <c r="FD410" s="2" t="s">
        <v>1646</v>
      </c>
      <c r="FE410" s="2" t="s">
        <v>232</v>
      </c>
      <c r="FF410" s="2" t="s">
        <v>220</v>
      </c>
      <c r="FG410" s="4"/>
      <c r="FH410" s="8"/>
      <c r="FI410" s="4"/>
      <c r="FJ410" s="8"/>
      <c r="FK410" s="7"/>
      <c r="FL410" s="7"/>
      <c r="FM410" s="2" t="s">
        <v>230</v>
      </c>
      <c r="FN410" s="2" t="s">
        <v>217</v>
      </c>
      <c r="FO410" s="2" t="s">
        <v>977</v>
      </c>
      <c r="FP410" s="2" t="s">
        <v>714</v>
      </c>
      <c r="FQ410" s="2" t="s">
        <v>232</v>
      </c>
      <c r="FR410" s="2" t="s">
        <v>220</v>
      </c>
      <c r="FS410" s="4"/>
      <c r="FT410" s="8"/>
      <c r="FU410" s="4"/>
      <c r="FV410" s="8"/>
      <c r="FW410" s="7"/>
      <c r="FX410" s="7"/>
      <c r="FY410" s="2" t="s">
        <v>277</v>
      </c>
      <c r="FZ410" s="2" t="s">
        <v>217</v>
      </c>
      <c r="GA410" s="2" t="s">
        <v>220</v>
      </c>
      <c r="GB410" s="2" t="s">
        <v>220</v>
      </c>
      <c r="GC410" s="2" t="s">
        <v>232</v>
      </c>
      <c r="GD410" s="2" t="s">
        <v>220</v>
      </c>
      <c r="GE410" s="4"/>
      <c r="GF410" s="8"/>
      <c r="GG410" s="4"/>
      <c r="GH410" s="8"/>
      <c r="GI410" s="7"/>
      <c r="GJ410" s="7"/>
      <c r="GK410" s="2" t="s">
        <v>230</v>
      </c>
      <c r="GL410" s="2" t="s">
        <v>217</v>
      </c>
      <c r="GM410" s="2" t="s">
        <v>250</v>
      </c>
      <c r="GN410" s="2" t="s">
        <v>1726</v>
      </c>
      <c r="GO410" s="2" t="s">
        <v>232</v>
      </c>
      <c r="GP410" s="2" t="s">
        <v>220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217</v>
      </c>
      <c r="GY410" s="2" t="s">
        <v>220</v>
      </c>
      <c r="GZ410" s="2" t="s">
        <v>220</v>
      </c>
      <c r="HA410" s="2" t="s">
        <v>232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277</v>
      </c>
      <c r="HJ410" s="2" t="s">
        <v>217</v>
      </c>
      <c r="HK410" s="2" t="s">
        <v>220</v>
      </c>
      <c r="HL410" s="2" t="s">
        <v>220</v>
      </c>
      <c r="HM410" s="2" t="s">
        <v>232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217</v>
      </c>
      <c r="HW410" s="2" t="s">
        <v>2406</v>
      </c>
      <c r="HX410" s="2" t="s">
        <v>3503</v>
      </c>
      <c r="HY410" s="2" t="s">
        <v>232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230</v>
      </c>
      <c r="IH410" s="2" t="s">
        <v>217</v>
      </c>
      <c r="II410" s="2" t="s">
        <v>591</v>
      </c>
      <c r="IJ410" s="2" t="s">
        <v>1513</v>
      </c>
      <c r="IK410" s="2" t="s">
        <v>232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217</v>
      </c>
      <c r="IU410" s="2" t="s">
        <v>220</v>
      </c>
      <c r="IV410" s="2" t="s">
        <v>220</v>
      </c>
      <c r="IW410" s="2" t="s">
        <v>232</v>
      </c>
      <c r="IX410" s="2" t="s">
        <v>220</v>
      </c>
      <c r="IY410" s="4"/>
      <c r="IZ410" s="8"/>
      <c r="JA410" s="4"/>
      <c r="JB410" s="8"/>
      <c r="JC410" s="7"/>
      <c r="JD410" s="7"/>
      <c r="JE410" s="2" t="s">
        <v>230</v>
      </c>
      <c r="JF410" s="2" t="s">
        <v>270</v>
      </c>
      <c r="JG410" s="2" t="s">
        <v>2728</v>
      </c>
      <c r="JH410" s="2" t="s">
        <v>3489</v>
      </c>
      <c r="JI410" s="2" t="s">
        <v>232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230</v>
      </c>
      <c r="JR410" s="2" t="s">
        <v>217</v>
      </c>
      <c r="JS410" s="2" t="s">
        <v>591</v>
      </c>
      <c r="JT410" s="2" t="s">
        <v>3589</v>
      </c>
      <c r="JU410" s="2" t="s">
        <v>232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230</v>
      </c>
      <c r="KD410" s="2" t="s">
        <v>217</v>
      </c>
      <c r="KE410" s="2" t="s">
        <v>262</v>
      </c>
      <c r="KF410" s="2" t="s">
        <v>2068</v>
      </c>
      <c r="KG410" s="2" t="s">
        <v>232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254</v>
      </c>
      <c r="KP410" s="2" t="s">
        <v>217</v>
      </c>
      <c r="KQ410" s="2" t="s">
        <v>220</v>
      </c>
      <c r="KR410" s="2" t="s">
        <v>220</v>
      </c>
      <c r="KS410" s="2" t="s">
        <v>232</v>
      </c>
      <c r="KT410" s="2" t="s">
        <v>220</v>
      </c>
      <c r="KU410" s="4"/>
      <c r="KV410" s="8"/>
      <c r="KW410" s="4"/>
      <c r="KX410" s="8"/>
      <c r="KY410" s="7"/>
      <c r="KZ410" s="7"/>
      <c r="LA410" s="2" t="s">
        <v>277</v>
      </c>
      <c r="LB410" s="2" t="s">
        <v>217</v>
      </c>
      <c r="LC410" s="2" t="s">
        <v>220</v>
      </c>
      <c r="LD410" s="2" t="s">
        <v>220</v>
      </c>
      <c r="LE410" s="2" t="s">
        <v>232</v>
      </c>
      <c r="LF410" s="2" t="s">
        <v>220</v>
      </c>
      <c r="LG410" s="4"/>
      <c r="LH410" s="8"/>
      <c r="LI410" s="4"/>
      <c r="LJ410" s="8"/>
      <c r="LK410" s="7"/>
      <c r="LL410" s="7"/>
      <c r="LM410" s="2" t="s">
        <v>254</v>
      </c>
      <c r="LN410" s="2" t="s">
        <v>217</v>
      </c>
      <c r="LO410" s="2" t="s">
        <v>220</v>
      </c>
      <c r="LP410" s="2" t="s">
        <v>220</v>
      </c>
      <c r="LQ410" s="2" t="s">
        <v>232</v>
      </c>
      <c r="LR410" s="2" t="s">
        <v>220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270</v>
      </c>
      <c r="MA410" s="2" t="s">
        <v>974</v>
      </c>
      <c r="MB410" s="2" t="s">
        <v>220</v>
      </c>
      <c r="MC410" s="2" t="s">
        <v>232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277</v>
      </c>
      <c r="ML410" s="2" t="s">
        <v>217</v>
      </c>
      <c r="MM410" s="2" t="s">
        <v>220</v>
      </c>
      <c r="MN410" s="2" t="s">
        <v>220</v>
      </c>
      <c r="MO410" s="2" t="s">
        <v>232</v>
      </c>
      <c r="MP410" s="2" t="s">
        <v>220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274</v>
      </c>
      <c r="MY410" s="2" t="s">
        <v>648</v>
      </c>
      <c r="MZ410" s="2" t="s">
        <v>3468</v>
      </c>
      <c r="NA410" s="2" t="s">
        <v>232</v>
      </c>
      <c r="NB410" s="2" t="s">
        <v>220</v>
      </c>
      <c r="NC410" s="4"/>
      <c r="ND410" s="8"/>
      <c r="NE410" s="4"/>
      <c r="NF410" s="8"/>
      <c r="NG410" s="7"/>
      <c r="NH410" s="7"/>
      <c r="NI410" s="2" t="s">
        <v>220</v>
      </c>
      <c r="NJ410" s="2" t="s">
        <v>220</v>
      </c>
      <c r="NK410" s="2" t="s">
        <v>220</v>
      </c>
      <c r="NL410" s="2" t="s">
        <v>220</v>
      </c>
      <c r="NM410" s="2" t="s">
        <v>220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277</v>
      </c>
      <c r="NV410" s="2" t="s">
        <v>217</v>
      </c>
      <c r="NW410" s="2" t="s">
        <v>220</v>
      </c>
      <c r="NX410" s="2" t="s">
        <v>220</v>
      </c>
      <c r="NY410" s="2" t="s">
        <v>232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220</v>
      </c>
      <c r="OI410" s="2" t="s">
        <v>220</v>
      </c>
      <c r="OJ410" s="2" t="s">
        <v>220</v>
      </c>
      <c r="OK410" s="2" t="s">
        <v>220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230</v>
      </c>
      <c r="OT410" s="2" t="s">
        <v>270</v>
      </c>
      <c r="OU410" s="2" t="s">
        <v>1420</v>
      </c>
      <c r="OV410" s="2" t="s">
        <v>220</v>
      </c>
      <c r="OW410" s="2" t="s">
        <v>232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277</v>
      </c>
      <c r="PF410" s="2" t="s">
        <v>217</v>
      </c>
      <c r="PG410" s="2" t="s">
        <v>220</v>
      </c>
      <c r="PH410" s="2" t="s">
        <v>220</v>
      </c>
      <c r="PI410" s="2" t="s">
        <v>232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230</v>
      </c>
      <c r="PR410" s="2" t="s">
        <v>270</v>
      </c>
      <c r="PS410" s="2" t="s">
        <v>609</v>
      </c>
      <c r="PT410" s="2" t="s">
        <v>2451</v>
      </c>
      <c r="PU410" s="2" t="s">
        <v>232</v>
      </c>
      <c r="PV410" s="2" t="s">
        <v>220</v>
      </c>
      <c r="PW410" s="4">
        <v>99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>
        <v>84</v>
      </c>
      <c r="SZ410" s="4"/>
      <c r="TA410" s="4"/>
      <c r="TB410" s="4"/>
      <c r="TC410" s="4"/>
      <c r="TD410" s="4"/>
      <c r="TE410" s="4"/>
      <c r="TF410" s="4"/>
      <c r="TG410" s="4"/>
      <c r="TH410" s="4"/>
    </row>
    <row r="411">
      <c r="A411" s="2" t="s">
        <v>3590</v>
      </c>
      <c r="B411" s="2" t="s">
        <v>209</v>
      </c>
      <c r="C411" s="2" t="s">
        <v>3341</v>
      </c>
      <c r="D411" s="2" t="s">
        <v>211</v>
      </c>
      <c r="E411" s="2" t="s">
        <v>1372</v>
      </c>
      <c r="F411" s="2" t="s">
        <v>3575</v>
      </c>
      <c r="G411" s="2" t="s">
        <v>220</v>
      </c>
      <c r="H411" s="2" t="s">
        <v>220</v>
      </c>
      <c r="I411" s="2" t="s">
        <v>2915</v>
      </c>
      <c r="J411" s="2" t="s">
        <v>1518</v>
      </c>
      <c r="K411" s="2" t="s">
        <v>1329</v>
      </c>
      <c r="L411" s="3">
        <v>108.86</v>
      </c>
      <c r="M411" s="3">
        <v>114.3</v>
      </c>
      <c r="N411" s="3">
        <v>219.99</v>
      </c>
      <c r="O411" s="2" t="s">
        <v>217</v>
      </c>
      <c r="P411" s="2" t="s">
        <v>2438</v>
      </c>
      <c r="Q411" s="2" t="s">
        <v>219</v>
      </c>
      <c r="R411" s="2" t="s">
        <v>220</v>
      </c>
      <c r="S411" s="2" t="s">
        <v>3576</v>
      </c>
      <c r="T411" s="2" t="s">
        <v>220</v>
      </c>
      <c r="U411" s="2" t="s">
        <v>220</v>
      </c>
      <c r="V411" s="2" t="s">
        <v>3167</v>
      </c>
      <c r="W411" s="2" t="s">
        <v>3167</v>
      </c>
      <c r="X411" s="2" t="s">
        <v>3029</v>
      </c>
      <c r="Y411" s="2" t="s">
        <v>582</v>
      </c>
      <c r="Z411" s="4">
        <v>48</v>
      </c>
      <c r="AA411" s="4">
        <f>=ROUNDDOWN(16,0)</f>
      </c>
      <c r="AB411" s="5">
        <v>3</v>
      </c>
      <c r="AC411" s="2" t="s">
        <v>3577</v>
      </c>
      <c r="AD411" s="4">
        <v>50</v>
      </c>
      <c r="AE411" s="4">
        <v>103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1</v>
      </c>
      <c r="AQ411" s="8">
        <v>124.18</v>
      </c>
      <c r="AR411" s="4">
        <v>10</v>
      </c>
      <c r="AS411" s="8">
        <v>1102.04</v>
      </c>
      <c r="AT411" s="7">
        <v>-0.9</v>
      </c>
      <c r="AU411" s="7">
        <v>-0.8873</v>
      </c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0.0592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1</v>
      </c>
      <c r="BK411" s="8">
        <v>124.18</v>
      </c>
      <c r="BL411" s="2" t="s">
        <v>3591</v>
      </c>
      <c r="BM411" s="7">
        <v>1</v>
      </c>
      <c r="BN411" s="7">
        <v>1</v>
      </c>
      <c r="BO411" s="4"/>
      <c r="BP411" s="8"/>
      <c r="BQ411" s="4">
        <v>7</v>
      </c>
      <c r="BR411" s="8">
        <v>763</v>
      </c>
      <c r="BS411" s="7">
        <v>-1</v>
      </c>
      <c r="BT411" s="7">
        <v>-1</v>
      </c>
      <c r="BU411" s="2" t="s">
        <v>230</v>
      </c>
      <c r="BV411" s="2" t="s">
        <v>217</v>
      </c>
      <c r="BW411" s="2" t="s">
        <v>220</v>
      </c>
      <c r="BX411" s="2" t="s">
        <v>1499</v>
      </c>
      <c r="BY411" s="2" t="s">
        <v>232</v>
      </c>
      <c r="BZ411" s="2" t="s">
        <v>220</v>
      </c>
      <c r="CA411" s="4">
        <v>1</v>
      </c>
      <c r="CB411" s="8">
        <v>124.18</v>
      </c>
      <c r="CC411" s="4"/>
      <c r="CD411" s="8"/>
      <c r="CE411" s="7"/>
      <c r="CF411" s="7"/>
      <c r="CG411" s="2" t="s">
        <v>230</v>
      </c>
      <c r="CH411" s="2" t="s">
        <v>217</v>
      </c>
      <c r="CI411" s="2" t="s">
        <v>591</v>
      </c>
      <c r="CJ411" s="2" t="s">
        <v>1498</v>
      </c>
      <c r="CK411" s="2" t="s">
        <v>232</v>
      </c>
      <c r="CL411" s="2" t="s">
        <v>220</v>
      </c>
      <c r="CM411" s="4"/>
      <c r="CN411" s="8"/>
      <c r="CO411" s="4">
        <v>1</v>
      </c>
      <c r="CP411" s="8">
        <v>105.6</v>
      </c>
      <c r="CQ411" s="7">
        <v>-1</v>
      </c>
      <c r="CR411" s="7">
        <v>-1</v>
      </c>
      <c r="CS411" s="2" t="s">
        <v>230</v>
      </c>
      <c r="CT411" s="2" t="s">
        <v>217</v>
      </c>
      <c r="CU411" s="2" t="s">
        <v>235</v>
      </c>
      <c r="CV411" s="2" t="s">
        <v>236</v>
      </c>
      <c r="CW411" s="2" t="s">
        <v>232</v>
      </c>
      <c r="CX411" s="2" t="s">
        <v>220</v>
      </c>
      <c r="CY411" s="4"/>
      <c r="CZ411" s="8"/>
      <c r="DA411" s="4"/>
      <c r="DB411" s="8"/>
      <c r="DC411" s="7"/>
      <c r="DD411" s="7"/>
      <c r="DE411" s="2" t="s">
        <v>230</v>
      </c>
      <c r="DF411" s="2" t="s">
        <v>217</v>
      </c>
      <c r="DG411" s="2" t="s">
        <v>591</v>
      </c>
      <c r="DH411" s="2" t="s">
        <v>2281</v>
      </c>
      <c r="DI411" s="2" t="s">
        <v>232</v>
      </c>
      <c r="DJ411" s="2" t="s">
        <v>220</v>
      </c>
      <c r="DK411" s="4"/>
      <c r="DL411" s="8"/>
      <c r="DM411" s="4"/>
      <c r="DN411" s="8"/>
      <c r="DO411" s="7"/>
      <c r="DP411" s="7"/>
      <c r="DQ411" s="2" t="s">
        <v>230</v>
      </c>
      <c r="DR411" s="2" t="s">
        <v>217</v>
      </c>
      <c r="DS411" s="2" t="s">
        <v>591</v>
      </c>
      <c r="DT411" s="2" t="s">
        <v>1599</v>
      </c>
      <c r="DU411" s="2" t="s">
        <v>232</v>
      </c>
      <c r="DV411" s="2" t="s">
        <v>220</v>
      </c>
      <c r="DW411" s="4"/>
      <c r="DX411" s="8"/>
      <c r="DY411" s="4">
        <v>1</v>
      </c>
      <c r="DZ411" s="8">
        <v>107.71</v>
      </c>
      <c r="EA411" s="7">
        <v>-1</v>
      </c>
      <c r="EB411" s="7">
        <v>-1</v>
      </c>
      <c r="EC411" s="2" t="s">
        <v>230</v>
      </c>
      <c r="ED411" s="2" t="s">
        <v>217</v>
      </c>
      <c r="EE411" s="2" t="s">
        <v>591</v>
      </c>
      <c r="EF411" s="2" t="s">
        <v>1591</v>
      </c>
      <c r="EG411" s="2" t="s">
        <v>232</v>
      </c>
      <c r="EH411" s="2" t="s">
        <v>220</v>
      </c>
      <c r="EI411" s="4"/>
      <c r="EJ411" s="8"/>
      <c r="EK411" s="4"/>
      <c r="EL411" s="8"/>
      <c r="EM411" s="7"/>
      <c r="EN411" s="7"/>
      <c r="EO411" s="2" t="s">
        <v>268</v>
      </c>
      <c r="EP411" s="2" t="s">
        <v>217</v>
      </c>
      <c r="EQ411" s="2" t="s">
        <v>220</v>
      </c>
      <c r="ER411" s="2" t="s">
        <v>220</v>
      </c>
      <c r="ES411" s="2" t="s">
        <v>232</v>
      </c>
      <c r="ET411" s="2" t="s">
        <v>220</v>
      </c>
      <c r="EU411" s="4"/>
      <c r="EV411" s="8"/>
      <c r="EW411" s="4"/>
      <c r="EX411" s="8"/>
      <c r="EY411" s="7"/>
      <c r="EZ411" s="7"/>
      <c r="FA411" s="2" t="s">
        <v>230</v>
      </c>
      <c r="FB411" s="2" t="s">
        <v>217</v>
      </c>
      <c r="FC411" s="2" t="s">
        <v>591</v>
      </c>
      <c r="FD411" s="2" t="s">
        <v>636</v>
      </c>
      <c r="FE411" s="2" t="s">
        <v>232</v>
      </c>
      <c r="FF411" s="2" t="s">
        <v>220</v>
      </c>
      <c r="FG411" s="4"/>
      <c r="FH411" s="8"/>
      <c r="FI411" s="4"/>
      <c r="FJ411" s="8"/>
      <c r="FK411" s="7"/>
      <c r="FL411" s="7"/>
      <c r="FM411" s="2" t="s">
        <v>230</v>
      </c>
      <c r="FN411" s="2" t="s">
        <v>217</v>
      </c>
      <c r="FO411" s="2" t="s">
        <v>458</v>
      </c>
      <c r="FP411" s="2" t="s">
        <v>1429</v>
      </c>
      <c r="FQ411" s="2" t="s">
        <v>232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277</v>
      </c>
      <c r="FZ411" s="2" t="s">
        <v>217</v>
      </c>
      <c r="GA411" s="2" t="s">
        <v>220</v>
      </c>
      <c r="GB411" s="2" t="s">
        <v>220</v>
      </c>
      <c r="GC411" s="2" t="s">
        <v>232</v>
      </c>
      <c r="GD411" s="2" t="s">
        <v>220</v>
      </c>
      <c r="GE411" s="4"/>
      <c r="GF411" s="8"/>
      <c r="GG411" s="4"/>
      <c r="GH411" s="8"/>
      <c r="GI411" s="7"/>
      <c r="GJ411" s="7"/>
      <c r="GK411" s="2" t="s">
        <v>230</v>
      </c>
      <c r="GL411" s="2" t="s">
        <v>217</v>
      </c>
      <c r="GM411" s="2" t="s">
        <v>250</v>
      </c>
      <c r="GN411" s="2" t="s">
        <v>1271</v>
      </c>
      <c r="GO411" s="2" t="s">
        <v>232</v>
      </c>
      <c r="GP411" s="2" t="s">
        <v>220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217</v>
      </c>
      <c r="GY411" s="2" t="s">
        <v>220</v>
      </c>
      <c r="GZ411" s="2" t="s">
        <v>220</v>
      </c>
      <c r="HA411" s="2" t="s">
        <v>232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277</v>
      </c>
      <c r="HJ411" s="2" t="s">
        <v>217</v>
      </c>
      <c r="HK411" s="2" t="s">
        <v>220</v>
      </c>
      <c r="HL411" s="2" t="s">
        <v>220</v>
      </c>
      <c r="HM411" s="2" t="s">
        <v>232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230</v>
      </c>
      <c r="HV411" s="2" t="s">
        <v>217</v>
      </c>
      <c r="HW411" s="2" t="s">
        <v>2406</v>
      </c>
      <c r="HX411" s="2" t="s">
        <v>2875</v>
      </c>
      <c r="HY411" s="2" t="s">
        <v>232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230</v>
      </c>
      <c r="IH411" s="2" t="s">
        <v>217</v>
      </c>
      <c r="II411" s="2" t="s">
        <v>591</v>
      </c>
      <c r="IJ411" s="2" t="s">
        <v>1531</v>
      </c>
      <c r="IK411" s="2" t="s">
        <v>232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217</v>
      </c>
      <c r="IU411" s="2" t="s">
        <v>220</v>
      </c>
      <c r="IV411" s="2" t="s">
        <v>220</v>
      </c>
      <c r="IW411" s="2" t="s">
        <v>232</v>
      </c>
      <c r="IX411" s="2" t="s">
        <v>220</v>
      </c>
      <c r="IY411" s="4"/>
      <c r="IZ411" s="8"/>
      <c r="JA411" s="4">
        <v>1</v>
      </c>
      <c r="JB411" s="8">
        <v>125.73</v>
      </c>
      <c r="JC411" s="7">
        <v>-1</v>
      </c>
      <c r="JD411" s="7">
        <v>-1</v>
      </c>
      <c r="JE411" s="2" t="s">
        <v>230</v>
      </c>
      <c r="JF411" s="2" t="s">
        <v>217</v>
      </c>
      <c r="JG411" s="2" t="s">
        <v>2728</v>
      </c>
      <c r="JH411" s="2" t="s">
        <v>2234</v>
      </c>
      <c r="JI411" s="2" t="s">
        <v>232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230</v>
      </c>
      <c r="JR411" s="2" t="s">
        <v>217</v>
      </c>
      <c r="JS411" s="2" t="s">
        <v>591</v>
      </c>
      <c r="JT411" s="2" t="s">
        <v>3592</v>
      </c>
      <c r="JU411" s="2" t="s">
        <v>232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230</v>
      </c>
      <c r="KD411" s="2" t="s">
        <v>217</v>
      </c>
      <c r="KE411" s="2" t="s">
        <v>262</v>
      </c>
      <c r="KF411" s="2" t="s">
        <v>390</v>
      </c>
      <c r="KG411" s="2" t="s">
        <v>232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254</v>
      </c>
      <c r="KP411" s="2" t="s">
        <v>217</v>
      </c>
      <c r="KQ411" s="2" t="s">
        <v>220</v>
      </c>
      <c r="KR411" s="2" t="s">
        <v>220</v>
      </c>
      <c r="KS411" s="2" t="s">
        <v>232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277</v>
      </c>
      <c r="LB411" s="2" t="s">
        <v>217</v>
      </c>
      <c r="LC411" s="2" t="s">
        <v>220</v>
      </c>
      <c r="LD411" s="2" t="s">
        <v>220</v>
      </c>
      <c r="LE411" s="2" t="s">
        <v>232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254</v>
      </c>
      <c r="LN411" s="2" t="s">
        <v>217</v>
      </c>
      <c r="LO411" s="2" t="s">
        <v>220</v>
      </c>
      <c r="LP411" s="2" t="s">
        <v>220</v>
      </c>
      <c r="LQ411" s="2" t="s">
        <v>232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270</v>
      </c>
      <c r="MA411" s="2" t="s">
        <v>974</v>
      </c>
      <c r="MB411" s="2" t="s">
        <v>220</v>
      </c>
      <c r="MC411" s="2" t="s">
        <v>232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277</v>
      </c>
      <c r="ML411" s="2" t="s">
        <v>217</v>
      </c>
      <c r="MM411" s="2" t="s">
        <v>220</v>
      </c>
      <c r="MN411" s="2" t="s">
        <v>220</v>
      </c>
      <c r="MO411" s="2" t="s">
        <v>232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274</v>
      </c>
      <c r="MY411" s="2" t="s">
        <v>648</v>
      </c>
      <c r="MZ411" s="2" t="s">
        <v>1498</v>
      </c>
      <c r="NA411" s="2" t="s">
        <v>232</v>
      </c>
      <c r="NB411" s="2" t="s">
        <v>220</v>
      </c>
      <c r="NC411" s="4"/>
      <c r="ND411" s="8"/>
      <c r="NE411" s="4"/>
      <c r="NF411" s="8"/>
      <c r="NG411" s="7"/>
      <c r="NH411" s="7"/>
      <c r="NI411" s="2" t="s">
        <v>220</v>
      </c>
      <c r="NJ411" s="2" t="s">
        <v>220</v>
      </c>
      <c r="NK411" s="2" t="s">
        <v>220</v>
      </c>
      <c r="NL411" s="2" t="s">
        <v>220</v>
      </c>
      <c r="NM411" s="2" t="s">
        <v>220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277</v>
      </c>
      <c r="NV411" s="2" t="s">
        <v>217</v>
      </c>
      <c r="NW411" s="2" t="s">
        <v>220</v>
      </c>
      <c r="NX411" s="2" t="s">
        <v>220</v>
      </c>
      <c r="NY411" s="2" t="s">
        <v>232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220</v>
      </c>
      <c r="OI411" s="2" t="s">
        <v>220</v>
      </c>
      <c r="OJ411" s="2" t="s">
        <v>220</v>
      </c>
      <c r="OK411" s="2" t="s">
        <v>220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230</v>
      </c>
      <c r="OT411" s="2" t="s">
        <v>270</v>
      </c>
      <c r="OU411" s="2" t="s">
        <v>278</v>
      </c>
      <c r="OV411" s="2" t="s">
        <v>220</v>
      </c>
      <c r="OW411" s="2" t="s">
        <v>232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277</v>
      </c>
      <c r="PF411" s="2" t="s">
        <v>217</v>
      </c>
      <c r="PG411" s="2" t="s">
        <v>220</v>
      </c>
      <c r="PH411" s="2" t="s">
        <v>220</v>
      </c>
      <c r="PI411" s="2" t="s">
        <v>232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230</v>
      </c>
      <c r="PR411" s="2" t="s">
        <v>270</v>
      </c>
      <c r="PS411" s="2" t="s">
        <v>609</v>
      </c>
      <c r="PT411" s="2" t="s">
        <v>2460</v>
      </c>
      <c r="PU411" s="2" t="s">
        <v>232</v>
      </c>
      <c r="PV411" s="2" t="s">
        <v>220</v>
      </c>
      <c r="PW411" s="4">
        <v>48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>
        <v>50</v>
      </c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>
        <v>53</v>
      </c>
      <c r="SZ411" s="4"/>
      <c r="TA411" s="4"/>
      <c r="TB411" s="4"/>
      <c r="TC411" s="4"/>
      <c r="TD411" s="4"/>
      <c r="TE411" s="4"/>
      <c r="TF411" s="4"/>
      <c r="TG411" s="4"/>
      <c r="TH411" s="4"/>
    </row>
    <row r="412">
      <c r="A412" s="2" t="s">
        <v>3593</v>
      </c>
      <c r="B412" s="2" t="s">
        <v>209</v>
      </c>
      <c r="C412" s="2" t="s">
        <v>3341</v>
      </c>
      <c r="D412" s="2" t="s">
        <v>211</v>
      </c>
      <c r="E412" s="2" t="s">
        <v>1372</v>
      </c>
      <c r="F412" s="2" t="s">
        <v>3575</v>
      </c>
      <c r="G412" s="2" t="s">
        <v>220</v>
      </c>
      <c r="H412" s="2" t="s">
        <v>220</v>
      </c>
      <c r="I412" s="2" t="s">
        <v>2915</v>
      </c>
      <c r="J412" s="2" t="s">
        <v>3394</v>
      </c>
      <c r="K412" s="2" t="s">
        <v>1329</v>
      </c>
      <c r="L412" s="3">
        <v>108.86</v>
      </c>
      <c r="M412" s="3">
        <v>114.3</v>
      </c>
      <c r="N412" s="3">
        <v>219.99</v>
      </c>
      <c r="O412" s="2" t="s">
        <v>217</v>
      </c>
      <c r="P412" s="2" t="s">
        <v>2438</v>
      </c>
      <c r="Q412" s="2" t="s">
        <v>219</v>
      </c>
      <c r="R412" s="2" t="s">
        <v>220</v>
      </c>
      <c r="S412" s="2" t="s">
        <v>3576</v>
      </c>
      <c r="T412" s="2" t="s">
        <v>220</v>
      </c>
      <c r="U412" s="2" t="s">
        <v>220</v>
      </c>
      <c r="V412" s="2" t="s">
        <v>3167</v>
      </c>
      <c r="W412" s="2" t="s">
        <v>3167</v>
      </c>
      <c r="X412" s="2" t="s">
        <v>3029</v>
      </c>
      <c r="Y412" s="2" t="s">
        <v>582</v>
      </c>
      <c r="Z412" s="4">
        <v>39</v>
      </c>
      <c r="AA412" s="4">
        <f>=ROUNDDOWN(39,0)</f>
      </c>
      <c r="AB412" s="5">
        <v>1</v>
      </c>
      <c r="AC412" s="2" t="s">
        <v>2995</v>
      </c>
      <c r="AD412" s="4">
        <v>10</v>
      </c>
      <c r="AE412" s="4">
        <v>10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2</v>
      </c>
      <c r="AQ412" s="8">
        <v>216.96</v>
      </c>
      <c r="AR412" s="4">
        <v>2</v>
      </c>
      <c r="AS412" s="8">
        <v>200</v>
      </c>
      <c r="AT412" s="7"/>
      <c r="AU412" s="7">
        <v>0.0848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>
        <v>0.1034</v>
      </c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>
        <v>2</v>
      </c>
      <c r="BK412" s="8">
        <v>216.96</v>
      </c>
      <c r="BL412" s="2" t="s">
        <v>3594</v>
      </c>
      <c r="BM412" s="7">
        <v>1</v>
      </c>
      <c r="BN412" s="7">
        <v>1</v>
      </c>
      <c r="BO412" s="4"/>
      <c r="BP412" s="8"/>
      <c r="BQ412" s="4">
        <v>2</v>
      </c>
      <c r="BR412" s="8">
        <v>200</v>
      </c>
      <c r="BS412" s="7">
        <v>-1</v>
      </c>
      <c r="BT412" s="7">
        <v>-1</v>
      </c>
      <c r="BU412" s="2" t="s">
        <v>230</v>
      </c>
      <c r="BV412" s="2" t="s">
        <v>217</v>
      </c>
      <c r="BW412" s="2" t="s">
        <v>220</v>
      </c>
      <c r="BX412" s="2" t="s">
        <v>1499</v>
      </c>
      <c r="BY412" s="2" t="s">
        <v>232</v>
      </c>
      <c r="BZ412" s="2" t="s">
        <v>220</v>
      </c>
      <c r="CA412" s="4"/>
      <c r="CB412" s="8"/>
      <c r="CC412" s="4"/>
      <c r="CD412" s="8"/>
      <c r="CE412" s="7"/>
      <c r="CF412" s="7"/>
      <c r="CG412" s="2" t="s">
        <v>230</v>
      </c>
      <c r="CH412" s="2" t="s">
        <v>217</v>
      </c>
      <c r="CI412" s="2" t="s">
        <v>591</v>
      </c>
      <c r="CJ412" s="2" t="s">
        <v>2807</v>
      </c>
      <c r="CK412" s="2" t="s">
        <v>232</v>
      </c>
      <c r="CL412" s="2" t="s">
        <v>220</v>
      </c>
      <c r="CM412" s="4"/>
      <c r="CN412" s="8"/>
      <c r="CO412" s="4"/>
      <c r="CP412" s="8"/>
      <c r="CQ412" s="7"/>
      <c r="CR412" s="7"/>
      <c r="CS412" s="2" t="s">
        <v>230</v>
      </c>
      <c r="CT412" s="2" t="s">
        <v>217</v>
      </c>
      <c r="CU412" s="2" t="s">
        <v>235</v>
      </c>
      <c r="CV412" s="2" t="s">
        <v>1401</v>
      </c>
      <c r="CW412" s="2" t="s">
        <v>232</v>
      </c>
      <c r="CX412" s="2" t="s">
        <v>220</v>
      </c>
      <c r="CY412" s="4"/>
      <c r="CZ412" s="8"/>
      <c r="DA412" s="4"/>
      <c r="DB412" s="8"/>
      <c r="DC412" s="7"/>
      <c r="DD412" s="7"/>
      <c r="DE412" s="2" t="s">
        <v>230</v>
      </c>
      <c r="DF412" s="2" t="s">
        <v>217</v>
      </c>
      <c r="DG412" s="2" t="s">
        <v>591</v>
      </c>
      <c r="DH412" s="2" t="s">
        <v>2272</v>
      </c>
      <c r="DI412" s="2" t="s">
        <v>232</v>
      </c>
      <c r="DJ412" s="2" t="s">
        <v>220</v>
      </c>
      <c r="DK412" s="4"/>
      <c r="DL412" s="8"/>
      <c r="DM412" s="4"/>
      <c r="DN412" s="8"/>
      <c r="DO412" s="7"/>
      <c r="DP412" s="7"/>
      <c r="DQ412" s="2" t="s">
        <v>230</v>
      </c>
      <c r="DR412" s="2" t="s">
        <v>217</v>
      </c>
      <c r="DS412" s="2" t="s">
        <v>591</v>
      </c>
      <c r="DT412" s="2" t="s">
        <v>2786</v>
      </c>
      <c r="DU412" s="2" t="s">
        <v>232</v>
      </c>
      <c r="DV412" s="2" t="s">
        <v>220</v>
      </c>
      <c r="DW412" s="4">
        <v>1</v>
      </c>
      <c r="DX412" s="8">
        <v>96.94</v>
      </c>
      <c r="DY412" s="4"/>
      <c r="DZ412" s="8"/>
      <c r="EA412" s="7"/>
      <c r="EB412" s="7"/>
      <c r="EC412" s="2" t="s">
        <v>230</v>
      </c>
      <c r="ED412" s="2" t="s">
        <v>217</v>
      </c>
      <c r="EE412" s="2" t="s">
        <v>591</v>
      </c>
      <c r="EF412" s="2" t="s">
        <v>1500</v>
      </c>
      <c r="EG412" s="2" t="s">
        <v>232</v>
      </c>
      <c r="EH412" s="2" t="s">
        <v>220</v>
      </c>
      <c r="EI412" s="4"/>
      <c r="EJ412" s="8"/>
      <c r="EK412" s="4"/>
      <c r="EL412" s="8"/>
      <c r="EM412" s="7"/>
      <c r="EN412" s="7"/>
      <c r="EO412" s="2" t="s">
        <v>268</v>
      </c>
      <c r="EP412" s="2" t="s">
        <v>217</v>
      </c>
      <c r="EQ412" s="2" t="s">
        <v>220</v>
      </c>
      <c r="ER412" s="2" t="s">
        <v>220</v>
      </c>
      <c r="ES412" s="2" t="s">
        <v>232</v>
      </c>
      <c r="ET412" s="2" t="s">
        <v>220</v>
      </c>
      <c r="EU412" s="4">
        <v>1</v>
      </c>
      <c r="EV412" s="8">
        <v>120.02</v>
      </c>
      <c r="EW412" s="4"/>
      <c r="EX412" s="8"/>
      <c r="EY412" s="7"/>
      <c r="EZ412" s="7"/>
      <c r="FA412" s="2" t="s">
        <v>230</v>
      </c>
      <c r="FB412" s="2" t="s">
        <v>217</v>
      </c>
      <c r="FC412" s="2" t="s">
        <v>591</v>
      </c>
      <c r="FD412" s="2" t="s">
        <v>1496</v>
      </c>
      <c r="FE412" s="2" t="s">
        <v>232</v>
      </c>
      <c r="FF412" s="2" t="s">
        <v>220</v>
      </c>
      <c r="FG412" s="4"/>
      <c r="FH412" s="8"/>
      <c r="FI412" s="4"/>
      <c r="FJ412" s="8"/>
      <c r="FK412" s="7"/>
      <c r="FL412" s="7"/>
      <c r="FM412" s="2" t="s">
        <v>230</v>
      </c>
      <c r="FN412" s="2" t="s">
        <v>217</v>
      </c>
      <c r="FO412" s="2" t="s">
        <v>458</v>
      </c>
      <c r="FP412" s="2" t="s">
        <v>730</v>
      </c>
      <c r="FQ412" s="2" t="s">
        <v>232</v>
      </c>
      <c r="FR412" s="2" t="s">
        <v>220</v>
      </c>
      <c r="FS412" s="4"/>
      <c r="FT412" s="8"/>
      <c r="FU412" s="4"/>
      <c r="FV412" s="8"/>
      <c r="FW412" s="7"/>
      <c r="FX412" s="7"/>
      <c r="FY412" s="2" t="s">
        <v>277</v>
      </c>
      <c r="FZ412" s="2" t="s">
        <v>217</v>
      </c>
      <c r="GA412" s="2" t="s">
        <v>220</v>
      </c>
      <c r="GB412" s="2" t="s">
        <v>220</v>
      </c>
      <c r="GC412" s="2" t="s">
        <v>232</v>
      </c>
      <c r="GD412" s="2" t="s">
        <v>220</v>
      </c>
      <c r="GE412" s="4"/>
      <c r="GF412" s="8"/>
      <c r="GG412" s="4"/>
      <c r="GH412" s="8"/>
      <c r="GI412" s="7"/>
      <c r="GJ412" s="7"/>
      <c r="GK412" s="2" t="s">
        <v>230</v>
      </c>
      <c r="GL412" s="2" t="s">
        <v>217</v>
      </c>
      <c r="GM412" s="2" t="s">
        <v>250</v>
      </c>
      <c r="GN412" s="2" t="s">
        <v>757</v>
      </c>
      <c r="GO412" s="2" t="s">
        <v>232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217</v>
      </c>
      <c r="GY412" s="2" t="s">
        <v>220</v>
      </c>
      <c r="GZ412" s="2" t="s">
        <v>220</v>
      </c>
      <c r="HA412" s="2" t="s">
        <v>232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277</v>
      </c>
      <c r="HJ412" s="2" t="s">
        <v>217</v>
      </c>
      <c r="HK412" s="2" t="s">
        <v>220</v>
      </c>
      <c r="HL412" s="2" t="s">
        <v>220</v>
      </c>
      <c r="HM412" s="2" t="s">
        <v>232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230</v>
      </c>
      <c r="HV412" s="2" t="s">
        <v>217</v>
      </c>
      <c r="HW412" s="2" t="s">
        <v>2406</v>
      </c>
      <c r="HX412" s="2" t="s">
        <v>220</v>
      </c>
      <c r="HY412" s="2" t="s">
        <v>232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230</v>
      </c>
      <c r="IH412" s="2" t="s">
        <v>217</v>
      </c>
      <c r="II412" s="2" t="s">
        <v>591</v>
      </c>
      <c r="IJ412" s="2" t="s">
        <v>2571</v>
      </c>
      <c r="IK412" s="2" t="s">
        <v>232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217</v>
      </c>
      <c r="IU412" s="2" t="s">
        <v>220</v>
      </c>
      <c r="IV412" s="2" t="s">
        <v>220</v>
      </c>
      <c r="IW412" s="2" t="s">
        <v>232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1188</v>
      </c>
      <c r="JF412" s="2" t="s">
        <v>270</v>
      </c>
      <c r="JG412" s="2" t="s">
        <v>2728</v>
      </c>
      <c r="JH412" s="2" t="s">
        <v>1504</v>
      </c>
      <c r="JI412" s="2" t="s">
        <v>232</v>
      </c>
      <c r="JJ412" s="2" t="s">
        <v>220</v>
      </c>
      <c r="JK412" s="4"/>
      <c r="JL412" s="8"/>
      <c r="JM412" s="4"/>
      <c r="JN412" s="8"/>
      <c r="JO412" s="7"/>
      <c r="JP412" s="7"/>
      <c r="JQ412" s="2" t="s">
        <v>230</v>
      </c>
      <c r="JR412" s="2" t="s">
        <v>217</v>
      </c>
      <c r="JS412" s="2" t="s">
        <v>591</v>
      </c>
      <c r="JT412" s="2" t="s">
        <v>220</v>
      </c>
      <c r="JU412" s="2" t="s">
        <v>232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230</v>
      </c>
      <c r="KD412" s="2" t="s">
        <v>217</v>
      </c>
      <c r="KE412" s="2" t="s">
        <v>262</v>
      </c>
      <c r="KF412" s="2" t="s">
        <v>220</v>
      </c>
      <c r="KG412" s="2" t="s">
        <v>232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254</v>
      </c>
      <c r="KP412" s="2" t="s">
        <v>217</v>
      </c>
      <c r="KQ412" s="2" t="s">
        <v>220</v>
      </c>
      <c r="KR412" s="2" t="s">
        <v>220</v>
      </c>
      <c r="KS412" s="2" t="s">
        <v>232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277</v>
      </c>
      <c r="LB412" s="2" t="s">
        <v>217</v>
      </c>
      <c r="LC412" s="2" t="s">
        <v>220</v>
      </c>
      <c r="LD412" s="2" t="s">
        <v>220</v>
      </c>
      <c r="LE412" s="2" t="s">
        <v>232</v>
      </c>
      <c r="LF412" s="2" t="s">
        <v>220</v>
      </c>
      <c r="LG412" s="4"/>
      <c r="LH412" s="8"/>
      <c r="LI412" s="4"/>
      <c r="LJ412" s="8"/>
      <c r="LK412" s="7"/>
      <c r="LL412" s="7"/>
      <c r="LM412" s="2" t="s">
        <v>254</v>
      </c>
      <c r="LN412" s="2" t="s">
        <v>217</v>
      </c>
      <c r="LO412" s="2" t="s">
        <v>220</v>
      </c>
      <c r="LP412" s="2" t="s">
        <v>220</v>
      </c>
      <c r="LQ412" s="2" t="s">
        <v>232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270</v>
      </c>
      <c r="MA412" s="2" t="s">
        <v>974</v>
      </c>
      <c r="MB412" s="2" t="s">
        <v>220</v>
      </c>
      <c r="MC412" s="2" t="s">
        <v>232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277</v>
      </c>
      <c r="ML412" s="2" t="s">
        <v>217</v>
      </c>
      <c r="MM412" s="2" t="s">
        <v>220</v>
      </c>
      <c r="MN412" s="2" t="s">
        <v>220</v>
      </c>
      <c r="MO412" s="2" t="s">
        <v>232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274</v>
      </c>
      <c r="MY412" s="2" t="s">
        <v>648</v>
      </c>
      <c r="MZ412" s="2" t="s">
        <v>3595</v>
      </c>
      <c r="NA412" s="2" t="s">
        <v>232</v>
      </c>
      <c r="NB412" s="2" t="s">
        <v>220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220</v>
      </c>
      <c r="NK412" s="2" t="s">
        <v>220</v>
      </c>
      <c r="NL412" s="2" t="s">
        <v>220</v>
      </c>
      <c r="NM412" s="2" t="s">
        <v>220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277</v>
      </c>
      <c r="NV412" s="2" t="s">
        <v>217</v>
      </c>
      <c r="NW412" s="2" t="s">
        <v>220</v>
      </c>
      <c r="NX412" s="2" t="s">
        <v>220</v>
      </c>
      <c r="NY412" s="2" t="s">
        <v>232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220</v>
      </c>
      <c r="OI412" s="2" t="s">
        <v>220</v>
      </c>
      <c r="OJ412" s="2" t="s">
        <v>220</v>
      </c>
      <c r="OK412" s="2" t="s">
        <v>220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230</v>
      </c>
      <c r="OT412" s="2" t="s">
        <v>270</v>
      </c>
      <c r="OU412" s="2" t="s">
        <v>1420</v>
      </c>
      <c r="OV412" s="2" t="s">
        <v>220</v>
      </c>
      <c r="OW412" s="2" t="s">
        <v>232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277</v>
      </c>
      <c r="PF412" s="2" t="s">
        <v>217</v>
      </c>
      <c r="PG412" s="2" t="s">
        <v>220</v>
      </c>
      <c r="PH412" s="2" t="s">
        <v>220</v>
      </c>
      <c r="PI412" s="2" t="s">
        <v>232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230</v>
      </c>
      <c r="PR412" s="2" t="s">
        <v>270</v>
      </c>
      <c r="PS412" s="2" t="s">
        <v>609</v>
      </c>
      <c r="PT412" s="2" t="s">
        <v>255</v>
      </c>
      <c r="PU412" s="2" t="s">
        <v>232</v>
      </c>
      <c r="PV412" s="2" t="s">
        <v>220</v>
      </c>
      <c r="PW412" s="4">
        <v>39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>
        <v>10</v>
      </c>
      <c r="SZ412" s="4"/>
      <c r="TA412" s="4"/>
      <c r="TB412" s="4"/>
      <c r="TC412" s="4"/>
      <c r="TD412" s="4"/>
      <c r="TE412" s="4"/>
      <c r="TF412" s="4"/>
      <c r="TG412" s="4"/>
      <c r="TH412" s="4"/>
    </row>
    <row r="413">
      <c r="A413" s="2" t="s">
        <v>3596</v>
      </c>
      <c r="B413" s="2" t="s">
        <v>209</v>
      </c>
      <c r="C413" s="2" t="s">
        <v>3341</v>
      </c>
      <c r="D413" s="2" t="s">
        <v>211</v>
      </c>
      <c r="E413" s="2" t="s">
        <v>1372</v>
      </c>
      <c r="F413" s="2" t="s">
        <v>3597</v>
      </c>
      <c r="G413" s="2" t="s">
        <v>3597</v>
      </c>
      <c r="H413" s="2" t="s">
        <v>3597</v>
      </c>
      <c r="I413" s="2" t="s">
        <v>3598</v>
      </c>
      <c r="J413" s="2" t="s">
        <v>2881</v>
      </c>
      <c r="K413" s="2" t="s">
        <v>1329</v>
      </c>
      <c r="L413" s="3">
        <v>80.03</v>
      </c>
      <c r="M413" s="3">
        <v>84.03</v>
      </c>
      <c r="N413" s="3">
        <v>174.99</v>
      </c>
      <c r="O413" s="2" t="s">
        <v>217</v>
      </c>
      <c r="P413" s="2" t="s">
        <v>2438</v>
      </c>
      <c r="Q413" s="2" t="s">
        <v>219</v>
      </c>
      <c r="R413" s="2" t="s">
        <v>220</v>
      </c>
      <c r="S413" s="2" t="s">
        <v>3599</v>
      </c>
      <c r="T413" s="2" t="s">
        <v>220</v>
      </c>
      <c r="U413" s="2" t="s">
        <v>1621</v>
      </c>
      <c r="V413" s="2" t="s">
        <v>3600</v>
      </c>
      <c r="W413" s="2" t="s">
        <v>3144</v>
      </c>
      <c r="X413" s="2" t="s">
        <v>3029</v>
      </c>
      <c r="Y413" s="2" t="s">
        <v>582</v>
      </c>
      <c r="Z413" s="4">
        <v>146</v>
      </c>
      <c r="AA413" s="4">
        <f>=ROUNDDOWN(29.2,0)</f>
      </c>
      <c r="AB413" s="5">
        <v>5</v>
      </c>
      <c r="AC413" s="2" t="s">
        <v>220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8</v>
      </c>
      <c r="AQ413" s="8">
        <v>663.54</v>
      </c>
      <c r="AR413" s="4">
        <v>6</v>
      </c>
      <c r="AS413" s="8">
        <v>492.44</v>
      </c>
      <c r="AT413" s="7">
        <v>0.3333</v>
      </c>
      <c r="AU413" s="7">
        <v>0.3475</v>
      </c>
      <c r="AV413" s="4">
        <v>19</v>
      </c>
      <c r="AW413" s="8">
        <v>1743.41</v>
      </c>
      <c r="AX413" s="4">
        <v>13</v>
      </c>
      <c r="AY413" s="8">
        <v>1208.75</v>
      </c>
      <c r="AZ413" s="7">
        <v>0.4615</v>
      </c>
      <c r="BA413" s="7">
        <v>0.4423</v>
      </c>
      <c r="BB413" s="7">
        <v>0.3806</v>
      </c>
      <c r="BC413" s="4">
        <v>19</v>
      </c>
      <c r="BD413" s="8">
        <v>1743.41</v>
      </c>
      <c r="BE413" s="4">
        <v>13</v>
      </c>
      <c r="BF413" s="8">
        <v>1208.75</v>
      </c>
      <c r="BG413" s="7">
        <v>0.4615</v>
      </c>
      <c r="BH413" s="7">
        <v>0.4423</v>
      </c>
      <c r="BI413" s="7">
        <v>1</v>
      </c>
      <c r="BJ413" s="4">
        <v>8</v>
      </c>
      <c r="BK413" s="8">
        <v>663.54</v>
      </c>
      <c r="BL413" s="2" t="s">
        <v>3601</v>
      </c>
      <c r="BM413" s="7">
        <v>1</v>
      </c>
      <c r="BN413" s="7">
        <v>1</v>
      </c>
      <c r="BO413" s="4">
        <v>5</v>
      </c>
      <c r="BP413" s="8">
        <v>424.25</v>
      </c>
      <c r="BQ413" s="4">
        <v>3</v>
      </c>
      <c r="BR413" s="8">
        <v>254.55</v>
      </c>
      <c r="BS413" s="7">
        <v>0.6667</v>
      </c>
      <c r="BT413" s="7">
        <v>0.6667</v>
      </c>
      <c r="BU413" s="2" t="s">
        <v>230</v>
      </c>
      <c r="BV413" s="2" t="s">
        <v>217</v>
      </c>
      <c r="BW413" s="2" t="s">
        <v>220</v>
      </c>
      <c r="BX413" s="2" t="s">
        <v>2564</v>
      </c>
      <c r="BY413" s="2" t="s">
        <v>269</v>
      </c>
      <c r="BZ413" s="2" t="s">
        <v>220</v>
      </c>
      <c r="CA413" s="4">
        <v>1</v>
      </c>
      <c r="CB413" s="8">
        <v>84.64</v>
      </c>
      <c r="CC413" s="4"/>
      <c r="CD413" s="8"/>
      <c r="CE413" s="7"/>
      <c r="CF413" s="7"/>
      <c r="CG413" s="2" t="s">
        <v>230</v>
      </c>
      <c r="CH413" s="2" t="s">
        <v>217</v>
      </c>
      <c r="CI413" s="2" t="s">
        <v>591</v>
      </c>
      <c r="CJ413" s="2" t="s">
        <v>1498</v>
      </c>
      <c r="CK413" s="2" t="s">
        <v>232</v>
      </c>
      <c r="CL413" s="2" t="s">
        <v>220</v>
      </c>
      <c r="CM413" s="4">
        <v>1</v>
      </c>
      <c r="CN413" s="8">
        <v>77</v>
      </c>
      <c r="CO413" s="4">
        <v>2</v>
      </c>
      <c r="CP413" s="8">
        <v>154</v>
      </c>
      <c r="CQ413" s="7">
        <v>-0.5</v>
      </c>
      <c r="CR413" s="7">
        <v>-0.5</v>
      </c>
      <c r="CS413" s="2" t="s">
        <v>230</v>
      </c>
      <c r="CT413" s="2" t="s">
        <v>217</v>
      </c>
      <c r="CU413" s="2" t="s">
        <v>3358</v>
      </c>
      <c r="CV413" s="2" t="s">
        <v>1649</v>
      </c>
      <c r="CW413" s="2" t="s">
        <v>269</v>
      </c>
      <c r="CX413" s="2" t="s">
        <v>220</v>
      </c>
      <c r="CY413" s="4"/>
      <c r="CZ413" s="8"/>
      <c r="DA413" s="4">
        <v>1</v>
      </c>
      <c r="DB413" s="8">
        <v>83.89</v>
      </c>
      <c r="DC413" s="7">
        <v>-1</v>
      </c>
      <c r="DD413" s="7">
        <v>-1</v>
      </c>
      <c r="DE413" s="2" t="s">
        <v>230</v>
      </c>
      <c r="DF413" s="2" t="s">
        <v>217</v>
      </c>
      <c r="DG413" s="2" t="s">
        <v>591</v>
      </c>
      <c r="DH413" s="2" t="s">
        <v>1601</v>
      </c>
      <c r="DI413" s="2" t="s">
        <v>232</v>
      </c>
      <c r="DJ413" s="2" t="s">
        <v>220</v>
      </c>
      <c r="DK413" s="4"/>
      <c r="DL413" s="8"/>
      <c r="DM413" s="4"/>
      <c r="DN413" s="8"/>
      <c r="DO413" s="7"/>
      <c r="DP413" s="7"/>
      <c r="DQ413" s="2" t="s">
        <v>230</v>
      </c>
      <c r="DR413" s="2" t="s">
        <v>217</v>
      </c>
      <c r="DS413" s="2" t="s">
        <v>591</v>
      </c>
      <c r="DT413" s="2" t="s">
        <v>3602</v>
      </c>
      <c r="DU413" s="2" t="s">
        <v>232</v>
      </c>
      <c r="DV413" s="2" t="s">
        <v>220</v>
      </c>
      <c r="DW413" s="4">
        <v>1</v>
      </c>
      <c r="DX413" s="8">
        <v>77.65</v>
      </c>
      <c r="DY413" s="4"/>
      <c r="DZ413" s="8"/>
      <c r="EA413" s="7"/>
      <c r="EB413" s="7"/>
      <c r="EC413" s="2" t="s">
        <v>230</v>
      </c>
      <c r="ED413" s="2" t="s">
        <v>217</v>
      </c>
      <c r="EE413" s="2" t="s">
        <v>591</v>
      </c>
      <c r="EF413" s="2" t="s">
        <v>1498</v>
      </c>
      <c r="EG413" s="2" t="s">
        <v>232</v>
      </c>
      <c r="EH413" s="2" t="s">
        <v>220</v>
      </c>
      <c r="EI413" s="4"/>
      <c r="EJ413" s="8"/>
      <c r="EK413" s="4"/>
      <c r="EL413" s="8"/>
      <c r="EM413" s="7"/>
      <c r="EN413" s="7"/>
      <c r="EO413" s="2" t="s">
        <v>268</v>
      </c>
      <c r="EP413" s="2" t="s">
        <v>217</v>
      </c>
      <c r="EQ413" s="2" t="s">
        <v>220</v>
      </c>
      <c r="ER413" s="2" t="s">
        <v>220</v>
      </c>
      <c r="ES413" s="2" t="s">
        <v>232</v>
      </c>
      <c r="ET413" s="2" t="s">
        <v>220</v>
      </c>
      <c r="EU413" s="4"/>
      <c r="EV413" s="8"/>
      <c r="EW413" s="4"/>
      <c r="EX413" s="8"/>
      <c r="EY413" s="7"/>
      <c r="EZ413" s="7"/>
      <c r="FA413" s="2" t="s">
        <v>230</v>
      </c>
      <c r="FB413" s="2" t="s">
        <v>270</v>
      </c>
      <c r="FC413" s="2" t="s">
        <v>591</v>
      </c>
      <c r="FD413" s="2" t="s">
        <v>636</v>
      </c>
      <c r="FE413" s="2" t="s">
        <v>232</v>
      </c>
      <c r="FF413" s="2" t="s">
        <v>220</v>
      </c>
      <c r="FG413" s="4"/>
      <c r="FH413" s="8"/>
      <c r="FI413" s="4"/>
      <c r="FJ413" s="8"/>
      <c r="FK413" s="7"/>
      <c r="FL413" s="7"/>
      <c r="FM413" s="2" t="s">
        <v>230</v>
      </c>
      <c r="FN413" s="2" t="s">
        <v>217</v>
      </c>
      <c r="FO413" s="2" t="s">
        <v>458</v>
      </c>
      <c r="FP413" s="2" t="s">
        <v>1244</v>
      </c>
      <c r="FQ413" s="2" t="s">
        <v>232</v>
      </c>
      <c r="FR413" s="2" t="s">
        <v>220</v>
      </c>
      <c r="FS413" s="4"/>
      <c r="FT413" s="8"/>
      <c r="FU413" s="4"/>
      <c r="FV413" s="8"/>
      <c r="FW413" s="7"/>
      <c r="FX413" s="7"/>
      <c r="FY413" s="2" t="s">
        <v>277</v>
      </c>
      <c r="FZ413" s="2" t="s">
        <v>217</v>
      </c>
      <c r="GA413" s="2" t="s">
        <v>220</v>
      </c>
      <c r="GB413" s="2" t="s">
        <v>220</v>
      </c>
      <c r="GC413" s="2" t="s">
        <v>232</v>
      </c>
      <c r="GD413" s="2" t="s">
        <v>220</v>
      </c>
      <c r="GE413" s="4"/>
      <c r="GF413" s="8"/>
      <c r="GG413" s="4"/>
      <c r="GH413" s="8"/>
      <c r="GI413" s="7"/>
      <c r="GJ413" s="7"/>
      <c r="GK413" s="2" t="s">
        <v>277</v>
      </c>
      <c r="GL413" s="2" t="s">
        <v>217</v>
      </c>
      <c r="GM413" s="2" t="s">
        <v>220</v>
      </c>
      <c r="GN413" s="2" t="s">
        <v>220</v>
      </c>
      <c r="GO413" s="2" t="s">
        <v>232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217</v>
      </c>
      <c r="GY413" s="2" t="s">
        <v>220</v>
      </c>
      <c r="GZ413" s="2" t="s">
        <v>220</v>
      </c>
      <c r="HA413" s="2" t="s">
        <v>232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277</v>
      </c>
      <c r="HJ413" s="2" t="s">
        <v>217</v>
      </c>
      <c r="HK413" s="2" t="s">
        <v>220</v>
      </c>
      <c r="HL413" s="2" t="s">
        <v>220</v>
      </c>
      <c r="HM413" s="2" t="s">
        <v>232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230</v>
      </c>
      <c r="HV413" s="2" t="s">
        <v>217</v>
      </c>
      <c r="HW413" s="2" t="s">
        <v>496</v>
      </c>
      <c r="HX413" s="2" t="s">
        <v>220</v>
      </c>
      <c r="HY413" s="2" t="s">
        <v>232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230</v>
      </c>
      <c r="IH413" s="2" t="s">
        <v>217</v>
      </c>
      <c r="II413" s="2" t="s">
        <v>591</v>
      </c>
      <c r="IJ413" s="2" t="s">
        <v>3603</v>
      </c>
      <c r="IK413" s="2" t="s">
        <v>232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217</v>
      </c>
      <c r="IU413" s="2" t="s">
        <v>220</v>
      </c>
      <c r="IV413" s="2" t="s">
        <v>220</v>
      </c>
      <c r="IW413" s="2" t="s">
        <v>232</v>
      </c>
      <c r="IX413" s="2" t="s">
        <v>220</v>
      </c>
      <c r="IY413" s="4"/>
      <c r="IZ413" s="8"/>
      <c r="JA413" s="4"/>
      <c r="JB413" s="8"/>
      <c r="JC413" s="7"/>
      <c r="JD413" s="7"/>
      <c r="JE413" s="2" t="s">
        <v>230</v>
      </c>
      <c r="JF413" s="2" t="s">
        <v>217</v>
      </c>
      <c r="JG413" s="2" t="s">
        <v>2728</v>
      </c>
      <c r="JH413" s="2" t="s">
        <v>1629</v>
      </c>
      <c r="JI413" s="2" t="s">
        <v>232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230</v>
      </c>
      <c r="JR413" s="2" t="s">
        <v>217</v>
      </c>
      <c r="JS413" s="2" t="s">
        <v>591</v>
      </c>
      <c r="JT413" s="2" t="s">
        <v>2861</v>
      </c>
      <c r="JU413" s="2" t="s">
        <v>232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277</v>
      </c>
      <c r="KD413" s="2" t="s">
        <v>217</v>
      </c>
      <c r="KE413" s="2" t="s">
        <v>220</v>
      </c>
      <c r="KF413" s="2" t="s">
        <v>220</v>
      </c>
      <c r="KG413" s="2" t="s">
        <v>232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254</v>
      </c>
      <c r="KP413" s="2" t="s">
        <v>217</v>
      </c>
      <c r="KQ413" s="2" t="s">
        <v>220</v>
      </c>
      <c r="KR413" s="2" t="s">
        <v>220</v>
      </c>
      <c r="KS413" s="2" t="s">
        <v>232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277</v>
      </c>
      <c r="LB413" s="2" t="s">
        <v>217</v>
      </c>
      <c r="LC413" s="2" t="s">
        <v>220</v>
      </c>
      <c r="LD413" s="2" t="s">
        <v>220</v>
      </c>
      <c r="LE413" s="2" t="s">
        <v>232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254</v>
      </c>
      <c r="LN413" s="2" t="s">
        <v>217</v>
      </c>
      <c r="LO413" s="2" t="s">
        <v>220</v>
      </c>
      <c r="LP413" s="2" t="s">
        <v>220</v>
      </c>
      <c r="LQ413" s="2" t="s">
        <v>232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270</v>
      </c>
      <c r="MA413" s="2" t="s">
        <v>974</v>
      </c>
      <c r="MB413" s="2" t="s">
        <v>917</v>
      </c>
      <c r="MC413" s="2" t="s">
        <v>232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277</v>
      </c>
      <c r="ML413" s="2" t="s">
        <v>217</v>
      </c>
      <c r="MM413" s="2" t="s">
        <v>220</v>
      </c>
      <c r="MN413" s="2" t="s">
        <v>220</v>
      </c>
      <c r="MO413" s="2" t="s">
        <v>232</v>
      </c>
      <c r="MP413" s="2" t="s">
        <v>220</v>
      </c>
      <c r="MQ413" s="4"/>
      <c r="MR413" s="8"/>
      <c r="MS413" s="4"/>
      <c r="MT413" s="8"/>
      <c r="MU413" s="7"/>
      <c r="MV413" s="7"/>
      <c r="MW413" s="2" t="s">
        <v>230</v>
      </c>
      <c r="MX413" s="2" t="s">
        <v>274</v>
      </c>
      <c r="MY413" s="2" t="s">
        <v>648</v>
      </c>
      <c r="MZ413" s="2" t="s">
        <v>1710</v>
      </c>
      <c r="NA413" s="2" t="s">
        <v>232</v>
      </c>
      <c r="NB413" s="2" t="s">
        <v>220</v>
      </c>
      <c r="NC413" s="4"/>
      <c r="ND413" s="8"/>
      <c r="NE413" s="4"/>
      <c r="NF413" s="8"/>
      <c r="NG413" s="7"/>
      <c r="NH413" s="7"/>
      <c r="NI413" s="2" t="s">
        <v>220</v>
      </c>
      <c r="NJ413" s="2" t="s">
        <v>220</v>
      </c>
      <c r="NK413" s="2" t="s">
        <v>220</v>
      </c>
      <c r="NL413" s="2" t="s">
        <v>220</v>
      </c>
      <c r="NM413" s="2" t="s">
        <v>220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277</v>
      </c>
      <c r="NV413" s="2" t="s">
        <v>217</v>
      </c>
      <c r="NW413" s="2" t="s">
        <v>220</v>
      </c>
      <c r="NX413" s="2" t="s">
        <v>220</v>
      </c>
      <c r="NY413" s="2" t="s">
        <v>232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220</v>
      </c>
      <c r="OI413" s="2" t="s">
        <v>220</v>
      </c>
      <c r="OJ413" s="2" t="s">
        <v>220</v>
      </c>
      <c r="OK413" s="2" t="s">
        <v>220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230</v>
      </c>
      <c r="OT413" s="2" t="s">
        <v>270</v>
      </c>
      <c r="OU413" s="2" t="s">
        <v>607</v>
      </c>
      <c r="OV413" s="2" t="s">
        <v>735</v>
      </c>
      <c r="OW413" s="2" t="s">
        <v>232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220</v>
      </c>
      <c r="PF413" s="2" t="s">
        <v>220</v>
      </c>
      <c r="PG413" s="2" t="s">
        <v>220</v>
      </c>
      <c r="PH413" s="2" t="s">
        <v>220</v>
      </c>
      <c r="PI413" s="2" t="s">
        <v>220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230</v>
      </c>
      <c r="PR413" s="2" t="s">
        <v>270</v>
      </c>
      <c r="PS413" s="2" t="s">
        <v>609</v>
      </c>
      <c r="PT413" s="2" t="s">
        <v>2410</v>
      </c>
      <c r="PU413" s="2" t="s">
        <v>232</v>
      </c>
      <c r="PV413" s="2" t="s">
        <v>220</v>
      </c>
      <c r="PW413" s="4">
        <v>146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</row>
    <row r="414">
      <c r="A414" s="2" t="s">
        <v>3604</v>
      </c>
      <c r="B414" s="2" t="s">
        <v>209</v>
      </c>
      <c r="C414" s="2" t="s">
        <v>3341</v>
      </c>
      <c r="D414" s="2" t="s">
        <v>211</v>
      </c>
      <c r="E414" s="2" t="s">
        <v>1372</v>
      </c>
      <c r="F414" s="2" t="s">
        <v>3597</v>
      </c>
      <c r="G414" s="2" t="s">
        <v>3597</v>
      </c>
      <c r="H414" s="2" t="s">
        <v>3597</v>
      </c>
      <c r="I414" s="2" t="s">
        <v>3598</v>
      </c>
      <c r="J414" s="2" t="s">
        <v>1518</v>
      </c>
      <c r="K414" s="2" t="s">
        <v>1329</v>
      </c>
      <c r="L414" s="3">
        <v>96.59</v>
      </c>
      <c r="M414" s="3">
        <v>101.42</v>
      </c>
      <c r="N414" s="3">
        <v>204.99</v>
      </c>
      <c r="O414" s="2" t="s">
        <v>217</v>
      </c>
      <c r="P414" s="2" t="s">
        <v>2438</v>
      </c>
      <c r="Q414" s="2" t="s">
        <v>219</v>
      </c>
      <c r="R414" s="2" t="s">
        <v>220</v>
      </c>
      <c r="S414" s="2" t="s">
        <v>3599</v>
      </c>
      <c r="T414" s="2" t="s">
        <v>220</v>
      </c>
      <c r="U414" s="2" t="s">
        <v>1621</v>
      </c>
      <c r="V414" s="2" t="s">
        <v>3600</v>
      </c>
      <c r="W414" s="2" t="s">
        <v>3144</v>
      </c>
      <c r="X414" s="2" t="s">
        <v>3029</v>
      </c>
      <c r="Y414" s="2" t="s">
        <v>582</v>
      </c>
      <c r="Z414" s="4">
        <v>217</v>
      </c>
      <c r="AA414" s="4">
        <f>=ROUNDDOWN(31,0)</f>
      </c>
      <c r="AB414" s="5">
        <v>7</v>
      </c>
      <c r="AC414" s="2" t="s">
        <v>220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>
        <v>11</v>
      </c>
      <c r="AQ414" s="8">
        <v>1079.87</v>
      </c>
      <c r="AR414" s="4">
        <v>7</v>
      </c>
      <c r="AS414" s="8">
        <v>716.31</v>
      </c>
      <c r="AT414" s="7">
        <v>0.5714</v>
      </c>
      <c r="AU414" s="7">
        <v>0.5075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>
        <v>0.6194</v>
      </c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>
        <v>11</v>
      </c>
      <c r="BK414" s="8">
        <v>1079.87</v>
      </c>
      <c r="BL414" s="2" t="s">
        <v>3605</v>
      </c>
      <c r="BM414" s="7">
        <v>1</v>
      </c>
      <c r="BN414" s="7">
        <v>1</v>
      </c>
      <c r="BO414" s="4">
        <v>3</v>
      </c>
      <c r="BP414" s="8">
        <v>309.51</v>
      </c>
      <c r="BQ414" s="4">
        <v>2</v>
      </c>
      <c r="BR414" s="8">
        <v>206.34</v>
      </c>
      <c r="BS414" s="7">
        <v>0.5</v>
      </c>
      <c r="BT414" s="7">
        <v>0.5</v>
      </c>
      <c r="BU414" s="2" t="s">
        <v>230</v>
      </c>
      <c r="BV414" s="2" t="s">
        <v>217</v>
      </c>
      <c r="BW414" s="2" t="s">
        <v>220</v>
      </c>
      <c r="BX414" s="2" t="s">
        <v>2564</v>
      </c>
      <c r="BY414" s="2" t="s">
        <v>269</v>
      </c>
      <c r="BZ414" s="2" t="s">
        <v>220</v>
      </c>
      <c r="CA414" s="4">
        <v>4</v>
      </c>
      <c r="CB414" s="8">
        <v>416.72</v>
      </c>
      <c r="CC414" s="4"/>
      <c r="CD414" s="8"/>
      <c r="CE414" s="7"/>
      <c r="CF414" s="7"/>
      <c r="CG414" s="2" t="s">
        <v>230</v>
      </c>
      <c r="CH414" s="2" t="s">
        <v>217</v>
      </c>
      <c r="CI414" s="2" t="s">
        <v>591</v>
      </c>
      <c r="CJ414" s="2" t="s">
        <v>1498</v>
      </c>
      <c r="CK414" s="2" t="s">
        <v>232</v>
      </c>
      <c r="CL414" s="2" t="s">
        <v>220</v>
      </c>
      <c r="CM414" s="4"/>
      <c r="CN414" s="8"/>
      <c r="CO414" s="4"/>
      <c r="CP414" s="8"/>
      <c r="CQ414" s="7"/>
      <c r="CR414" s="7"/>
      <c r="CS414" s="2" t="s">
        <v>230</v>
      </c>
      <c r="CT414" s="2" t="s">
        <v>217</v>
      </c>
      <c r="CU414" s="2" t="s">
        <v>3358</v>
      </c>
      <c r="CV414" s="2" t="s">
        <v>1649</v>
      </c>
      <c r="CW414" s="2" t="s">
        <v>269</v>
      </c>
      <c r="CX414" s="2" t="s">
        <v>220</v>
      </c>
      <c r="CY414" s="4"/>
      <c r="CZ414" s="8"/>
      <c r="DA414" s="4">
        <v>2</v>
      </c>
      <c r="DB414" s="8">
        <v>206.48</v>
      </c>
      <c r="DC414" s="7">
        <v>-1</v>
      </c>
      <c r="DD414" s="7">
        <v>-1</v>
      </c>
      <c r="DE414" s="2" t="s">
        <v>230</v>
      </c>
      <c r="DF414" s="2" t="s">
        <v>217</v>
      </c>
      <c r="DG414" s="2" t="s">
        <v>591</v>
      </c>
      <c r="DH414" s="2" t="s">
        <v>1601</v>
      </c>
      <c r="DI414" s="2" t="s">
        <v>232</v>
      </c>
      <c r="DJ414" s="2" t="s">
        <v>220</v>
      </c>
      <c r="DK414" s="4"/>
      <c r="DL414" s="8"/>
      <c r="DM414" s="4"/>
      <c r="DN414" s="8"/>
      <c r="DO414" s="7"/>
      <c r="DP414" s="7"/>
      <c r="DQ414" s="2" t="s">
        <v>230</v>
      </c>
      <c r="DR414" s="2" t="s">
        <v>217</v>
      </c>
      <c r="DS414" s="2" t="s">
        <v>591</v>
      </c>
      <c r="DT414" s="2" t="s">
        <v>3489</v>
      </c>
      <c r="DU414" s="2" t="s">
        <v>232</v>
      </c>
      <c r="DV414" s="2" t="s">
        <v>220</v>
      </c>
      <c r="DW414" s="4">
        <v>4</v>
      </c>
      <c r="DX414" s="8">
        <v>353.64</v>
      </c>
      <c r="DY414" s="4">
        <v>1</v>
      </c>
      <c r="DZ414" s="8">
        <v>95.58</v>
      </c>
      <c r="EA414" s="7">
        <v>3</v>
      </c>
      <c r="EB414" s="7">
        <v>2.6999</v>
      </c>
      <c r="EC414" s="2" t="s">
        <v>230</v>
      </c>
      <c r="ED414" s="2" t="s">
        <v>217</v>
      </c>
      <c r="EE414" s="2" t="s">
        <v>591</v>
      </c>
      <c r="EF414" s="2" t="s">
        <v>1512</v>
      </c>
      <c r="EG414" s="2" t="s">
        <v>232</v>
      </c>
      <c r="EH414" s="2" t="s">
        <v>220</v>
      </c>
      <c r="EI414" s="4"/>
      <c r="EJ414" s="8"/>
      <c r="EK414" s="4"/>
      <c r="EL414" s="8"/>
      <c r="EM414" s="7"/>
      <c r="EN414" s="7"/>
      <c r="EO414" s="2" t="s">
        <v>268</v>
      </c>
      <c r="EP414" s="2" t="s">
        <v>217</v>
      </c>
      <c r="EQ414" s="2" t="s">
        <v>220</v>
      </c>
      <c r="ER414" s="2" t="s">
        <v>220</v>
      </c>
      <c r="ES414" s="2" t="s">
        <v>232</v>
      </c>
      <c r="ET414" s="2" t="s">
        <v>220</v>
      </c>
      <c r="EU414" s="4"/>
      <c r="EV414" s="8"/>
      <c r="EW414" s="4"/>
      <c r="EX414" s="8"/>
      <c r="EY414" s="7"/>
      <c r="EZ414" s="7"/>
      <c r="FA414" s="2" t="s">
        <v>230</v>
      </c>
      <c r="FB414" s="2" t="s">
        <v>270</v>
      </c>
      <c r="FC414" s="2" t="s">
        <v>591</v>
      </c>
      <c r="FD414" s="2" t="s">
        <v>2444</v>
      </c>
      <c r="FE414" s="2" t="s">
        <v>232</v>
      </c>
      <c r="FF414" s="2" t="s">
        <v>220</v>
      </c>
      <c r="FG414" s="4"/>
      <c r="FH414" s="8"/>
      <c r="FI414" s="4">
        <v>1</v>
      </c>
      <c r="FJ414" s="8">
        <v>106.49</v>
      </c>
      <c r="FK414" s="7">
        <v>-1</v>
      </c>
      <c r="FL414" s="7">
        <v>-1</v>
      </c>
      <c r="FM414" s="2" t="s">
        <v>230</v>
      </c>
      <c r="FN414" s="2" t="s">
        <v>217</v>
      </c>
      <c r="FO414" s="2" t="s">
        <v>458</v>
      </c>
      <c r="FP414" s="2" t="s">
        <v>2649</v>
      </c>
      <c r="FQ414" s="2" t="s">
        <v>232</v>
      </c>
      <c r="FR414" s="2" t="s">
        <v>220</v>
      </c>
      <c r="FS414" s="4"/>
      <c r="FT414" s="8"/>
      <c r="FU414" s="4"/>
      <c r="FV414" s="8"/>
      <c r="FW414" s="7"/>
      <c r="FX414" s="7"/>
      <c r="FY414" s="2" t="s">
        <v>277</v>
      </c>
      <c r="FZ414" s="2" t="s">
        <v>217</v>
      </c>
      <c r="GA414" s="2" t="s">
        <v>220</v>
      </c>
      <c r="GB414" s="2" t="s">
        <v>220</v>
      </c>
      <c r="GC414" s="2" t="s">
        <v>232</v>
      </c>
      <c r="GD414" s="2" t="s">
        <v>220</v>
      </c>
      <c r="GE414" s="4"/>
      <c r="GF414" s="8"/>
      <c r="GG414" s="4"/>
      <c r="GH414" s="8"/>
      <c r="GI414" s="7"/>
      <c r="GJ414" s="7"/>
      <c r="GK414" s="2" t="s">
        <v>277</v>
      </c>
      <c r="GL414" s="2" t="s">
        <v>217</v>
      </c>
      <c r="GM414" s="2" t="s">
        <v>220</v>
      </c>
      <c r="GN414" s="2" t="s">
        <v>220</v>
      </c>
      <c r="GO414" s="2" t="s">
        <v>232</v>
      </c>
      <c r="GP414" s="2" t="s">
        <v>220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217</v>
      </c>
      <c r="GY414" s="2" t="s">
        <v>220</v>
      </c>
      <c r="GZ414" s="2" t="s">
        <v>220</v>
      </c>
      <c r="HA414" s="2" t="s">
        <v>232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277</v>
      </c>
      <c r="HJ414" s="2" t="s">
        <v>217</v>
      </c>
      <c r="HK414" s="2" t="s">
        <v>220</v>
      </c>
      <c r="HL414" s="2" t="s">
        <v>220</v>
      </c>
      <c r="HM414" s="2" t="s">
        <v>232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230</v>
      </c>
      <c r="HV414" s="2" t="s">
        <v>217</v>
      </c>
      <c r="HW414" s="2" t="s">
        <v>496</v>
      </c>
      <c r="HX414" s="2" t="s">
        <v>454</v>
      </c>
      <c r="HY414" s="2" t="s">
        <v>232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230</v>
      </c>
      <c r="IH414" s="2" t="s">
        <v>217</v>
      </c>
      <c r="II414" s="2" t="s">
        <v>591</v>
      </c>
      <c r="IJ414" s="2" t="s">
        <v>1498</v>
      </c>
      <c r="IK414" s="2" t="s">
        <v>232</v>
      </c>
      <c r="IL414" s="2" t="s">
        <v>220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217</v>
      </c>
      <c r="IU414" s="2" t="s">
        <v>220</v>
      </c>
      <c r="IV414" s="2" t="s">
        <v>220</v>
      </c>
      <c r="IW414" s="2" t="s">
        <v>232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230</v>
      </c>
      <c r="JF414" s="2" t="s">
        <v>217</v>
      </c>
      <c r="JG414" s="2" t="s">
        <v>2728</v>
      </c>
      <c r="JH414" s="2" t="s">
        <v>1641</v>
      </c>
      <c r="JI414" s="2" t="s">
        <v>232</v>
      </c>
      <c r="JJ414" s="2" t="s">
        <v>220</v>
      </c>
      <c r="JK414" s="4"/>
      <c r="JL414" s="8"/>
      <c r="JM414" s="4">
        <v>1</v>
      </c>
      <c r="JN414" s="8">
        <v>101.42</v>
      </c>
      <c r="JO414" s="7">
        <v>-1</v>
      </c>
      <c r="JP414" s="7">
        <v>-1</v>
      </c>
      <c r="JQ414" s="2" t="s">
        <v>230</v>
      </c>
      <c r="JR414" s="2" t="s">
        <v>217</v>
      </c>
      <c r="JS414" s="2" t="s">
        <v>591</v>
      </c>
      <c r="JT414" s="2" t="s">
        <v>1606</v>
      </c>
      <c r="JU414" s="2" t="s">
        <v>232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277</v>
      </c>
      <c r="KD414" s="2" t="s">
        <v>217</v>
      </c>
      <c r="KE414" s="2" t="s">
        <v>220</v>
      </c>
      <c r="KF414" s="2" t="s">
        <v>220</v>
      </c>
      <c r="KG414" s="2" t="s">
        <v>232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254</v>
      </c>
      <c r="KP414" s="2" t="s">
        <v>217</v>
      </c>
      <c r="KQ414" s="2" t="s">
        <v>220</v>
      </c>
      <c r="KR414" s="2" t="s">
        <v>220</v>
      </c>
      <c r="KS414" s="2" t="s">
        <v>232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277</v>
      </c>
      <c r="LB414" s="2" t="s">
        <v>217</v>
      </c>
      <c r="LC414" s="2" t="s">
        <v>220</v>
      </c>
      <c r="LD414" s="2" t="s">
        <v>220</v>
      </c>
      <c r="LE414" s="2" t="s">
        <v>232</v>
      </c>
      <c r="LF414" s="2" t="s">
        <v>220</v>
      </c>
      <c r="LG414" s="4"/>
      <c r="LH414" s="8"/>
      <c r="LI414" s="4"/>
      <c r="LJ414" s="8"/>
      <c r="LK414" s="7"/>
      <c r="LL414" s="7"/>
      <c r="LM414" s="2" t="s">
        <v>254</v>
      </c>
      <c r="LN414" s="2" t="s">
        <v>217</v>
      </c>
      <c r="LO414" s="2" t="s">
        <v>220</v>
      </c>
      <c r="LP414" s="2" t="s">
        <v>220</v>
      </c>
      <c r="LQ414" s="2" t="s">
        <v>232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230</v>
      </c>
      <c r="LZ414" s="2" t="s">
        <v>270</v>
      </c>
      <c r="MA414" s="2" t="s">
        <v>974</v>
      </c>
      <c r="MB414" s="2" t="s">
        <v>3606</v>
      </c>
      <c r="MC414" s="2" t="s">
        <v>232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277</v>
      </c>
      <c r="ML414" s="2" t="s">
        <v>217</v>
      </c>
      <c r="MM414" s="2" t="s">
        <v>220</v>
      </c>
      <c r="MN414" s="2" t="s">
        <v>220</v>
      </c>
      <c r="MO414" s="2" t="s">
        <v>232</v>
      </c>
      <c r="MP414" s="2" t="s">
        <v>220</v>
      </c>
      <c r="MQ414" s="4"/>
      <c r="MR414" s="8"/>
      <c r="MS414" s="4"/>
      <c r="MT414" s="8"/>
      <c r="MU414" s="7"/>
      <c r="MV414" s="7"/>
      <c r="MW414" s="2" t="s">
        <v>230</v>
      </c>
      <c r="MX414" s="2" t="s">
        <v>274</v>
      </c>
      <c r="MY414" s="2" t="s">
        <v>648</v>
      </c>
      <c r="MZ414" s="2" t="s">
        <v>220</v>
      </c>
      <c r="NA414" s="2" t="s">
        <v>232</v>
      </c>
      <c r="NB414" s="2" t="s">
        <v>220</v>
      </c>
      <c r="NC414" s="4"/>
      <c r="ND414" s="8"/>
      <c r="NE414" s="4"/>
      <c r="NF414" s="8"/>
      <c r="NG414" s="7"/>
      <c r="NH414" s="7"/>
      <c r="NI414" s="2" t="s">
        <v>220</v>
      </c>
      <c r="NJ414" s="2" t="s">
        <v>220</v>
      </c>
      <c r="NK414" s="2" t="s">
        <v>220</v>
      </c>
      <c r="NL414" s="2" t="s">
        <v>220</v>
      </c>
      <c r="NM414" s="2" t="s">
        <v>220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277</v>
      </c>
      <c r="NV414" s="2" t="s">
        <v>217</v>
      </c>
      <c r="NW414" s="2" t="s">
        <v>220</v>
      </c>
      <c r="NX414" s="2" t="s">
        <v>220</v>
      </c>
      <c r="NY414" s="2" t="s">
        <v>232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220</v>
      </c>
      <c r="OI414" s="2" t="s">
        <v>220</v>
      </c>
      <c r="OJ414" s="2" t="s">
        <v>220</v>
      </c>
      <c r="OK414" s="2" t="s">
        <v>220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230</v>
      </c>
      <c r="OT414" s="2" t="s">
        <v>270</v>
      </c>
      <c r="OU414" s="2" t="s">
        <v>607</v>
      </c>
      <c r="OV414" s="2" t="s">
        <v>3224</v>
      </c>
      <c r="OW414" s="2" t="s">
        <v>232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220</v>
      </c>
      <c r="PF414" s="2" t="s">
        <v>220</v>
      </c>
      <c r="PG414" s="2" t="s">
        <v>220</v>
      </c>
      <c r="PH414" s="2" t="s">
        <v>220</v>
      </c>
      <c r="PI414" s="2" t="s">
        <v>220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230</v>
      </c>
      <c r="PR414" s="2" t="s">
        <v>270</v>
      </c>
      <c r="PS414" s="2" t="s">
        <v>609</v>
      </c>
      <c r="PT414" s="2" t="s">
        <v>3224</v>
      </c>
      <c r="PU414" s="2" t="s">
        <v>232</v>
      </c>
      <c r="PV414" s="2" t="s">
        <v>220</v>
      </c>
      <c r="PW414" s="4">
        <v>217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</row>
    <row r="415">
      <c r="A415" s="2" t="s">
        <v>3607</v>
      </c>
      <c r="B415" s="2" t="s">
        <v>209</v>
      </c>
      <c r="C415" s="2" t="s">
        <v>3341</v>
      </c>
      <c r="D415" s="2" t="s">
        <v>211</v>
      </c>
      <c r="E415" s="2" t="s">
        <v>1372</v>
      </c>
      <c r="F415" s="2" t="s">
        <v>3608</v>
      </c>
      <c r="G415" s="2" t="s">
        <v>3608</v>
      </c>
      <c r="H415" s="2" t="s">
        <v>3608</v>
      </c>
      <c r="I415" s="2" t="s">
        <v>3609</v>
      </c>
      <c r="J415" s="2" t="s">
        <v>3379</v>
      </c>
      <c r="K415" s="2" t="s">
        <v>3610</v>
      </c>
      <c r="L415" s="3">
        <v>86.4</v>
      </c>
      <c r="M415" s="3">
        <v>90.72</v>
      </c>
      <c r="N415" s="3">
        <v>179.99</v>
      </c>
      <c r="O415" s="2" t="s">
        <v>217</v>
      </c>
      <c r="P415" s="2" t="s">
        <v>673</v>
      </c>
      <c r="Q415" s="2" t="s">
        <v>219</v>
      </c>
      <c r="R415" s="2" t="s">
        <v>220</v>
      </c>
      <c r="S415" s="2" t="s">
        <v>3611</v>
      </c>
      <c r="T415" s="2" t="s">
        <v>222</v>
      </c>
      <c r="U415" s="2" t="s">
        <v>3381</v>
      </c>
      <c r="V415" s="2" t="s">
        <v>3167</v>
      </c>
      <c r="W415" s="2" t="s">
        <v>3167</v>
      </c>
      <c r="X415" s="2" t="s">
        <v>220</v>
      </c>
      <c r="Y415" s="2" t="s">
        <v>1049</v>
      </c>
      <c r="Z415" s="4">
        <v>88</v>
      </c>
      <c r="AA415" s="4">
        <f>=ROUNDDOWN(44,0)</f>
      </c>
      <c r="AB415" s="5">
        <v>2</v>
      </c>
      <c r="AC415" s="2" t="s">
        <v>220</v>
      </c>
      <c r="AD415" s="4"/>
      <c r="AE415" s="4"/>
      <c r="AF415" s="6">
        <v>67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4</v>
      </c>
      <c r="AQ415" s="8">
        <v>397.8</v>
      </c>
      <c r="AR415" s="4"/>
      <c r="AS415" s="8"/>
      <c r="AT415" s="7"/>
      <c r="AU415" s="7"/>
      <c r="AV415" s="4">
        <v>4</v>
      </c>
      <c r="AW415" s="8">
        <v>397.8</v>
      </c>
      <c r="AX415" s="4">
        <v>1</v>
      </c>
      <c r="AY415" s="8">
        <v>110.88</v>
      </c>
      <c r="AZ415" s="7">
        <v>3</v>
      </c>
      <c r="BA415" s="7">
        <v>2.5877</v>
      </c>
      <c r="BB415" s="7">
        <v>1</v>
      </c>
      <c r="BC415" s="4">
        <v>4</v>
      </c>
      <c r="BD415" s="8">
        <v>397.8</v>
      </c>
      <c r="BE415" s="4">
        <v>1</v>
      </c>
      <c r="BF415" s="8">
        <v>110.88</v>
      </c>
      <c r="BG415" s="7">
        <v>3</v>
      </c>
      <c r="BH415" s="7">
        <v>2.5877</v>
      </c>
      <c r="BI415" s="7">
        <v>1</v>
      </c>
      <c r="BJ415" s="4">
        <v>4</v>
      </c>
      <c r="BK415" s="8">
        <v>397.8</v>
      </c>
      <c r="BL415" s="2" t="s">
        <v>3612</v>
      </c>
      <c r="BM415" s="7">
        <v>1</v>
      </c>
      <c r="BN415" s="7">
        <v>1</v>
      </c>
      <c r="BO415" s="4">
        <v>1</v>
      </c>
      <c r="BP415" s="8">
        <v>99.35</v>
      </c>
      <c r="BQ415" s="4"/>
      <c r="BR415" s="8"/>
      <c r="BS415" s="7"/>
      <c r="BT415" s="7"/>
      <c r="BU415" s="2" t="s">
        <v>230</v>
      </c>
      <c r="BV415" s="2" t="s">
        <v>217</v>
      </c>
      <c r="BW415" s="2" t="s">
        <v>220</v>
      </c>
      <c r="BX415" s="2" t="s">
        <v>1980</v>
      </c>
      <c r="BY415" s="2" t="s">
        <v>232</v>
      </c>
      <c r="BZ415" s="2" t="s">
        <v>220</v>
      </c>
      <c r="CA415" s="4"/>
      <c r="CB415" s="8"/>
      <c r="CC415" s="4"/>
      <c r="CD415" s="8"/>
      <c r="CE415" s="7"/>
      <c r="CF415" s="7"/>
      <c r="CG415" s="2" t="s">
        <v>230</v>
      </c>
      <c r="CH415" s="2" t="s">
        <v>217</v>
      </c>
      <c r="CI415" s="2" t="s">
        <v>394</v>
      </c>
      <c r="CJ415" s="2" t="s">
        <v>3613</v>
      </c>
      <c r="CK415" s="2" t="s">
        <v>232</v>
      </c>
      <c r="CL415" s="2" t="s">
        <v>220</v>
      </c>
      <c r="CM415" s="4">
        <v>2</v>
      </c>
      <c r="CN415" s="8">
        <v>203.2</v>
      </c>
      <c r="CO415" s="4"/>
      <c r="CP415" s="8"/>
      <c r="CQ415" s="7"/>
      <c r="CR415" s="7"/>
      <c r="CS415" s="2" t="s">
        <v>230</v>
      </c>
      <c r="CT415" s="2" t="s">
        <v>217</v>
      </c>
      <c r="CU415" s="2" t="s">
        <v>3100</v>
      </c>
      <c r="CV415" s="2" t="s">
        <v>3614</v>
      </c>
      <c r="CW415" s="2" t="s">
        <v>232</v>
      </c>
      <c r="CX415" s="2" t="s">
        <v>220</v>
      </c>
      <c r="CY415" s="4"/>
      <c r="CZ415" s="8"/>
      <c r="DA415" s="4"/>
      <c r="DB415" s="8"/>
      <c r="DC415" s="7"/>
      <c r="DD415" s="7"/>
      <c r="DE415" s="2" t="s">
        <v>230</v>
      </c>
      <c r="DF415" s="2" t="s">
        <v>217</v>
      </c>
      <c r="DG415" s="2" t="s">
        <v>1049</v>
      </c>
      <c r="DH415" s="2" t="s">
        <v>3407</v>
      </c>
      <c r="DI415" s="2" t="s">
        <v>232</v>
      </c>
      <c r="DJ415" s="2" t="s">
        <v>220</v>
      </c>
      <c r="DK415" s="4"/>
      <c r="DL415" s="8"/>
      <c r="DM415" s="4"/>
      <c r="DN415" s="8"/>
      <c r="DO415" s="7"/>
      <c r="DP415" s="7"/>
      <c r="DQ415" s="2" t="s">
        <v>230</v>
      </c>
      <c r="DR415" s="2" t="s">
        <v>217</v>
      </c>
      <c r="DS415" s="2" t="s">
        <v>1049</v>
      </c>
      <c r="DT415" s="2" t="s">
        <v>256</v>
      </c>
      <c r="DU415" s="2" t="s">
        <v>232</v>
      </c>
      <c r="DV415" s="2" t="s">
        <v>220</v>
      </c>
      <c r="DW415" s="4"/>
      <c r="DX415" s="8"/>
      <c r="DY415" s="4"/>
      <c r="DZ415" s="8"/>
      <c r="EA415" s="7"/>
      <c r="EB415" s="7"/>
      <c r="EC415" s="2" t="s">
        <v>230</v>
      </c>
      <c r="ED415" s="2" t="s">
        <v>217</v>
      </c>
      <c r="EE415" s="2" t="s">
        <v>399</v>
      </c>
      <c r="EF415" s="2" t="s">
        <v>1448</v>
      </c>
      <c r="EG415" s="2" t="s">
        <v>232</v>
      </c>
      <c r="EH415" s="2" t="s">
        <v>220</v>
      </c>
      <c r="EI415" s="4"/>
      <c r="EJ415" s="8"/>
      <c r="EK415" s="4"/>
      <c r="EL415" s="8"/>
      <c r="EM415" s="7"/>
      <c r="EN415" s="7"/>
      <c r="EO415" s="2" t="s">
        <v>268</v>
      </c>
      <c r="EP415" s="2" t="s">
        <v>217</v>
      </c>
      <c r="EQ415" s="2" t="s">
        <v>220</v>
      </c>
      <c r="ER415" s="2" t="s">
        <v>220</v>
      </c>
      <c r="ES415" s="2" t="s">
        <v>232</v>
      </c>
      <c r="ET415" s="2" t="s">
        <v>220</v>
      </c>
      <c r="EU415" s="4">
        <v>1</v>
      </c>
      <c r="EV415" s="8">
        <v>95.25</v>
      </c>
      <c r="EW415" s="4"/>
      <c r="EX415" s="8"/>
      <c r="EY415" s="7"/>
      <c r="EZ415" s="7"/>
      <c r="FA415" s="2" t="s">
        <v>230</v>
      </c>
      <c r="FB415" s="2" t="s">
        <v>217</v>
      </c>
      <c r="FC415" s="2" t="s">
        <v>3329</v>
      </c>
      <c r="FD415" s="2" t="s">
        <v>1886</v>
      </c>
      <c r="FE415" s="2" t="s">
        <v>232</v>
      </c>
      <c r="FF415" s="2" t="s">
        <v>220</v>
      </c>
      <c r="FG415" s="4"/>
      <c r="FH415" s="8"/>
      <c r="FI415" s="4"/>
      <c r="FJ415" s="8"/>
      <c r="FK415" s="7"/>
      <c r="FL415" s="7"/>
      <c r="FM415" s="2" t="s">
        <v>254</v>
      </c>
      <c r="FN415" s="2" t="s">
        <v>217</v>
      </c>
      <c r="FO415" s="2" t="s">
        <v>220</v>
      </c>
      <c r="FP415" s="2" t="s">
        <v>220</v>
      </c>
      <c r="FQ415" s="2" t="s">
        <v>232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277</v>
      </c>
      <c r="FZ415" s="2" t="s">
        <v>217</v>
      </c>
      <c r="GA415" s="2" t="s">
        <v>220</v>
      </c>
      <c r="GB415" s="2" t="s">
        <v>220</v>
      </c>
      <c r="GC415" s="2" t="s">
        <v>232</v>
      </c>
      <c r="GD415" s="2" t="s">
        <v>220</v>
      </c>
      <c r="GE415" s="4"/>
      <c r="GF415" s="8"/>
      <c r="GG415" s="4"/>
      <c r="GH415" s="8"/>
      <c r="GI415" s="7"/>
      <c r="GJ415" s="7"/>
      <c r="GK415" s="2" t="s">
        <v>277</v>
      </c>
      <c r="GL415" s="2" t="s">
        <v>217</v>
      </c>
      <c r="GM415" s="2" t="s">
        <v>220</v>
      </c>
      <c r="GN415" s="2" t="s">
        <v>220</v>
      </c>
      <c r="GO415" s="2" t="s">
        <v>232</v>
      </c>
      <c r="GP415" s="2" t="s">
        <v>220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217</v>
      </c>
      <c r="GY415" s="2" t="s">
        <v>220</v>
      </c>
      <c r="GZ415" s="2" t="s">
        <v>220</v>
      </c>
      <c r="HA415" s="2" t="s">
        <v>232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254</v>
      </c>
      <c r="HJ415" s="2" t="s">
        <v>217</v>
      </c>
      <c r="HK415" s="2" t="s">
        <v>220</v>
      </c>
      <c r="HL415" s="2" t="s">
        <v>220</v>
      </c>
      <c r="HM415" s="2" t="s">
        <v>232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230</v>
      </c>
      <c r="HV415" s="2" t="s">
        <v>217</v>
      </c>
      <c r="HW415" s="2" t="s">
        <v>3159</v>
      </c>
      <c r="HX415" s="2" t="s">
        <v>220</v>
      </c>
      <c r="HY415" s="2" t="s">
        <v>232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230</v>
      </c>
      <c r="IH415" s="2" t="s">
        <v>217</v>
      </c>
      <c r="II415" s="2" t="s">
        <v>1049</v>
      </c>
      <c r="IJ415" s="2" t="s">
        <v>220</v>
      </c>
      <c r="IK415" s="2" t="s">
        <v>232</v>
      </c>
      <c r="IL415" s="2" t="s">
        <v>220</v>
      </c>
      <c r="IM415" s="4"/>
      <c r="IN415" s="8"/>
      <c r="IO415" s="4"/>
      <c r="IP415" s="8"/>
      <c r="IQ415" s="7"/>
      <c r="IR415" s="7"/>
      <c r="IS415" s="2" t="s">
        <v>277</v>
      </c>
      <c r="IT415" s="2" t="s">
        <v>217</v>
      </c>
      <c r="IU415" s="2" t="s">
        <v>220</v>
      </c>
      <c r="IV415" s="2" t="s">
        <v>220</v>
      </c>
      <c r="IW415" s="2" t="s">
        <v>232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254</v>
      </c>
      <c r="JF415" s="2" t="s">
        <v>217</v>
      </c>
      <c r="JG415" s="2" t="s">
        <v>220</v>
      </c>
      <c r="JH415" s="2" t="s">
        <v>220</v>
      </c>
      <c r="JI415" s="2" t="s">
        <v>232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277</v>
      </c>
      <c r="JR415" s="2" t="s">
        <v>217</v>
      </c>
      <c r="JS415" s="2" t="s">
        <v>220</v>
      </c>
      <c r="JT415" s="2" t="s">
        <v>220</v>
      </c>
      <c r="JU415" s="2" t="s">
        <v>232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277</v>
      </c>
      <c r="KD415" s="2" t="s">
        <v>217</v>
      </c>
      <c r="KE415" s="2" t="s">
        <v>220</v>
      </c>
      <c r="KF415" s="2" t="s">
        <v>220</v>
      </c>
      <c r="KG415" s="2" t="s">
        <v>232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277</v>
      </c>
      <c r="KP415" s="2" t="s">
        <v>217</v>
      </c>
      <c r="KQ415" s="2" t="s">
        <v>220</v>
      </c>
      <c r="KR415" s="2" t="s">
        <v>220</v>
      </c>
      <c r="KS415" s="2" t="s">
        <v>232</v>
      </c>
      <c r="KT415" s="2" t="s">
        <v>220</v>
      </c>
      <c r="KU415" s="4"/>
      <c r="KV415" s="8"/>
      <c r="KW415" s="4"/>
      <c r="KX415" s="8"/>
      <c r="KY415" s="7"/>
      <c r="KZ415" s="7"/>
      <c r="LA415" s="2" t="s">
        <v>277</v>
      </c>
      <c r="LB415" s="2" t="s">
        <v>217</v>
      </c>
      <c r="LC415" s="2" t="s">
        <v>220</v>
      </c>
      <c r="LD415" s="2" t="s">
        <v>220</v>
      </c>
      <c r="LE415" s="2" t="s">
        <v>232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277</v>
      </c>
      <c r="LN415" s="2" t="s">
        <v>217</v>
      </c>
      <c r="LO415" s="2" t="s">
        <v>220</v>
      </c>
      <c r="LP415" s="2" t="s">
        <v>220</v>
      </c>
      <c r="LQ415" s="2" t="s">
        <v>232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277</v>
      </c>
      <c r="LZ415" s="2" t="s">
        <v>217</v>
      </c>
      <c r="MA415" s="2" t="s">
        <v>220</v>
      </c>
      <c r="MB415" s="2" t="s">
        <v>220</v>
      </c>
      <c r="MC415" s="2" t="s">
        <v>232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230</v>
      </c>
      <c r="ML415" s="2" t="s">
        <v>270</v>
      </c>
      <c r="MM415" s="2" t="s">
        <v>421</v>
      </c>
      <c r="MN415" s="2" t="s">
        <v>220</v>
      </c>
      <c r="MO415" s="2" t="s">
        <v>232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254</v>
      </c>
      <c r="MX415" s="2" t="s">
        <v>217</v>
      </c>
      <c r="MY415" s="2" t="s">
        <v>220</v>
      </c>
      <c r="MZ415" s="2" t="s">
        <v>220</v>
      </c>
      <c r="NA415" s="2" t="s">
        <v>232</v>
      </c>
      <c r="NB415" s="2" t="s">
        <v>220</v>
      </c>
      <c r="NC415" s="4"/>
      <c r="ND415" s="8"/>
      <c r="NE415" s="4"/>
      <c r="NF415" s="8"/>
      <c r="NG415" s="7"/>
      <c r="NH415" s="7"/>
      <c r="NI415" s="2" t="s">
        <v>268</v>
      </c>
      <c r="NJ415" s="2" t="s">
        <v>217</v>
      </c>
      <c r="NK415" s="2" t="s">
        <v>220</v>
      </c>
      <c r="NL415" s="2" t="s">
        <v>220</v>
      </c>
      <c r="NM415" s="2" t="s">
        <v>232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277</v>
      </c>
      <c r="NV415" s="2" t="s">
        <v>217</v>
      </c>
      <c r="NW415" s="2" t="s">
        <v>220</v>
      </c>
      <c r="NX415" s="2" t="s">
        <v>220</v>
      </c>
      <c r="NY415" s="2" t="s">
        <v>232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220</v>
      </c>
      <c r="OI415" s="2" t="s">
        <v>220</v>
      </c>
      <c r="OJ415" s="2" t="s">
        <v>220</v>
      </c>
      <c r="OK415" s="2" t="s">
        <v>220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220</v>
      </c>
      <c r="OT415" s="2" t="s">
        <v>220</v>
      </c>
      <c r="OU415" s="2" t="s">
        <v>220</v>
      </c>
      <c r="OV415" s="2" t="s">
        <v>220</v>
      </c>
      <c r="OW415" s="2" t="s">
        <v>220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277</v>
      </c>
      <c r="PF415" s="2" t="s">
        <v>217</v>
      </c>
      <c r="PG415" s="2" t="s">
        <v>220</v>
      </c>
      <c r="PH415" s="2" t="s">
        <v>220</v>
      </c>
      <c r="PI415" s="2" t="s">
        <v>232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220</v>
      </c>
      <c r="PS415" s="2" t="s">
        <v>220</v>
      </c>
      <c r="PT415" s="2" t="s">
        <v>220</v>
      </c>
      <c r="PU415" s="2" t="s">
        <v>220</v>
      </c>
      <c r="PV415" s="2" t="s">
        <v>220</v>
      </c>
      <c r="PW415" s="4">
        <v>88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</row>
    <row r="416">
      <c r="A416" s="2" t="s">
        <v>3615</v>
      </c>
      <c r="B416" s="2" t="s">
        <v>209</v>
      </c>
      <c r="C416" s="2" t="s">
        <v>3341</v>
      </c>
      <c r="D416" s="2" t="s">
        <v>211</v>
      </c>
      <c r="E416" s="2" t="s">
        <v>1372</v>
      </c>
      <c r="F416" s="2" t="s">
        <v>3608</v>
      </c>
      <c r="G416" s="2" t="s">
        <v>3608</v>
      </c>
      <c r="H416" s="2" t="s">
        <v>3608</v>
      </c>
      <c r="I416" s="2" t="s">
        <v>3609</v>
      </c>
      <c r="J416" s="2" t="s">
        <v>2881</v>
      </c>
      <c r="K416" s="2" t="s">
        <v>3610</v>
      </c>
      <c r="L416" s="3">
        <v>96</v>
      </c>
      <c r="M416" s="3">
        <v>100.8</v>
      </c>
      <c r="N416" s="3">
        <v>199.99</v>
      </c>
      <c r="O416" s="2" t="s">
        <v>217</v>
      </c>
      <c r="P416" s="2" t="s">
        <v>673</v>
      </c>
      <c r="Q416" s="2" t="s">
        <v>219</v>
      </c>
      <c r="R416" s="2" t="s">
        <v>220</v>
      </c>
      <c r="S416" s="2" t="s">
        <v>3611</v>
      </c>
      <c r="T416" s="2" t="s">
        <v>222</v>
      </c>
      <c r="U416" s="2" t="s">
        <v>3381</v>
      </c>
      <c r="V416" s="2" t="s">
        <v>3167</v>
      </c>
      <c r="W416" s="2" t="s">
        <v>3167</v>
      </c>
      <c r="X416" s="2" t="s">
        <v>220</v>
      </c>
      <c r="Y416" s="2" t="s">
        <v>1049</v>
      </c>
      <c r="Z416" s="4"/>
      <c r="AA416" s="4">
        <f>=ROUNDDOWN({0},0)</f>
      </c>
      <c r="AB416" s="5">
        <v>10</v>
      </c>
      <c r="AC416" s="2" t="s">
        <v>583</v>
      </c>
      <c r="AD416" s="4">
        <v>80</v>
      </c>
      <c r="AE416" s="4">
        <v>294</v>
      </c>
      <c r="AF416" s="6">
        <v>67</v>
      </c>
      <c r="AG416" s="6"/>
      <c r="AH416" s="7">
        <v>0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/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/>
      <c r="BK416" s="8"/>
      <c r="BL416" s="2" t="s">
        <v>220</v>
      </c>
      <c r="BM416" s="7"/>
      <c r="BN416" s="7"/>
      <c r="BO416" s="4"/>
      <c r="BP416" s="8"/>
      <c r="BQ416" s="4"/>
      <c r="BR416" s="8"/>
      <c r="BS416" s="7"/>
      <c r="BT416" s="7"/>
      <c r="BU416" s="2" t="s">
        <v>230</v>
      </c>
      <c r="BV416" s="2" t="s">
        <v>217</v>
      </c>
      <c r="BW416" s="2" t="s">
        <v>220</v>
      </c>
      <c r="BX416" s="2" t="s">
        <v>1814</v>
      </c>
      <c r="BY416" s="2" t="s">
        <v>232</v>
      </c>
      <c r="BZ416" s="2" t="s">
        <v>220</v>
      </c>
      <c r="CA416" s="4"/>
      <c r="CB416" s="8"/>
      <c r="CC416" s="4"/>
      <c r="CD416" s="8"/>
      <c r="CE416" s="7"/>
      <c r="CF416" s="7"/>
      <c r="CG416" s="2" t="s">
        <v>230</v>
      </c>
      <c r="CH416" s="2" t="s">
        <v>217</v>
      </c>
      <c r="CI416" s="2" t="s">
        <v>394</v>
      </c>
      <c r="CJ416" s="2" t="s">
        <v>3616</v>
      </c>
      <c r="CK416" s="2" t="s">
        <v>232</v>
      </c>
      <c r="CL416" s="2" t="s">
        <v>220</v>
      </c>
      <c r="CM416" s="4"/>
      <c r="CN416" s="8"/>
      <c r="CO416" s="4"/>
      <c r="CP416" s="8"/>
      <c r="CQ416" s="7"/>
      <c r="CR416" s="7"/>
      <c r="CS416" s="2" t="s">
        <v>230</v>
      </c>
      <c r="CT416" s="2" t="s">
        <v>217</v>
      </c>
      <c r="CU416" s="2" t="s">
        <v>3100</v>
      </c>
      <c r="CV416" s="2" t="s">
        <v>2075</v>
      </c>
      <c r="CW416" s="2" t="s">
        <v>232</v>
      </c>
      <c r="CX416" s="2" t="s">
        <v>220</v>
      </c>
      <c r="CY416" s="4"/>
      <c r="CZ416" s="8"/>
      <c r="DA416" s="4"/>
      <c r="DB416" s="8"/>
      <c r="DC416" s="7"/>
      <c r="DD416" s="7"/>
      <c r="DE416" s="2" t="s">
        <v>230</v>
      </c>
      <c r="DF416" s="2" t="s">
        <v>217</v>
      </c>
      <c r="DG416" s="2" t="s">
        <v>1049</v>
      </c>
      <c r="DH416" s="2" t="s">
        <v>3617</v>
      </c>
      <c r="DI416" s="2" t="s">
        <v>232</v>
      </c>
      <c r="DJ416" s="2" t="s">
        <v>220</v>
      </c>
      <c r="DK416" s="4"/>
      <c r="DL416" s="8"/>
      <c r="DM416" s="4"/>
      <c r="DN416" s="8"/>
      <c r="DO416" s="7"/>
      <c r="DP416" s="7"/>
      <c r="DQ416" s="2" t="s">
        <v>230</v>
      </c>
      <c r="DR416" s="2" t="s">
        <v>217</v>
      </c>
      <c r="DS416" s="2" t="s">
        <v>1049</v>
      </c>
      <c r="DT416" s="2" t="s">
        <v>394</v>
      </c>
      <c r="DU416" s="2" t="s">
        <v>232</v>
      </c>
      <c r="DV416" s="2" t="s">
        <v>220</v>
      </c>
      <c r="DW416" s="4"/>
      <c r="DX416" s="8"/>
      <c r="DY416" s="4"/>
      <c r="DZ416" s="8"/>
      <c r="EA416" s="7"/>
      <c r="EB416" s="7"/>
      <c r="EC416" s="2" t="s">
        <v>230</v>
      </c>
      <c r="ED416" s="2" t="s">
        <v>217</v>
      </c>
      <c r="EE416" s="2" t="s">
        <v>399</v>
      </c>
      <c r="EF416" s="2" t="s">
        <v>2888</v>
      </c>
      <c r="EG416" s="2" t="s">
        <v>232</v>
      </c>
      <c r="EH416" s="2" t="s">
        <v>220</v>
      </c>
      <c r="EI416" s="4"/>
      <c r="EJ416" s="8"/>
      <c r="EK416" s="4"/>
      <c r="EL416" s="8"/>
      <c r="EM416" s="7"/>
      <c r="EN416" s="7"/>
      <c r="EO416" s="2" t="s">
        <v>268</v>
      </c>
      <c r="EP416" s="2" t="s">
        <v>217</v>
      </c>
      <c r="EQ416" s="2" t="s">
        <v>220</v>
      </c>
      <c r="ER416" s="2" t="s">
        <v>220</v>
      </c>
      <c r="ES416" s="2" t="s">
        <v>232</v>
      </c>
      <c r="ET416" s="2" t="s">
        <v>220</v>
      </c>
      <c r="EU416" s="4"/>
      <c r="EV416" s="8"/>
      <c r="EW416" s="4"/>
      <c r="EX416" s="8"/>
      <c r="EY416" s="7"/>
      <c r="EZ416" s="7"/>
      <c r="FA416" s="2" t="s">
        <v>230</v>
      </c>
      <c r="FB416" s="2" t="s">
        <v>217</v>
      </c>
      <c r="FC416" s="2" t="s">
        <v>3329</v>
      </c>
      <c r="FD416" s="2" t="s">
        <v>1886</v>
      </c>
      <c r="FE416" s="2" t="s">
        <v>232</v>
      </c>
      <c r="FF416" s="2" t="s">
        <v>220</v>
      </c>
      <c r="FG416" s="4"/>
      <c r="FH416" s="8"/>
      <c r="FI416" s="4"/>
      <c r="FJ416" s="8"/>
      <c r="FK416" s="7"/>
      <c r="FL416" s="7"/>
      <c r="FM416" s="2" t="s">
        <v>254</v>
      </c>
      <c r="FN416" s="2" t="s">
        <v>217</v>
      </c>
      <c r="FO416" s="2" t="s">
        <v>220</v>
      </c>
      <c r="FP416" s="2" t="s">
        <v>220</v>
      </c>
      <c r="FQ416" s="2" t="s">
        <v>232</v>
      </c>
      <c r="FR416" s="2" t="s">
        <v>220</v>
      </c>
      <c r="FS416" s="4"/>
      <c r="FT416" s="8"/>
      <c r="FU416" s="4"/>
      <c r="FV416" s="8"/>
      <c r="FW416" s="7"/>
      <c r="FX416" s="7"/>
      <c r="FY416" s="2" t="s">
        <v>277</v>
      </c>
      <c r="FZ416" s="2" t="s">
        <v>217</v>
      </c>
      <c r="GA416" s="2" t="s">
        <v>220</v>
      </c>
      <c r="GB416" s="2" t="s">
        <v>220</v>
      </c>
      <c r="GC416" s="2" t="s">
        <v>232</v>
      </c>
      <c r="GD416" s="2" t="s">
        <v>220</v>
      </c>
      <c r="GE416" s="4"/>
      <c r="GF416" s="8"/>
      <c r="GG416" s="4"/>
      <c r="GH416" s="8"/>
      <c r="GI416" s="7"/>
      <c r="GJ416" s="7"/>
      <c r="GK416" s="2" t="s">
        <v>277</v>
      </c>
      <c r="GL416" s="2" t="s">
        <v>217</v>
      </c>
      <c r="GM416" s="2" t="s">
        <v>220</v>
      </c>
      <c r="GN416" s="2" t="s">
        <v>220</v>
      </c>
      <c r="GO416" s="2" t="s">
        <v>232</v>
      </c>
      <c r="GP416" s="2" t="s">
        <v>220</v>
      </c>
      <c r="GQ416" s="4"/>
      <c r="GR416" s="8"/>
      <c r="GS416" s="4"/>
      <c r="GT416" s="8"/>
      <c r="GU416" s="7"/>
      <c r="GV416" s="7"/>
      <c r="GW416" s="2" t="s">
        <v>268</v>
      </c>
      <c r="GX416" s="2" t="s">
        <v>217</v>
      </c>
      <c r="GY416" s="2" t="s">
        <v>220</v>
      </c>
      <c r="GZ416" s="2" t="s">
        <v>220</v>
      </c>
      <c r="HA416" s="2" t="s">
        <v>232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277</v>
      </c>
      <c r="HJ416" s="2" t="s">
        <v>217</v>
      </c>
      <c r="HK416" s="2" t="s">
        <v>220</v>
      </c>
      <c r="HL416" s="2" t="s">
        <v>220</v>
      </c>
      <c r="HM416" s="2" t="s">
        <v>232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230</v>
      </c>
      <c r="HV416" s="2" t="s">
        <v>217</v>
      </c>
      <c r="HW416" s="2" t="s">
        <v>3159</v>
      </c>
      <c r="HX416" s="2" t="s">
        <v>220</v>
      </c>
      <c r="HY416" s="2" t="s">
        <v>232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230</v>
      </c>
      <c r="IH416" s="2" t="s">
        <v>217</v>
      </c>
      <c r="II416" s="2" t="s">
        <v>1049</v>
      </c>
      <c r="IJ416" s="2" t="s">
        <v>220</v>
      </c>
      <c r="IK416" s="2" t="s">
        <v>232</v>
      </c>
      <c r="IL416" s="2" t="s">
        <v>220</v>
      </c>
      <c r="IM416" s="4"/>
      <c r="IN416" s="8"/>
      <c r="IO416" s="4"/>
      <c r="IP416" s="8"/>
      <c r="IQ416" s="7"/>
      <c r="IR416" s="7"/>
      <c r="IS416" s="2" t="s">
        <v>277</v>
      </c>
      <c r="IT416" s="2" t="s">
        <v>217</v>
      </c>
      <c r="IU416" s="2" t="s">
        <v>220</v>
      </c>
      <c r="IV416" s="2" t="s">
        <v>220</v>
      </c>
      <c r="IW416" s="2" t="s">
        <v>232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254</v>
      </c>
      <c r="JF416" s="2" t="s">
        <v>217</v>
      </c>
      <c r="JG416" s="2" t="s">
        <v>220</v>
      </c>
      <c r="JH416" s="2" t="s">
        <v>220</v>
      </c>
      <c r="JI416" s="2" t="s">
        <v>232</v>
      </c>
      <c r="JJ416" s="2" t="s">
        <v>220</v>
      </c>
      <c r="JK416" s="4"/>
      <c r="JL416" s="8"/>
      <c r="JM416" s="4"/>
      <c r="JN416" s="8"/>
      <c r="JO416" s="7"/>
      <c r="JP416" s="7"/>
      <c r="JQ416" s="2" t="s">
        <v>277</v>
      </c>
      <c r="JR416" s="2" t="s">
        <v>217</v>
      </c>
      <c r="JS416" s="2" t="s">
        <v>220</v>
      </c>
      <c r="JT416" s="2" t="s">
        <v>220</v>
      </c>
      <c r="JU416" s="2" t="s">
        <v>232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277</v>
      </c>
      <c r="KD416" s="2" t="s">
        <v>217</v>
      </c>
      <c r="KE416" s="2" t="s">
        <v>220</v>
      </c>
      <c r="KF416" s="2" t="s">
        <v>220</v>
      </c>
      <c r="KG416" s="2" t="s">
        <v>232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277</v>
      </c>
      <c r="KP416" s="2" t="s">
        <v>217</v>
      </c>
      <c r="KQ416" s="2" t="s">
        <v>220</v>
      </c>
      <c r="KR416" s="2" t="s">
        <v>220</v>
      </c>
      <c r="KS416" s="2" t="s">
        <v>232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277</v>
      </c>
      <c r="LB416" s="2" t="s">
        <v>217</v>
      </c>
      <c r="LC416" s="2" t="s">
        <v>220</v>
      </c>
      <c r="LD416" s="2" t="s">
        <v>220</v>
      </c>
      <c r="LE416" s="2" t="s">
        <v>232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277</v>
      </c>
      <c r="LN416" s="2" t="s">
        <v>217</v>
      </c>
      <c r="LO416" s="2" t="s">
        <v>220</v>
      </c>
      <c r="LP416" s="2" t="s">
        <v>220</v>
      </c>
      <c r="LQ416" s="2" t="s">
        <v>232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277</v>
      </c>
      <c r="LZ416" s="2" t="s">
        <v>217</v>
      </c>
      <c r="MA416" s="2" t="s">
        <v>220</v>
      </c>
      <c r="MB416" s="2" t="s">
        <v>220</v>
      </c>
      <c r="MC416" s="2" t="s">
        <v>232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230</v>
      </c>
      <c r="ML416" s="2" t="s">
        <v>270</v>
      </c>
      <c r="MM416" s="2" t="s">
        <v>421</v>
      </c>
      <c r="MN416" s="2" t="s">
        <v>220</v>
      </c>
      <c r="MO416" s="2" t="s">
        <v>232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254</v>
      </c>
      <c r="MX416" s="2" t="s">
        <v>217</v>
      </c>
      <c r="MY416" s="2" t="s">
        <v>220</v>
      </c>
      <c r="MZ416" s="2" t="s">
        <v>220</v>
      </c>
      <c r="NA416" s="2" t="s">
        <v>232</v>
      </c>
      <c r="NB416" s="2" t="s">
        <v>220</v>
      </c>
      <c r="NC416" s="4"/>
      <c r="ND416" s="8"/>
      <c r="NE416" s="4"/>
      <c r="NF416" s="8"/>
      <c r="NG416" s="7"/>
      <c r="NH416" s="7"/>
      <c r="NI416" s="2" t="s">
        <v>268</v>
      </c>
      <c r="NJ416" s="2" t="s">
        <v>217</v>
      </c>
      <c r="NK416" s="2" t="s">
        <v>220</v>
      </c>
      <c r="NL416" s="2" t="s">
        <v>220</v>
      </c>
      <c r="NM416" s="2" t="s">
        <v>232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277</v>
      </c>
      <c r="NV416" s="2" t="s">
        <v>217</v>
      </c>
      <c r="NW416" s="2" t="s">
        <v>220</v>
      </c>
      <c r="NX416" s="2" t="s">
        <v>220</v>
      </c>
      <c r="NY416" s="2" t="s">
        <v>232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220</v>
      </c>
      <c r="OI416" s="2" t="s">
        <v>220</v>
      </c>
      <c r="OJ416" s="2" t="s">
        <v>220</v>
      </c>
      <c r="OK416" s="2" t="s">
        <v>220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220</v>
      </c>
      <c r="OT416" s="2" t="s">
        <v>220</v>
      </c>
      <c r="OU416" s="2" t="s">
        <v>220</v>
      </c>
      <c r="OV416" s="2" t="s">
        <v>220</v>
      </c>
      <c r="OW416" s="2" t="s">
        <v>220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277</v>
      </c>
      <c r="PF416" s="2" t="s">
        <v>217</v>
      </c>
      <c r="PG416" s="2" t="s">
        <v>220</v>
      </c>
      <c r="PH416" s="2" t="s">
        <v>220</v>
      </c>
      <c r="PI416" s="2" t="s">
        <v>232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220</v>
      </c>
      <c r="PS416" s="2" t="s">
        <v>220</v>
      </c>
      <c r="PT416" s="2" t="s">
        <v>220</v>
      </c>
      <c r="PU416" s="2" t="s">
        <v>220</v>
      </c>
      <c r="PV416" s="2" t="s">
        <v>220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>
        <v>80</v>
      </c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>
        <v>214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</row>
    <row r="417">
      <c r="A417" s="2" t="s">
        <v>3618</v>
      </c>
      <c r="B417" s="2" t="s">
        <v>209</v>
      </c>
      <c r="C417" s="2" t="s">
        <v>3341</v>
      </c>
      <c r="D417" s="2" t="s">
        <v>211</v>
      </c>
      <c r="E417" s="2" t="s">
        <v>1372</v>
      </c>
      <c r="F417" s="2" t="s">
        <v>3608</v>
      </c>
      <c r="G417" s="2" t="s">
        <v>3608</v>
      </c>
      <c r="H417" s="2" t="s">
        <v>3608</v>
      </c>
      <c r="I417" s="2" t="s">
        <v>3609</v>
      </c>
      <c r="J417" s="2" t="s">
        <v>1518</v>
      </c>
      <c r="K417" s="2" t="s">
        <v>3610</v>
      </c>
      <c r="L417" s="3">
        <v>105.6</v>
      </c>
      <c r="M417" s="3">
        <v>110.88</v>
      </c>
      <c r="N417" s="3">
        <v>219.99</v>
      </c>
      <c r="O417" s="2" t="s">
        <v>217</v>
      </c>
      <c r="P417" s="2" t="s">
        <v>673</v>
      </c>
      <c r="Q417" s="2" t="s">
        <v>219</v>
      </c>
      <c r="R417" s="2" t="s">
        <v>220</v>
      </c>
      <c r="S417" s="2" t="s">
        <v>3611</v>
      </c>
      <c r="T417" s="2" t="s">
        <v>222</v>
      </c>
      <c r="U417" s="2" t="s">
        <v>3381</v>
      </c>
      <c r="V417" s="2" t="s">
        <v>3167</v>
      </c>
      <c r="W417" s="2" t="s">
        <v>3167</v>
      </c>
      <c r="X417" s="2" t="s">
        <v>220</v>
      </c>
      <c r="Y417" s="2" t="s">
        <v>1049</v>
      </c>
      <c r="Z417" s="4"/>
      <c r="AA417" s="4">
        <f>=ROUNDDOWN({0},0)</f>
      </c>
      <c r="AB417" s="5">
        <v>8</v>
      </c>
      <c r="AC417" s="2" t="s">
        <v>583</v>
      </c>
      <c r="AD417" s="4">
        <v>150</v>
      </c>
      <c r="AE417" s="4">
        <v>280</v>
      </c>
      <c r="AF417" s="6">
        <v>67</v>
      </c>
      <c r="AG417" s="6"/>
      <c r="AH417" s="7">
        <v>0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/>
      <c r="AQ417" s="8"/>
      <c r="AR417" s="4">
        <v>1</v>
      </c>
      <c r="AS417" s="8">
        <v>110.88</v>
      </c>
      <c r="AT417" s="7">
        <v>-1</v>
      </c>
      <c r="AU417" s="7">
        <v>-1</v>
      </c>
      <c r="AV417" s="4" t="s">
        <v>220</v>
      </c>
      <c r="AW417" s="8" t="s">
        <v>220</v>
      </c>
      <c r="AX417" s="4" t="s">
        <v>220</v>
      </c>
      <c r="AY417" s="8" t="s">
        <v>220</v>
      </c>
      <c r="AZ417" s="7" t="s">
        <v>220</v>
      </c>
      <c r="BA417" s="7" t="s">
        <v>220</v>
      </c>
      <c r="BB417" s="7"/>
      <c r="BC417" s="4" t="s">
        <v>220</v>
      </c>
      <c r="BD417" s="8" t="s">
        <v>220</v>
      </c>
      <c r="BE417" s="4" t="s">
        <v>220</v>
      </c>
      <c r="BF417" s="8" t="s">
        <v>220</v>
      </c>
      <c r="BG417" s="7" t="s">
        <v>220</v>
      </c>
      <c r="BH417" s="7" t="s">
        <v>220</v>
      </c>
      <c r="BI417" s="7" t="s">
        <v>220</v>
      </c>
      <c r="BJ417" s="4"/>
      <c r="BK417" s="8"/>
      <c r="BL417" s="2" t="s">
        <v>20</v>
      </c>
      <c r="BM417" s="7"/>
      <c r="BN417" s="7"/>
      <c r="BO417" s="4"/>
      <c r="BP417" s="8"/>
      <c r="BQ417" s="4"/>
      <c r="BR417" s="8"/>
      <c r="BS417" s="7"/>
      <c r="BT417" s="7"/>
      <c r="BU417" s="2" t="s">
        <v>230</v>
      </c>
      <c r="BV417" s="2" t="s">
        <v>217</v>
      </c>
      <c r="BW417" s="2" t="s">
        <v>220</v>
      </c>
      <c r="BX417" s="2" t="s">
        <v>1814</v>
      </c>
      <c r="BY417" s="2" t="s">
        <v>232</v>
      </c>
      <c r="BZ417" s="2" t="s">
        <v>220</v>
      </c>
      <c r="CA417" s="4"/>
      <c r="CB417" s="8"/>
      <c r="CC417" s="4"/>
      <c r="CD417" s="8"/>
      <c r="CE417" s="7"/>
      <c r="CF417" s="7"/>
      <c r="CG417" s="2" t="s">
        <v>230</v>
      </c>
      <c r="CH417" s="2" t="s">
        <v>217</v>
      </c>
      <c r="CI417" s="2" t="s">
        <v>394</v>
      </c>
      <c r="CJ417" s="2" t="s">
        <v>941</v>
      </c>
      <c r="CK417" s="2" t="s">
        <v>232</v>
      </c>
      <c r="CL417" s="2" t="s">
        <v>220</v>
      </c>
      <c r="CM417" s="4"/>
      <c r="CN417" s="8"/>
      <c r="CO417" s="4"/>
      <c r="CP417" s="8"/>
      <c r="CQ417" s="7"/>
      <c r="CR417" s="7"/>
      <c r="CS417" s="2" t="s">
        <v>230</v>
      </c>
      <c r="CT417" s="2" t="s">
        <v>217</v>
      </c>
      <c r="CU417" s="2" t="s">
        <v>3100</v>
      </c>
      <c r="CV417" s="2" t="s">
        <v>1846</v>
      </c>
      <c r="CW417" s="2" t="s">
        <v>232</v>
      </c>
      <c r="CX417" s="2" t="s">
        <v>220</v>
      </c>
      <c r="CY417" s="4"/>
      <c r="CZ417" s="8"/>
      <c r="DA417" s="4"/>
      <c r="DB417" s="8"/>
      <c r="DC417" s="7"/>
      <c r="DD417" s="7"/>
      <c r="DE417" s="2" t="s">
        <v>230</v>
      </c>
      <c r="DF417" s="2" t="s">
        <v>217</v>
      </c>
      <c r="DG417" s="2" t="s">
        <v>1049</v>
      </c>
      <c r="DH417" s="2" t="s">
        <v>3407</v>
      </c>
      <c r="DI417" s="2" t="s">
        <v>232</v>
      </c>
      <c r="DJ417" s="2" t="s">
        <v>220</v>
      </c>
      <c r="DK417" s="4"/>
      <c r="DL417" s="8"/>
      <c r="DM417" s="4">
        <v>1</v>
      </c>
      <c r="DN417" s="8">
        <v>110.88</v>
      </c>
      <c r="DO417" s="7">
        <v>-1</v>
      </c>
      <c r="DP417" s="7">
        <v>-1</v>
      </c>
      <c r="DQ417" s="2" t="s">
        <v>230</v>
      </c>
      <c r="DR417" s="2" t="s">
        <v>217</v>
      </c>
      <c r="DS417" s="2" t="s">
        <v>1049</v>
      </c>
      <c r="DT417" s="2" t="s">
        <v>399</v>
      </c>
      <c r="DU417" s="2" t="s">
        <v>232</v>
      </c>
      <c r="DV417" s="2" t="s">
        <v>220</v>
      </c>
      <c r="DW417" s="4"/>
      <c r="DX417" s="8"/>
      <c r="DY417" s="4"/>
      <c r="DZ417" s="8"/>
      <c r="EA417" s="7"/>
      <c r="EB417" s="7"/>
      <c r="EC417" s="2" t="s">
        <v>230</v>
      </c>
      <c r="ED417" s="2" t="s">
        <v>217</v>
      </c>
      <c r="EE417" s="2" t="s">
        <v>399</v>
      </c>
      <c r="EF417" s="2" t="s">
        <v>1881</v>
      </c>
      <c r="EG417" s="2" t="s">
        <v>232</v>
      </c>
      <c r="EH417" s="2" t="s">
        <v>220</v>
      </c>
      <c r="EI417" s="4"/>
      <c r="EJ417" s="8"/>
      <c r="EK417" s="4"/>
      <c r="EL417" s="8"/>
      <c r="EM417" s="7"/>
      <c r="EN417" s="7"/>
      <c r="EO417" s="2" t="s">
        <v>268</v>
      </c>
      <c r="EP417" s="2" t="s">
        <v>217</v>
      </c>
      <c r="EQ417" s="2" t="s">
        <v>220</v>
      </c>
      <c r="ER417" s="2" t="s">
        <v>220</v>
      </c>
      <c r="ES417" s="2" t="s">
        <v>232</v>
      </c>
      <c r="ET417" s="2" t="s">
        <v>220</v>
      </c>
      <c r="EU417" s="4"/>
      <c r="EV417" s="8"/>
      <c r="EW417" s="4"/>
      <c r="EX417" s="8"/>
      <c r="EY417" s="7"/>
      <c r="EZ417" s="7"/>
      <c r="FA417" s="2" t="s">
        <v>230</v>
      </c>
      <c r="FB417" s="2" t="s">
        <v>217</v>
      </c>
      <c r="FC417" s="2" t="s">
        <v>3329</v>
      </c>
      <c r="FD417" s="2" t="s">
        <v>220</v>
      </c>
      <c r="FE417" s="2" t="s">
        <v>232</v>
      </c>
      <c r="FF417" s="2" t="s">
        <v>220</v>
      </c>
      <c r="FG417" s="4"/>
      <c r="FH417" s="8"/>
      <c r="FI417" s="4"/>
      <c r="FJ417" s="8"/>
      <c r="FK417" s="7"/>
      <c r="FL417" s="7"/>
      <c r="FM417" s="2" t="s">
        <v>254</v>
      </c>
      <c r="FN417" s="2" t="s">
        <v>217</v>
      </c>
      <c r="FO417" s="2" t="s">
        <v>220</v>
      </c>
      <c r="FP417" s="2" t="s">
        <v>220</v>
      </c>
      <c r="FQ417" s="2" t="s">
        <v>232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277</v>
      </c>
      <c r="FZ417" s="2" t="s">
        <v>217</v>
      </c>
      <c r="GA417" s="2" t="s">
        <v>220</v>
      </c>
      <c r="GB417" s="2" t="s">
        <v>220</v>
      </c>
      <c r="GC417" s="2" t="s">
        <v>232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277</v>
      </c>
      <c r="GL417" s="2" t="s">
        <v>217</v>
      </c>
      <c r="GM417" s="2" t="s">
        <v>220</v>
      </c>
      <c r="GN417" s="2" t="s">
        <v>220</v>
      </c>
      <c r="GO417" s="2" t="s">
        <v>232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217</v>
      </c>
      <c r="GY417" s="2" t="s">
        <v>220</v>
      </c>
      <c r="GZ417" s="2" t="s">
        <v>220</v>
      </c>
      <c r="HA417" s="2" t="s">
        <v>232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277</v>
      </c>
      <c r="HJ417" s="2" t="s">
        <v>217</v>
      </c>
      <c r="HK417" s="2" t="s">
        <v>220</v>
      </c>
      <c r="HL417" s="2" t="s">
        <v>220</v>
      </c>
      <c r="HM417" s="2" t="s">
        <v>232</v>
      </c>
      <c r="HN417" s="2" t="s">
        <v>220</v>
      </c>
      <c r="HO417" s="4"/>
      <c r="HP417" s="8"/>
      <c r="HQ417" s="4"/>
      <c r="HR417" s="8"/>
      <c r="HS417" s="7"/>
      <c r="HT417" s="7"/>
      <c r="HU417" s="2" t="s">
        <v>230</v>
      </c>
      <c r="HV417" s="2" t="s">
        <v>217</v>
      </c>
      <c r="HW417" s="2" t="s">
        <v>3159</v>
      </c>
      <c r="HX417" s="2" t="s">
        <v>220</v>
      </c>
      <c r="HY417" s="2" t="s">
        <v>232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230</v>
      </c>
      <c r="IH417" s="2" t="s">
        <v>217</v>
      </c>
      <c r="II417" s="2" t="s">
        <v>1049</v>
      </c>
      <c r="IJ417" s="2" t="s">
        <v>3619</v>
      </c>
      <c r="IK417" s="2" t="s">
        <v>232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277</v>
      </c>
      <c r="IT417" s="2" t="s">
        <v>217</v>
      </c>
      <c r="IU417" s="2" t="s">
        <v>220</v>
      </c>
      <c r="IV417" s="2" t="s">
        <v>220</v>
      </c>
      <c r="IW417" s="2" t="s">
        <v>232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254</v>
      </c>
      <c r="JF417" s="2" t="s">
        <v>217</v>
      </c>
      <c r="JG417" s="2" t="s">
        <v>220</v>
      </c>
      <c r="JH417" s="2" t="s">
        <v>220</v>
      </c>
      <c r="JI417" s="2" t="s">
        <v>232</v>
      </c>
      <c r="JJ417" s="2" t="s">
        <v>220</v>
      </c>
      <c r="JK417" s="4"/>
      <c r="JL417" s="8"/>
      <c r="JM417" s="4"/>
      <c r="JN417" s="8"/>
      <c r="JO417" s="7"/>
      <c r="JP417" s="7"/>
      <c r="JQ417" s="2" t="s">
        <v>277</v>
      </c>
      <c r="JR417" s="2" t="s">
        <v>217</v>
      </c>
      <c r="JS417" s="2" t="s">
        <v>220</v>
      </c>
      <c r="JT417" s="2" t="s">
        <v>220</v>
      </c>
      <c r="JU417" s="2" t="s">
        <v>232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277</v>
      </c>
      <c r="KD417" s="2" t="s">
        <v>217</v>
      </c>
      <c r="KE417" s="2" t="s">
        <v>220</v>
      </c>
      <c r="KF417" s="2" t="s">
        <v>220</v>
      </c>
      <c r="KG417" s="2" t="s">
        <v>232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277</v>
      </c>
      <c r="KP417" s="2" t="s">
        <v>217</v>
      </c>
      <c r="KQ417" s="2" t="s">
        <v>220</v>
      </c>
      <c r="KR417" s="2" t="s">
        <v>220</v>
      </c>
      <c r="KS417" s="2" t="s">
        <v>232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277</v>
      </c>
      <c r="LB417" s="2" t="s">
        <v>217</v>
      </c>
      <c r="LC417" s="2" t="s">
        <v>220</v>
      </c>
      <c r="LD417" s="2" t="s">
        <v>220</v>
      </c>
      <c r="LE417" s="2" t="s">
        <v>232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277</v>
      </c>
      <c r="LN417" s="2" t="s">
        <v>217</v>
      </c>
      <c r="LO417" s="2" t="s">
        <v>220</v>
      </c>
      <c r="LP417" s="2" t="s">
        <v>220</v>
      </c>
      <c r="LQ417" s="2" t="s">
        <v>232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277</v>
      </c>
      <c r="LZ417" s="2" t="s">
        <v>217</v>
      </c>
      <c r="MA417" s="2" t="s">
        <v>220</v>
      </c>
      <c r="MB417" s="2" t="s">
        <v>220</v>
      </c>
      <c r="MC417" s="2" t="s">
        <v>232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230</v>
      </c>
      <c r="ML417" s="2" t="s">
        <v>270</v>
      </c>
      <c r="MM417" s="2" t="s">
        <v>421</v>
      </c>
      <c r="MN417" s="2" t="s">
        <v>220</v>
      </c>
      <c r="MO417" s="2" t="s">
        <v>232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254</v>
      </c>
      <c r="MX417" s="2" t="s">
        <v>217</v>
      </c>
      <c r="MY417" s="2" t="s">
        <v>220</v>
      </c>
      <c r="MZ417" s="2" t="s">
        <v>220</v>
      </c>
      <c r="NA417" s="2" t="s">
        <v>232</v>
      </c>
      <c r="NB417" s="2" t="s">
        <v>220</v>
      </c>
      <c r="NC417" s="4"/>
      <c r="ND417" s="8"/>
      <c r="NE417" s="4"/>
      <c r="NF417" s="8"/>
      <c r="NG417" s="7"/>
      <c r="NH417" s="7"/>
      <c r="NI417" s="2" t="s">
        <v>268</v>
      </c>
      <c r="NJ417" s="2" t="s">
        <v>217</v>
      </c>
      <c r="NK417" s="2" t="s">
        <v>220</v>
      </c>
      <c r="NL417" s="2" t="s">
        <v>220</v>
      </c>
      <c r="NM417" s="2" t="s">
        <v>232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277</v>
      </c>
      <c r="NV417" s="2" t="s">
        <v>217</v>
      </c>
      <c r="NW417" s="2" t="s">
        <v>220</v>
      </c>
      <c r="NX417" s="2" t="s">
        <v>220</v>
      </c>
      <c r="NY417" s="2" t="s">
        <v>232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220</v>
      </c>
      <c r="OI417" s="2" t="s">
        <v>220</v>
      </c>
      <c r="OJ417" s="2" t="s">
        <v>220</v>
      </c>
      <c r="OK417" s="2" t="s">
        <v>220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220</v>
      </c>
      <c r="OT417" s="2" t="s">
        <v>220</v>
      </c>
      <c r="OU417" s="2" t="s">
        <v>220</v>
      </c>
      <c r="OV417" s="2" t="s">
        <v>220</v>
      </c>
      <c r="OW417" s="2" t="s">
        <v>220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277</v>
      </c>
      <c r="PF417" s="2" t="s">
        <v>217</v>
      </c>
      <c r="PG417" s="2" t="s">
        <v>220</v>
      </c>
      <c r="PH417" s="2" t="s">
        <v>220</v>
      </c>
      <c r="PI417" s="2" t="s">
        <v>232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220</v>
      </c>
      <c r="PR417" s="2" t="s">
        <v>220</v>
      </c>
      <c r="PS417" s="2" t="s">
        <v>220</v>
      </c>
      <c r="PT417" s="2" t="s">
        <v>220</v>
      </c>
      <c r="PU417" s="2" t="s">
        <v>220</v>
      </c>
      <c r="PV417" s="2" t="s">
        <v>220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>
        <v>150</v>
      </c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>
        <v>130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</row>
    <row r="418">
      <c r="A418" s="2" t="s">
        <v>3620</v>
      </c>
      <c r="B418" s="2" t="s">
        <v>209</v>
      </c>
      <c r="C418" s="2" t="s">
        <v>3341</v>
      </c>
      <c r="D418" s="2" t="s">
        <v>211</v>
      </c>
      <c r="E418" s="2" t="s">
        <v>1372</v>
      </c>
      <c r="F418" s="2" t="s">
        <v>3608</v>
      </c>
      <c r="G418" s="2" t="s">
        <v>3608</v>
      </c>
      <c r="H418" s="2" t="s">
        <v>3608</v>
      </c>
      <c r="I418" s="2" t="s">
        <v>3609</v>
      </c>
      <c r="J418" s="2" t="s">
        <v>3394</v>
      </c>
      <c r="K418" s="2" t="s">
        <v>3610</v>
      </c>
      <c r="L418" s="3">
        <v>105.6</v>
      </c>
      <c r="M418" s="3">
        <v>110.88</v>
      </c>
      <c r="N418" s="3">
        <v>219.99</v>
      </c>
      <c r="O418" s="2" t="s">
        <v>217</v>
      </c>
      <c r="P418" s="2" t="s">
        <v>673</v>
      </c>
      <c r="Q418" s="2" t="s">
        <v>219</v>
      </c>
      <c r="R418" s="2" t="s">
        <v>220</v>
      </c>
      <c r="S418" s="2" t="s">
        <v>3611</v>
      </c>
      <c r="T418" s="2" t="s">
        <v>222</v>
      </c>
      <c r="U418" s="2" t="s">
        <v>3381</v>
      </c>
      <c r="V418" s="2" t="s">
        <v>3167</v>
      </c>
      <c r="W418" s="2" t="s">
        <v>3167</v>
      </c>
      <c r="X418" s="2" t="s">
        <v>220</v>
      </c>
      <c r="Y418" s="2" t="s">
        <v>1049</v>
      </c>
      <c r="Z418" s="4"/>
      <c r="AA418" s="4">
        <f>=ROUNDDOWN({0},0)</f>
      </c>
      <c r="AB418" s="5">
        <v>3</v>
      </c>
      <c r="AC418" s="2" t="s">
        <v>583</v>
      </c>
      <c r="AD418" s="4">
        <v>30</v>
      </c>
      <c r="AE418" s="4">
        <v>110</v>
      </c>
      <c r="AF418" s="6">
        <v>67</v>
      </c>
      <c r="AG418" s="6"/>
      <c r="AH418" s="7">
        <v>0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/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/>
      <c r="BK418" s="8"/>
      <c r="BL418" s="2" t="s">
        <v>220</v>
      </c>
      <c r="BM418" s="7"/>
      <c r="BN418" s="7"/>
      <c r="BO418" s="4"/>
      <c r="BP418" s="8"/>
      <c r="BQ418" s="4"/>
      <c r="BR418" s="8"/>
      <c r="BS418" s="7"/>
      <c r="BT418" s="7"/>
      <c r="BU418" s="2" t="s">
        <v>230</v>
      </c>
      <c r="BV418" s="2" t="s">
        <v>217</v>
      </c>
      <c r="BW418" s="2" t="s">
        <v>220</v>
      </c>
      <c r="BX418" s="2" t="s">
        <v>1814</v>
      </c>
      <c r="BY418" s="2" t="s">
        <v>232</v>
      </c>
      <c r="BZ418" s="2" t="s">
        <v>220</v>
      </c>
      <c r="CA418" s="4"/>
      <c r="CB418" s="8"/>
      <c r="CC418" s="4"/>
      <c r="CD418" s="8"/>
      <c r="CE418" s="7"/>
      <c r="CF418" s="7"/>
      <c r="CG418" s="2" t="s">
        <v>230</v>
      </c>
      <c r="CH418" s="2" t="s">
        <v>217</v>
      </c>
      <c r="CI418" s="2" t="s">
        <v>394</v>
      </c>
      <c r="CJ418" s="2" t="s">
        <v>3621</v>
      </c>
      <c r="CK418" s="2" t="s">
        <v>232</v>
      </c>
      <c r="CL418" s="2" t="s">
        <v>220</v>
      </c>
      <c r="CM418" s="4"/>
      <c r="CN418" s="8"/>
      <c r="CO418" s="4"/>
      <c r="CP418" s="8"/>
      <c r="CQ418" s="7"/>
      <c r="CR418" s="7"/>
      <c r="CS418" s="2" t="s">
        <v>230</v>
      </c>
      <c r="CT418" s="2" t="s">
        <v>217</v>
      </c>
      <c r="CU418" s="2" t="s">
        <v>3100</v>
      </c>
      <c r="CV418" s="2" t="s">
        <v>1035</v>
      </c>
      <c r="CW418" s="2" t="s">
        <v>232</v>
      </c>
      <c r="CX418" s="2" t="s">
        <v>220</v>
      </c>
      <c r="CY418" s="4"/>
      <c r="CZ418" s="8"/>
      <c r="DA418" s="4"/>
      <c r="DB418" s="8"/>
      <c r="DC418" s="7"/>
      <c r="DD418" s="7"/>
      <c r="DE418" s="2" t="s">
        <v>230</v>
      </c>
      <c r="DF418" s="2" t="s">
        <v>217</v>
      </c>
      <c r="DG418" s="2" t="s">
        <v>1049</v>
      </c>
      <c r="DH418" s="2" t="s">
        <v>3407</v>
      </c>
      <c r="DI418" s="2" t="s">
        <v>232</v>
      </c>
      <c r="DJ418" s="2" t="s">
        <v>220</v>
      </c>
      <c r="DK418" s="4"/>
      <c r="DL418" s="8"/>
      <c r="DM418" s="4"/>
      <c r="DN418" s="8"/>
      <c r="DO418" s="7"/>
      <c r="DP418" s="7"/>
      <c r="DQ418" s="2" t="s">
        <v>230</v>
      </c>
      <c r="DR418" s="2" t="s">
        <v>217</v>
      </c>
      <c r="DS418" s="2" t="s">
        <v>1049</v>
      </c>
      <c r="DT418" s="2" t="s">
        <v>1925</v>
      </c>
      <c r="DU418" s="2" t="s">
        <v>232</v>
      </c>
      <c r="DV418" s="2" t="s">
        <v>220</v>
      </c>
      <c r="DW418" s="4"/>
      <c r="DX418" s="8"/>
      <c r="DY418" s="4"/>
      <c r="DZ418" s="8"/>
      <c r="EA418" s="7"/>
      <c r="EB418" s="7"/>
      <c r="EC418" s="2" t="s">
        <v>230</v>
      </c>
      <c r="ED418" s="2" t="s">
        <v>217</v>
      </c>
      <c r="EE418" s="2" t="s">
        <v>399</v>
      </c>
      <c r="EF418" s="2" t="s">
        <v>3622</v>
      </c>
      <c r="EG418" s="2" t="s">
        <v>232</v>
      </c>
      <c r="EH418" s="2" t="s">
        <v>220</v>
      </c>
      <c r="EI418" s="4"/>
      <c r="EJ418" s="8"/>
      <c r="EK418" s="4"/>
      <c r="EL418" s="8"/>
      <c r="EM418" s="7"/>
      <c r="EN418" s="7"/>
      <c r="EO418" s="2" t="s">
        <v>268</v>
      </c>
      <c r="EP418" s="2" t="s">
        <v>217</v>
      </c>
      <c r="EQ418" s="2" t="s">
        <v>220</v>
      </c>
      <c r="ER418" s="2" t="s">
        <v>220</v>
      </c>
      <c r="ES418" s="2" t="s">
        <v>232</v>
      </c>
      <c r="ET418" s="2" t="s">
        <v>220</v>
      </c>
      <c r="EU418" s="4"/>
      <c r="EV418" s="8"/>
      <c r="EW418" s="4"/>
      <c r="EX418" s="8"/>
      <c r="EY418" s="7"/>
      <c r="EZ418" s="7"/>
      <c r="FA418" s="2" t="s">
        <v>230</v>
      </c>
      <c r="FB418" s="2" t="s">
        <v>217</v>
      </c>
      <c r="FC418" s="2" t="s">
        <v>3329</v>
      </c>
      <c r="FD418" s="2" t="s">
        <v>1044</v>
      </c>
      <c r="FE418" s="2" t="s">
        <v>232</v>
      </c>
      <c r="FF418" s="2" t="s">
        <v>220</v>
      </c>
      <c r="FG418" s="4"/>
      <c r="FH418" s="8"/>
      <c r="FI418" s="4"/>
      <c r="FJ418" s="8"/>
      <c r="FK418" s="7"/>
      <c r="FL418" s="7"/>
      <c r="FM418" s="2" t="s">
        <v>254</v>
      </c>
      <c r="FN418" s="2" t="s">
        <v>217</v>
      </c>
      <c r="FO418" s="2" t="s">
        <v>220</v>
      </c>
      <c r="FP418" s="2" t="s">
        <v>220</v>
      </c>
      <c r="FQ418" s="2" t="s">
        <v>232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277</v>
      </c>
      <c r="FZ418" s="2" t="s">
        <v>217</v>
      </c>
      <c r="GA418" s="2" t="s">
        <v>220</v>
      </c>
      <c r="GB418" s="2" t="s">
        <v>220</v>
      </c>
      <c r="GC418" s="2" t="s">
        <v>232</v>
      </c>
      <c r="GD418" s="2" t="s">
        <v>220</v>
      </c>
      <c r="GE418" s="4"/>
      <c r="GF418" s="8"/>
      <c r="GG418" s="4"/>
      <c r="GH418" s="8"/>
      <c r="GI418" s="7"/>
      <c r="GJ418" s="7"/>
      <c r="GK418" s="2" t="s">
        <v>277</v>
      </c>
      <c r="GL418" s="2" t="s">
        <v>217</v>
      </c>
      <c r="GM418" s="2" t="s">
        <v>220</v>
      </c>
      <c r="GN418" s="2" t="s">
        <v>220</v>
      </c>
      <c r="GO418" s="2" t="s">
        <v>232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268</v>
      </c>
      <c r="GX418" s="2" t="s">
        <v>217</v>
      </c>
      <c r="GY418" s="2" t="s">
        <v>220</v>
      </c>
      <c r="GZ418" s="2" t="s">
        <v>220</v>
      </c>
      <c r="HA418" s="2" t="s">
        <v>232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277</v>
      </c>
      <c r="HJ418" s="2" t="s">
        <v>217</v>
      </c>
      <c r="HK418" s="2" t="s">
        <v>220</v>
      </c>
      <c r="HL418" s="2" t="s">
        <v>220</v>
      </c>
      <c r="HM418" s="2" t="s">
        <v>232</v>
      </c>
      <c r="HN418" s="2" t="s">
        <v>220</v>
      </c>
      <c r="HO418" s="4"/>
      <c r="HP418" s="8"/>
      <c r="HQ418" s="4"/>
      <c r="HR418" s="8"/>
      <c r="HS418" s="7"/>
      <c r="HT418" s="7"/>
      <c r="HU418" s="2" t="s">
        <v>230</v>
      </c>
      <c r="HV418" s="2" t="s">
        <v>217</v>
      </c>
      <c r="HW418" s="2" t="s">
        <v>3159</v>
      </c>
      <c r="HX418" s="2" t="s">
        <v>220</v>
      </c>
      <c r="HY418" s="2" t="s">
        <v>232</v>
      </c>
      <c r="HZ418" s="2" t="s">
        <v>220</v>
      </c>
      <c r="IA418" s="4"/>
      <c r="IB418" s="8"/>
      <c r="IC418" s="4"/>
      <c r="ID418" s="8"/>
      <c r="IE418" s="7"/>
      <c r="IF418" s="7"/>
      <c r="IG418" s="2" t="s">
        <v>230</v>
      </c>
      <c r="IH418" s="2" t="s">
        <v>217</v>
      </c>
      <c r="II418" s="2" t="s">
        <v>1049</v>
      </c>
      <c r="IJ418" s="2" t="s">
        <v>220</v>
      </c>
      <c r="IK418" s="2" t="s">
        <v>232</v>
      </c>
      <c r="IL418" s="2" t="s">
        <v>220</v>
      </c>
      <c r="IM418" s="4"/>
      <c r="IN418" s="8"/>
      <c r="IO418" s="4"/>
      <c r="IP418" s="8"/>
      <c r="IQ418" s="7"/>
      <c r="IR418" s="7"/>
      <c r="IS418" s="2" t="s">
        <v>277</v>
      </c>
      <c r="IT418" s="2" t="s">
        <v>217</v>
      </c>
      <c r="IU418" s="2" t="s">
        <v>220</v>
      </c>
      <c r="IV418" s="2" t="s">
        <v>220</v>
      </c>
      <c r="IW418" s="2" t="s">
        <v>232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254</v>
      </c>
      <c r="JF418" s="2" t="s">
        <v>217</v>
      </c>
      <c r="JG418" s="2" t="s">
        <v>220</v>
      </c>
      <c r="JH418" s="2" t="s">
        <v>220</v>
      </c>
      <c r="JI418" s="2" t="s">
        <v>232</v>
      </c>
      <c r="JJ418" s="2" t="s">
        <v>220</v>
      </c>
      <c r="JK418" s="4"/>
      <c r="JL418" s="8"/>
      <c r="JM418" s="4"/>
      <c r="JN418" s="8"/>
      <c r="JO418" s="7"/>
      <c r="JP418" s="7"/>
      <c r="JQ418" s="2" t="s">
        <v>277</v>
      </c>
      <c r="JR418" s="2" t="s">
        <v>217</v>
      </c>
      <c r="JS418" s="2" t="s">
        <v>220</v>
      </c>
      <c r="JT418" s="2" t="s">
        <v>220</v>
      </c>
      <c r="JU418" s="2" t="s">
        <v>232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277</v>
      </c>
      <c r="KD418" s="2" t="s">
        <v>217</v>
      </c>
      <c r="KE418" s="2" t="s">
        <v>220</v>
      </c>
      <c r="KF418" s="2" t="s">
        <v>220</v>
      </c>
      <c r="KG418" s="2" t="s">
        <v>232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277</v>
      </c>
      <c r="KP418" s="2" t="s">
        <v>217</v>
      </c>
      <c r="KQ418" s="2" t="s">
        <v>220</v>
      </c>
      <c r="KR418" s="2" t="s">
        <v>220</v>
      </c>
      <c r="KS418" s="2" t="s">
        <v>232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277</v>
      </c>
      <c r="LB418" s="2" t="s">
        <v>217</v>
      </c>
      <c r="LC418" s="2" t="s">
        <v>220</v>
      </c>
      <c r="LD418" s="2" t="s">
        <v>220</v>
      </c>
      <c r="LE418" s="2" t="s">
        <v>232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277</v>
      </c>
      <c r="LN418" s="2" t="s">
        <v>217</v>
      </c>
      <c r="LO418" s="2" t="s">
        <v>220</v>
      </c>
      <c r="LP418" s="2" t="s">
        <v>220</v>
      </c>
      <c r="LQ418" s="2" t="s">
        <v>232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277</v>
      </c>
      <c r="LZ418" s="2" t="s">
        <v>217</v>
      </c>
      <c r="MA418" s="2" t="s">
        <v>220</v>
      </c>
      <c r="MB418" s="2" t="s">
        <v>220</v>
      </c>
      <c r="MC418" s="2" t="s">
        <v>232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230</v>
      </c>
      <c r="ML418" s="2" t="s">
        <v>270</v>
      </c>
      <c r="MM418" s="2" t="s">
        <v>421</v>
      </c>
      <c r="MN418" s="2" t="s">
        <v>220</v>
      </c>
      <c r="MO418" s="2" t="s">
        <v>232</v>
      </c>
      <c r="MP418" s="2" t="s">
        <v>220</v>
      </c>
      <c r="MQ418" s="4"/>
      <c r="MR418" s="8"/>
      <c r="MS418" s="4"/>
      <c r="MT418" s="8"/>
      <c r="MU418" s="7"/>
      <c r="MV418" s="7"/>
      <c r="MW418" s="2" t="s">
        <v>254</v>
      </c>
      <c r="MX418" s="2" t="s">
        <v>217</v>
      </c>
      <c r="MY418" s="2" t="s">
        <v>220</v>
      </c>
      <c r="MZ418" s="2" t="s">
        <v>220</v>
      </c>
      <c r="NA418" s="2" t="s">
        <v>232</v>
      </c>
      <c r="NB418" s="2" t="s">
        <v>220</v>
      </c>
      <c r="NC418" s="4"/>
      <c r="ND418" s="8"/>
      <c r="NE418" s="4"/>
      <c r="NF418" s="8"/>
      <c r="NG418" s="7"/>
      <c r="NH418" s="7"/>
      <c r="NI418" s="2" t="s">
        <v>268</v>
      </c>
      <c r="NJ418" s="2" t="s">
        <v>217</v>
      </c>
      <c r="NK418" s="2" t="s">
        <v>220</v>
      </c>
      <c r="NL418" s="2" t="s">
        <v>220</v>
      </c>
      <c r="NM418" s="2" t="s">
        <v>232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277</v>
      </c>
      <c r="NV418" s="2" t="s">
        <v>217</v>
      </c>
      <c r="NW418" s="2" t="s">
        <v>220</v>
      </c>
      <c r="NX418" s="2" t="s">
        <v>220</v>
      </c>
      <c r="NY418" s="2" t="s">
        <v>232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220</v>
      </c>
      <c r="OI418" s="2" t="s">
        <v>220</v>
      </c>
      <c r="OJ418" s="2" t="s">
        <v>220</v>
      </c>
      <c r="OK418" s="2" t="s">
        <v>220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220</v>
      </c>
      <c r="OT418" s="2" t="s">
        <v>220</v>
      </c>
      <c r="OU418" s="2" t="s">
        <v>220</v>
      </c>
      <c r="OV418" s="2" t="s">
        <v>220</v>
      </c>
      <c r="OW418" s="2" t="s">
        <v>220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277</v>
      </c>
      <c r="PF418" s="2" t="s">
        <v>217</v>
      </c>
      <c r="PG418" s="2" t="s">
        <v>220</v>
      </c>
      <c r="PH418" s="2" t="s">
        <v>220</v>
      </c>
      <c r="PI418" s="2" t="s">
        <v>232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220</v>
      </c>
      <c r="PR418" s="2" t="s">
        <v>220</v>
      </c>
      <c r="PS418" s="2" t="s">
        <v>220</v>
      </c>
      <c r="PT418" s="2" t="s">
        <v>220</v>
      </c>
      <c r="PU418" s="2" t="s">
        <v>220</v>
      </c>
      <c r="PV418" s="2" t="s">
        <v>220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>
        <v>30</v>
      </c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>
        <v>80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</row>
    <row r="419">
      <c r="A419" s="2" t="s">
        <v>3623</v>
      </c>
      <c r="B419" s="2" t="s">
        <v>209</v>
      </c>
      <c r="C419" s="2" t="s">
        <v>3341</v>
      </c>
      <c r="D419" s="2" t="s">
        <v>211</v>
      </c>
      <c r="E419" s="2" t="s">
        <v>1372</v>
      </c>
      <c r="F419" s="2" t="s">
        <v>3624</v>
      </c>
      <c r="G419" s="2" t="s">
        <v>3624</v>
      </c>
      <c r="H419" s="2" t="s">
        <v>3624</v>
      </c>
      <c r="I419" s="2" t="s">
        <v>3625</v>
      </c>
      <c r="J419" s="2" t="s">
        <v>215</v>
      </c>
      <c r="K419" s="2" t="s">
        <v>3417</v>
      </c>
      <c r="L419" s="3">
        <v>105.6</v>
      </c>
      <c r="M419" s="3">
        <v>110.88</v>
      </c>
      <c r="N419" s="3">
        <v>219.99</v>
      </c>
      <c r="O419" s="2" t="s">
        <v>537</v>
      </c>
      <c r="P419" s="2" t="s">
        <v>538</v>
      </c>
      <c r="Q419" s="2" t="s">
        <v>219</v>
      </c>
      <c r="R419" s="2" t="s">
        <v>220</v>
      </c>
      <c r="S419" s="2" t="s">
        <v>3626</v>
      </c>
      <c r="T419" s="2" t="s">
        <v>222</v>
      </c>
      <c r="U419" s="2" t="s">
        <v>3531</v>
      </c>
      <c r="V419" s="2" t="s">
        <v>1033</v>
      </c>
      <c r="W419" s="2" t="s">
        <v>3167</v>
      </c>
      <c r="X419" s="2" t="s">
        <v>3029</v>
      </c>
      <c r="Y419" s="2" t="s">
        <v>3228</v>
      </c>
      <c r="Z419" s="4">
        <v>61</v>
      </c>
      <c r="AA419" s="4">
        <f>=ROUNDDOWN(38.125,0)</f>
      </c>
      <c r="AB419" s="5">
        <v>1.6</v>
      </c>
      <c r="AC419" s="2" t="s">
        <v>220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2</v>
      </c>
      <c r="AQ419" s="8">
        <v>182.73</v>
      </c>
      <c r="AR419" s="4">
        <v>4</v>
      </c>
      <c r="AS419" s="8">
        <v>365.9</v>
      </c>
      <c r="AT419" s="7">
        <v>-0.5</v>
      </c>
      <c r="AU419" s="7">
        <v>-0.5006</v>
      </c>
      <c r="AV419" s="4">
        <v>2</v>
      </c>
      <c r="AW419" s="8">
        <v>182.73</v>
      </c>
      <c r="AX419" s="4">
        <v>6</v>
      </c>
      <c r="AY419" s="8">
        <v>607.82</v>
      </c>
      <c r="AZ419" s="7">
        <v>-0.6667</v>
      </c>
      <c r="BA419" s="7">
        <v>-0.6994</v>
      </c>
      <c r="BB419" s="7">
        <v>1</v>
      </c>
      <c r="BC419" s="4">
        <v>2</v>
      </c>
      <c r="BD419" s="8">
        <v>182.73</v>
      </c>
      <c r="BE419" s="4">
        <v>6</v>
      </c>
      <c r="BF419" s="8">
        <v>607.82</v>
      </c>
      <c r="BG419" s="7">
        <v>-0.6667</v>
      </c>
      <c r="BH419" s="7">
        <v>-0.6994</v>
      </c>
      <c r="BI419" s="7">
        <v>1</v>
      </c>
      <c r="BJ419" s="4">
        <v>2</v>
      </c>
      <c r="BK419" s="8">
        <v>182.73</v>
      </c>
      <c r="BL419" s="2" t="s">
        <v>3627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254</v>
      </c>
      <c r="BV419" s="2" t="s">
        <v>217</v>
      </c>
      <c r="BW419" s="2" t="s">
        <v>220</v>
      </c>
      <c r="BX419" s="2" t="s">
        <v>220</v>
      </c>
      <c r="BY419" s="2" t="s">
        <v>232</v>
      </c>
      <c r="BZ419" s="2" t="s">
        <v>220</v>
      </c>
      <c r="CA419" s="4">
        <v>1</v>
      </c>
      <c r="CB419" s="8">
        <v>71.85</v>
      </c>
      <c r="CC419" s="4"/>
      <c r="CD419" s="8"/>
      <c r="CE419" s="7"/>
      <c r="CF419" s="7"/>
      <c r="CG419" s="2" t="s">
        <v>230</v>
      </c>
      <c r="CH419" s="2" t="s">
        <v>217</v>
      </c>
      <c r="CI419" s="2" t="s">
        <v>3405</v>
      </c>
      <c r="CJ419" s="2" t="s">
        <v>807</v>
      </c>
      <c r="CK419" s="2" t="s">
        <v>232</v>
      </c>
      <c r="CL419" s="2" t="s">
        <v>220</v>
      </c>
      <c r="CM419" s="4"/>
      <c r="CN419" s="8"/>
      <c r="CO419" s="4"/>
      <c r="CP419" s="8"/>
      <c r="CQ419" s="7"/>
      <c r="CR419" s="7"/>
      <c r="CS419" s="2" t="s">
        <v>230</v>
      </c>
      <c r="CT419" s="2" t="s">
        <v>217</v>
      </c>
      <c r="CU419" s="2" t="s">
        <v>3628</v>
      </c>
      <c r="CV419" s="2" t="s">
        <v>3629</v>
      </c>
      <c r="CW419" s="2" t="s">
        <v>232</v>
      </c>
      <c r="CX419" s="2" t="s">
        <v>220</v>
      </c>
      <c r="CY419" s="4"/>
      <c r="CZ419" s="8"/>
      <c r="DA419" s="4"/>
      <c r="DB419" s="8"/>
      <c r="DC419" s="7"/>
      <c r="DD419" s="7"/>
      <c r="DE419" s="2" t="s">
        <v>386</v>
      </c>
      <c r="DF419" s="2" t="s">
        <v>217</v>
      </c>
      <c r="DG419" s="2" t="s">
        <v>220</v>
      </c>
      <c r="DH419" s="2" t="s">
        <v>220</v>
      </c>
      <c r="DI419" s="2" t="s">
        <v>232</v>
      </c>
      <c r="DJ419" s="2" t="s">
        <v>220</v>
      </c>
      <c r="DK419" s="4">
        <v>1</v>
      </c>
      <c r="DL419" s="8">
        <v>110.88</v>
      </c>
      <c r="DM419" s="4"/>
      <c r="DN419" s="8"/>
      <c r="DO419" s="7"/>
      <c r="DP419" s="7"/>
      <c r="DQ419" s="2" t="s">
        <v>230</v>
      </c>
      <c r="DR419" s="2" t="s">
        <v>217</v>
      </c>
      <c r="DS419" s="2" t="s">
        <v>3228</v>
      </c>
      <c r="DT419" s="2" t="s">
        <v>942</v>
      </c>
      <c r="DU419" s="2" t="s">
        <v>232</v>
      </c>
      <c r="DV419" s="2" t="s">
        <v>220</v>
      </c>
      <c r="DW419" s="4"/>
      <c r="DX419" s="8"/>
      <c r="DY419" s="4">
        <v>4</v>
      </c>
      <c r="DZ419" s="8">
        <v>365.9</v>
      </c>
      <c r="EA419" s="7">
        <v>-1</v>
      </c>
      <c r="EB419" s="7">
        <v>-1</v>
      </c>
      <c r="EC419" s="2" t="s">
        <v>230</v>
      </c>
      <c r="ED419" s="2" t="s">
        <v>217</v>
      </c>
      <c r="EE419" s="2" t="s">
        <v>370</v>
      </c>
      <c r="EF419" s="2" t="s">
        <v>2041</v>
      </c>
      <c r="EG419" s="2" t="s">
        <v>269</v>
      </c>
      <c r="EH419" s="2" t="s">
        <v>220</v>
      </c>
      <c r="EI419" s="4"/>
      <c r="EJ419" s="8"/>
      <c r="EK419" s="4"/>
      <c r="EL419" s="8"/>
      <c r="EM419" s="7"/>
      <c r="EN419" s="7"/>
      <c r="EO419" s="2" t="s">
        <v>268</v>
      </c>
      <c r="EP419" s="2" t="s">
        <v>217</v>
      </c>
      <c r="EQ419" s="2" t="s">
        <v>220</v>
      </c>
      <c r="ER419" s="2" t="s">
        <v>220</v>
      </c>
      <c r="ES419" s="2" t="s">
        <v>232</v>
      </c>
      <c r="ET419" s="2" t="s">
        <v>220</v>
      </c>
      <c r="EU419" s="4"/>
      <c r="EV419" s="8"/>
      <c r="EW419" s="4"/>
      <c r="EX419" s="8"/>
      <c r="EY419" s="7"/>
      <c r="EZ419" s="7"/>
      <c r="FA419" s="2" t="s">
        <v>230</v>
      </c>
      <c r="FB419" s="2" t="s">
        <v>217</v>
      </c>
      <c r="FC419" s="2" t="s">
        <v>3630</v>
      </c>
      <c r="FD419" s="2" t="s">
        <v>896</v>
      </c>
      <c r="FE419" s="2" t="s">
        <v>232</v>
      </c>
      <c r="FF419" s="2" t="s">
        <v>220</v>
      </c>
      <c r="FG419" s="4"/>
      <c r="FH419" s="8"/>
      <c r="FI419" s="4"/>
      <c r="FJ419" s="8"/>
      <c r="FK419" s="7"/>
      <c r="FL419" s="7"/>
      <c r="FM419" s="2" t="s">
        <v>254</v>
      </c>
      <c r="FN419" s="2" t="s">
        <v>217</v>
      </c>
      <c r="FO419" s="2" t="s">
        <v>220</v>
      </c>
      <c r="FP419" s="2" t="s">
        <v>220</v>
      </c>
      <c r="FQ419" s="2" t="s">
        <v>232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277</v>
      </c>
      <c r="FZ419" s="2" t="s">
        <v>217</v>
      </c>
      <c r="GA419" s="2" t="s">
        <v>220</v>
      </c>
      <c r="GB419" s="2" t="s">
        <v>220</v>
      </c>
      <c r="GC419" s="2" t="s">
        <v>232</v>
      </c>
      <c r="GD419" s="2" t="s">
        <v>220</v>
      </c>
      <c r="GE419" s="4"/>
      <c r="GF419" s="8"/>
      <c r="GG419" s="4"/>
      <c r="GH419" s="8"/>
      <c r="GI419" s="7"/>
      <c r="GJ419" s="7"/>
      <c r="GK419" s="2" t="s">
        <v>277</v>
      </c>
      <c r="GL419" s="2" t="s">
        <v>217</v>
      </c>
      <c r="GM419" s="2" t="s">
        <v>220</v>
      </c>
      <c r="GN419" s="2" t="s">
        <v>220</v>
      </c>
      <c r="GO419" s="2" t="s">
        <v>232</v>
      </c>
      <c r="GP419" s="2" t="s">
        <v>220</v>
      </c>
      <c r="GQ419" s="4"/>
      <c r="GR419" s="8"/>
      <c r="GS419" s="4"/>
      <c r="GT419" s="8"/>
      <c r="GU419" s="7"/>
      <c r="GV419" s="7"/>
      <c r="GW419" s="2" t="s">
        <v>268</v>
      </c>
      <c r="GX419" s="2" t="s">
        <v>217</v>
      </c>
      <c r="GY419" s="2" t="s">
        <v>220</v>
      </c>
      <c r="GZ419" s="2" t="s">
        <v>220</v>
      </c>
      <c r="HA419" s="2" t="s">
        <v>232</v>
      </c>
      <c r="HB419" s="2" t="s">
        <v>220</v>
      </c>
      <c r="HC419" s="4"/>
      <c r="HD419" s="8"/>
      <c r="HE419" s="4"/>
      <c r="HF419" s="8"/>
      <c r="HG419" s="7"/>
      <c r="HH419" s="7"/>
      <c r="HI419" s="2" t="s">
        <v>268</v>
      </c>
      <c r="HJ419" s="2" t="s">
        <v>217</v>
      </c>
      <c r="HK419" s="2" t="s">
        <v>220</v>
      </c>
      <c r="HL419" s="2" t="s">
        <v>220</v>
      </c>
      <c r="HM419" s="2" t="s">
        <v>232</v>
      </c>
      <c r="HN419" s="2" t="s">
        <v>220</v>
      </c>
      <c r="HO419" s="4"/>
      <c r="HP419" s="8"/>
      <c r="HQ419" s="4"/>
      <c r="HR419" s="8"/>
      <c r="HS419" s="7"/>
      <c r="HT419" s="7"/>
      <c r="HU419" s="2" t="s">
        <v>230</v>
      </c>
      <c r="HV419" s="2" t="s">
        <v>217</v>
      </c>
      <c r="HW419" s="2" t="s">
        <v>382</v>
      </c>
      <c r="HX419" s="2" t="s">
        <v>220</v>
      </c>
      <c r="HY419" s="2" t="s">
        <v>232</v>
      </c>
      <c r="HZ419" s="2" t="s">
        <v>220</v>
      </c>
      <c r="IA419" s="4"/>
      <c r="IB419" s="8"/>
      <c r="IC419" s="4"/>
      <c r="ID419" s="8"/>
      <c r="IE419" s="7"/>
      <c r="IF419" s="7"/>
      <c r="IG419" s="2" t="s">
        <v>230</v>
      </c>
      <c r="IH419" s="2" t="s">
        <v>217</v>
      </c>
      <c r="II419" s="2" t="s">
        <v>3228</v>
      </c>
      <c r="IJ419" s="2" t="s">
        <v>1790</v>
      </c>
      <c r="IK419" s="2" t="s">
        <v>232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268</v>
      </c>
      <c r="IT419" s="2" t="s">
        <v>217</v>
      </c>
      <c r="IU419" s="2" t="s">
        <v>220</v>
      </c>
      <c r="IV419" s="2" t="s">
        <v>220</v>
      </c>
      <c r="IW419" s="2" t="s">
        <v>232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254</v>
      </c>
      <c r="JF419" s="2" t="s">
        <v>217</v>
      </c>
      <c r="JG419" s="2" t="s">
        <v>220</v>
      </c>
      <c r="JH419" s="2" t="s">
        <v>220</v>
      </c>
      <c r="JI419" s="2" t="s">
        <v>232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277</v>
      </c>
      <c r="JR419" s="2" t="s">
        <v>217</v>
      </c>
      <c r="JS419" s="2" t="s">
        <v>220</v>
      </c>
      <c r="JT419" s="2" t="s">
        <v>220</v>
      </c>
      <c r="JU419" s="2" t="s">
        <v>232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277</v>
      </c>
      <c r="KD419" s="2" t="s">
        <v>217</v>
      </c>
      <c r="KE419" s="2" t="s">
        <v>220</v>
      </c>
      <c r="KF419" s="2" t="s">
        <v>220</v>
      </c>
      <c r="KG419" s="2" t="s">
        <v>232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277</v>
      </c>
      <c r="KP419" s="2" t="s">
        <v>217</v>
      </c>
      <c r="KQ419" s="2" t="s">
        <v>220</v>
      </c>
      <c r="KR419" s="2" t="s">
        <v>220</v>
      </c>
      <c r="KS419" s="2" t="s">
        <v>232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268</v>
      </c>
      <c r="LB419" s="2" t="s">
        <v>217</v>
      </c>
      <c r="LC419" s="2" t="s">
        <v>220</v>
      </c>
      <c r="LD419" s="2" t="s">
        <v>220</v>
      </c>
      <c r="LE419" s="2" t="s">
        <v>232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268</v>
      </c>
      <c r="LN419" s="2" t="s">
        <v>217</v>
      </c>
      <c r="LO419" s="2" t="s">
        <v>220</v>
      </c>
      <c r="LP419" s="2" t="s">
        <v>220</v>
      </c>
      <c r="LQ419" s="2" t="s">
        <v>232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254</v>
      </c>
      <c r="LZ419" s="2" t="s">
        <v>217</v>
      </c>
      <c r="MA419" s="2" t="s">
        <v>220</v>
      </c>
      <c r="MB419" s="2" t="s">
        <v>220</v>
      </c>
      <c r="MC419" s="2" t="s">
        <v>232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230</v>
      </c>
      <c r="ML419" s="2" t="s">
        <v>270</v>
      </c>
      <c r="MM419" s="2" t="s">
        <v>421</v>
      </c>
      <c r="MN419" s="2" t="s">
        <v>220</v>
      </c>
      <c r="MO419" s="2" t="s">
        <v>232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230</v>
      </c>
      <c r="MX419" s="2" t="s">
        <v>274</v>
      </c>
      <c r="MY419" s="2" t="s">
        <v>3035</v>
      </c>
      <c r="MZ419" s="2" t="s">
        <v>1041</v>
      </c>
      <c r="NA419" s="2" t="s">
        <v>232</v>
      </c>
      <c r="NB419" s="2" t="s">
        <v>220</v>
      </c>
      <c r="NC419" s="4"/>
      <c r="ND419" s="8"/>
      <c r="NE419" s="4"/>
      <c r="NF419" s="8"/>
      <c r="NG419" s="7"/>
      <c r="NH419" s="7"/>
      <c r="NI419" s="2" t="s">
        <v>268</v>
      </c>
      <c r="NJ419" s="2" t="s">
        <v>217</v>
      </c>
      <c r="NK419" s="2" t="s">
        <v>220</v>
      </c>
      <c r="NL419" s="2" t="s">
        <v>220</v>
      </c>
      <c r="NM419" s="2" t="s">
        <v>232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277</v>
      </c>
      <c r="NV419" s="2" t="s">
        <v>217</v>
      </c>
      <c r="NW419" s="2" t="s">
        <v>220</v>
      </c>
      <c r="NX419" s="2" t="s">
        <v>220</v>
      </c>
      <c r="NY419" s="2" t="s">
        <v>232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220</v>
      </c>
      <c r="OI419" s="2" t="s">
        <v>220</v>
      </c>
      <c r="OJ419" s="2" t="s">
        <v>220</v>
      </c>
      <c r="OK419" s="2" t="s">
        <v>220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220</v>
      </c>
      <c r="OT419" s="2" t="s">
        <v>220</v>
      </c>
      <c r="OU419" s="2" t="s">
        <v>220</v>
      </c>
      <c r="OV419" s="2" t="s">
        <v>220</v>
      </c>
      <c r="OW419" s="2" t="s">
        <v>220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277</v>
      </c>
      <c r="PF419" s="2" t="s">
        <v>217</v>
      </c>
      <c r="PG419" s="2" t="s">
        <v>220</v>
      </c>
      <c r="PH419" s="2" t="s">
        <v>220</v>
      </c>
      <c r="PI419" s="2" t="s">
        <v>232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220</v>
      </c>
      <c r="PR419" s="2" t="s">
        <v>220</v>
      </c>
      <c r="PS419" s="2" t="s">
        <v>220</v>
      </c>
      <c r="PT419" s="2" t="s">
        <v>220</v>
      </c>
      <c r="PU419" s="2" t="s">
        <v>220</v>
      </c>
      <c r="PV419" s="2" t="s">
        <v>220</v>
      </c>
      <c r="PW419" s="4">
        <v>61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</row>
    <row r="420">
      <c r="A420" s="2" t="s">
        <v>3631</v>
      </c>
      <c r="B420" s="2" t="s">
        <v>209</v>
      </c>
      <c r="C420" s="2" t="s">
        <v>3341</v>
      </c>
      <c r="D420" s="2" t="s">
        <v>211</v>
      </c>
      <c r="E420" s="2" t="s">
        <v>1372</v>
      </c>
      <c r="F420" s="2" t="s">
        <v>3624</v>
      </c>
      <c r="G420" s="2" t="s">
        <v>3624</v>
      </c>
      <c r="H420" s="2" t="s">
        <v>3624</v>
      </c>
      <c r="I420" s="2" t="s">
        <v>3625</v>
      </c>
      <c r="J420" s="2" t="s">
        <v>282</v>
      </c>
      <c r="K420" s="2" t="s">
        <v>3417</v>
      </c>
      <c r="L420" s="3">
        <v>115.2</v>
      </c>
      <c r="M420" s="3">
        <v>120.96</v>
      </c>
      <c r="N420" s="3">
        <v>239.99</v>
      </c>
      <c r="O420" s="2" t="s">
        <v>537</v>
      </c>
      <c r="P420" s="2" t="s">
        <v>538</v>
      </c>
      <c r="Q420" s="2" t="s">
        <v>219</v>
      </c>
      <c r="R420" s="2" t="s">
        <v>220</v>
      </c>
      <c r="S420" s="2" t="s">
        <v>3626</v>
      </c>
      <c r="T420" s="2" t="s">
        <v>222</v>
      </c>
      <c r="U420" s="2" t="s">
        <v>3531</v>
      </c>
      <c r="V420" s="2" t="s">
        <v>1033</v>
      </c>
      <c r="W420" s="2" t="s">
        <v>3167</v>
      </c>
      <c r="X420" s="2" t="s">
        <v>3029</v>
      </c>
      <c r="Y420" s="2" t="s">
        <v>3228</v>
      </c>
      <c r="Z420" s="4">
        <v>138</v>
      </c>
      <c r="AA420" s="4">
        <f>=ROUNDDOWN(106.153846153846,0)</f>
      </c>
      <c r="AB420" s="5">
        <v>1.3</v>
      </c>
      <c r="AC420" s="2" t="s">
        <v>220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/>
      <c r="AQ420" s="8"/>
      <c r="AR420" s="4">
        <v>2</v>
      </c>
      <c r="AS420" s="8">
        <v>241.92</v>
      </c>
      <c r="AT420" s="7">
        <v>-1</v>
      </c>
      <c r="AU420" s="7">
        <v>-1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/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/>
      <c r="BK420" s="8"/>
      <c r="BL420" s="2" t="s">
        <v>20</v>
      </c>
      <c r="BM420" s="7"/>
      <c r="BN420" s="7"/>
      <c r="BO420" s="4"/>
      <c r="BP420" s="8"/>
      <c r="BQ420" s="4"/>
      <c r="BR420" s="8"/>
      <c r="BS420" s="7"/>
      <c r="BT420" s="7"/>
      <c r="BU420" s="2" t="s">
        <v>254</v>
      </c>
      <c r="BV420" s="2" t="s">
        <v>217</v>
      </c>
      <c r="BW420" s="2" t="s">
        <v>220</v>
      </c>
      <c r="BX420" s="2" t="s">
        <v>220</v>
      </c>
      <c r="BY420" s="2" t="s">
        <v>232</v>
      </c>
      <c r="BZ420" s="2" t="s">
        <v>220</v>
      </c>
      <c r="CA420" s="4"/>
      <c r="CB420" s="8"/>
      <c r="CC420" s="4"/>
      <c r="CD420" s="8"/>
      <c r="CE420" s="7"/>
      <c r="CF420" s="7"/>
      <c r="CG420" s="2" t="s">
        <v>230</v>
      </c>
      <c r="CH420" s="2" t="s">
        <v>217</v>
      </c>
      <c r="CI420" s="2" t="s">
        <v>3405</v>
      </c>
      <c r="CJ420" s="2" t="s">
        <v>2779</v>
      </c>
      <c r="CK420" s="2" t="s">
        <v>232</v>
      </c>
      <c r="CL420" s="2" t="s">
        <v>220</v>
      </c>
      <c r="CM420" s="4"/>
      <c r="CN420" s="8"/>
      <c r="CO420" s="4"/>
      <c r="CP420" s="8"/>
      <c r="CQ420" s="7"/>
      <c r="CR420" s="7"/>
      <c r="CS420" s="2" t="s">
        <v>230</v>
      </c>
      <c r="CT420" s="2" t="s">
        <v>217</v>
      </c>
      <c r="CU420" s="2" t="s">
        <v>3628</v>
      </c>
      <c r="CV420" s="2" t="s">
        <v>2081</v>
      </c>
      <c r="CW420" s="2" t="s">
        <v>232</v>
      </c>
      <c r="CX420" s="2" t="s">
        <v>220</v>
      </c>
      <c r="CY420" s="4"/>
      <c r="CZ420" s="8"/>
      <c r="DA420" s="4"/>
      <c r="DB420" s="8"/>
      <c r="DC420" s="7"/>
      <c r="DD420" s="7"/>
      <c r="DE420" s="2" t="s">
        <v>386</v>
      </c>
      <c r="DF420" s="2" t="s">
        <v>217</v>
      </c>
      <c r="DG420" s="2" t="s">
        <v>220</v>
      </c>
      <c r="DH420" s="2" t="s">
        <v>220</v>
      </c>
      <c r="DI420" s="2" t="s">
        <v>232</v>
      </c>
      <c r="DJ420" s="2" t="s">
        <v>220</v>
      </c>
      <c r="DK420" s="4"/>
      <c r="DL420" s="8"/>
      <c r="DM420" s="4">
        <v>2</v>
      </c>
      <c r="DN420" s="8">
        <v>241.92</v>
      </c>
      <c r="DO420" s="7">
        <v>-1</v>
      </c>
      <c r="DP420" s="7">
        <v>-1</v>
      </c>
      <c r="DQ420" s="2" t="s">
        <v>230</v>
      </c>
      <c r="DR420" s="2" t="s">
        <v>217</v>
      </c>
      <c r="DS420" s="2" t="s">
        <v>3228</v>
      </c>
      <c r="DT420" s="2" t="s">
        <v>2118</v>
      </c>
      <c r="DU420" s="2" t="s">
        <v>232</v>
      </c>
      <c r="DV420" s="2" t="s">
        <v>220</v>
      </c>
      <c r="DW420" s="4"/>
      <c r="DX420" s="8"/>
      <c r="DY420" s="4"/>
      <c r="DZ420" s="8"/>
      <c r="EA420" s="7"/>
      <c r="EB420" s="7"/>
      <c r="EC420" s="2" t="s">
        <v>230</v>
      </c>
      <c r="ED420" s="2" t="s">
        <v>217</v>
      </c>
      <c r="EE420" s="2" t="s">
        <v>370</v>
      </c>
      <c r="EF420" s="2" t="s">
        <v>2888</v>
      </c>
      <c r="EG420" s="2" t="s">
        <v>269</v>
      </c>
      <c r="EH420" s="2" t="s">
        <v>220</v>
      </c>
      <c r="EI420" s="4"/>
      <c r="EJ420" s="8"/>
      <c r="EK420" s="4"/>
      <c r="EL420" s="8"/>
      <c r="EM420" s="7"/>
      <c r="EN420" s="7"/>
      <c r="EO420" s="2" t="s">
        <v>268</v>
      </c>
      <c r="EP420" s="2" t="s">
        <v>217</v>
      </c>
      <c r="EQ420" s="2" t="s">
        <v>220</v>
      </c>
      <c r="ER420" s="2" t="s">
        <v>220</v>
      </c>
      <c r="ES420" s="2" t="s">
        <v>232</v>
      </c>
      <c r="ET420" s="2" t="s">
        <v>220</v>
      </c>
      <c r="EU420" s="4"/>
      <c r="EV420" s="8"/>
      <c r="EW420" s="4"/>
      <c r="EX420" s="8"/>
      <c r="EY420" s="7"/>
      <c r="EZ420" s="7"/>
      <c r="FA420" s="2" t="s">
        <v>230</v>
      </c>
      <c r="FB420" s="2" t="s">
        <v>217</v>
      </c>
      <c r="FC420" s="2" t="s">
        <v>3630</v>
      </c>
      <c r="FD420" s="2" t="s">
        <v>2887</v>
      </c>
      <c r="FE420" s="2" t="s">
        <v>232</v>
      </c>
      <c r="FF420" s="2" t="s">
        <v>220</v>
      </c>
      <c r="FG420" s="4"/>
      <c r="FH420" s="8"/>
      <c r="FI420" s="4"/>
      <c r="FJ420" s="8"/>
      <c r="FK420" s="7"/>
      <c r="FL420" s="7"/>
      <c r="FM420" s="2" t="s">
        <v>254</v>
      </c>
      <c r="FN420" s="2" t="s">
        <v>217</v>
      </c>
      <c r="FO420" s="2" t="s">
        <v>220</v>
      </c>
      <c r="FP420" s="2" t="s">
        <v>220</v>
      </c>
      <c r="FQ420" s="2" t="s">
        <v>232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277</v>
      </c>
      <c r="FZ420" s="2" t="s">
        <v>217</v>
      </c>
      <c r="GA420" s="2" t="s">
        <v>220</v>
      </c>
      <c r="GB420" s="2" t="s">
        <v>220</v>
      </c>
      <c r="GC420" s="2" t="s">
        <v>232</v>
      </c>
      <c r="GD420" s="2" t="s">
        <v>220</v>
      </c>
      <c r="GE420" s="4"/>
      <c r="GF420" s="8"/>
      <c r="GG420" s="4"/>
      <c r="GH420" s="8"/>
      <c r="GI420" s="7"/>
      <c r="GJ420" s="7"/>
      <c r="GK420" s="2" t="s">
        <v>277</v>
      </c>
      <c r="GL420" s="2" t="s">
        <v>217</v>
      </c>
      <c r="GM420" s="2" t="s">
        <v>220</v>
      </c>
      <c r="GN420" s="2" t="s">
        <v>220</v>
      </c>
      <c r="GO420" s="2" t="s">
        <v>232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268</v>
      </c>
      <c r="GX420" s="2" t="s">
        <v>217</v>
      </c>
      <c r="GY420" s="2" t="s">
        <v>220</v>
      </c>
      <c r="GZ420" s="2" t="s">
        <v>220</v>
      </c>
      <c r="HA420" s="2" t="s">
        <v>232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268</v>
      </c>
      <c r="HJ420" s="2" t="s">
        <v>217</v>
      </c>
      <c r="HK420" s="2" t="s">
        <v>220</v>
      </c>
      <c r="HL420" s="2" t="s">
        <v>220</v>
      </c>
      <c r="HM420" s="2" t="s">
        <v>232</v>
      </c>
      <c r="HN420" s="2" t="s">
        <v>220</v>
      </c>
      <c r="HO420" s="4"/>
      <c r="HP420" s="8"/>
      <c r="HQ420" s="4"/>
      <c r="HR420" s="8"/>
      <c r="HS420" s="7"/>
      <c r="HT420" s="7"/>
      <c r="HU420" s="2" t="s">
        <v>230</v>
      </c>
      <c r="HV420" s="2" t="s">
        <v>217</v>
      </c>
      <c r="HW420" s="2" t="s">
        <v>382</v>
      </c>
      <c r="HX420" s="2" t="s">
        <v>220</v>
      </c>
      <c r="HY420" s="2" t="s">
        <v>232</v>
      </c>
      <c r="HZ420" s="2" t="s">
        <v>220</v>
      </c>
      <c r="IA420" s="4"/>
      <c r="IB420" s="8"/>
      <c r="IC420" s="4"/>
      <c r="ID420" s="8"/>
      <c r="IE420" s="7"/>
      <c r="IF420" s="7"/>
      <c r="IG420" s="2" t="s">
        <v>230</v>
      </c>
      <c r="IH420" s="2" t="s">
        <v>217</v>
      </c>
      <c r="II420" s="2" t="s">
        <v>3228</v>
      </c>
      <c r="IJ420" s="2" t="s">
        <v>220</v>
      </c>
      <c r="IK420" s="2" t="s">
        <v>232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268</v>
      </c>
      <c r="IT420" s="2" t="s">
        <v>217</v>
      </c>
      <c r="IU420" s="2" t="s">
        <v>220</v>
      </c>
      <c r="IV420" s="2" t="s">
        <v>220</v>
      </c>
      <c r="IW420" s="2" t="s">
        <v>232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254</v>
      </c>
      <c r="JF420" s="2" t="s">
        <v>217</v>
      </c>
      <c r="JG420" s="2" t="s">
        <v>220</v>
      </c>
      <c r="JH420" s="2" t="s">
        <v>220</v>
      </c>
      <c r="JI420" s="2" t="s">
        <v>232</v>
      </c>
      <c r="JJ420" s="2" t="s">
        <v>220</v>
      </c>
      <c r="JK420" s="4"/>
      <c r="JL420" s="8"/>
      <c r="JM420" s="4"/>
      <c r="JN420" s="8"/>
      <c r="JO420" s="7"/>
      <c r="JP420" s="7"/>
      <c r="JQ420" s="2" t="s">
        <v>277</v>
      </c>
      <c r="JR420" s="2" t="s">
        <v>217</v>
      </c>
      <c r="JS420" s="2" t="s">
        <v>220</v>
      </c>
      <c r="JT420" s="2" t="s">
        <v>220</v>
      </c>
      <c r="JU420" s="2" t="s">
        <v>232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277</v>
      </c>
      <c r="KD420" s="2" t="s">
        <v>217</v>
      </c>
      <c r="KE420" s="2" t="s">
        <v>220</v>
      </c>
      <c r="KF420" s="2" t="s">
        <v>220</v>
      </c>
      <c r="KG420" s="2" t="s">
        <v>232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277</v>
      </c>
      <c r="KP420" s="2" t="s">
        <v>217</v>
      </c>
      <c r="KQ420" s="2" t="s">
        <v>220</v>
      </c>
      <c r="KR420" s="2" t="s">
        <v>220</v>
      </c>
      <c r="KS420" s="2" t="s">
        <v>232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268</v>
      </c>
      <c r="LB420" s="2" t="s">
        <v>217</v>
      </c>
      <c r="LC420" s="2" t="s">
        <v>220</v>
      </c>
      <c r="LD420" s="2" t="s">
        <v>220</v>
      </c>
      <c r="LE420" s="2" t="s">
        <v>232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268</v>
      </c>
      <c r="LN420" s="2" t="s">
        <v>217</v>
      </c>
      <c r="LO420" s="2" t="s">
        <v>220</v>
      </c>
      <c r="LP420" s="2" t="s">
        <v>220</v>
      </c>
      <c r="LQ420" s="2" t="s">
        <v>232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254</v>
      </c>
      <c r="LZ420" s="2" t="s">
        <v>217</v>
      </c>
      <c r="MA420" s="2" t="s">
        <v>220</v>
      </c>
      <c r="MB420" s="2" t="s">
        <v>220</v>
      </c>
      <c r="MC420" s="2" t="s">
        <v>232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230</v>
      </c>
      <c r="ML420" s="2" t="s">
        <v>270</v>
      </c>
      <c r="MM420" s="2" t="s">
        <v>421</v>
      </c>
      <c r="MN420" s="2" t="s">
        <v>220</v>
      </c>
      <c r="MO420" s="2" t="s">
        <v>232</v>
      </c>
      <c r="MP420" s="2" t="s">
        <v>220</v>
      </c>
      <c r="MQ420" s="4"/>
      <c r="MR420" s="8"/>
      <c r="MS420" s="4"/>
      <c r="MT420" s="8"/>
      <c r="MU420" s="7"/>
      <c r="MV420" s="7"/>
      <c r="MW420" s="2" t="s">
        <v>230</v>
      </c>
      <c r="MX420" s="2" t="s">
        <v>274</v>
      </c>
      <c r="MY420" s="2" t="s">
        <v>3035</v>
      </c>
      <c r="MZ420" s="2" t="s">
        <v>1041</v>
      </c>
      <c r="NA420" s="2" t="s">
        <v>232</v>
      </c>
      <c r="NB420" s="2" t="s">
        <v>220</v>
      </c>
      <c r="NC420" s="4"/>
      <c r="ND420" s="8"/>
      <c r="NE420" s="4"/>
      <c r="NF420" s="8"/>
      <c r="NG420" s="7"/>
      <c r="NH420" s="7"/>
      <c r="NI420" s="2" t="s">
        <v>268</v>
      </c>
      <c r="NJ420" s="2" t="s">
        <v>217</v>
      </c>
      <c r="NK420" s="2" t="s">
        <v>220</v>
      </c>
      <c r="NL420" s="2" t="s">
        <v>220</v>
      </c>
      <c r="NM420" s="2" t="s">
        <v>232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277</v>
      </c>
      <c r="NV420" s="2" t="s">
        <v>217</v>
      </c>
      <c r="NW420" s="2" t="s">
        <v>220</v>
      </c>
      <c r="NX420" s="2" t="s">
        <v>220</v>
      </c>
      <c r="NY420" s="2" t="s">
        <v>232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220</v>
      </c>
      <c r="OI420" s="2" t="s">
        <v>220</v>
      </c>
      <c r="OJ420" s="2" t="s">
        <v>220</v>
      </c>
      <c r="OK420" s="2" t="s">
        <v>220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220</v>
      </c>
      <c r="OT420" s="2" t="s">
        <v>220</v>
      </c>
      <c r="OU420" s="2" t="s">
        <v>220</v>
      </c>
      <c r="OV420" s="2" t="s">
        <v>220</v>
      </c>
      <c r="OW420" s="2" t="s">
        <v>220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277</v>
      </c>
      <c r="PF420" s="2" t="s">
        <v>217</v>
      </c>
      <c r="PG420" s="2" t="s">
        <v>220</v>
      </c>
      <c r="PH420" s="2" t="s">
        <v>220</v>
      </c>
      <c r="PI420" s="2" t="s">
        <v>232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220</v>
      </c>
      <c r="PR420" s="2" t="s">
        <v>220</v>
      </c>
      <c r="PS420" s="2" t="s">
        <v>220</v>
      </c>
      <c r="PT420" s="2" t="s">
        <v>220</v>
      </c>
      <c r="PU420" s="2" t="s">
        <v>220</v>
      </c>
      <c r="PV420" s="2" t="s">
        <v>220</v>
      </c>
      <c r="PW420" s="4">
        <v>138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</row>
    <row r="421">
      <c r="A421" s="2" t="s">
        <v>3632</v>
      </c>
      <c r="B421" s="2" t="s">
        <v>209</v>
      </c>
      <c r="C421" s="2" t="s">
        <v>3341</v>
      </c>
      <c r="D421" s="2" t="s">
        <v>211</v>
      </c>
      <c r="E421" s="2" t="s">
        <v>1372</v>
      </c>
      <c r="F421" s="2" t="s">
        <v>3633</v>
      </c>
      <c r="G421" s="2" t="s">
        <v>3633</v>
      </c>
      <c r="H421" s="2" t="s">
        <v>3633</v>
      </c>
      <c r="I421" s="2" t="s">
        <v>3634</v>
      </c>
      <c r="J421" s="2" t="s">
        <v>3379</v>
      </c>
      <c r="K421" s="2" t="s">
        <v>1528</v>
      </c>
      <c r="L421" s="3">
        <v>96</v>
      </c>
      <c r="M421" s="3">
        <v>100.79</v>
      </c>
      <c r="N421" s="3">
        <v>214.99</v>
      </c>
      <c r="O421" s="2" t="s">
        <v>537</v>
      </c>
      <c r="P421" s="2" t="s">
        <v>538</v>
      </c>
      <c r="Q421" s="2" t="s">
        <v>219</v>
      </c>
      <c r="R421" s="2" t="s">
        <v>220</v>
      </c>
      <c r="S421" s="2" t="s">
        <v>3635</v>
      </c>
      <c r="T421" s="2" t="s">
        <v>222</v>
      </c>
      <c r="U421" s="2" t="s">
        <v>3381</v>
      </c>
      <c r="V421" s="2" t="s">
        <v>1033</v>
      </c>
      <c r="W421" s="2" t="s">
        <v>3167</v>
      </c>
      <c r="X421" s="2" t="s">
        <v>3636</v>
      </c>
      <c r="Y421" s="2" t="s">
        <v>3637</v>
      </c>
      <c r="Z421" s="4"/>
      <c r="AA421" s="4">
        <f>=ROUNDDOWN({0},0)</f>
      </c>
      <c r="AB421" s="5"/>
      <c r="AC421" s="2" t="s">
        <v>220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/>
      <c r="AQ421" s="8"/>
      <c r="AR421" s="4">
        <v>2</v>
      </c>
      <c r="AS421" s="8">
        <v>148.84</v>
      </c>
      <c r="AT421" s="7">
        <v>-1</v>
      </c>
      <c r="AU421" s="7">
        <v>-1</v>
      </c>
      <c r="AV421" s="4"/>
      <c r="AW421" s="8"/>
      <c r="AX421" s="4">
        <v>2</v>
      </c>
      <c r="AY421" s="8">
        <v>148.84</v>
      </c>
      <c r="AZ421" s="7">
        <v>-1</v>
      </c>
      <c r="BA421" s="7">
        <v>-1</v>
      </c>
      <c r="BB421" s="7"/>
      <c r="BC421" s="4"/>
      <c r="BD421" s="8"/>
      <c r="BE421" s="4">
        <v>2</v>
      </c>
      <c r="BF421" s="8">
        <v>148.84</v>
      </c>
      <c r="BG421" s="7">
        <v>-1</v>
      </c>
      <c r="BH421" s="7">
        <v>-1</v>
      </c>
      <c r="BI421" s="7"/>
      <c r="BJ421" s="4"/>
      <c r="BK421" s="8"/>
      <c r="BL421" s="2" t="s">
        <v>21</v>
      </c>
      <c r="BM421" s="7"/>
      <c r="BN421" s="7"/>
      <c r="BO421" s="4"/>
      <c r="BP421" s="8"/>
      <c r="BQ421" s="4"/>
      <c r="BR421" s="8"/>
      <c r="BS421" s="7"/>
      <c r="BT421" s="7"/>
      <c r="BU421" s="2" t="s">
        <v>416</v>
      </c>
      <c r="BV421" s="2" t="s">
        <v>270</v>
      </c>
      <c r="BW421" s="2" t="s">
        <v>220</v>
      </c>
      <c r="BX421" s="2" t="s">
        <v>220</v>
      </c>
      <c r="BY421" s="2" t="s">
        <v>269</v>
      </c>
      <c r="BZ421" s="2" t="s">
        <v>220</v>
      </c>
      <c r="CA421" s="4"/>
      <c r="CB421" s="8"/>
      <c r="CC421" s="4"/>
      <c r="CD421" s="8"/>
      <c r="CE421" s="7"/>
      <c r="CF421" s="7"/>
      <c r="CG421" s="2" t="s">
        <v>230</v>
      </c>
      <c r="CH421" s="2" t="s">
        <v>270</v>
      </c>
      <c r="CI421" s="2" t="s">
        <v>3637</v>
      </c>
      <c r="CJ421" s="2" t="s">
        <v>297</v>
      </c>
      <c r="CK421" s="2" t="s">
        <v>232</v>
      </c>
      <c r="CL421" s="2" t="s">
        <v>220</v>
      </c>
      <c r="CM421" s="4"/>
      <c r="CN421" s="8"/>
      <c r="CO421" s="4"/>
      <c r="CP421" s="8"/>
      <c r="CQ421" s="7"/>
      <c r="CR421" s="7"/>
      <c r="CS421" s="2" t="s">
        <v>230</v>
      </c>
      <c r="CT421" s="2" t="s">
        <v>270</v>
      </c>
      <c r="CU421" s="2" t="s">
        <v>767</v>
      </c>
      <c r="CV421" s="2" t="s">
        <v>1502</v>
      </c>
      <c r="CW421" s="2" t="s">
        <v>269</v>
      </c>
      <c r="CX421" s="2" t="s">
        <v>220</v>
      </c>
      <c r="CY421" s="4"/>
      <c r="CZ421" s="8"/>
      <c r="DA421" s="4"/>
      <c r="DB421" s="8"/>
      <c r="DC421" s="7"/>
      <c r="DD421" s="7"/>
      <c r="DE421" s="2" t="s">
        <v>230</v>
      </c>
      <c r="DF421" s="2" t="s">
        <v>270</v>
      </c>
      <c r="DG421" s="2" t="s">
        <v>1764</v>
      </c>
      <c r="DH421" s="2" t="s">
        <v>346</v>
      </c>
      <c r="DI421" s="2" t="s">
        <v>232</v>
      </c>
      <c r="DJ421" s="2" t="s">
        <v>220</v>
      </c>
      <c r="DK421" s="4"/>
      <c r="DL421" s="8"/>
      <c r="DM421" s="4"/>
      <c r="DN421" s="8"/>
      <c r="DO421" s="7"/>
      <c r="DP421" s="7"/>
      <c r="DQ421" s="2" t="s">
        <v>230</v>
      </c>
      <c r="DR421" s="2" t="s">
        <v>270</v>
      </c>
      <c r="DS421" s="2" t="s">
        <v>3637</v>
      </c>
      <c r="DT421" s="2" t="s">
        <v>2902</v>
      </c>
      <c r="DU421" s="2" t="s">
        <v>232</v>
      </c>
      <c r="DV421" s="2" t="s">
        <v>220</v>
      </c>
      <c r="DW421" s="4"/>
      <c r="DX421" s="8"/>
      <c r="DY421" s="4">
        <v>2</v>
      </c>
      <c r="DZ421" s="8">
        <v>148.84</v>
      </c>
      <c r="EA421" s="7">
        <v>-1</v>
      </c>
      <c r="EB421" s="7">
        <v>-1</v>
      </c>
      <c r="EC421" s="2" t="s">
        <v>230</v>
      </c>
      <c r="ED421" s="2" t="s">
        <v>270</v>
      </c>
      <c r="EE421" s="2" t="s">
        <v>3637</v>
      </c>
      <c r="EF421" s="2" t="s">
        <v>771</v>
      </c>
      <c r="EG421" s="2" t="s">
        <v>269</v>
      </c>
      <c r="EH421" s="2" t="s">
        <v>220</v>
      </c>
      <c r="EI421" s="4"/>
      <c r="EJ421" s="8"/>
      <c r="EK421" s="4"/>
      <c r="EL421" s="8"/>
      <c r="EM421" s="7"/>
      <c r="EN421" s="7"/>
      <c r="EO421" s="2" t="s">
        <v>268</v>
      </c>
      <c r="EP421" s="2" t="s">
        <v>270</v>
      </c>
      <c r="EQ421" s="2" t="s">
        <v>220</v>
      </c>
      <c r="ER421" s="2" t="s">
        <v>220</v>
      </c>
      <c r="ES421" s="2" t="s">
        <v>232</v>
      </c>
      <c r="ET421" s="2" t="s">
        <v>220</v>
      </c>
      <c r="EU421" s="4"/>
      <c r="EV421" s="8"/>
      <c r="EW421" s="4"/>
      <c r="EX421" s="8"/>
      <c r="EY421" s="7"/>
      <c r="EZ421" s="7"/>
      <c r="FA421" s="2" t="s">
        <v>254</v>
      </c>
      <c r="FB421" s="2" t="s">
        <v>270</v>
      </c>
      <c r="FC421" s="2" t="s">
        <v>220</v>
      </c>
      <c r="FD421" s="2" t="s">
        <v>220</v>
      </c>
      <c r="FE421" s="2" t="s">
        <v>232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230</v>
      </c>
      <c r="FN421" s="2" t="s">
        <v>270</v>
      </c>
      <c r="FO421" s="2" t="s">
        <v>250</v>
      </c>
      <c r="FP421" s="2" t="s">
        <v>486</v>
      </c>
      <c r="FQ421" s="2" t="s">
        <v>232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277</v>
      </c>
      <c r="FZ421" s="2" t="s">
        <v>270</v>
      </c>
      <c r="GA421" s="2" t="s">
        <v>220</v>
      </c>
      <c r="GB421" s="2" t="s">
        <v>220</v>
      </c>
      <c r="GC421" s="2" t="s">
        <v>232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277</v>
      </c>
      <c r="GL421" s="2" t="s">
        <v>270</v>
      </c>
      <c r="GM421" s="2" t="s">
        <v>220</v>
      </c>
      <c r="GN421" s="2" t="s">
        <v>220</v>
      </c>
      <c r="GO421" s="2" t="s">
        <v>232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268</v>
      </c>
      <c r="GX421" s="2" t="s">
        <v>270</v>
      </c>
      <c r="GY421" s="2" t="s">
        <v>220</v>
      </c>
      <c r="GZ421" s="2" t="s">
        <v>220</v>
      </c>
      <c r="HA421" s="2" t="s">
        <v>232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268</v>
      </c>
      <c r="HJ421" s="2" t="s">
        <v>270</v>
      </c>
      <c r="HK421" s="2" t="s">
        <v>220</v>
      </c>
      <c r="HL421" s="2" t="s">
        <v>220</v>
      </c>
      <c r="HM421" s="2" t="s">
        <v>232</v>
      </c>
      <c r="HN421" s="2" t="s">
        <v>220</v>
      </c>
      <c r="HO421" s="4"/>
      <c r="HP421" s="8"/>
      <c r="HQ421" s="4"/>
      <c r="HR421" s="8"/>
      <c r="HS421" s="7"/>
      <c r="HT421" s="7"/>
      <c r="HU421" s="2" t="s">
        <v>277</v>
      </c>
      <c r="HV421" s="2" t="s">
        <v>270</v>
      </c>
      <c r="HW421" s="2" t="s">
        <v>220</v>
      </c>
      <c r="HX421" s="2" t="s">
        <v>220</v>
      </c>
      <c r="HY421" s="2" t="s">
        <v>232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230</v>
      </c>
      <c r="IH421" s="2" t="s">
        <v>270</v>
      </c>
      <c r="II421" s="2" t="s">
        <v>3637</v>
      </c>
      <c r="IJ421" s="2" t="s">
        <v>220</v>
      </c>
      <c r="IK421" s="2" t="s">
        <v>232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268</v>
      </c>
      <c r="IT421" s="2" t="s">
        <v>270</v>
      </c>
      <c r="IU421" s="2" t="s">
        <v>220</v>
      </c>
      <c r="IV421" s="2" t="s">
        <v>220</v>
      </c>
      <c r="IW421" s="2" t="s">
        <v>232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254</v>
      </c>
      <c r="JF421" s="2" t="s">
        <v>270</v>
      </c>
      <c r="JG421" s="2" t="s">
        <v>220</v>
      </c>
      <c r="JH421" s="2" t="s">
        <v>220</v>
      </c>
      <c r="JI421" s="2" t="s">
        <v>232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230</v>
      </c>
      <c r="JR421" s="2" t="s">
        <v>270</v>
      </c>
      <c r="JS421" s="2" t="s">
        <v>330</v>
      </c>
      <c r="JT421" s="2" t="s">
        <v>220</v>
      </c>
      <c r="JU421" s="2" t="s">
        <v>232</v>
      </c>
      <c r="JV421" s="2" t="s">
        <v>220</v>
      </c>
      <c r="JW421" s="4"/>
      <c r="JX421" s="8"/>
      <c r="JY421" s="4"/>
      <c r="JZ421" s="8"/>
      <c r="KA421" s="7"/>
      <c r="KB421" s="7"/>
      <c r="KC421" s="2" t="s">
        <v>277</v>
      </c>
      <c r="KD421" s="2" t="s">
        <v>270</v>
      </c>
      <c r="KE421" s="2" t="s">
        <v>220</v>
      </c>
      <c r="KF421" s="2" t="s">
        <v>220</v>
      </c>
      <c r="KG421" s="2" t="s">
        <v>232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277</v>
      </c>
      <c r="KP421" s="2" t="s">
        <v>270</v>
      </c>
      <c r="KQ421" s="2" t="s">
        <v>220</v>
      </c>
      <c r="KR421" s="2" t="s">
        <v>220</v>
      </c>
      <c r="KS421" s="2" t="s">
        <v>232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268</v>
      </c>
      <c r="LB421" s="2" t="s">
        <v>270</v>
      </c>
      <c r="LC421" s="2" t="s">
        <v>220</v>
      </c>
      <c r="LD421" s="2" t="s">
        <v>220</v>
      </c>
      <c r="LE421" s="2" t="s">
        <v>232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268</v>
      </c>
      <c r="LN421" s="2" t="s">
        <v>270</v>
      </c>
      <c r="LO421" s="2" t="s">
        <v>220</v>
      </c>
      <c r="LP421" s="2" t="s">
        <v>220</v>
      </c>
      <c r="LQ421" s="2" t="s">
        <v>232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230</v>
      </c>
      <c r="LZ421" s="2" t="s">
        <v>270</v>
      </c>
      <c r="MA421" s="2" t="s">
        <v>547</v>
      </c>
      <c r="MB421" s="2" t="s">
        <v>2614</v>
      </c>
      <c r="MC421" s="2" t="s">
        <v>232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277</v>
      </c>
      <c r="ML421" s="2" t="s">
        <v>270</v>
      </c>
      <c r="MM421" s="2" t="s">
        <v>220</v>
      </c>
      <c r="MN421" s="2" t="s">
        <v>220</v>
      </c>
      <c r="MO421" s="2" t="s">
        <v>232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230</v>
      </c>
      <c r="MX421" s="2" t="s">
        <v>270</v>
      </c>
      <c r="MY421" s="2" t="s">
        <v>768</v>
      </c>
      <c r="MZ421" s="2" t="s">
        <v>1804</v>
      </c>
      <c r="NA421" s="2" t="s">
        <v>232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220</v>
      </c>
      <c r="NJ421" s="2" t="s">
        <v>220</v>
      </c>
      <c r="NK421" s="2" t="s">
        <v>220</v>
      </c>
      <c r="NL421" s="2" t="s">
        <v>220</v>
      </c>
      <c r="NM421" s="2" t="s">
        <v>220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277</v>
      </c>
      <c r="NV421" s="2" t="s">
        <v>270</v>
      </c>
      <c r="NW421" s="2" t="s">
        <v>220</v>
      </c>
      <c r="NX421" s="2" t="s">
        <v>220</v>
      </c>
      <c r="NY421" s="2" t="s">
        <v>232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268</v>
      </c>
      <c r="OH421" s="2" t="s">
        <v>270</v>
      </c>
      <c r="OI421" s="2" t="s">
        <v>220</v>
      </c>
      <c r="OJ421" s="2" t="s">
        <v>220</v>
      </c>
      <c r="OK421" s="2" t="s">
        <v>232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254</v>
      </c>
      <c r="OT421" s="2" t="s">
        <v>270</v>
      </c>
      <c r="OU421" s="2" t="s">
        <v>220</v>
      </c>
      <c r="OV421" s="2" t="s">
        <v>220</v>
      </c>
      <c r="OW421" s="2" t="s">
        <v>232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220</v>
      </c>
      <c r="PG421" s="2" t="s">
        <v>220</v>
      </c>
      <c r="PH421" s="2" t="s">
        <v>220</v>
      </c>
      <c r="PI421" s="2" t="s">
        <v>220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277</v>
      </c>
      <c r="PR421" s="2" t="s">
        <v>270</v>
      </c>
      <c r="PS421" s="2" t="s">
        <v>220</v>
      </c>
      <c r="PT421" s="2" t="s">
        <v>220</v>
      </c>
      <c r="PU421" s="2" t="s">
        <v>232</v>
      </c>
      <c r="PV421" s="2" t="s">
        <v>220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</row>
    <row r="422">
      <c r="A422" s="2" t="s">
        <v>3638</v>
      </c>
      <c r="B422" s="2" t="s">
        <v>209</v>
      </c>
      <c r="C422" s="2" t="s">
        <v>3341</v>
      </c>
      <c r="D422" s="2" t="s">
        <v>211</v>
      </c>
      <c r="E422" s="2" t="s">
        <v>1372</v>
      </c>
      <c r="F422" s="2" t="s">
        <v>3639</v>
      </c>
      <c r="G422" s="2" t="s">
        <v>3639</v>
      </c>
      <c r="H422" s="2" t="s">
        <v>2936</v>
      </c>
      <c r="I422" s="2" t="s">
        <v>3640</v>
      </c>
      <c r="J422" s="2" t="s">
        <v>3379</v>
      </c>
      <c r="K422" s="2" t="s">
        <v>3641</v>
      </c>
      <c r="L422" s="3">
        <v>76.8</v>
      </c>
      <c r="M422" s="3">
        <v>80.63</v>
      </c>
      <c r="N422" s="3">
        <v>159.99</v>
      </c>
      <c r="O422" s="2" t="s">
        <v>217</v>
      </c>
      <c r="P422" s="2" t="s">
        <v>538</v>
      </c>
      <c r="Q422" s="2" t="s">
        <v>219</v>
      </c>
      <c r="R422" s="2" t="s">
        <v>220</v>
      </c>
      <c r="S422" s="2" t="s">
        <v>3642</v>
      </c>
      <c r="T422" s="2" t="s">
        <v>220</v>
      </c>
      <c r="U422" s="2" t="s">
        <v>220</v>
      </c>
      <c r="V422" s="2" t="s">
        <v>3600</v>
      </c>
      <c r="W422" s="2" t="s">
        <v>3144</v>
      </c>
      <c r="X422" s="2" t="s">
        <v>220</v>
      </c>
      <c r="Y422" s="2" t="s">
        <v>1538</v>
      </c>
      <c r="Z422" s="4"/>
      <c r="AA422" s="4">
        <f>=ROUNDDOWN({0},0)</f>
      </c>
      <c r="AB422" s="5"/>
      <c r="AC422" s="2" t="s">
        <v>220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/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/>
      <c r="BJ422" s="4"/>
      <c r="BK422" s="8"/>
      <c r="BL422" s="2" t="s">
        <v>220</v>
      </c>
      <c r="BM422" s="7"/>
      <c r="BN422" s="7"/>
      <c r="BO422" s="4"/>
      <c r="BP422" s="8"/>
      <c r="BQ422" s="4"/>
      <c r="BR422" s="8"/>
      <c r="BS422" s="7"/>
      <c r="BT422" s="7"/>
      <c r="BU422" s="2" t="s">
        <v>230</v>
      </c>
      <c r="BV422" s="2" t="s">
        <v>270</v>
      </c>
      <c r="BW422" s="2" t="s">
        <v>220</v>
      </c>
      <c r="BX422" s="2" t="s">
        <v>220</v>
      </c>
      <c r="BY422" s="2" t="s">
        <v>232</v>
      </c>
      <c r="BZ422" s="2" t="s">
        <v>220</v>
      </c>
      <c r="CA422" s="4"/>
      <c r="CB422" s="8"/>
      <c r="CC422" s="4"/>
      <c r="CD422" s="8"/>
      <c r="CE422" s="7"/>
      <c r="CF422" s="7"/>
      <c r="CG422" s="2" t="s">
        <v>254</v>
      </c>
      <c r="CH422" s="2" t="s">
        <v>270</v>
      </c>
      <c r="CI422" s="2" t="s">
        <v>220</v>
      </c>
      <c r="CJ422" s="2" t="s">
        <v>220</v>
      </c>
      <c r="CK422" s="2" t="s">
        <v>232</v>
      </c>
      <c r="CL422" s="2" t="s">
        <v>220</v>
      </c>
      <c r="CM422" s="4"/>
      <c r="CN422" s="8"/>
      <c r="CO422" s="4"/>
      <c r="CP422" s="8"/>
      <c r="CQ422" s="7"/>
      <c r="CR422" s="7"/>
      <c r="CS422" s="2" t="s">
        <v>230</v>
      </c>
      <c r="CT422" s="2" t="s">
        <v>270</v>
      </c>
      <c r="CU422" s="2" t="s">
        <v>3362</v>
      </c>
      <c r="CV422" s="2" t="s">
        <v>2686</v>
      </c>
      <c r="CW422" s="2" t="s">
        <v>232</v>
      </c>
      <c r="CX422" s="2" t="s">
        <v>220</v>
      </c>
      <c r="CY422" s="4"/>
      <c r="CZ422" s="8"/>
      <c r="DA422" s="4"/>
      <c r="DB422" s="8"/>
      <c r="DC422" s="7"/>
      <c r="DD422" s="7"/>
      <c r="DE422" s="2" t="s">
        <v>277</v>
      </c>
      <c r="DF422" s="2" t="s">
        <v>270</v>
      </c>
      <c r="DG422" s="2" t="s">
        <v>220</v>
      </c>
      <c r="DH422" s="2" t="s">
        <v>220</v>
      </c>
      <c r="DI422" s="2" t="s">
        <v>232</v>
      </c>
      <c r="DJ422" s="2" t="s">
        <v>220</v>
      </c>
      <c r="DK422" s="4"/>
      <c r="DL422" s="8"/>
      <c r="DM422" s="4"/>
      <c r="DN422" s="8"/>
      <c r="DO422" s="7"/>
      <c r="DP422" s="7"/>
      <c r="DQ422" s="2" t="s">
        <v>230</v>
      </c>
      <c r="DR422" s="2" t="s">
        <v>270</v>
      </c>
      <c r="DS422" s="2" t="s">
        <v>1741</v>
      </c>
      <c r="DT422" s="2" t="s">
        <v>220</v>
      </c>
      <c r="DU422" s="2" t="s">
        <v>232</v>
      </c>
      <c r="DV422" s="2" t="s">
        <v>220</v>
      </c>
      <c r="DW422" s="4"/>
      <c r="DX422" s="8"/>
      <c r="DY422" s="4"/>
      <c r="DZ422" s="8"/>
      <c r="EA422" s="7"/>
      <c r="EB422" s="7"/>
      <c r="EC422" s="2" t="s">
        <v>230</v>
      </c>
      <c r="ED422" s="2" t="s">
        <v>270</v>
      </c>
      <c r="EE422" s="2" t="s">
        <v>3643</v>
      </c>
      <c r="EF422" s="2" t="s">
        <v>220</v>
      </c>
      <c r="EG422" s="2" t="s">
        <v>232</v>
      </c>
      <c r="EH422" s="2" t="s">
        <v>220</v>
      </c>
      <c r="EI422" s="4"/>
      <c r="EJ422" s="8"/>
      <c r="EK422" s="4"/>
      <c r="EL422" s="8"/>
      <c r="EM422" s="7"/>
      <c r="EN422" s="7"/>
      <c r="EO422" s="2" t="s">
        <v>268</v>
      </c>
      <c r="EP422" s="2" t="s">
        <v>270</v>
      </c>
      <c r="EQ422" s="2" t="s">
        <v>220</v>
      </c>
      <c r="ER422" s="2" t="s">
        <v>220</v>
      </c>
      <c r="ES422" s="2" t="s">
        <v>232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254</v>
      </c>
      <c r="FB422" s="2" t="s">
        <v>270</v>
      </c>
      <c r="FC422" s="2" t="s">
        <v>220</v>
      </c>
      <c r="FD422" s="2" t="s">
        <v>220</v>
      </c>
      <c r="FE422" s="2" t="s">
        <v>232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254</v>
      </c>
      <c r="FN422" s="2" t="s">
        <v>270</v>
      </c>
      <c r="FO422" s="2" t="s">
        <v>220</v>
      </c>
      <c r="FP422" s="2" t="s">
        <v>220</v>
      </c>
      <c r="FQ422" s="2" t="s">
        <v>232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277</v>
      </c>
      <c r="FZ422" s="2" t="s">
        <v>217</v>
      </c>
      <c r="GA422" s="2" t="s">
        <v>220</v>
      </c>
      <c r="GB422" s="2" t="s">
        <v>220</v>
      </c>
      <c r="GC422" s="2" t="s">
        <v>232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277</v>
      </c>
      <c r="GL422" s="2" t="s">
        <v>217</v>
      </c>
      <c r="GM422" s="2" t="s">
        <v>220</v>
      </c>
      <c r="GN422" s="2" t="s">
        <v>220</v>
      </c>
      <c r="GO422" s="2" t="s">
        <v>232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268</v>
      </c>
      <c r="GX422" s="2" t="s">
        <v>270</v>
      </c>
      <c r="GY422" s="2" t="s">
        <v>220</v>
      </c>
      <c r="GZ422" s="2" t="s">
        <v>220</v>
      </c>
      <c r="HA422" s="2" t="s">
        <v>232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268</v>
      </c>
      <c r="HJ422" s="2" t="s">
        <v>270</v>
      </c>
      <c r="HK422" s="2" t="s">
        <v>220</v>
      </c>
      <c r="HL422" s="2" t="s">
        <v>220</v>
      </c>
      <c r="HM422" s="2" t="s">
        <v>232</v>
      </c>
      <c r="HN422" s="2" t="s">
        <v>220</v>
      </c>
      <c r="HO422" s="4"/>
      <c r="HP422" s="8"/>
      <c r="HQ422" s="4"/>
      <c r="HR422" s="8"/>
      <c r="HS422" s="7"/>
      <c r="HT422" s="7"/>
      <c r="HU422" s="2" t="s">
        <v>277</v>
      </c>
      <c r="HV422" s="2" t="s">
        <v>217</v>
      </c>
      <c r="HW422" s="2" t="s">
        <v>220</v>
      </c>
      <c r="HX422" s="2" t="s">
        <v>220</v>
      </c>
      <c r="HY422" s="2" t="s">
        <v>232</v>
      </c>
      <c r="HZ422" s="2" t="s">
        <v>220</v>
      </c>
      <c r="IA422" s="4"/>
      <c r="IB422" s="8"/>
      <c r="IC422" s="4"/>
      <c r="ID422" s="8"/>
      <c r="IE422" s="7"/>
      <c r="IF422" s="7"/>
      <c r="IG422" s="2" t="s">
        <v>230</v>
      </c>
      <c r="IH422" s="2" t="s">
        <v>270</v>
      </c>
      <c r="II422" s="2" t="s">
        <v>3644</v>
      </c>
      <c r="IJ422" s="2" t="s">
        <v>220</v>
      </c>
      <c r="IK422" s="2" t="s">
        <v>232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268</v>
      </c>
      <c r="IT422" s="2" t="s">
        <v>270</v>
      </c>
      <c r="IU422" s="2" t="s">
        <v>220</v>
      </c>
      <c r="IV422" s="2" t="s">
        <v>220</v>
      </c>
      <c r="IW422" s="2" t="s">
        <v>232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254</v>
      </c>
      <c r="JF422" s="2" t="s">
        <v>270</v>
      </c>
      <c r="JG422" s="2" t="s">
        <v>220</v>
      </c>
      <c r="JH422" s="2" t="s">
        <v>220</v>
      </c>
      <c r="JI422" s="2" t="s">
        <v>232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230</v>
      </c>
      <c r="JR422" s="2" t="s">
        <v>270</v>
      </c>
      <c r="JS422" s="2" t="s">
        <v>2695</v>
      </c>
      <c r="JT422" s="2" t="s">
        <v>220</v>
      </c>
      <c r="JU422" s="2" t="s">
        <v>232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277</v>
      </c>
      <c r="KD422" s="2" t="s">
        <v>270</v>
      </c>
      <c r="KE422" s="2" t="s">
        <v>220</v>
      </c>
      <c r="KF422" s="2" t="s">
        <v>220</v>
      </c>
      <c r="KG422" s="2" t="s">
        <v>232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277</v>
      </c>
      <c r="KP422" s="2" t="s">
        <v>270</v>
      </c>
      <c r="KQ422" s="2" t="s">
        <v>220</v>
      </c>
      <c r="KR422" s="2" t="s">
        <v>220</v>
      </c>
      <c r="KS422" s="2" t="s">
        <v>232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268</v>
      </c>
      <c r="LB422" s="2" t="s">
        <v>270</v>
      </c>
      <c r="LC422" s="2" t="s">
        <v>220</v>
      </c>
      <c r="LD422" s="2" t="s">
        <v>220</v>
      </c>
      <c r="LE422" s="2" t="s">
        <v>232</v>
      </c>
      <c r="LF422" s="2" t="s">
        <v>220</v>
      </c>
      <c r="LG422" s="4"/>
      <c r="LH422" s="8"/>
      <c r="LI422" s="4"/>
      <c r="LJ422" s="8"/>
      <c r="LK422" s="7"/>
      <c r="LL422" s="7"/>
      <c r="LM422" s="2" t="s">
        <v>268</v>
      </c>
      <c r="LN422" s="2" t="s">
        <v>270</v>
      </c>
      <c r="LO422" s="2" t="s">
        <v>220</v>
      </c>
      <c r="LP422" s="2" t="s">
        <v>220</v>
      </c>
      <c r="LQ422" s="2" t="s">
        <v>232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230</v>
      </c>
      <c r="LZ422" s="2" t="s">
        <v>270</v>
      </c>
      <c r="MA422" s="2" t="s">
        <v>3645</v>
      </c>
      <c r="MB422" s="2" t="s">
        <v>220</v>
      </c>
      <c r="MC422" s="2" t="s">
        <v>232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277</v>
      </c>
      <c r="ML422" s="2" t="s">
        <v>270</v>
      </c>
      <c r="MM422" s="2" t="s">
        <v>220</v>
      </c>
      <c r="MN422" s="2" t="s">
        <v>220</v>
      </c>
      <c r="MO422" s="2" t="s">
        <v>232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230</v>
      </c>
      <c r="MX422" s="2" t="s">
        <v>270</v>
      </c>
      <c r="MY422" s="2" t="s">
        <v>2834</v>
      </c>
      <c r="MZ422" s="2" t="s">
        <v>2372</v>
      </c>
      <c r="NA422" s="2" t="s">
        <v>232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220</v>
      </c>
      <c r="NJ422" s="2" t="s">
        <v>220</v>
      </c>
      <c r="NK422" s="2" t="s">
        <v>220</v>
      </c>
      <c r="NL422" s="2" t="s">
        <v>220</v>
      </c>
      <c r="NM422" s="2" t="s">
        <v>220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277</v>
      </c>
      <c r="NV422" s="2" t="s">
        <v>270</v>
      </c>
      <c r="NW422" s="2" t="s">
        <v>220</v>
      </c>
      <c r="NX422" s="2" t="s">
        <v>220</v>
      </c>
      <c r="NY422" s="2" t="s">
        <v>232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220</v>
      </c>
      <c r="OI422" s="2" t="s">
        <v>220</v>
      </c>
      <c r="OJ422" s="2" t="s">
        <v>220</v>
      </c>
      <c r="OK422" s="2" t="s">
        <v>220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230</v>
      </c>
      <c r="OT422" s="2" t="s">
        <v>270</v>
      </c>
      <c r="OU422" s="2" t="s">
        <v>1558</v>
      </c>
      <c r="OV422" s="2" t="s">
        <v>220</v>
      </c>
      <c r="OW422" s="2" t="s">
        <v>232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220</v>
      </c>
      <c r="PG422" s="2" t="s">
        <v>220</v>
      </c>
      <c r="PH422" s="2" t="s">
        <v>220</v>
      </c>
      <c r="PI422" s="2" t="s">
        <v>220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277</v>
      </c>
      <c r="PR422" s="2" t="s">
        <v>270</v>
      </c>
      <c r="PS422" s="2" t="s">
        <v>220</v>
      </c>
      <c r="PT422" s="2" t="s">
        <v>220</v>
      </c>
      <c r="PU422" s="2" t="s">
        <v>232</v>
      </c>
      <c r="PV422" s="2" t="s">
        <v>220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</row>
    <row r="423">
      <c r="A423" s="2" t="s">
        <v>3646</v>
      </c>
      <c r="B423" s="2" t="s">
        <v>209</v>
      </c>
      <c r="C423" s="2" t="s">
        <v>3341</v>
      </c>
      <c r="D423" s="2" t="s">
        <v>211</v>
      </c>
      <c r="E423" s="2" t="s">
        <v>1372</v>
      </c>
      <c r="F423" s="2" t="s">
        <v>3639</v>
      </c>
      <c r="G423" s="2" t="s">
        <v>3639</v>
      </c>
      <c r="H423" s="2" t="s">
        <v>2936</v>
      </c>
      <c r="I423" s="2" t="s">
        <v>3640</v>
      </c>
      <c r="J423" s="2" t="s">
        <v>2881</v>
      </c>
      <c r="K423" s="2" t="s">
        <v>3641</v>
      </c>
      <c r="L423" s="3">
        <v>86.4</v>
      </c>
      <c r="M423" s="3">
        <v>90.71</v>
      </c>
      <c r="N423" s="3">
        <v>179.99</v>
      </c>
      <c r="O423" s="2" t="s">
        <v>217</v>
      </c>
      <c r="P423" s="2" t="s">
        <v>538</v>
      </c>
      <c r="Q423" s="2" t="s">
        <v>219</v>
      </c>
      <c r="R423" s="2" t="s">
        <v>220</v>
      </c>
      <c r="S423" s="2" t="s">
        <v>220</v>
      </c>
      <c r="T423" s="2" t="s">
        <v>220</v>
      </c>
      <c r="U423" s="2" t="s">
        <v>220</v>
      </c>
      <c r="V423" s="2" t="s">
        <v>3600</v>
      </c>
      <c r="W423" s="2" t="s">
        <v>3144</v>
      </c>
      <c r="X423" s="2" t="s">
        <v>220</v>
      </c>
      <c r="Y423" s="2" t="s">
        <v>1538</v>
      </c>
      <c r="Z423" s="4"/>
      <c r="AA423" s="4">
        <f>=ROUNDDOWN({0},0)</f>
      </c>
      <c r="AB423" s="5"/>
      <c r="AC423" s="2" t="s">
        <v>220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220</v>
      </c>
      <c r="AW423" s="8" t="s">
        <v>220</v>
      </c>
      <c r="AX423" s="4" t="s">
        <v>220</v>
      </c>
      <c r="AY423" s="8" t="s">
        <v>220</v>
      </c>
      <c r="AZ423" s="7" t="s">
        <v>220</v>
      </c>
      <c r="BA423" s="7" t="s">
        <v>220</v>
      </c>
      <c r="BB423" s="7"/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/>
      <c r="BJ423" s="4"/>
      <c r="BK423" s="8"/>
      <c r="BL423" s="2" t="s">
        <v>220</v>
      </c>
      <c r="BM423" s="7"/>
      <c r="BN423" s="7"/>
      <c r="BO423" s="4"/>
      <c r="BP423" s="8"/>
      <c r="BQ423" s="4"/>
      <c r="BR423" s="8"/>
      <c r="BS423" s="7"/>
      <c r="BT423" s="7"/>
      <c r="BU423" s="2" t="s">
        <v>230</v>
      </c>
      <c r="BV423" s="2" t="s">
        <v>270</v>
      </c>
      <c r="BW423" s="2" t="s">
        <v>220</v>
      </c>
      <c r="BX423" s="2" t="s">
        <v>220</v>
      </c>
      <c r="BY423" s="2" t="s">
        <v>232</v>
      </c>
      <c r="BZ423" s="2" t="s">
        <v>220</v>
      </c>
      <c r="CA423" s="4"/>
      <c r="CB423" s="8"/>
      <c r="CC423" s="4"/>
      <c r="CD423" s="8"/>
      <c r="CE423" s="7"/>
      <c r="CF423" s="7"/>
      <c r="CG423" s="2" t="s">
        <v>254</v>
      </c>
      <c r="CH423" s="2" t="s">
        <v>270</v>
      </c>
      <c r="CI423" s="2" t="s">
        <v>220</v>
      </c>
      <c r="CJ423" s="2" t="s">
        <v>220</v>
      </c>
      <c r="CK423" s="2" t="s">
        <v>232</v>
      </c>
      <c r="CL423" s="2" t="s">
        <v>220</v>
      </c>
      <c r="CM423" s="4"/>
      <c r="CN423" s="8"/>
      <c r="CO423" s="4"/>
      <c r="CP423" s="8"/>
      <c r="CQ423" s="7"/>
      <c r="CR423" s="7"/>
      <c r="CS423" s="2" t="s">
        <v>230</v>
      </c>
      <c r="CT423" s="2" t="s">
        <v>270</v>
      </c>
      <c r="CU423" s="2" t="s">
        <v>3362</v>
      </c>
      <c r="CV423" s="2" t="s">
        <v>2778</v>
      </c>
      <c r="CW423" s="2" t="s">
        <v>232</v>
      </c>
      <c r="CX423" s="2" t="s">
        <v>220</v>
      </c>
      <c r="CY423" s="4"/>
      <c r="CZ423" s="8"/>
      <c r="DA423" s="4"/>
      <c r="DB423" s="8"/>
      <c r="DC423" s="7"/>
      <c r="DD423" s="7"/>
      <c r="DE423" s="2" t="s">
        <v>277</v>
      </c>
      <c r="DF423" s="2" t="s">
        <v>270</v>
      </c>
      <c r="DG423" s="2" t="s">
        <v>220</v>
      </c>
      <c r="DH423" s="2" t="s">
        <v>220</v>
      </c>
      <c r="DI423" s="2" t="s">
        <v>232</v>
      </c>
      <c r="DJ423" s="2" t="s">
        <v>220</v>
      </c>
      <c r="DK423" s="4"/>
      <c r="DL423" s="8"/>
      <c r="DM423" s="4"/>
      <c r="DN423" s="8"/>
      <c r="DO423" s="7"/>
      <c r="DP423" s="7"/>
      <c r="DQ423" s="2" t="s">
        <v>230</v>
      </c>
      <c r="DR423" s="2" t="s">
        <v>270</v>
      </c>
      <c r="DS423" s="2" t="s">
        <v>3644</v>
      </c>
      <c r="DT423" s="2" t="s">
        <v>220</v>
      </c>
      <c r="DU423" s="2" t="s">
        <v>232</v>
      </c>
      <c r="DV423" s="2" t="s">
        <v>220</v>
      </c>
      <c r="DW423" s="4"/>
      <c r="DX423" s="8"/>
      <c r="DY423" s="4"/>
      <c r="DZ423" s="8"/>
      <c r="EA423" s="7"/>
      <c r="EB423" s="7"/>
      <c r="EC423" s="2" t="s">
        <v>230</v>
      </c>
      <c r="ED423" s="2" t="s">
        <v>270</v>
      </c>
      <c r="EE423" s="2" t="s">
        <v>3643</v>
      </c>
      <c r="EF423" s="2" t="s">
        <v>1419</v>
      </c>
      <c r="EG423" s="2" t="s">
        <v>232</v>
      </c>
      <c r="EH423" s="2" t="s">
        <v>220</v>
      </c>
      <c r="EI423" s="4"/>
      <c r="EJ423" s="8"/>
      <c r="EK423" s="4"/>
      <c r="EL423" s="8"/>
      <c r="EM423" s="7"/>
      <c r="EN423" s="7"/>
      <c r="EO423" s="2" t="s">
        <v>268</v>
      </c>
      <c r="EP423" s="2" t="s">
        <v>270</v>
      </c>
      <c r="EQ423" s="2" t="s">
        <v>220</v>
      </c>
      <c r="ER423" s="2" t="s">
        <v>220</v>
      </c>
      <c r="ES423" s="2" t="s">
        <v>232</v>
      </c>
      <c r="ET423" s="2" t="s">
        <v>220</v>
      </c>
      <c r="EU423" s="4"/>
      <c r="EV423" s="8"/>
      <c r="EW423" s="4"/>
      <c r="EX423" s="8"/>
      <c r="EY423" s="7"/>
      <c r="EZ423" s="7"/>
      <c r="FA423" s="2" t="s">
        <v>254</v>
      </c>
      <c r="FB423" s="2" t="s">
        <v>270</v>
      </c>
      <c r="FC423" s="2" t="s">
        <v>220</v>
      </c>
      <c r="FD423" s="2" t="s">
        <v>220</v>
      </c>
      <c r="FE423" s="2" t="s">
        <v>232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277</v>
      </c>
      <c r="FN423" s="2" t="s">
        <v>270</v>
      </c>
      <c r="FO423" s="2" t="s">
        <v>220</v>
      </c>
      <c r="FP423" s="2" t="s">
        <v>220</v>
      </c>
      <c r="FQ423" s="2" t="s">
        <v>232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277</v>
      </c>
      <c r="FZ423" s="2" t="s">
        <v>217</v>
      </c>
      <c r="GA423" s="2" t="s">
        <v>220</v>
      </c>
      <c r="GB423" s="2" t="s">
        <v>220</v>
      </c>
      <c r="GC423" s="2" t="s">
        <v>232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277</v>
      </c>
      <c r="GL423" s="2" t="s">
        <v>217</v>
      </c>
      <c r="GM423" s="2" t="s">
        <v>220</v>
      </c>
      <c r="GN423" s="2" t="s">
        <v>220</v>
      </c>
      <c r="GO423" s="2" t="s">
        <v>232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268</v>
      </c>
      <c r="GX423" s="2" t="s">
        <v>270</v>
      </c>
      <c r="GY423" s="2" t="s">
        <v>220</v>
      </c>
      <c r="GZ423" s="2" t="s">
        <v>220</v>
      </c>
      <c r="HA423" s="2" t="s">
        <v>232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268</v>
      </c>
      <c r="HJ423" s="2" t="s">
        <v>270</v>
      </c>
      <c r="HK423" s="2" t="s">
        <v>220</v>
      </c>
      <c r="HL423" s="2" t="s">
        <v>220</v>
      </c>
      <c r="HM423" s="2" t="s">
        <v>232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277</v>
      </c>
      <c r="HV423" s="2" t="s">
        <v>217</v>
      </c>
      <c r="HW423" s="2" t="s">
        <v>220</v>
      </c>
      <c r="HX423" s="2" t="s">
        <v>220</v>
      </c>
      <c r="HY423" s="2" t="s">
        <v>232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230</v>
      </c>
      <c r="IH423" s="2" t="s">
        <v>270</v>
      </c>
      <c r="II423" s="2" t="s">
        <v>3644</v>
      </c>
      <c r="IJ423" s="2" t="s">
        <v>220</v>
      </c>
      <c r="IK423" s="2" t="s">
        <v>232</v>
      </c>
      <c r="IL423" s="2" t="s">
        <v>220</v>
      </c>
      <c r="IM423" s="4"/>
      <c r="IN423" s="8"/>
      <c r="IO423" s="4"/>
      <c r="IP423" s="8"/>
      <c r="IQ423" s="7"/>
      <c r="IR423" s="7"/>
      <c r="IS423" s="2" t="s">
        <v>268</v>
      </c>
      <c r="IT423" s="2" t="s">
        <v>270</v>
      </c>
      <c r="IU423" s="2" t="s">
        <v>220</v>
      </c>
      <c r="IV423" s="2" t="s">
        <v>220</v>
      </c>
      <c r="IW423" s="2" t="s">
        <v>232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254</v>
      </c>
      <c r="JF423" s="2" t="s">
        <v>270</v>
      </c>
      <c r="JG423" s="2" t="s">
        <v>220</v>
      </c>
      <c r="JH423" s="2" t="s">
        <v>220</v>
      </c>
      <c r="JI423" s="2" t="s">
        <v>232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230</v>
      </c>
      <c r="JR423" s="2" t="s">
        <v>270</v>
      </c>
      <c r="JS423" s="2" t="s">
        <v>2695</v>
      </c>
      <c r="JT423" s="2" t="s">
        <v>220</v>
      </c>
      <c r="JU423" s="2" t="s">
        <v>232</v>
      </c>
      <c r="JV423" s="2" t="s">
        <v>220</v>
      </c>
      <c r="JW423" s="4"/>
      <c r="JX423" s="8"/>
      <c r="JY423" s="4"/>
      <c r="JZ423" s="8"/>
      <c r="KA423" s="7"/>
      <c r="KB423" s="7"/>
      <c r="KC423" s="2" t="s">
        <v>277</v>
      </c>
      <c r="KD423" s="2" t="s">
        <v>270</v>
      </c>
      <c r="KE423" s="2" t="s">
        <v>220</v>
      </c>
      <c r="KF423" s="2" t="s">
        <v>220</v>
      </c>
      <c r="KG423" s="2" t="s">
        <v>232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277</v>
      </c>
      <c r="KP423" s="2" t="s">
        <v>270</v>
      </c>
      <c r="KQ423" s="2" t="s">
        <v>220</v>
      </c>
      <c r="KR423" s="2" t="s">
        <v>220</v>
      </c>
      <c r="KS423" s="2" t="s">
        <v>232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268</v>
      </c>
      <c r="LB423" s="2" t="s">
        <v>270</v>
      </c>
      <c r="LC423" s="2" t="s">
        <v>220</v>
      </c>
      <c r="LD423" s="2" t="s">
        <v>220</v>
      </c>
      <c r="LE423" s="2" t="s">
        <v>232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268</v>
      </c>
      <c r="LN423" s="2" t="s">
        <v>270</v>
      </c>
      <c r="LO423" s="2" t="s">
        <v>220</v>
      </c>
      <c r="LP423" s="2" t="s">
        <v>220</v>
      </c>
      <c r="LQ423" s="2" t="s">
        <v>232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230</v>
      </c>
      <c r="LZ423" s="2" t="s">
        <v>270</v>
      </c>
      <c r="MA423" s="2" t="s">
        <v>3645</v>
      </c>
      <c r="MB423" s="2" t="s">
        <v>220</v>
      </c>
      <c r="MC423" s="2" t="s">
        <v>232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277</v>
      </c>
      <c r="ML423" s="2" t="s">
        <v>270</v>
      </c>
      <c r="MM423" s="2" t="s">
        <v>220</v>
      </c>
      <c r="MN423" s="2" t="s">
        <v>220</v>
      </c>
      <c r="MO423" s="2" t="s">
        <v>232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230</v>
      </c>
      <c r="MX423" s="2" t="s">
        <v>270</v>
      </c>
      <c r="MY423" s="2" t="s">
        <v>2834</v>
      </c>
      <c r="MZ423" s="2" t="s">
        <v>1561</v>
      </c>
      <c r="NA423" s="2" t="s">
        <v>232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220</v>
      </c>
      <c r="NJ423" s="2" t="s">
        <v>220</v>
      </c>
      <c r="NK423" s="2" t="s">
        <v>220</v>
      </c>
      <c r="NL423" s="2" t="s">
        <v>220</v>
      </c>
      <c r="NM423" s="2" t="s">
        <v>220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277</v>
      </c>
      <c r="NV423" s="2" t="s">
        <v>270</v>
      </c>
      <c r="NW423" s="2" t="s">
        <v>220</v>
      </c>
      <c r="NX423" s="2" t="s">
        <v>220</v>
      </c>
      <c r="NY423" s="2" t="s">
        <v>232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220</v>
      </c>
      <c r="OI423" s="2" t="s">
        <v>220</v>
      </c>
      <c r="OJ423" s="2" t="s">
        <v>220</v>
      </c>
      <c r="OK423" s="2" t="s">
        <v>220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230</v>
      </c>
      <c r="OT423" s="2" t="s">
        <v>270</v>
      </c>
      <c r="OU423" s="2" t="s">
        <v>1558</v>
      </c>
      <c r="OV423" s="2" t="s">
        <v>220</v>
      </c>
      <c r="OW423" s="2" t="s">
        <v>232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220</v>
      </c>
      <c r="PG423" s="2" t="s">
        <v>220</v>
      </c>
      <c r="PH423" s="2" t="s">
        <v>220</v>
      </c>
      <c r="PI423" s="2" t="s">
        <v>220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277</v>
      </c>
      <c r="PR423" s="2" t="s">
        <v>270</v>
      </c>
      <c r="PS423" s="2" t="s">
        <v>220</v>
      </c>
      <c r="PT423" s="2" t="s">
        <v>220</v>
      </c>
      <c r="PU423" s="2" t="s">
        <v>232</v>
      </c>
      <c r="PV423" s="2" t="s">
        <v>220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</row>
    <row r="424">
      <c r="A424" s="2" t="s">
        <v>3647</v>
      </c>
      <c r="B424" s="2" t="s">
        <v>209</v>
      </c>
      <c r="C424" s="2" t="s">
        <v>3341</v>
      </c>
      <c r="D424" s="2" t="s">
        <v>211</v>
      </c>
      <c r="E424" s="2" t="s">
        <v>1372</v>
      </c>
      <c r="F424" s="2" t="s">
        <v>3639</v>
      </c>
      <c r="G424" s="2" t="s">
        <v>3639</v>
      </c>
      <c r="H424" s="2" t="s">
        <v>2936</v>
      </c>
      <c r="I424" s="2" t="s">
        <v>3640</v>
      </c>
      <c r="J424" s="2" t="s">
        <v>1518</v>
      </c>
      <c r="K424" s="2" t="s">
        <v>3641</v>
      </c>
      <c r="L424" s="3">
        <v>96</v>
      </c>
      <c r="M424" s="3">
        <v>100.79</v>
      </c>
      <c r="N424" s="3">
        <v>199.99</v>
      </c>
      <c r="O424" s="2" t="s">
        <v>217</v>
      </c>
      <c r="P424" s="2" t="s">
        <v>538</v>
      </c>
      <c r="Q424" s="2" t="s">
        <v>219</v>
      </c>
      <c r="R424" s="2" t="s">
        <v>220</v>
      </c>
      <c r="S424" s="2" t="s">
        <v>3642</v>
      </c>
      <c r="T424" s="2" t="s">
        <v>220</v>
      </c>
      <c r="U424" s="2" t="s">
        <v>220</v>
      </c>
      <c r="V424" s="2" t="s">
        <v>3600</v>
      </c>
      <c r="W424" s="2" t="s">
        <v>3144</v>
      </c>
      <c r="X424" s="2" t="s">
        <v>220</v>
      </c>
      <c r="Y424" s="2" t="s">
        <v>1538</v>
      </c>
      <c r="Z424" s="4"/>
      <c r="AA424" s="4">
        <f>=ROUNDDOWN({0},0)</f>
      </c>
      <c r="AB424" s="5"/>
      <c r="AC424" s="2" t="s">
        <v>220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/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/>
      <c r="BJ424" s="4"/>
      <c r="BK424" s="8"/>
      <c r="BL424" s="2" t="s">
        <v>220</v>
      </c>
      <c r="BM424" s="7"/>
      <c r="BN424" s="7"/>
      <c r="BO424" s="4"/>
      <c r="BP424" s="8"/>
      <c r="BQ424" s="4"/>
      <c r="BR424" s="8"/>
      <c r="BS424" s="7"/>
      <c r="BT424" s="7"/>
      <c r="BU424" s="2" t="s">
        <v>230</v>
      </c>
      <c r="BV424" s="2" t="s">
        <v>270</v>
      </c>
      <c r="BW424" s="2" t="s">
        <v>220</v>
      </c>
      <c r="BX424" s="2" t="s">
        <v>1460</v>
      </c>
      <c r="BY424" s="2" t="s">
        <v>232</v>
      </c>
      <c r="BZ424" s="2" t="s">
        <v>220</v>
      </c>
      <c r="CA424" s="4"/>
      <c r="CB424" s="8"/>
      <c r="CC424" s="4"/>
      <c r="CD424" s="8"/>
      <c r="CE424" s="7"/>
      <c r="CF424" s="7"/>
      <c r="CG424" s="2" t="s">
        <v>254</v>
      </c>
      <c r="CH424" s="2" t="s">
        <v>270</v>
      </c>
      <c r="CI424" s="2" t="s">
        <v>220</v>
      </c>
      <c r="CJ424" s="2" t="s">
        <v>220</v>
      </c>
      <c r="CK424" s="2" t="s">
        <v>232</v>
      </c>
      <c r="CL424" s="2" t="s">
        <v>220</v>
      </c>
      <c r="CM424" s="4"/>
      <c r="CN424" s="8"/>
      <c r="CO424" s="4"/>
      <c r="CP424" s="8"/>
      <c r="CQ424" s="7"/>
      <c r="CR424" s="7"/>
      <c r="CS424" s="2" t="s">
        <v>230</v>
      </c>
      <c r="CT424" s="2" t="s">
        <v>270</v>
      </c>
      <c r="CU424" s="2" t="s">
        <v>3362</v>
      </c>
      <c r="CV424" s="2" t="s">
        <v>1544</v>
      </c>
      <c r="CW424" s="2" t="s">
        <v>232</v>
      </c>
      <c r="CX424" s="2" t="s">
        <v>220</v>
      </c>
      <c r="CY424" s="4"/>
      <c r="CZ424" s="8"/>
      <c r="DA424" s="4"/>
      <c r="DB424" s="8"/>
      <c r="DC424" s="7"/>
      <c r="DD424" s="7"/>
      <c r="DE424" s="2" t="s">
        <v>277</v>
      </c>
      <c r="DF424" s="2" t="s">
        <v>270</v>
      </c>
      <c r="DG424" s="2" t="s">
        <v>220</v>
      </c>
      <c r="DH424" s="2" t="s">
        <v>220</v>
      </c>
      <c r="DI424" s="2" t="s">
        <v>232</v>
      </c>
      <c r="DJ424" s="2" t="s">
        <v>220</v>
      </c>
      <c r="DK424" s="4"/>
      <c r="DL424" s="8"/>
      <c r="DM424" s="4"/>
      <c r="DN424" s="8"/>
      <c r="DO424" s="7"/>
      <c r="DP424" s="7"/>
      <c r="DQ424" s="2" t="s">
        <v>230</v>
      </c>
      <c r="DR424" s="2" t="s">
        <v>270</v>
      </c>
      <c r="DS424" s="2" t="s">
        <v>1741</v>
      </c>
      <c r="DT424" s="2" t="s">
        <v>220</v>
      </c>
      <c r="DU424" s="2" t="s">
        <v>232</v>
      </c>
      <c r="DV424" s="2" t="s">
        <v>220</v>
      </c>
      <c r="DW424" s="4"/>
      <c r="DX424" s="8"/>
      <c r="DY424" s="4"/>
      <c r="DZ424" s="8"/>
      <c r="EA424" s="7"/>
      <c r="EB424" s="7"/>
      <c r="EC424" s="2" t="s">
        <v>230</v>
      </c>
      <c r="ED424" s="2" t="s">
        <v>270</v>
      </c>
      <c r="EE424" s="2" t="s">
        <v>3643</v>
      </c>
      <c r="EF424" s="2" t="s">
        <v>1541</v>
      </c>
      <c r="EG424" s="2" t="s">
        <v>232</v>
      </c>
      <c r="EH424" s="2" t="s">
        <v>220</v>
      </c>
      <c r="EI424" s="4"/>
      <c r="EJ424" s="8"/>
      <c r="EK424" s="4"/>
      <c r="EL424" s="8"/>
      <c r="EM424" s="7"/>
      <c r="EN424" s="7"/>
      <c r="EO424" s="2" t="s">
        <v>268</v>
      </c>
      <c r="EP424" s="2" t="s">
        <v>270</v>
      </c>
      <c r="EQ424" s="2" t="s">
        <v>220</v>
      </c>
      <c r="ER424" s="2" t="s">
        <v>220</v>
      </c>
      <c r="ES424" s="2" t="s">
        <v>232</v>
      </c>
      <c r="ET424" s="2" t="s">
        <v>220</v>
      </c>
      <c r="EU424" s="4"/>
      <c r="EV424" s="8"/>
      <c r="EW424" s="4"/>
      <c r="EX424" s="8"/>
      <c r="EY424" s="7"/>
      <c r="EZ424" s="7"/>
      <c r="FA424" s="2" t="s">
        <v>254</v>
      </c>
      <c r="FB424" s="2" t="s">
        <v>270</v>
      </c>
      <c r="FC424" s="2" t="s">
        <v>220</v>
      </c>
      <c r="FD424" s="2" t="s">
        <v>220</v>
      </c>
      <c r="FE424" s="2" t="s">
        <v>232</v>
      </c>
      <c r="FF424" s="2" t="s">
        <v>220</v>
      </c>
      <c r="FG424" s="4"/>
      <c r="FH424" s="8"/>
      <c r="FI424" s="4"/>
      <c r="FJ424" s="8"/>
      <c r="FK424" s="7"/>
      <c r="FL424" s="7"/>
      <c r="FM424" s="2" t="s">
        <v>277</v>
      </c>
      <c r="FN424" s="2" t="s">
        <v>270</v>
      </c>
      <c r="FO424" s="2" t="s">
        <v>220</v>
      </c>
      <c r="FP424" s="2" t="s">
        <v>220</v>
      </c>
      <c r="FQ424" s="2" t="s">
        <v>232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277</v>
      </c>
      <c r="FZ424" s="2" t="s">
        <v>217</v>
      </c>
      <c r="GA424" s="2" t="s">
        <v>220</v>
      </c>
      <c r="GB424" s="2" t="s">
        <v>220</v>
      </c>
      <c r="GC424" s="2" t="s">
        <v>232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277</v>
      </c>
      <c r="GL424" s="2" t="s">
        <v>217</v>
      </c>
      <c r="GM424" s="2" t="s">
        <v>220</v>
      </c>
      <c r="GN424" s="2" t="s">
        <v>220</v>
      </c>
      <c r="GO424" s="2" t="s">
        <v>232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268</v>
      </c>
      <c r="GX424" s="2" t="s">
        <v>270</v>
      </c>
      <c r="GY424" s="2" t="s">
        <v>220</v>
      </c>
      <c r="GZ424" s="2" t="s">
        <v>220</v>
      </c>
      <c r="HA424" s="2" t="s">
        <v>232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268</v>
      </c>
      <c r="HJ424" s="2" t="s">
        <v>270</v>
      </c>
      <c r="HK424" s="2" t="s">
        <v>220</v>
      </c>
      <c r="HL424" s="2" t="s">
        <v>220</v>
      </c>
      <c r="HM424" s="2" t="s">
        <v>232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277</v>
      </c>
      <c r="HV424" s="2" t="s">
        <v>217</v>
      </c>
      <c r="HW424" s="2" t="s">
        <v>220</v>
      </c>
      <c r="HX424" s="2" t="s">
        <v>220</v>
      </c>
      <c r="HY424" s="2" t="s">
        <v>232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230</v>
      </c>
      <c r="IH424" s="2" t="s">
        <v>270</v>
      </c>
      <c r="II424" s="2" t="s">
        <v>3644</v>
      </c>
      <c r="IJ424" s="2" t="s">
        <v>3564</v>
      </c>
      <c r="IK424" s="2" t="s">
        <v>232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268</v>
      </c>
      <c r="IT424" s="2" t="s">
        <v>270</v>
      </c>
      <c r="IU424" s="2" t="s">
        <v>220</v>
      </c>
      <c r="IV424" s="2" t="s">
        <v>220</v>
      </c>
      <c r="IW424" s="2" t="s">
        <v>232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254</v>
      </c>
      <c r="JF424" s="2" t="s">
        <v>270</v>
      </c>
      <c r="JG424" s="2" t="s">
        <v>220</v>
      </c>
      <c r="JH424" s="2" t="s">
        <v>220</v>
      </c>
      <c r="JI424" s="2" t="s">
        <v>232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230</v>
      </c>
      <c r="JR424" s="2" t="s">
        <v>270</v>
      </c>
      <c r="JS424" s="2" t="s">
        <v>2695</v>
      </c>
      <c r="JT424" s="2" t="s">
        <v>3115</v>
      </c>
      <c r="JU424" s="2" t="s">
        <v>232</v>
      </c>
      <c r="JV424" s="2" t="s">
        <v>220</v>
      </c>
      <c r="JW424" s="4"/>
      <c r="JX424" s="8"/>
      <c r="JY424" s="4"/>
      <c r="JZ424" s="8"/>
      <c r="KA424" s="7"/>
      <c r="KB424" s="7"/>
      <c r="KC424" s="2" t="s">
        <v>277</v>
      </c>
      <c r="KD424" s="2" t="s">
        <v>270</v>
      </c>
      <c r="KE424" s="2" t="s">
        <v>220</v>
      </c>
      <c r="KF424" s="2" t="s">
        <v>220</v>
      </c>
      <c r="KG424" s="2" t="s">
        <v>232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277</v>
      </c>
      <c r="KP424" s="2" t="s">
        <v>270</v>
      </c>
      <c r="KQ424" s="2" t="s">
        <v>220</v>
      </c>
      <c r="KR424" s="2" t="s">
        <v>220</v>
      </c>
      <c r="KS424" s="2" t="s">
        <v>232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268</v>
      </c>
      <c r="LB424" s="2" t="s">
        <v>270</v>
      </c>
      <c r="LC424" s="2" t="s">
        <v>220</v>
      </c>
      <c r="LD424" s="2" t="s">
        <v>220</v>
      </c>
      <c r="LE424" s="2" t="s">
        <v>232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268</v>
      </c>
      <c r="LN424" s="2" t="s">
        <v>270</v>
      </c>
      <c r="LO424" s="2" t="s">
        <v>220</v>
      </c>
      <c r="LP424" s="2" t="s">
        <v>220</v>
      </c>
      <c r="LQ424" s="2" t="s">
        <v>232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230</v>
      </c>
      <c r="LZ424" s="2" t="s">
        <v>270</v>
      </c>
      <c r="MA424" s="2" t="s">
        <v>3645</v>
      </c>
      <c r="MB424" s="2" t="s">
        <v>2387</v>
      </c>
      <c r="MC424" s="2" t="s">
        <v>232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277</v>
      </c>
      <c r="ML424" s="2" t="s">
        <v>270</v>
      </c>
      <c r="MM424" s="2" t="s">
        <v>220</v>
      </c>
      <c r="MN424" s="2" t="s">
        <v>220</v>
      </c>
      <c r="MO424" s="2" t="s">
        <v>232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230</v>
      </c>
      <c r="MX424" s="2" t="s">
        <v>270</v>
      </c>
      <c r="MY424" s="2" t="s">
        <v>2834</v>
      </c>
      <c r="MZ424" s="2" t="s">
        <v>2225</v>
      </c>
      <c r="NA424" s="2" t="s">
        <v>232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220</v>
      </c>
      <c r="NJ424" s="2" t="s">
        <v>220</v>
      </c>
      <c r="NK424" s="2" t="s">
        <v>220</v>
      </c>
      <c r="NL424" s="2" t="s">
        <v>220</v>
      </c>
      <c r="NM424" s="2" t="s">
        <v>220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277</v>
      </c>
      <c r="NV424" s="2" t="s">
        <v>270</v>
      </c>
      <c r="NW424" s="2" t="s">
        <v>220</v>
      </c>
      <c r="NX424" s="2" t="s">
        <v>220</v>
      </c>
      <c r="NY424" s="2" t="s">
        <v>232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220</v>
      </c>
      <c r="OI424" s="2" t="s">
        <v>220</v>
      </c>
      <c r="OJ424" s="2" t="s">
        <v>220</v>
      </c>
      <c r="OK424" s="2" t="s">
        <v>220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230</v>
      </c>
      <c r="OT424" s="2" t="s">
        <v>270</v>
      </c>
      <c r="OU424" s="2" t="s">
        <v>1558</v>
      </c>
      <c r="OV424" s="2" t="s">
        <v>220</v>
      </c>
      <c r="OW424" s="2" t="s">
        <v>232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220</v>
      </c>
      <c r="PG424" s="2" t="s">
        <v>220</v>
      </c>
      <c r="PH424" s="2" t="s">
        <v>220</v>
      </c>
      <c r="PI424" s="2" t="s">
        <v>220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277</v>
      </c>
      <c r="PR424" s="2" t="s">
        <v>270</v>
      </c>
      <c r="PS424" s="2" t="s">
        <v>220</v>
      </c>
      <c r="PT424" s="2" t="s">
        <v>220</v>
      </c>
      <c r="PU424" s="2" t="s">
        <v>232</v>
      </c>
      <c r="PV424" s="2" t="s">
        <v>220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</row>
    <row r="425">
      <c r="A425" s="2" t="s">
        <v>3648</v>
      </c>
      <c r="B425" s="2" t="s">
        <v>209</v>
      </c>
      <c r="C425" s="2" t="s">
        <v>3341</v>
      </c>
      <c r="D425" s="2" t="s">
        <v>211</v>
      </c>
      <c r="E425" s="2" t="s">
        <v>1372</v>
      </c>
      <c r="F425" s="2" t="s">
        <v>3639</v>
      </c>
      <c r="G425" s="2" t="s">
        <v>3639</v>
      </c>
      <c r="H425" s="2" t="s">
        <v>2936</v>
      </c>
      <c r="I425" s="2" t="s">
        <v>3640</v>
      </c>
      <c r="J425" s="2" t="s">
        <v>3394</v>
      </c>
      <c r="K425" s="2" t="s">
        <v>3641</v>
      </c>
      <c r="L425" s="3">
        <v>96</v>
      </c>
      <c r="M425" s="3">
        <v>100.79</v>
      </c>
      <c r="N425" s="3">
        <v>199.99</v>
      </c>
      <c r="O425" s="2" t="s">
        <v>217</v>
      </c>
      <c r="P425" s="2" t="s">
        <v>538</v>
      </c>
      <c r="Q425" s="2" t="s">
        <v>219</v>
      </c>
      <c r="R425" s="2" t="s">
        <v>220</v>
      </c>
      <c r="S425" s="2" t="s">
        <v>3642</v>
      </c>
      <c r="T425" s="2" t="s">
        <v>220</v>
      </c>
      <c r="U425" s="2" t="s">
        <v>220</v>
      </c>
      <c r="V425" s="2" t="s">
        <v>3600</v>
      </c>
      <c r="W425" s="2" t="s">
        <v>3144</v>
      </c>
      <c r="X425" s="2" t="s">
        <v>220</v>
      </c>
      <c r="Y425" s="2" t="s">
        <v>1538</v>
      </c>
      <c r="Z425" s="4"/>
      <c r="AA425" s="4">
        <f>=ROUNDDOWN({0},0)</f>
      </c>
      <c r="AB425" s="5"/>
      <c r="AC425" s="2" t="s">
        <v>220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220</v>
      </c>
      <c r="AW425" s="8" t="s">
        <v>220</v>
      </c>
      <c r="AX425" s="4" t="s">
        <v>220</v>
      </c>
      <c r="AY425" s="8" t="s">
        <v>220</v>
      </c>
      <c r="AZ425" s="7" t="s">
        <v>220</v>
      </c>
      <c r="BA425" s="7" t="s">
        <v>220</v>
      </c>
      <c r="BB425" s="7"/>
      <c r="BC425" s="4" t="s">
        <v>220</v>
      </c>
      <c r="BD425" s="8" t="s">
        <v>220</v>
      </c>
      <c r="BE425" s="4" t="s">
        <v>220</v>
      </c>
      <c r="BF425" s="8" t="s">
        <v>220</v>
      </c>
      <c r="BG425" s="7" t="s">
        <v>220</v>
      </c>
      <c r="BH425" s="7" t="s">
        <v>220</v>
      </c>
      <c r="BI425" s="7"/>
      <c r="BJ425" s="4"/>
      <c r="BK425" s="8"/>
      <c r="BL425" s="2" t="s">
        <v>220</v>
      </c>
      <c r="BM425" s="7"/>
      <c r="BN425" s="7"/>
      <c r="BO425" s="4"/>
      <c r="BP425" s="8"/>
      <c r="BQ425" s="4"/>
      <c r="BR425" s="8"/>
      <c r="BS425" s="7"/>
      <c r="BT425" s="7"/>
      <c r="BU425" s="2" t="s">
        <v>230</v>
      </c>
      <c r="BV425" s="2" t="s">
        <v>270</v>
      </c>
      <c r="BW425" s="2" t="s">
        <v>220</v>
      </c>
      <c r="BX425" s="2" t="s">
        <v>1428</v>
      </c>
      <c r="BY425" s="2" t="s">
        <v>232</v>
      </c>
      <c r="BZ425" s="2" t="s">
        <v>220</v>
      </c>
      <c r="CA425" s="4"/>
      <c r="CB425" s="8"/>
      <c r="CC425" s="4"/>
      <c r="CD425" s="8"/>
      <c r="CE425" s="7"/>
      <c r="CF425" s="7"/>
      <c r="CG425" s="2" t="s">
        <v>254</v>
      </c>
      <c r="CH425" s="2" t="s">
        <v>270</v>
      </c>
      <c r="CI425" s="2" t="s">
        <v>220</v>
      </c>
      <c r="CJ425" s="2" t="s">
        <v>220</v>
      </c>
      <c r="CK425" s="2" t="s">
        <v>232</v>
      </c>
      <c r="CL425" s="2" t="s">
        <v>220</v>
      </c>
      <c r="CM425" s="4"/>
      <c r="CN425" s="8"/>
      <c r="CO425" s="4"/>
      <c r="CP425" s="8"/>
      <c r="CQ425" s="7"/>
      <c r="CR425" s="7"/>
      <c r="CS425" s="2" t="s">
        <v>230</v>
      </c>
      <c r="CT425" s="2" t="s">
        <v>270</v>
      </c>
      <c r="CU425" s="2" t="s">
        <v>3362</v>
      </c>
      <c r="CV425" s="2" t="s">
        <v>2834</v>
      </c>
      <c r="CW425" s="2" t="s">
        <v>232</v>
      </c>
      <c r="CX425" s="2" t="s">
        <v>220</v>
      </c>
      <c r="CY425" s="4"/>
      <c r="CZ425" s="8"/>
      <c r="DA425" s="4"/>
      <c r="DB425" s="8"/>
      <c r="DC425" s="7"/>
      <c r="DD425" s="7"/>
      <c r="DE425" s="2" t="s">
        <v>277</v>
      </c>
      <c r="DF425" s="2" t="s">
        <v>270</v>
      </c>
      <c r="DG425" s="2" t="s">
        <v>220</v>
      </c>
      <c r="DH425" s="2" t="s">
        <v>220</v>
      </c>
      <c r="DI425" s="2" t="s">
        <v>232</v>
      </c>
      <c r="DJ425" s="2" t="s">
        <v>220</v>
      </c>
      <c r="DK425" s="4"/>
      <c r="DL425" s="8"/>
      <c r="DM425" s="4"/>
      <c r="DN425" s="8"/>
      <c r="DO425" s="7"/>
      <c r="DP425" s="7"/>
      <c r="DQ425" s="2" t="s">
        <v>230</v>
      </c>
      <c r="DR425" s="2" t="s">
        <v>270</v>
      </c>
      <c r="DS425" s="2" t="s">
        <v>1741</v>
      </c>
      <c r="DT425" s="2" t="s">
        <v>220</v>
      </c>
      <c r="DU425" s="2" t="s">
        <v>232</v>
      </c>
      <c r="DV425" s="2" t="s">
        <v>220</v>
      </c>
      <c r="DW425" s="4"/>
      <c r="DX425" s="8"/>
      <c r="DY425" s="4"/>
      <c r="DZ425" s="8"/>
      <c r="EA425" s="7"/>
      <c r="EB425" s="7"/>
      <c r="EC425" s="2" t="s">
        <v>230</v>
      </c>
      <c r="ED425" s="2" t="s">
        <v>270</v>
      </c>
      <c r="EE425" s="2" t="s">
        <v>3643</v>
      </c>
      <c r="EF425" s="2" t="s">
        <v>2767</v>
      </c>
      <c r="EG425" s="2" t="s">
        <v>232</v>
      </c>
      <c r="EH425" s="2" t="s">
        <v>220</v>
      </c>
      <c r="EI425" s="4"/>
      <c r="EJ425" s="8"/>
      <c r="EK425" s="4"/>
      <c r="EL425" s="8"/>
      <c r="EM425" s="7"/>
      <c r="EN425" s="7"/>
      <c r="EO425" s="2" t="s">
        <v>268</v>
      </c>
      <c r="EP425" s="2" t="s">
        <v>270</v>
      </c>
      <c r="EQ425" s="2" t="s">
        <v>220</v>
      </c>
      <c r="ER425" s="2" t="s">
        <v>220</v>
      </c>
      <c r="ES425" s="2" t="s">
        <v>232</v>
      </c>
      <c r="ET425" s="2" t="s">
        <v>220</v>
      </c>
      <c r="EU425" s="4"/>
      <c r="EV425" s="8"/>
      <c r="EW425" s="4"/>
      <c r="EX425" s="8"/>
      <c r="EY425" s="7"/>
      <c r="EZ425" s="7"/>
      <c r="FA425" s="2" t="s">
        <v>254</v>
      </c>
      <c r="FB425" s="2" t="s">
        <v>270</v>
      </c>
      <c r="FC425" s="2" t="s">
        <v>220</v>
      </c>
      <c r="FD425" s="2" t="s">
        <v>220</v>
      </c>
      <c r="FE425" s="2" t="s">
        <v>232</v>
      </c>
      <c r="FF425" s="2" t="s">
        <v>220</v>
      </c>
      <c r="FG425" s="4"/>
      <c r="FH425" s="8"/>
      <c r="FI425" s="4"/>
      <c r="FJ425" s="8"/>
      <c r="FK425" s="7"/>
      <c r="FL425" s="7"/>
      <c r="FM425" s="2" t="s">
        <v>254</v>
      </c>
      <c r="FN425" s="2" t="s">
        <v>270</v>
      </c>
      <c r="FO425" s="2" t="s">
        <v>220</v>
      </c>
      <c r="FP425" s="2" t="s">
        <v>220</v>
      </c>
      <c r="FQ425" s="2" t="s">
        <v>232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277</v>
      </c>
      <c r="FZ425" s="2" t="s">
        <v>217</v>
      </c>
      <c r="GA425" s="2" t="s">
        <v>220</v>
      </c>
      <c r="GB425" s="2" t="s">
        <v>220</v>
      </c>
      <c r="GC425" s="2" t="s">
        <v>232</v>
      </c>
      <c r="GD425" s="2" t="s">
        <v>220</v>
      </c>
      <c r="GE425" s="4"/>
      <c r="GF425" s="8"/>
      <c r="GG425" s="4"/>
      <c r="GH425" s="8"/>
      <c r="GI425" s="7"/>
      <c r="GJ425" s="7"/>
      <c r="GK425" s="2" t="s">
        <v>277</v>
      </c>
      <c r="GL425" s="2" t="s">
        <v>217</v>
      </c>
      <c r="GM425" s="2" t="s">
        <v>220</v>
      </c>
      <c r="GN425" s="2" t="s">
        <v>220</v>
      </c>
      <c r="GO425" s="2" t="s">
        <v>232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268</v>
      </c>
      <c r="GX425" s="2" t="s">
        <v>270</v>
      </c>
      <c r="GY425" s="2" t="s">
        <v>220</v>
      </c>
      <c r="GZ425" s="2" t="s">
        <v>220</v>
      </c>
      <c r="HA425" s="2" t="s">
        <v>232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268</v>
      </c>
      <c r="HJ425" s="2" t="s">
        <v>270</v>
      </c>
      <c r="HK425" s="2" t="s">
        <v>220</v>
      </c>
      <c r="HL425" s="2" t="s">
        <v>220</v>
      </c>
      <c r="HM425" s="2" t="s">
        <v>232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277</v>
      </c>
      <c r="HV425" s="2" t="s">
        <v>217</v>
      </c>
      <c r="HW425" s="2" t="s">
        <v>220</v>
      </c>
      <c r="HX425" s="2" t="s">
        <v>220</v>
      </c>
      <c r="HY425" s="2" t="s">
        <v>232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230</v>
      </c>
      <c r="IH425" s="2" t="s">
        <v>270</v>
      </c>
      <c r="II425" s="2" t="s">
        <v>3649</v>
      </c>
      <c r="IJ425" s="2" t="s">
        <v>220</v>
      </c>
      <c r="IK425" s="2" t="s">
        <v>232</v>
      </c>
      <c r="IL425" s="2" t="s">
        <v>220</v>
      </c>
      <c r="IM425" s="4"/>
      <c r="IN425" s="8"/>
      <c r="IO425" s="4"/>
      <c r="IP425" s="8"/>
      <c r="IQ425" s="7"/>
      <c r="IR425" s="7"/>
      <c r="IS425" s="2" t="s">
        <v>268</v>
      </c>
      <c r="IT425" s="2" t="s">
        <v>270</v>
      </c>
      <c r="IU425" s="2" t="s">
        <v>220</v>
      </c>
      <c r="IV425" s="2" t="s">
        <v>220</v>
      </c>
      <c r="IW425" s="2" t="s">
        <v>232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254</v>
      </c>
      <c r="JF425" s="2" t="s">
        <v>270</v>
      </c>
      <c r="JG425" s="2" t="s">
        <v>220</v>
      </c>
      <c r="JH425" s="2" t="s">
        <v>220</v>
      </c>
      <c r="JI425" s="2" t="s">
        <v>232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230</v>
      </c>
      <c r="JR425" s="2" t="s">
        <v>270</v>
      </c>
      <c r="JS425" s="2" t="s">
        <v>2695</v>
      </c>
      <c r="JT425" s="2" t="s">
        <v>220</v>
      </c>
      <c r="JU425" s="2" t="s">
        <v>232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277</v>
      </c>
      <c r="KD425" s="2" t="s">
        <v>270</v>
      </c>
      <c r="KE425" s="2" t="s">
        <v>220</v>
      </c>
      <c r="KF425" s="2" t="s">
        <v>220</v>
      </c>
      <c r="KG425" s="2" t="s">
        <v>232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277</v>
      </c>
      <c r="KP425" s="2" t="s">
        <v>270</v>
      </c>
      <c r="KQ425" s="2" t="s">
        <v>220</v>
      </c>
      <c r="KR425" s="2" t="s">
        <v>220</v>
      </c>
      <c r="KS425" s="2" t="s">
        <v>232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268</v>
      </c>
      <c r="LB425" s="2" t="s">
        <v>270</v>
      </c>
      <c r="LC425" s="2" t="s">
        <v>220</v>
      </c>
      <c r="LD425" s="2" t="s">
        <v>220</v>
      </c>
      <c r="LE425" s="2" t="s">
        <v>232</v>
      </c>
      <c r="LF425" s="2" t="s">
        <v>220</v>
      </c>
      <c r="LG425" s="4"/>
      <c r="LH425" s="8"/>
      <c r="LI425" s="4"/>
      <c r="LJ425" s="8"/>
      <c r="LK425" s="7"/>
      <c r="LL425" s="7"/>
      <c r="LM425" s="2" t="s">
        <v>268</v>
      </c>
      <c r="LN425" s="2" t="s">
        <v>270</v>
      </c>
      <c r="LO425" s="2" t="s">
        <v>220</v>
      </c>
      <c r="LP425" s="2" t="s">
        <v>220</v>
      </c>
      <c r="LQ425" s="2" t="s">
        <v>232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270</v>
      </c>
      <c r="MA425" s="2" t="s">
        <v>3645</v>
      </c>
      <c r="MB425" s="2" t="s">
        <v>220</v>
      </c>
      <c r="MC425" s="2" t="s">
        <v>232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277</v>
      </c>
      <c r="ML425" s="2" t="s">
        <v>270</v>
      </c>
      <c r="MM425" s="2" t="s">
        <v>220</v>
      </c>
      <c r="MN425" s="2" t="s">
        <v>220</v>
      </c>
      <c r="MO425" s="2" t="s">
        <v>232</v>
      </c>
      <c r="MP425" s="2" t="s">
        <v>220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270</v>
      </c>
      <c r="MY425" s="2" t="s">
        <v>2834</v>
      </c>
      <c r="MZ425" s="2" t="s">
        <v>2034</v>
      </c>
      <c r="NA425" s="2" t="s">
        <v>232</v>
      </c>
      <c r="NB425" s="2" t="s">
        <v>220</v>
      </c>
      <c r="NC425" s="4"/>
      <c r="ND425" s="8"/>
      <c r="NE425" s="4"/>
      <c r="NF425" s="8"/>
      <c r="NG425" s="7"/>
      <c r="NH425" s="7"/>
      <c r="NI425" s="2" t="s">
        <v>220</v>
      </c>
      <c r="NJ425" s="2" t="s">
        <v>220</v>
      </c>
      <c r="NK425" s="2" t="s">
        <v>220</v>
      </c>
      <c r="NL425" s="2" t="s">
        <v>220</v>
      </c>
      <c r="NM425" s="2" t="s">
        <v>220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277</v>
      </c>
      <c r="NV425" s="2" t="s">
        <v>270</v>
      </c>
      <c r="NW425" s="2" t="s">
        <v>220</v>
      </c>
      <c r="NX425" s="2" t="s">
        <v>220</v>
      </c>
      <c r="NY425" s="2" t="s">
        <v>232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220</v>
      </c>
      <c r="OI425" s="2" t="s">
        <v>220</v>
      </c>
      <c r="OJ425" s="2" t="s">
        <v>220</v>
      </c>
      <c r="OK425" s="2" t="s">
        <v>220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230</v>
      </c>
      <c r="OT425" s="2" t="s">
        <v>270</v>
      </c>
      <c r="OU425" s="2" t="s">
        <v>1558</v>
      </c>
      <c r="OV425" s="2" t="s">
        <v>220</v>
      </c>
      <c r="OW425" s="2" t="s">
        <v>232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220</v>
      </c>
      <c r="PF425" s="2" t="s">
        <v>220</v>
      </c>
      <c r="PG425" s="2" t="s">
        <v>220</v>
      </c>
      <c r="PH425" s="2" t="s">
        <v>220</v>
      </c>
      <c r="PI425" s="2" t="s">
        <v>220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277</v>
      </c>
      <c r="PR425" s="2" t="s">
        <v>270</v>
      </c>
      <c r="PS425" s="2" t="s">
        <v>220</v>
      </c>
      <c r="PT425" s="2" t="s">
        <v>220</v>
      </c>
      <c r="PU425" s="2" t="s">
        <v>232</v>
      </c>
      <c r="PV425" s="2" t="s">
        <v>220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</row>
    <row r="426">
      <c r="A426" s="2" t="s">
        <v>3650</v>
      </c>
      <c r="B426" s="2" t="s">
        <v>209</v>
      </c>
      <c r="C426" s="2" t="s">
        <v>3341</v>
      </c>
      <c r="D426" s="2" t="s">
        <v>211</v>
      </c>
      <c r="E426" s="2" t="s">
        <v>1372</v>
      </c>
      <c r="F426" s="2" t="s">
        <v>3651</v>
      </c>
      <c r="G426" s="2" t="s">
        <v>3651</v>
      </c>
      <c r="H426" s="2" t="s">
        <v>3651</v>
      </c>
      <c r="I426" s="2" t="s">
        <v>3542</v>
      </c>
      <c r="J426" s="2" t="s">
        <v>3379</v>
      </c>
      <c r="K426" s="2" t="s">
        <v>1329</v>
      </c>
      <c r="L426" s="3">
        <v>93.31</v>
      </c>
      <c r="M426" s="3">
        <v>97.98</v>
      </c>
      <c r="N426" s="3">
        <v>204.99</v>
      </c>
      <c r="O426" s="2" t="s">
        <v>1099</v>
      </c>
      <c r="P426" s="2" t="s">
        <v>538</v>
      </c>
      <c r="Q426" s="2" t="s">
        <v>219</v>
      </c>
      <c r="R426" s="2" t="s">
        <v>220</v>
      </c>
      <c r="S426" s="2" t="s">
        <v>3652</v>
      </c>
      <c r="T426" s="2" t="s">
        <v>220</v>
      </c>
      <c r="U426" s="2" t="s">
        <v>3381</v>
      </c>
      <c r="V426" s="2" t="s">
        <v>3167</v>
      </c>
      <c r="W426" s="2" t="s">
        <v>3167</v>
      </c>
      <c r="X426" s="2" t="s">
        <v>3029</v>
      </c>
      <c r="Y426" s="2" t="s">
        <v>582</v>
      </c>
      <c r="Z426" s="4"/>
      <c r="AA426" s="4">
        <f>=ROUNDDOWN({0},0)</f>
      </c>
      <c r="AB426" s="5">
        <v>0.5</v>
      </c>
      <c r="AC426" s="2" t="s">
        <v>220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>
        <v>8</v>
      </c>
      <c r="AS426" s="8">
        <v>567.34</v>
      </c>
      <c r="AT426" s="7">
        <v>-1</v>
      </c>
      <c r="AU426" s="7">
        <v>-1</v>
      </c>
      <c r="AV426" s="4"/>
      <c r="AW426" s="8"/>
      <c r="AX426" s="4">
        <v>8</v>
      </c>
      <c r="AY426" s="8">
        <v>567.34</v>
      </c>
      <c r="AZ426" s="7">
        <v>-1</v>
      </c>
      <c r="BA426" s="7">
        <v>-1</v>
      </c>
      <c r="BB426" s="7"/>
      <c r="BC426" s="4"/>
      <c r="BD426" s="8"/>
      <c r="BE426" s="4">
        <v>8</v>
      </c>
      <c r="BF426" s="8">
        <v>567.34</v>
      </c>
      <c r="BG426" s="7">
        <v>-1</v>
      </c>
      <c r="BH426" s="7">
        <v>-1</v>
      </c>
      <c r="BI426" s="7"/>
      <c r="BJ426" s="4"/>
      <c r="BK426" s="8"/>
      <c r="BL426" s="2" t="s">
        <v>3653</v>
      </c>
      <c r="BM426" s="7"/>
      <c r="BN426" s="7"/>
      <c r="BO426" s="4"/>
      <c r="BP426" s="8"/>
      <c r="BQ426" s="4">
        <v>1</v>
      </c>
      <c r="BR426" s="8">
        <v>101.29</v>
      </c>
      <c r="BS426" s="7">
        <v>-1</v>
      </c>
      <c r="BT426" s="7">
        <v>-1</v>
      </c>
      <c r="BU426" s="2" t="s">
        <v>230</v>
      </c>
      <c r="BV426" s="2" t="s">
        <v>270</v>
      </c>
      <c r="BW426" s="2" t="s">
        <v>220</v>
      </c>
      <c r="BX426" s="2" t="s">
        <v>470</v>
      </c>
      <c r="BY426" s="2" t="s">
        <v>232</v>
      </c>
      <c r="BZ426" s="2" t="s">
        <v>220</v>
      </c>
      <c r="CA426" s="4"/>
      <c r="CB426" s="8"/>
      <c r="CC426" s="4">
        <v>2</v>
      </c>
      <c r="CD426" s="8">
        <v>105.82</v>
      </c>
      <c r="CE426" s="7">
        <v>-1</v>
      </c>
      <c r="CF426" s="7">
        <v>-1</v>
      </c>
      <c r="CG426" s="2" t="s">
        <v>230</v>
      </c>
      <c r="CH426" s="2" t="s">
        <v>270</v>
      </c>
      <c r="CI426" s="2" t="s">
        <v>685</v>
      </c>
      <c r="CJ426" s="2" t="s">
        <v>1932</v>
      </c>
      <c r="CK426" s="2" t="s">
        <v>232</v>
      </c>
      <c r="CL426" s="2" t="s">
        <v>220</v>
      </c>
      <c r="CM426" s="4"/>
      <c r="CN426" s="8"/>
      <c r="CO426" s="4"/>
      <c r="CP426" s="8"/>
      <c r="CQ426" s="7"/>
      <c r="CR426" s="7"/>
      <c r="CS426" s="2" t="s">
        <v>230</v>
      </c>
      <c r="CT426" s="2" t="s">
        <v>270</v>
      </c>
      <c r="CU426" s="2" t="s">
        <v>3546</v>
      </c>
      <c r="CV426" s="2" t="s">
        <v>695</v>
      </c>
      <c r="CW426" s="2" t="s">
        <v>269</v>
      </c>
      <c r="CX426" s="2" t="s">
        <v>220</v>
      </c>
      <c r="CY426" s="4"/>
      <c r="CZ426" s="8"/>
      <c r="DA426" s="4">
        <v>1</v>
      </c>
      <c r="DB426" s="8">
        <v>100.61</v>
      </c>
      <c r="DC426" s="7">
        <v>-1</v>
      </c>
      <c r="DD426" s="7">
        <v>-1</v>
      </c>
      <c r="DE426" s="2" t="s">
        <v>230</v>
      </c>
      <c r="DF426" s="2" t="s">
        <v>270</v>
      </c>
      <c r="DG426" s="2" t="s">
        <v>1690</v>
      </c>
      <c r="DH426" s="2" t="s">
        <v>466</v>
      </c>
      <c r="DI426" s="2" t="s">
        <v>232</v>
      </c>
      <c r="DJ426" s="2" t="s">
        <v>220</v>
      </c>
      <c r="DK426" s="4"/>
      <c r="DL426" s="8"/>
      <c r="DM426" s="4">
        <v>2</v>
      </c>
      <c r="DN426" s="8">
        <v>156.74</v>
      </c>
      <c r="DO426" s="7">
        <v>-1</v>
      </c>
      <c r="DP426" s="7">
        <v>-1</v>
      </c>
      <c r="DQ426" s="2" t="s">
        <v>230</v>
      </c>
      <c r="DR426" s="2" t="s">
        <v>270</v>
      </c>
      <c r="DS426" s="2" t="s">
        <v>1994</v>
      </c>
      <c r="DT426" s="2" t="s">
        <v>1990</v>
      </c>
      <c r="DU426" s="2" t="s">
        <v>232</v>
      </c>
      <c r="DV426" s="2" t="s">
        <v>220</v>
      </c>
      <c r="DW426" s="4"/>
      <c r="DX426" s="8"/>
      <c r="DY426" s="4"/>
      <c r="DZ426" s="8"/>
      <c r="EA426" s="7"/>
      <c r="EB426" s="7"/>
      <c r="EC426" s="2" t="s">
        <v>230</v>
      </c>
      <c r="ED426" s="2" t="s">
        <v>270</v>
      </c>
      <c r="EE426" s="2" t="s">
        <v>1704</v>
      </c>
      <c r="EF426" s="2" t="s">
        <v>2356</v>
      </c>
      <c r="EG426" s="2" t="s">
        <v>269</v>
      </c>
      <c r="EH426" s="2" t="s">
        <v>220</v>
      </c>
      <c r="EI426" s="4"/>
      <c r="EJ426" s="8"/>
      <c r="EK426" s="4"/>
      <c r="EL426" s="8"/>
      <c r="EM426" s="7"/>
      <c r="EN426" s="7"/>
      <c r="EO426" s="2" t="s">
        <v>268</v>
      </c>
      <c r="EP426" s="2" t="s">
        <v>270</v>
      </c>
      <c r="EQ426" s="2" t="s">
        <v>220</v>
      </c>
      <c r="ER426" s="2" t="s">
        <v>220</v>
      </c>
      <c r="ES426" s="2" t="s">
        <v>232</v>
      </c>
      <c r="ET426" s="2" t="s">
        <v>220</v>
      </c>
      <c r="EU426" s="4"/>
      <c r="EV426" s="8"/>
      <c r="EW426" s="4">
        <v>2</v>
      </c>
      <c r="EX426" s="8">
        <v>102.88</v>
      </c>
      <c r="EY426" s="7">
        <v>-1</v>
      </c>
      <c r="EZ426" s="7">
        <v>-1</v>
      </c>
      <c r="FA426" s="2" t="s">
        <v>230</v>
      </c>
      <c r="FB426" s="2" t="s">
        <v>270</v>
      </c>
      <c r="FC426" s="2" t="s">
        <v>965</v>
      </c>
      <c r="FD426" s="2" t="s">
        <v>3654</v>
      </c>
      <c r="FE426" s="2" t="s">
        <v>232</v>
      </c>
      <c r="FF426" s="2" t="s">
        <v>220</v>
      </c>
      <c r="FG426" s="4"/>
      <c r="FH426" s="8"/>
      <c r="FI426" s="4"/>
      <c r="FJ426" s="8"/>
      <c r="FK426" s="7"/>
      <c r="FL426" s="7"/>
      <c r="FM426" s="2" t="s">
        <v>230</v>
      </c>
      <c r="FN426" s="2" t="s">
        <v>270</v>
      </c>
      <c r="FO426" s="2" t="s">
        <v>458</v>
      </c>
      <c r="FP426" s="2" t="s">
        <v>3655</v>
      </c>
      <c r="FQ426" s="2" t="s">
        <v>232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277</v>
      </c>
      <c r="FZ426" s="2" t="s">
        <v>270</v>
      </c>
      <c r="GA426" s="2" t="s">
        <v>220</v>
      </c>
      <c r="GB426" s="2" t="s">
        <v>220</v>
      </c>
      <c r="GC426" s="2" t="s">
        <v>232</v>
      </c>
      <c r="GD426" s="2" t="s">
        <v>220</v>
      </c>
      <c r="GE426" s="4"/>
      <c r="GF426" s="8"/>
      <c r="GG426" s="4"/>
      <c r="GH426" s="8"/>
      <c r="GI426" s="7"/>
      <c r="GJ426" s="7"/>
      <c r="GK426" s="2" t="s">
        <v>277</v>
      </c>
      <c r="GL426" s="2" t="s">
        <v>270</v>
      </c>
      <c r="GM426" s="2" t="s">
        <v>220</v>
      </c>
      <c r="GN426" s="2" t="s">
        <v>220</v>
      </c>
      <c r="GO426" s="2" t="s">
        <v>232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268</v>
      </c>
      <c r="GX426" s="2" t="s">
        <v>270</v>
      </c>
      <c r="GY426" s="2" t="s">
        <v>220</v>
      </c>
      <c r="GZ426" s="2" t="s">
        <v>220</v>
      </c>
      <c r="HA426" s="2" t="s">
        <v>232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268</v>
      </c>
      <c r="HJ426" s="2" t="s">
        <v>270</v>
      </c>
      <c r="HK426" s="2" t="s">
        <v>220</v>
      </c>
      <c r="HL426" s="2" t="s">
        <v>220</v>
      </c>
      <c r="HM426" s="2" t="s">
        <v>232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277</v>
      </c>
      <c r="HV426" s="2" t="s">
        <v>270</v>
      </c>
      <c r="HW426" s="2" t="s">
        <v>220</v>
      </c>
      <c r="HX426" s="2" t="s">
        <v>220</v>
      </c>
      <c r="HY426" s="2" t="s">
        <v>232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230</v>
      </c>
      <c r="IH426" s="2" t="s">
        <v>270</v>
      </c>
      <c r="II426" s="2" t="s">
        <v>1994</v>
      </c>
      <c r="IJ426" s="2" t="s">
        <v>3656</v>
      </c>
      <c r="IK426" s="2" t="s">
        <v>232</v>
      </c>
      <c r="IL426" s="2" t="s">
        <v>220</v>
      </c>
      <c r="IM426" s="4"/>
      <c r="IN426" s="8"/>
      <c r="IO426" s="4"/>
      <c r="IP426" s="8"/>
      <c r="IQ426" s="7"/>
      <c r="IR426" s="7"/>
      <c r="IS426" s="2" t="s">
        <v>268</v>
      </c>
      <c r="IT426" s="2" t="s">
        <v>270</v>
      </c>
      <c r="IU426" s="2" t="s">
        <v>220</v>
      </c>
      <c r="IV426" s="2" t="s">
        <v>220</v>
      </c>
      <c r="IW426" s="2" t="s">
        <v>232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254</v>
      </c>
      <c r="JF426" s="2" t="s">
        <v>270</v>
      </c>
      <c r="JG426" s="2" t="s">
        <v>220</v>
      </c>
      <c r="JH426" s="2" t="s">
        <v>220</v>
      </c>
      <c r="JI426" s="2" t="s">
        <v>232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230</v>
      </c>
      <c r="JR426" s="2" t="s">
        <v>270</v>
      </c>
      <c r="JS426" s="2" t="s">
        <v>603</v>
      </c>
      <c r="JT426" s="2" t="s">
        <v>220</v>
      </c>
      <c r="JU426" s="2" t="s">
        <v>232</v>
      </c>
      <c r="JV426" s="2" t="s">
        <v>220</v>
      </c>
      <c r="JW426" s="4"/>
      <c r="JX426" s="8"/>
      <c r="JY426" s="4"/>
      <c r="JZ426" s="8"/>
      <c r="KA426" s="7"/>
      <c r="KB426" s="7"/>
      <c r="KC426" s="2" t="s">
        <v>277</v>
      </c>
      <c r="KD426" s="2" t="s">
        <v>270</v>
      </c>
      <c r="KE426" s="2" t="s">
        <v>220</v>
      </c>
      <c r="KF426" s="2" t="s">
        <v>220</v>
      </c>
      <c r="KG426" s="2" t="s">
        <v>232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254</v>
      </c>
      <c r="KP426" s="2" t="s">
        <v>270</v>
      </c>
      <c r="KQ426" s="2" t="s">
        <v>220</v>
      </c>
      <c r="KR426" s="2" t="s">
        <v>220</v>
      </c>
      <c r="KS426" s="2" t="s">
        <v>232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268</v>
      </c>
      <c r="LB426" s="2" t="s">
        <v>270</v>
      </c>
      <c r="LC426" s="2" t="s">
        <v>220</v>
      </c>
      <c r="LD426" s="2" t="s">
        <v>220</v>
      </c>
      <c r="LE426" s="2" t="s">
        <v>232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268</v>
      </c>
      <c r="LN426" s="2" t="s">
        <v>270</v>
      </c>
      <c r="LO426" s="2" t="s">
        <v>220</v>
      </c>
      <c r="LP426" s="2" t="s">
        <v>220</v>
      </c>
      <c r="LQ426" s="2" t="s">
        <v>232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270</v>
      </c>
      <c r="MA426" s="2" t="s">
        <v>810</v>
      </c>
      <c r="MB426" s="2" t="s">
        <v>601</v>
      </c>
      <c r="MC426" s="2" t="s">
        <v>232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277</v>
      </c>
      <c r="ML426" s="2" t="s">
        <v>270</v>
      </c>
      <c r="MM426" s="2" t="s">
        <v>220</v>
      </c>
      <c r="MN426" s="2" t="s">
        <v>220</v>
      </c>
      <c r="MO426" s="2" t="s">
        <v>232</v>
      </c>
      <c r="MP426" s="2" t="s">
        <v>220</v>
      </c>
      <c r="MQ426" s="4"/>
      <c r="MR426" s="8"/>
      <c r="MS426" s="4"/>
      <c r="MT426" s="8"/>
      <c r="MU426" s="7"/>
      <c r="MV426" s="7"/>
      <c r="MW426" s="2" t="s">
        <v>230</v>
      </c>
      <c r="MX426" s="2" t="s">
        <v>274</v>
      </c>
      <c r="MY426" s="2" t="s">
        <v>1710</v>
      </c>
      <c r="MZ426" s="2" t="s">
        <v>695</v>
      </c>
      <c r="NA426" s="2" t="s">
        <v>269</v>
      </c>
      <c r="NB426" s="2" t="s">
        <v>220</v>
      </c>
      <c r="NC426" s="4"/>
      <c r="ND426" s="8"/>
      <c r="NE426" s="4"/>
      <c r="NF426" s="8"/>
      <c r="NG426" s="7"/>
      <c r="NH426" s="7"/>
      <c r="NI426" s="2" t="s">
        <v>220</v>
      </c>
      <c r="NJ426" s="2" t="s">
        <v>220</v>
      </c>
      <c r="NK426" s="2" t="s">
        <v>220</v>
      </c>
      <c r="NL426" s="2" t="s">
        <v>220</v>
      </c>
      <c r="NM426" s="2" t="s">
        <v>220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277</v>
      </c>
      <c r="NV426" s="2" t="s">
        <v>270</v>
      </c>
      <c r="NW426" s="2" t="s">
        <v>220</v>
      </c>
      <c r="NX426" s="2" t="s">
        <v>220</v>
      </c>
      <c r="NY426" s="2" t="s">
        <v>232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220</v>
      </c>
      <c r="OI426" s="2" t="s">
        <v>220</v>
      </c>
      <c r="OJ426" s="2" t="s">
        <v>220</v>
      </c>
      <c r="OK426" s="2" t="s">
        <v>220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230</v>
      </c>
      <c r="OT426" s="2" t="s">
        <v>270</v>
      </c>
      <c r="OU426" s="2" t="s">
        <v>607</v>
      </c>
      <c r="OV426" s="2" t="s">
        <v>220</v>
      </c>
      <c r="OW426" s="2" t="s">
        <v>232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277</v>
      </c>
      <c r="PF426" s="2" t="s">
        <v>270</v>
      </c>
      <c r="PG426" s="2" t="s">
        <v>220</v>
      </c>
      <c r="PH426" s="2" t="s">
        <v>220</v>
      </c>
      <c r="PI426" s="2" t="s">
        <v>232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230</v>
      </c>
      <c r="PR426" s="2" t="s">
        <v>270</v>
      </c>
      <c r="PS426" s="2" t="s">
        <v>609</v>
      </c>
      <c r="PT426" s="2" t="s">
        <v>2922</v>
      </c>
      <c r="PU426" s="2" t="s">
        <v>232</v>
      </c>
      <c r="PV426" s="2" t="s">
        <v>220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</row>
    <row r="427">
      <c r="A427" s="2" t="s">
        <v>3657</v>
      </c>
      <c r="B427" s="2" t="s">
        <v>209</v>
      </c>
      <c r="C427" s="2" t="s">
        <v>3341</v>
      </c>
      <c r="D427" s="2" t="s">
        <v>211</v>
      </c>
      <c r="E427" s="2" t="s">
        <v>1372</v>
      </c>
      <c r="F427" s="2" t="s">
        <v>3658</v>
      </c>
      <c r="G427" s="2" t="s">
        <v>3658</v>
      </c>
      <c r="H427" s="2" t="s">
        <v>3658</v>
      </c>
      <c r="I427" s="2" t="s">
        <v>3659</v>
      </c>
      <c r="J427" s="2" t="s">
        <v>2881</v>
      </c>
      <c r="K427" s="2" t="s">
        <v>1528</v>
      </c>
      <c r="L427" s="3">
        <v>86.4</v>
      </c>
      <c r="M427" s="3">
        <v>90.72</v>
      </c>
      <c r="N427" s="3">
        <v>179.99</v>
      </c>
      <c r="O427" s="2" t="s">
        <v>1699</v>
      </c>
      <c r="P427" s="2" t="s">
        <v>538</v>
      </c>
      <c r="Q427" s="2" t="s">
        <v>219</v>
      </c>
      <c r="R427" s="2" t="s">
        <v>220</v>
      </c>
      <c r="S427" s="2" t="s">
        <v>3660</v>
      </c>
      <c r="T427" s="2" t="s">
        <v>220</v>
      </c>
      <c r="U427" s="2" t="s">
        <v>220</v>
      </c>
      <c r="V427" s="2" t="s">
        <v>3167</v>
      </c>
      <c r="W427" s="2" t="s">
        <v>3167</v>
      </c>
      <c r="X427" s="2" t="s">
        <v>3029</v>
      </c>
      <c r="Y427" s="2" t="s">
        <v>582</v>
      </c>
      <c r="Z427" s="4"/>
      <c r="AA427" s="4">
        <f>=ROUNDDOWN({0},0)</f>
      </c>
      <c r="AB427" s="5"/>
      <c r="AC427" s="2" t="s">
        <v>220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/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/>
      <c r="BJ427" s="4"/>
      <c r="BK427" s="8"/>
      <c r="BL427" s="2" t="s">
        <v>220</v>
      </c>
      <c r="BM427" s="7"/>
      <c r="BN427" s="7"/>
      <c r="BO427" s="4"/>
      <c r="BP427" s="8"/>
      <c r="BQ427" s="4"/>
      <c r="BR427" s="8"/>
      <c r="BS427" s="7"/>
      <c r="BT427" s="7"/>
      <c r="BU427" s="2" t="s">
        <v>230</v>
      </c>
      <c r="BV427" s="2" t="s">
        <v>270</v>
      </c>
      <c r="BW427" s="2" t="s">
        <v>220</v>
      </c>
      <c r="BX427" s="2" t="s">
        <v>584</v>
      </c>
      <c r="BY427" s="2" t="s">
        <v>232</v>
      </c>
      <c r="BZ427" s="2" t="s">
        <v>220</v>
      </c>
      <c r="CA427" s="4"/>
      <c r="CB427" s="8"/>
      <c r="CC427" s="4"/>
      <c r="CD427" s="8"/>
      <c r="CE427" s="7"/>
      <c r="CF427" s="7"/>
      <c r="CG427" s="2" t="s">
        <v>230</v>
      </c>
      <c r="CH427" s="2" t="s">
        <v>270</v>
      </c>
      <c r="CI427" s="2" t="s">
        <v>3346</v>
      </c>
      <c r="CJ427" s="2" t="s">
        <v>3321</v>
      </c>
      <c r="CK427" s="2" t="s">
        <v>232</v>
      </c>
      <c r="CL427" s="2" t="s">
        <v>220</v>
      </c>
      <c r="CM427" s="4"/>
      <c r="CN427" s="8"/>
      <c r="CO427" s="4"/>
      <c r="CP427" s="8"/>
      <c r="CQ427" s="7"/>
      <c r="CR427" s="7"/>
      <c r="CS427" s="2" t="s">
        <v>230</v>
      </c>
      <c r="CT427" s="2" t="s">
        <v>270</v>
      </c>
      <c r="CU427" s="2" t="s">
        <v>3546</v>
      </c>
      <c r="CV427" s="2" t="s">
        <v>2629</v>
      </c>
      <c r="CW427" s="2" t="s">
        <v>232</v>
      </c>
      <c r="CX427" s="2" t="s">
        <v>220</v>
      </c>
      <c r="CY427" s="4"/>
      <c r="CZ427" s="8"/>
      <c r="DA427" s="4"/>
      <c r="DB427" s="8"/>
      <c r="DC427" s="7"/>
      <c r="DD427" s="7"/>
      <c r="DE427" s="2" t="s">
        <v>277</v>
      </c>
      <c r="DF427" s="2" t="s">
        <v>270</v>
      </c>
      <c r="DG427" s="2" t="s">
        <v>220</v>
      </c>
      <c r="DH427" s="2" t="s">
        <v>220</v>
      </c>
      <c r="DI427" s="2" t="s">
        <v>232</v>
      </c>
      <c r="DJ427" s="2" t="s">
        <v>220</v>
      </c>
      <c r="DK427" s="4"/>
      <c r="DL427" s="8"/>
      <c r="DM427" s="4"/>
      <c r="DN427" s="8"/>
      <c r="DO427" s="7"/>
      <c r="DP427" s="7"/>
      <c r="DQ427" s="2" t="s">
        <v>230</v>
      </c>
      <c r="DR427" s="2" t="s">
        <v>270</v>
      </c>
      <c r="DS427" s="2" t="s">
        <v>1994</v>
      </c>
      <c r="DT427" s="2" t="s">
        <v>3661</v>
      </c>
      <c r="DU427" s="2" t="s">
        <v>232</v>
      </c>
      <c r="DV427" s="2" t="s">
        <v>220</v>
      </c>
      <c r="DW427" s="4"/>
      <c r="DX427" s="8"/>
      <c r="DY427" s="4"/>
      <c r="DZ427" s="8"/>
      <c r="EA427" s="7"/>
      <c r="EB427" s="7"/>
      <c r="EC427" s="2" t="s">
        <v>230</v>
      </c>
      <c r="ED427" s="2" t="s">
        <v>270</v>
      </c>
      <c r="EE427" s="2" t="s">
        <v>2176</v>
      </c>
      <c r="EF427" s="2" t="s">
        <v>1690</v>
      </c>
      <c r="EG427" s="2" t="s">
        <v>232</v>
      </c>
      <c r="EH427" s="2" t="s">
        <v>220</v>
      </c>
      <c r="EI427" s="4"/>
      <c r="EJ427" s="8"/>
      <c r="EK427" s="4"/>
      <c r="EL427" s="8"/>
      <c r="EM427" s="7"/>
      <c r="EN427" s="7"/>
      <c r="EO427" s="2" t="s">
        <v>268</v>
      </c>
      <c r="EP427" s="2" t="s">
        <v>270</v>
      </c>
      <c r="EQ427" s="2" t="s">
        <v>220</v>
      </c>
      <c r="ER427" s="2" t="s">
        <v>220</v>
      </c>
      <c r="ES427" s="2" t="s">
        <v>232</v>
      </c>
      <c r="ET427" s="2" t="s">
        <v>220</v>
      </c>
      <c r="EU427" s="4"/>
      <c r="EV427" s="8"/>
      <c r="EW427" s="4"/>
      <c r="EX427" s="8"/>
      <c r="EY427" s="7"/>
      <c r="EZ427" s="7"/>
      <c r="FA427" s="2" t="s">
        <v>254</v>
      </c>
      <c r="FB427" s="2" t="s">
        <v>270</v>
      </c>
      <c r="FC427" s="2" t="s">
        <v>220</v>
      </c>
      <c r="FD427" s="2" t="s">
        <v>220</v>
      </c>
      <c r="FE427" s="2" t="s">
        <v>232</v>
      </c>
      <c r="FF427" s="2" t="s">
        <v>220</v>
      </c>
      <c r="FG427" s="4"/>
      <c r="FH427" s="8"/>
      <c r="FI427" s="4"/>
      <c r="FJ427" s="8"/>
      <c r="FK427" s="7"/>
      <c r="FL427" s="7"/>
      <c r="FM427" s="2" t="s">
        <v>268</v>
      </c>
      <c r="FN427" s="2" t="s">
        <v>270</v>
      </c>
      <c r="FO427" s="2" t="s">
        <v>220</v>
      </c>
      <c r="FP427" s="2" t="s">
        <v>220</v>
      </c>
      <c r="FQ427" s="2" t="s">
        <v>232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220</v>
      </c>
      <c r="GA427" s="2" t="s">
        <v>220</v>
      </c>
      <c r="GB427" s="2" t="s">
        <v>220</v>
      </c>
      <c r="GC427" s="2" t="s">
        <v>220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220</v>
      </c>
      <c r="GL427" s="2" t="s">
        <v>220</v>
      </c>
      <c r="GM427" s="2" t="s">
        <v>220</v>
      </c>
      <c r="GN427" s="2" t="s">
        <v>220</v>
      </c>
      <c r="GO427" s="2" t="s">
        <v>220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268</v>
      </c>
      <c r="GX427" s="2" t="s">
        <v>270</v>
      </c>
      <c r="GY427" s="2" t="s">
        <v>220</v>
      </c>
      <c r="GZ427" s="2" t="s">
        <v>220</v>
      </c>
      <c r="HA427" s="2" t="s">
        <v>232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268</v>
      </c>
      <c r="HJ427" s="2" t="s">
        <v>270</v>
      </c>
      <c r="HK427" s="2" t="s">
        <v>220</v>
      </c>
      <c r="HL427" s="2" t="s">
        <v>220</v>
      </c>
      <c r="HM427" s="2" t="s">
        <v>232</v>
      </c>
      <c r="HN427" s="2" t="s">
        <v>220</v>
      </c>
      <c r="HO427" s="4"/>
      <c r="HP427" s="8"/>
      <c r="HQ427" s="4"/>
      <c r="HR427" s="8"/>
      <c r="HS427" s="7"/>
      <c r="HT427" s="7"/>
      <c r="HU427" s="2" t="s">
        <v>277</v>
      </c>
      <c r="HV427" s="2" t="s">
        <v>217</v>
      </c>
      <c r="HW427" s="2" t="s">
        <v>220</v>
      </c>
      <c r="HX427" s="2" t="s">
        <v>220</v>
      </c>
      <c r="HY427" s="2" t="s">
        <v>232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230</v>
      </c>
      <c r="IH427" s="2" t="s">
        <v>270</v>
      </c>
      <c r="II427" s="2" t="s">
        <v>1994</v>
      </c>
      <c r="IJ427" s="2" t="s">
        <v>220</v>
      </c>
      <c r="IK427" s="2" t="s">
        <v>232</v>
      </c>
      <c r="IL427" s="2" t="s">
        <v>220</v>
      </c>
      <c r="IM427" s="4"/>
      <c r="IN427" s="8"/>
      <c r="IO427" s="4"/>
      <c r="IP427" s="8"/>
      <c r="IQ427" s="7"/>
      <c r="IR427" s="7"/>
      <c r="IS427" s="2" t="s">
        <v>268</v>
      </c>
      <c r="IT427" s="2" t="s">
        <v>270</v>
      </c>
      <c r="IU427" s="2" t="s">
        <v>220</v>
      </c>
      <c r="IV427" s="2" t="s">
        <v>220</v>
      </c>
      <c r="IW427" s="2" t="s">
        <v>232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254</v>
      </c>
      <c r="JF427" s="2" t="s">
        <v>270</v>
      </c>
      <c r="JG427" s="2" t="s">
        <v>220</v>
      </c>
      <c r="JH427" s="2" t="s">
        <v>220</v>
      </c>
      <c r="JI427" s="2" t="s">
        <v>232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277</v>
      </c>
      <c r="JR427" s="2" t="s">
        <v>270</v>
      </c>
      <c r="JS427" s="2" t="s">
        <v>603</v>
      </c>
      <c r="JT427" s="2" t="s">
        <v>220</v>
      </c>
      <c r="JU427" s="2" t="s">
        <v>232</v>
      </c>
      <c r="JV427" s="2" t="s">
        <v>220</v>
      </c>
      <c r="JW427" s="4"/>
      <c r="JX427" s="8"/>
      <c r="JY427" s="4"/>
      <c r="JZ427" s="8"/>
      <c r="KA427" s="7"/>
      <c r="KB427" s="7"/>
      <c r="KC427" s="2" t="s">
        <v>277</v>
      </c>
      <c r="KD427" s="2" t="s">
        <v>270</v>
      </c>
      <c r="KE427" s="2" t="s">
        <v>220</v>
      </c>
      <c r="KF427" s="2" t="s">
        <v>220</v>
      </c>
      <c r="KG427" s="2" t="s">
        <v>232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254</v>
      </c>
      <c r="KP427" s="2" t="s">
        <v>270</v>
      </c>
      <c r="KQ427" s="2" t="s">
        <v>220</v>
      </c>
      <c r="KR427" s="2" t="s">
        <v>220</v>
      </c>
      <c r="KS427" s="2" t="s">
        <v>232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268</v>
      </c>
      <c r="LB427" s="2" t="s">
        <v>270</v>
      </c>
      <c r="LC427" s="2" t="s">
        <v>220</v>
      </c>
      <c r="LD427" s="2" t="s">
        <v>220</v>
      </c>
      <c r="LE427" s="2" t="s">
        <v>232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268</v>
      </c>
      <c r="LN427" s="2" t="s">
        <v>270</v>
      </c>
      <c r="LO427" s="2" t="s">
        <v>220</v>
      </c>
      <c r="LP427" s="2" t="s">
        <v>220</v>
      </c>
      <c r="LQ427" s="2" t="s">
        <v>232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230</v>
      </c>
      <c r="LZ427" s="2" t="s">
        <v>270</v>
      </c>
      <c r="MA427" s="2" t="s">
        <v>3645</v>
      </c>
      <c r="MB427" s="2" t="s">
        <v>2387</v>
      </c>
      <c r="MC427" s="2" t="s">
        <v>232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277</v>
      </c>
      <c r="ML427" s="2" t="s">
        <v>270</v>
      </c>
      <c r="MM427" s="2" t="s">
        <v>220</v>
      </c>
      <c r="MN427" s="2" t="s">
        <v>220</v>
      </c>
      <c r="MO427" s="2" t="s">
        <v>232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270</v>
      </c>
      <c r="MY427" s="2" t="s">
        <v>1710</v>
      </c>
      <c r="MZ427" s="2" t="s">
        <v>1707</v>
      </c>
      <c r="NA427" s="2" t="s">
        <v>232</v>
      </c>
      <c r="NB427" s="2" t="s">
        <v>220</v>
      </c>
      <c r="NC427" s="4"/>
      <c r="ND427" s="8"/>
      <c r="NE427" s="4"/>
      <c r="NF427" s="8"/>
      <c r="NG427" s="7"/>
      <c r="NH427" s="7"/>
      <c r="NI427" s="2" t="s">
        <v>220</v>
      </c>
      <c r="NJ427" s="2" t="s">
        <v>220</v>
      </c>
      <c r="NK427" s="2" t="s">
        <v>220</v>
      </c>
      <c r="NL427" s="2" t="s">
        <v>220</v>
      </c>
      <c r="NM427" s="2" t="s">
        <v>220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277</v>
      </c>
      <c r="NV427" s="2" t="s">
        <v>270</v>
      </c>
      <c r="NW427" s="2" t="s">
        <v>220</v>
      </c>
      <c r="NX427" s="2" t="s">
        <v>220</v>
      </c>
      <c r="NY427" s="2" t="s">
        <v>232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220</v>
      </c>
      <c r="OH427" s="2" t="s">
        <v>220</v>
      </c>
      <c r="OI427" s="2" t="s">
        <v>220</v>
      </c>
      <c r="OJ427" s="2" t="s">
        <v>220</v>
      </c>
      <c r="OK427" s="2" t="s">
        <v>220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230</v>
      </c>
      <c r="OT427" s="2" t="s">
        <v>270</v>
      </c>
      <c r="OU427" s="2" t="s">
        <v>607</v>
      </c>
      <c r="OV427" s="2" t="s">
        <v>220</v>
      </c>
      <c r="OW427" s="2" t="s">
        <v>232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220</v>
      </c>
      <c r="PG427" s="2" t="s">
        <v>220</v>
      </c>
      <c r="PH427" s="2" t="s">
        <v>220</v>
      </c>
      <c r="PI427" s="2" t="s">
        <v>220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230</v>
      </c>
      <c r="PR427" s="2" t="s">
        <v>270</v>
      </c>
      <c r="PS427" s="2" t="s">
        <v>609</v>
      </c>
      <c r="PT427" s="2" t="s">
        <v>1505</v>
      </c>
      <c r="PU427" s="2" t="s">
        <v>232</v>
      </c>
      <c r="PV427" s="2" t="s">
        <v>220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</row>
    <row r="428">
      <c r="A428" s="2" t="s">
        <v>3662</v>
      </c>
      <c r="B428" s="2" t="s">
        <v>209</v>
      </c>
      <c r="C428" s="2" t="s">
        <v>3341</v>
      </c>
      <c r="D428" s="2" t="s">
        <v>211</v>
      </c>
      <c r="E428" s="2" t="s">
        <v>1372</v>
      </c>
      <c r="F428" s="2" t="s">
        <v>3658</v>
      </c>
      <c r="G428" s="2" t="s">
        <v>3658</v>
      </c>
      <c r="H428" s="2" t="s">
        <v>3658</v>
      </c>
      <c r="I428" s="2" t="s">
        <v>3542</v>
      </c>
      <c r="J428" s="2" t="s">
        <v>1518</v>
      </c>
      <c r="K428" s="2" t="s">
        <v>1528</v>
      </c>
      <c r="L428" s="3">
        <v>96</v>
      </c>
      <c r="M428" s="3">
        <v>100.8</v>
      </c>
      <c r="N428" s="3">
        <v>199.99</v>
      </c>
      <c r="O428" s="2" t="s">
        <v>1699</v>
      </c>
      <c r="P428" s="2" t="s">
        <v>538</v>
      </c>
      <c r="Q428" s="2" t="s">
        <v>219</v>
      </c>
      <c r="R428" s="2" t="s">
        <v>220</v>
      </c>
      <c r="S428" s="2" t="s">
        <v>3660</v>
      </c>
      <c r="T428" s="2" t="s">
        <v>220</v>
      </c>
      <c r="U428" s="2" t="s">
        <v>220</v>
      </c>
      <c r="V428" s="2" t="s">
        <v>3167</v>
      </c>
      <c r="W428" s="2" t="s">
        <v>3167</v>
      </c>
      <c r="X428" s="2" t="s">
        <v>3029</v>
      </c>
      <c r="Y428" s="2" t="s">
        <v>582</v>
      </c>
      <c r="Z428" s="4"/>
      <c r="AA428" s="4">
        <f>=ROUNDDOWN({0},0)</f>
      </c>
      <c r="AB428" s="5"/>
      <c r="AC428" s="2" t="s">
        <v>220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/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/>
      <c r="BJ428" s="4"/>
      <c r="BK428" s="8"/>
      <c r="BL428" s="2" t="s">
        <v>220</v>
      </c>
      <c r="BM428" s="7"/>
      <c r="BN428" s="7"/>
      <c r="BO428" s="4"/>
      <c r="BP428" s="8"/>
      <c r="BQ428" s="4"/>
      <c r="BR428" s="8"/>
      <c r="BS428" s="7"/>
      <c r="BT428" s="7"/>
      <c r="BU428" s="2" t="s">
        <v>230</v>
      </c>
      <c r="BV428" s="2" t="s">
        <v>270</v>
      </c>
      <c r="BW428" s="2" t="s">
        <v>220</v>
      </c>
      <c r="BX428" s="2" t="s">
        <v>584</v>
      </c>
      <c r="BY428" s="2" t="s">
        <v>232</v>
      </c>
      <c r="BZ428" s="2" t="s">
        <v>220</v>
      </c>
      <c r="CA428" s="4"/>
      <c r="CB428" s="8"/>
      <c r="CC428" s="4"/>
      <c r="CD428" s="8"/>
      <c r="CE428" s="7"/>
      <c r="CF428" s="7"/>
      <c r="CG428" s="2" t="s">
        <v>230</v>
      </c>
      <c r="CH428" s="2" t="s">
        <v>270</v>
      </c>
      <c r="CI428" s="2" t="s">
        <v>3346</v>
      </c>
      <c r="CJ428" s="2" t="s">
        <v>2623</v>
      </c>
      <c r="CK428" s="2" t="s">
        <v>232</v>
      </c>
      <c r="CL428" s="2" t="s">
        <v>220</v>
      </c>
      <c r="CM428" s="4"/>
      <c r="CN428" s="8"/>
      <c r="CO428" s="4"/>
      <c r="CP428" s="8"/>
      <c r="CQ428" s="7"/>
      <c r="CR428" s="7"/>
      <c r="CS428" s="2" t="s">
        <v>230</v>
      </c>
      <c r="CT428" s="2" t="s">
        <v>270</v>
      </c>
      <c r="CU428" s="2" t="s">
        <v>3546</v>
      </c>
      <c r="CV428" s="2" t="s">
        <v>3661</v>
      </c>
      <c r="CW428" s="2" t="s">
        <v>232</v>
      </c>
      <c r="CX428" s="2" t="s">
        <v>220</v>
      </c>
      <c r="CY428" s="4"/>
      <c r="CZ428" s="8"/>
      <c r="DA428" s="4"/>
      <c r="DB428" s="8"/>
      <c r="DC428" s="7"/>
      <c r="DD428" s="7"/>
      <c r="DE428" s="2" t="s">
        <v>277</v>
      </c>
      <c r="DF428" s="2" t="s">
        <v>270</v>
      </c>
      <c r="DG428" s="2" t="s">
        <v>220</v>
      </c>
      <c r="DH428" s="2" t="s">
        <v>220</v>
      </c>
      <c r="DI428" s="2" t="s">
        <v>232</v>
      </c>
      <c r="DJ428" s="2" t="s">
        <v>220</v>
      </c>
      <c r="DK428" s="4"/>
      <c r="DL428" s="8"/>
      <c r="DM428" s="4"/>
      <c r="DN428" s="8"/>
      <c r="DO428" s="7"/>
      <c r="DP428" s="7"/>
      <c r="DQ428" s="2" t="s">
        <v>230</v>
      </c>
      <c r="DR428" s="2" t="s">
        <v>270</v>
      </c>
      <c r="DS428" s="2" t="s">
        <v>1994</v>
      </c>
      <c r="DT428" s="2" t="s">
        <v>3308</v>
      </c>
      <c r="DU428" s="2" t="s">
        <v>232</v>
      </c>
      <c r="DV428" s="2" t="s">
        <v>220</v>
      </c>
      <c r="DW428" s="4"/>
      <c r="DX428" s="8"/>
      <c r="DY428" s="4"/>
      <c r="DZ428" s="8"/>
      <c r="EA428" s="7"/>
      <c r="EB428" s="7"/>
      <c r="EC428" s="2" t="s">
        <v>230</v>
      </c>
      <c r="ED428" s="2" t="s">
        <v>270</v>
      </c>
      <c r="EE428" s="2" t="s">
        <v>2176</v>
      </c>
      <c r="EF428" s="2" t="s">
        <v>588</v>
      </c>
      <c r="EG428" s="2" t="s">
        <v>232</v>
      </c>
      <c r="EH428" s="2" t="s">
        <v>220</v>
      </c>
      <c r="EI428" s="4"/>
      <c r="EJ428" s="8"/>
      <c r="EK428" s="4"/>
      <c r="EL428" s="8"/>
      <c r="EM428" s="7"/>
      <c r="EN428" s="7"/>
      <c r="EO428" s="2" t="s">
        <v>268</v>
      </c>
      <c r="EP428" s="2" t="s">
        <v>270</v>
      </c>
      <c r="EQ428" s="2" t="s">
        <v>220</v>
      </c>
      <c r="ER428" s="2" t="s">
        <v>220</v>
      </c>
      <c r="ES428" s="2" t="s">
        <v>232</v>
      </c>
      <c r="ET428" s="2" t="s">
        <v>220</v>
      </c>
      <c r="EU428" s="4"/>
      <c r="EV428" s="8"/>
      <c r="EW428" s="4"/>
      <c r="EX428" s="8"/>
      <c r="EY428" s="7"/>
      <c r="EZ428" s="7"/>
      <c r="FA428" s="2" t="s">
        <v>254</v>
      </c>
      <c r="FB428" s="2" t="s">
        <v>270</v>
      </c>
      <c r="FC428" s="2" t="s">
        <v>220</v>
      </c>
      <c r="FD428" s="2" t="s">
        <v>220</v>
      </c>
      <c r="FE428" s="2" t="s">
        <v>232</v>
      </c>
      <c r="FF428" s="2" t="s">
        <v>220</v>
      </c>
      <c r="FG428" s="4"/>
      <c r="FH428" s="8"/>
      <c r="FI428" s="4"/>
      <c r="FJ428" s="8"/>
      <c r="FK428" s="7"/>
      <c r="FL428" s="7"/>
      <c r="FM428" s="2" t="s">
        <v>268</v>
      </c>
      <c r="FN428" s="2" t="s">
        <v>270</v>
      </c>
      <c r="FO428" s="2" t="s">
        <v>220</v>
      </c>
      <c r="FP428" s="2" t="s">
        <v>220</v>
      </c>
      <c r="FQ428" s="2" t="s">
        <v>232</v>
      </c>
      <c r="FR428" s="2" t="s">
        <v>220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220</v>
      </c>
      <c r="GA428" s="2" t="s">
        <v>220</v>
      </c>
      <c r="GB428" s="2" t="s">
        <v>220</v>
      </c>
      <c r="GC428" s="2" t="s">
        <v>220</v>
      </c>
      <c r="GD428" s="2" t="s">
        <v>220</v>
      </c>
      <c r="GE428" s="4"/>
      <c r="GF428" s="8"/>
      <c r="GG428" s="4"/>
      <c r="GH428" s="8"/>
      <c r="GI428" s="7"/>
      <c r="GJ428" s="7"/>
      <c r="GK428" s="2" t="s">
        <v>220</v>
      </c>
      <c r="GL428" s="2" t="s">
        <v>220</v>
      </c>
      <c r="GM428" s="2" t="s">
        <v>220</v>
      </c>
      <c r="GN428" s="2" t="s">
        <v>220</v>
      </c>
      <c r="GO428" s="2" t="s">
        <v>220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268</v>
      </c>
      <c r="GX428" s="2" t="s">
        <v>270</v>
      </c>
      <c r="GY428" s="2" t="s">
        <v>220</v>
      </c>
      <c r="GZ428" s="2" t="s">
        <v>220</v>
      </c>
      <c r="HA428" s="2" t="s">
        <v>232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268</v>
      </c>
      <c r="HJ428" s="2" t="s">
        <v>270</v>
      </c>
      <c r="HK428" s="2" t="s">
        <v>220</v>
      </c>
      <c r="HL428" s="2" t="s">
        <v>220</v>
      </c>
      <c r="HM428" s="2" t="s">
        <v>232</v>
      </c>
      <c r="HN428" s="2" t="s">
        <v>220</v>
      </c>
      <c r="HO428" s="4"/>
      <c r="HP428" s="8"/>
      <c r="HQ428" s="4"/>
      <c r="HR428" s="8"/>
      <c r="HS428" s="7"/>
      <c r="HT428" s="7"/>
      <c r="HU428" s="2" t="s">
        <v>277</v>
      </c>
      <c r="HV428" s="2" t="s">
        <v>217</v>
      </c>
      <c r="HW428" s="2" t="s">
        <v>220</v>
      </c>
      <c r="HX428" s="2" t="s">
        <v>220</v>
      </c>
      <c r="HY428" s="2" t="s">
        <v>232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230</v>
      </c>
      <c r="IH428" s="2" t="s">
        <v>270</v>
      </c>
      <c r="II428" s="2" t="s">
        <v>1994</v>
      </c>
      <c r="IJ428" s="2" t="s">
        <v>3663</v>
      </c>
      <c r="IK428" s="2" t="s">
        <v>232</v>
      </c>
      <c r="IL428" s="2" t="s">
        <v>220</v>
      </c>
      <c r="IM428" s="4"/>
      <c r="IN428" s="8"/>
      <c r="IO428" s="4"/>
      <c r="IP428" s="8"/>
      <c r="IQ428" s="7"/>
      <c r="IR428" s="7"/>
      <c r="IS428" s="2" t="s">
        <v>268</v>
      </c>
      <c r="IT428" s="2" t="s">
        <v>270</v>
      </c>
      <c r="IU428" s="2" t="s">
        <v>220</v>
      </c>
      <c r="IV428" s="2" t="s">
        <v>220</v>
      </c>
      <c r="IW428" s="2" t="s">
        <v>232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254</v>
      </c>
      <c r="JF428" s="2" t="s">
        <v>270</v>
      </c>
      <c r="JG428" s="2" t="s">
        <v>220</v>
      </c>
      <c r="JH428" s="2" t="s">
        <v>220</v>
      </c>
      <c r="JI428" s="2" t="s">
        <v>232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277</v>
      </c>
      <c r="JR428" s="2" t="s">
        <v>270</v>
      </c>
      <c r="JS428" s="2" t="s">
        <v>603</v>
      </c>
      <c r="JT428" s="2" t="s">
        <v>220</v>
      </c>
      <c r="JU428" s="2" t="s">
        <v>232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277</v>
      </c>
      <c r="KD428" s="2" t="s">
        <v>270</v>
      </c>
      <c r="KE428" s="2" t="s">
        <v>220</v>
      </c>
      <c r="KF428" s="2" t="s">
        <v>220</v>
      </c>
      <c r="KG428" s="2" t="s">
        <v>232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254</v>
      </c>
      <c r="KP428" s="2" t="s">
        <v>270</v>
      </c>
      <c r="KQ428" s="2" t="s">
        <v>220</v>
      </c>
      <c r="KR428" s="2" t="s">
        <v>220</v>
      </c>
      <c r="KS428" s="2" t="s">
        <v>232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268</v>
      </c>
      <c r="LB428" s="2" t="s">
        <v>270</v>
      </c>
      <c r="LC428" s="2" t="s">
        <v>220</v>
      </c>
      <c r="LD428" s="2" t="s">
        <v>220</v>
      </c>
      <c r="LE428" s="2" t="s">
        <v>232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268</v>
      </c>
      <c r="LN428" s="2" t="s">
        <v>270</v>
      </c>
      <c r="LO428" s="2" t="s">
        <v>220</v>
      </c>
      <c r="LP428" s="2" t="s">
        <v>220</v>
      </c>
      <c r="LQ428" s="2" t="s">
        <v>232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230</v>
      </c>
      <c r="LZ428" s="2" t="s">
        <v>270</v>
      </c>
      <c r="MA428" s="2" t="s">
        <v>3645</v>
      </c>
      <c r="MB428" s="2" t="s">
        <v>220</v>
      </c>
      <c r="MC428" s="2" t="s">
        <v>232</v>
      </c>
      <c r="MD428" s="2" t="s">
        <v>220</v>
      </c>
      <c r="ME428" s="4"/>
      <c r="MF428" s="8"/>
      <c r="MG428" s="4"/>
      <c r="MH428" s="8"/>
      <c r="MI428" s="7"/>
      <c r="MJ428" s="7"/>
      <c r="MK428" s="2" t="s">
        <v>277</v>
      </c>
      <c r="ML428" s="2" t="s">
        <v>270</v>
      </c>
      <c r="MM428" s="2" t="s">
        <v>220</v>
      </c>
      <c r="MN428" s="2" t="s">
        <v>220</v>
      </c>
      <c r="MO428" s="2" t="s">
        <v>232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270</v>
      </c>
      <c r="MY428" s="2" t="s">
        <v>1710</v>
      </c>
      <c r="MZ428" s="2" t="s">
        <v>588</v>
      </c>
      <c r="NA428" s="2" t="s">
        <v>232</v>
      </c>
      <c r="NB428" s="2" t="s">
        <v>220</v>
      </c>
      <c r="NC428" s="4"/>
      <c r="ND428" s="8"/>
      <c r="NE428" s="4"/>
      <c r="NF428" s="8"/>
      <c r="NG428" s="7"/>
      <c r="NH428" s="7"/>
      <c r="NI428" s="2" t="s">
        <v>220</v>
      </c>
      <c r="NJ428" s="2" t="s">
        <v>220</v>
      </c>
      <c r="NK428" s="2" t="s">
        <v>220</v>
      </c>
      <c r="NL428" s="2" t="s">
        <v>220</v>
      </c>
      <c r="NM428" s="2" t="s">
        <v>220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277</v>
      </c>
      <c r="NV428" s="2" t="s">
        <v>270</v>
      </c>
      <c r="NW428" s="2" t="s">
        <v>220</v>
      </c>
      <c r="NX428" s="2" t="s">
        <v>220</v>
      </c>
      <c r="NY428" s="2" t="s">
        <v>232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220</v>
      </c>
      <c r="OH428" s="2" t="s">
        <v>220</v>
      </c>
      <c r="OI428" s="2" t="s">
        <v>220</v>
      </c>
      <c r="OJ428" s="2" t="s">
        <v>220</v>
      </c>
      <c r="OK428" s="2" t="s">
        <v>220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230</v>
      </c>
      <c r="OT428" s="2" t="s">
        <v>270</v>
      </c>
      <c r="OU428" s="2" t="s">
        <v>607</v>
      </c>
      <c r="OV428" s="2" t="s">
        <v>3177</v>
      </c>
      <c r="OW428" s="2" t="s">
        <v>232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220</v>
      </c>
      <c r="PG428" s="2" t="s">
        <v>220</v>
      </c>
      <c r="PH428" s="2" t="s">
        <v>220</v>
      </c>
      <c r="PI428" s="2" t="s">
        <v>220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230</v>
      </c>
      <c r="PR428" s="2" t="s">
        <v>270</v>
      </c>
      <c r="PS428" s="2" t="s">
        <v>609</v>
      </c>
      <c r="PT428" s="2" t="s">
        <v>3359</v>
      </c>
      <c r="PU428" s="2" t="s">
        <v>232</v>
      </c>
      <c r="PV428" s="2" t="s">
        <v>220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</row>
    <row r="429">
      <c r="A429" s="2" t="s">
        <v>3664</v>
      </c>
      <c r="B429" s="2" t="s">
        <v>209</v>
      </c>
      <c r="C429" s="2" t="s">
        <v>3341</v>
      </c>
      <c r="D429" s="2" t="s">
        <v>211</v>
      </c>
      <c r="E429" s="2" t="s">
        <v>1372</v>
      </c>
      <c r="F429" s="2" t="s">
        <v>3658</v>
      </c>
      <c r="G429" s="2" t="s">
        <v>3658</v>
      </c>
      <c r="H429" s="2" t="s">
        <v>3658</v>
      </c>
      <c r="I429" s="2" t="s">
        <v>3542</v>
      </c>
      <c r="J429" s="2" t="s">
        <v>3394</v>
      </c>
      <c r="K429" s="2" t="s">
        <v>1528</v>
      </c>
      <c r="L429" s="3">
        <v>96</v>
      </c>
      <c r="M429" s="3">
        <v>100.8</v>
      </c>
      <c r="N429" s="3">
        <v>199.99</v>
      </c>
      <c r="O429" s="2" t="s">
        <v>217</v>
      </c>
      <c r="P429" s="2" t="s">
        <v>538</v>
      </c>
      <c r="Q429" s="2" t="s">
        <v>219</v>
      </c>
      <c r="R429" s="2" t="s">
        <v>220</v>
      </c>
      <c r="S429" s="2" t="s">
        <v>3660</v>
      </c>
      <c r="T429" s="2" t="s">
        <v>220</v>
      </c>
      <c r="U429" s="2" t="s">
        <v>220</v>
      </c>
      <c r="V429" s="2" t="s">
        <v>3167</v>
      </c>
      <c r="W429" s="2" t="s">
        <v>3167</v>
      </c>
      <c r="X429" s="2" t="s">
        <v>3029</v>
      </c>
      <c r="Y429" s="2" t="s">
        <v>582</v>
      </c>
      <c r="Z429" s="4"/>
      <c r="AA429" s="4">
        <f>=ROUNDDOWN({0},0)</f>
      </c>
      <c r="AB429" s="5"/>
      <c r="AC429" s="2" t="s">
        <v>220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/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/>
      <c r="BJ429" s="4"/>
      <c r="BK429" s="8"/>
      <c r="BL429" s="2" t="s">
        <v>220</v>
      </c>
      <c r="BM429" s="7"/>
      <c r="BN429" s="7"/>
      <c r="BO429" s="4"/>
      <c r="BP429" s="8"/>
      <c r="BQ429" s="4"/>
      <c r="BR429" s="8"/>
      <c r="BS429" s="7"/>
      <c r="BT429" s="7"/>
      <c r="BU429" s="2" t="s">
        <v>230</v>
      </c>
      <c r="BV429" s="2" t="s">
        <v>270</v>
      </c>
      <c r="BW429" s="2" t="s">
        <v>220</v>
      </c>
      <c r="BX429" s="2" t="s">
        <v>1674</v>
      </c>
      <c r="BY429" s="2" t="s">
        <v>232</v>
      </c>
      <c r="BZ429" s="2" t="s">
        <v>220</v>
      </c>
      <c r="CA429" s="4"/>
      <c r="CB429" s="8"/>
      <c r="CC429" s="4"/>
      <c r="CD429" s="8"/>
      <c r="CE429" s="7"/>
      <c r="CF429" s="7"/>
      <c r="CG429" s="2" t="s">
        <v>230</v>
      </c>
      <c r="CH429" s="2" t="s">
        <v>270</v>
      </c>
      <c r="CI429" s="2" t="s">
        <v>3346</v>
      </c>
      <c r="CJ429" s="2" t="s">
        <v>1729</v>
      </c>
      <c r="CK429" s="2" t="s">
        <v>232</v>
      </c>
      <c r="CL429" s="2" t="s">
        <v>220</v>
      </c>
      <c r="CM429" s="4"/>
      <c r="CN429" s="8"/>
      <c r="CO429" s="4"/>
      <c r="CP429" s="8"/>
      <c r="CQ429" s="7"/>
      <c r="CR429" s="7"/>
      <c r="CS429" s="2" t="s">
        <v>230</v>
      </c>
      <c r="CT429" s="2" t="s">
        <v>270</v>
      </c>
      <c r="CU429" s="2" t="s">
        <v>3546</v>
      </c>
      <c r="CV429" s="2" t="s">
        <v>1610</v>
      </c>
      <c r="CW429" s="2" t="s">
        <v>232</v>
      </c>
      <c r="CX429" s="2" t="s">
        <v>220</v>
      </c>
      <c r="CY429" s="4"/>
      <c r="CZ429" s="8"/>
      <c r="DA429" s="4"/>
      <c r="DB429" s="8"/>
      <c r="DC429" s="7"/>
      <c r="DD429" s="7"/>
      <c r="DE429" s="2" t="s">
        <v>277</v>
      </c>
      <c r="DF429" s="2" t="s">
        <v>270</v>
      </c>
      <c r="DG429" s="2" t="s">
        <v>220</v>
      </c>
      <c r="DH429" s="2" t="s">
        <v>220</v>
      </c>
      <c r="DI429" s="2" t="s">
        <v>232</v>
      </c>
      <c r="DJ429" s="2" t="s">
        <v>220</v>
      </c>
      <c r="DK429" s="4"/>
      <c r="DL429" s="8"/>
      <c r="DM429" s="4"/>
      <c r="DN429" s="8"/>
      <c r="DO429" s="7"/>
      <c r="DP429" s="7"/>
      <c r="DQ429" s="2" t="s">
        <v>230</v>
      </c>
      <c r="DR429" s="2" t="s">
        <v>270</v>
      </c>
      <c r="DS429" s="2" t="s">
        <v>1994</v>
      </c>
      <c r="DT429" s="2" t="s">
        <v>3665</v>
      </c>
      <c r="DU429" s="2" t="s">
        <v>232</v>
      </c>
      <c r="DV429" s="2" t="s">
        <v>220</v>
      </c>
      <c r="DW429" s="4"/>
      <c r="DX429" s="8"/>
      <c r="DY429" s="4"/>
      <c r="DZ429" s="8"/>
      <c r="EA429" s="7"/>
      <c r="EB429" s="7"/>
      <c r="EC429" s="2" t="s">
        <v>230</v>
      </c>
      <c r="ED429" s="2" t="s">
        <v>270</v>
      </c>
      <c r="EE429" s="2" t="s">
        <v>2176</v>
      </c>
      <c r="EF429" s="2" t="s">
        <v>588</v>
      </c>
      <c r="EG429" s="2" t="s">
        <v>232</v>
      </c>
      <c r="EH429" s="2" t="s">
        <v>220</v>
      </c>
      <c r="EI429" s="4"/>
      <c r="EJ429" s="8"/>
      <c r="EK429" s="4"/>
      <c r="EL429" s="8"/>
      <c r="EM429" s="7"/>
      <c r="EN429" s="7"/>
      <c r="EO429" s="2" t="s">
        <v>268</v>
      </c>
      <c r="EP429" s="2" t="s">
        <v>270</v>
      </c>
      <c r="EQ429" s="2" t="s">
        <v>220</v>
      </c>
      <c r="ER429" s="2" t="s">
        <v>220</v>
      </c>
      <c r="ES429" s="2" t="s">
        <v>232</v>
      </c>
      <c r="ET429" s="2" t="s">
        <v>220</v>
      </c>
      <c r="EU429" s="4"/>
      <c r="EV429" s="8"/>
      <c r="EW429" s="4"/>
      <c r="EX429" s="8"/>
      <c r="EY429" s="7"/>
      <c r="EZ429" s="7"/>
      <c r="FA429" s="2" t="s">
        <v>254</v>
      </c>
      <c r="FB429" s="2" t="s">
        <v>270</v>
      </c>
      <c r="FC429" s="2" t="s">
        <v>220</v>
      </c>
      <c r="FD429" s="2" t="s">
        <v>220</v>
      </c>
      <c r="FE429" s="2" t="s">
        <v>232</v>
      </c>
      <c r="FF429" s="2" t="s">
        <v>220</v>
      </c>
      <c r="FG429" s="4"/>
      <c r="FH429" s="8"/>
      <c r="FI429" s="4"/>
      <c r="FJ429" s="8"/>
      <c r="FK429" s="7"/>
      <c r="FL429" s="7"/>
      <c r="FM429" s="2" t="s">
        <v>277</v>
      </c>
      <c r="FN429" s="2" t="s">
        <v>270</v>
      </c>
      <c r="FO429" s="2" t="s">
        <v>220</v>
      </c>
      <c r="FP429" s="2" t="s">
        <v>220</v>
      </c>
      <c r="FQ429" s="2" t="s">
        <v>232</v>
      </c>
      <c r="FR429" s="2" t="s">
        <v>220</v>
      </c>
      <c r="FS429" s="4"/>
      <c r="FT429" s="8"/>
      <c r="FU429" s="4"/>
      <c r="FV429" s="8"/>
      <c r="FW429" s="7"/>
      <c r="FX429" s="7"/>
      <c r="FY429" s="2" t="s">
        <v>277</v>
      </c>
      <c r="FZ429" s="2" t="s">
        <v>217</v>
      </c>
      <c r="GA429" s="2" t="s">
        <v>220</v>
      </c>
      <c r="GB429" s="2" t="s">
        <v>220</v>
      </c>
      <c r="GC429" s="2" t="s">
        <v>232</v>
      </c>
      <c r="GD429" s="2" t="s">
        <v>220</v>
      </c>
      <c r="GE429" s="4"/>
      <c r="GF429" s="8"/>
      <c r="GG429" s="4"/>
      <c r="GH429" s="8"/>
      <c r="GI429" s="7"/>
      <c r="GJ429" s="7"/>
      <c r="GK429" s="2" t="s">
        <v>277</v>
      </c>
      <c r="GL429" s="2" t="s">
        <v>217</v>
      </c>
      <c r="GM429" s="2" t="s">
        <v>220</v>
      </c>
      <c r="GN429" s="2" t="s">
        <v>220</v>
      </c>
      <c r="GO429" s="2" t="s">
        <v>232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268</v>
      </c>
      <c r="GX429" s="2" t="s">
        <v>270</v>
      </c>
      <c r="GY429" s="2" t="s">
        <v>220</v>
      </c>
      <c r="GZ429" s="2" t="s">
        <v>220</v>
      </c>
      <c r="HA429" s="2" t="s">
        <v>232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268</v>
      </c>
      <c r="HJ429" s="2" t="s">
        <v>270</v>
      </c>
      <c r="HK429" s="2" t="s">
        <v>220</v>
      </c>
      <c r="HL429" s="2" t="s">
        <v>220</v>
      </c>
      <c r="HM429" s="2" t="s">
        <v>232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277</v>
      </c>
      <c r="HV429" s="2" t="s">
        <v>217</v>
      </c>
      <c r="HW429" s="2" t="s">
        <v>220</v>
      </c>
      <c r="HX429" s="2" t="s">
        <v>220</v>
      </c>
      <c r="HY429" s="2" t="s">
        <v>232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230</v>
      </c>
      <c r="IH429" s="2" t="s">
        <v>270</v>
      </c>
      <c r="II429" s="2" t="s">
        <v>1994</v>
      </c>
      <c r="IJ429" s="2" t="s">
        <v>1707</v>
      </c>
      <c r="IK429" s="2" t="s">
        <v>232</v>
      </c>
      <c r="IL429" s="2" t="s">
        <v>220</v>
      </c>
      <c r="IM429" s="4"/>
      <c r="IN429" s="8"/>
      <c r="IO429" s="4"/>
      <c r="IP429" s="8"/>
      <c r="IQ429" s="7"/>
      <c r="IR429" s="7"/>
      <c r="IS429" s="2" t="s">
        <v>268</v>
      </c>
      <c r="IT429" s="2" t="s">
        <v>270</v>
      </c>
      <c r="IU429" s="2" t="s">
        <v>220</v>
      </c>
      <c r="IV429" s="2" t="s">
        <v>220</v>
      </c>
      <c r="IW429" s="2" t="s">
        <v>232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254</v>
      </c>
      <c r="JF429" s="2" t="s">
        <v>270</v>
      </c>
      <c r="JG429" s="2" t="s">
        <v>220</v>
      </c>
      <c r="JH429" s="2" t="s">
        <v>220</v>
      </c>
      <c r="JI429" s="2" t="s">
        <v>232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277</v>
      </c>
      <c r="JR429" s="2" t="s">
        <v>270</v>
      </c>
      <c r="JS429" s="2" t="s">
        <v>603</v>
      </c>
      <c r="JT429" s="2" t="s">
        <v>220</v>
      </c>
      <c r="JU429" s="2" t="s">
        <v>232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277</v>
      </c>
      <c r="KD429" s="2" t="s">
        <v>270</v>
      </c>
      <c r="KE429" s="2" t="s">
        <v>220</v>
      </c>
      <c r="KF429" s="2" t="s">
        <v>220</v>
      </c>
      <c r="KG429" s="2" t="s">
        <v>232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254</v>
      </c>
      <c r="KP429" s="2" t="s">
        <v>270</v>
      </c>
      <c r="KQ429" s="2" t="s">
        <v>220</v>
      </c>
      <c r="KR429" s="2" t="s">
        <v>220</v>
      </c>
      <c r="KS429" s="2" t="s">
        <v>232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268</v>
      </c>
      <c r="LB429" s="2" t="s">
        <v>270</v>
      </c>
      <c r="LC429" s="2" t="s">
        <v>220</v>
      </c>
      <c r="LD429" s="2" t="s">
        <v>220</v>
      </c>
      <c r="LE429" s="2" t="s">
        <v>232</v>
      </c>
      <c r="LF429" s="2" t="s">
        <v>220</v>
      </c>
      <c r="LG429" s="4"/>
      <c r="LH429" s="8"/>
      <c r="LI429" s="4"/>
      <c r="LJ429" s="8"/>
      <c r="LK429" s="7"/>
      <c r="LL429" s="7"/>
      <c r="LM429" s="2" t="s">
        <v>268</v>
      </c>
      <c r="LN429" s="2" t="s">
        <v>270</v>
      </c>
      <c r="LO429" s="2" t="s">
        <v>220</v>
      </c>
      <c r="LP429" s="2" t="s">
        <v>220</v>
      </c>
      <c r="LQ429" s="2" t="s">
        <v>232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230</v>
      </c>
      <c r="LZ429" s="2" t="s">
        <v>270</v>
      </c>
      <c r="MA429" s="2" t="s">
        <v>3645</v>
      </c>
      <c r="MB429" s="2" t="s">
        <v>220</v>
      </c>
      <c r="MC429" s="2" t="s">
        <v>232</v>
      </c>
      <c r="MD429" s="2" t="s">
        <v>220</v>
      </c>
      <c r="ME429" s="4"/>
      <c r="MF429" s="8"/>
      <c r="MG429" s="4"/>
      <c r="MH429" s="8"/>
      <c r="MI429" s="7"/>
      <c r="MJ429" s="7"/>
      <c r="MK429" s="2" t="s">
        <v>277</v>
      </c>
      <c r="ML429" s="2" t="s">
        <v>270</v>
      </c>
      <c r="MM429" s="2" t="s">
        <v>220</v>
      </c>
      <c r="MN429" s="2" t="s">
        <v>220</v>
      </c>
      <c r="MO429" s="2" t="s">
        <v>232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230</v>
      </c>
      <c r="MX429" s="2" t="s">
        <v>270</v>
      </c>
      <c r="MY429" s="2" t="s">
        <v>1710</v>
      </c>
      <c r="MZ429" s="2" t="s">
        <v>2176</v>
      </c>
      <c r="NA429" s="2" t="s">
        <v>232</v>
      </c>
      <c r="NB429" s="2" t="s">
        <v>220</v>
      </c>
      <c r="NC429" s="4"/>
      <c r="ND429" s="8"/>
      <c r="NE429" s="4"/>
      <c r="NF429" s="8"/>
      <c r="NG429" s="7"/>
      <c r="NH429" s="7"/>
      <c r="NI429" s="2" t="s">
        <v>220</v>
      </c>
      <c r="NJ429" s="2" t="s">
        <v>220</v>
      </c>
      <c r="NK429" s="2" t="s">
        <v>220</v>
      </c>
      <c r="NL429" s="2" t="s">
        <v>220</v>
      </c>
      <c r="NM429" s="2" t="s">
        <v>220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277</v>
      </c>
      <c r="NV429" s="2" t="s">
        <v>270</v>
      </c>
      <c r="NW429" s="2" t="s">
        <v>220</v>
      </c>
      <c r="NX429" s="2" t="s">
        <v>220</v>
      </c>
      <c r="NY429" s="2" t="s">
        <v>232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220</v>
      </c>
      <c r="OH429" s="2" t="s">
        <v>220</v>
      </c>
      <c r="OI429" s="2" t="s">
        <v>220</v>
      </c>
      <c r="OJ429" s="2" t="s">
        <v>220</v>
      </c>
      <c r="OK429" s="2" t="s">
        <v>220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230</v>
      </c>
      <c r="OT429" s="2" t="s">
        <v>270</v>
      </c>
      <c r="OU429" s="2" t="s">
        <v>607</v>
      </c>
      <c r="OV429" s="2" t="s">
        <v>2410</v>
      </c>
      <c r="OW429" s="2" t="s">
        <v>232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220</v>
      </c>
      <c r="PF429" s="2" t="s">
        <v>220</v>
      </c>
      <c r="PG429" s="2" t="s">
        <v>220</v>
      </c>
      <c r="PH429" s="2" t="s">
        <v>220</v>
      </c>
      <c r="PI429" s="2" t="s">
        <v>220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230</v>
      </c>
      <c r="PR429" s="2" t="s">
        <v>270</v>
      </c>
      <c r="PS429" s="2" t="s">
        <v>609</v>
      </c>
      <c r="PT429" s="2" t="s">
        <v>2858</v>
      </c>
      <c r="PU429" s="2" t="s">
        <v>232</v>
      </c>
      <c r="PV429" s="2" t="s">
        <v>220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</row>
    <row r="430">
      <c r="A430" s="2" t="s">
        <v>3666</v>
      </c>
      <c r="B430" s="2" t="s">
        <v>209</v>
      </c>
      <c r="C430" s="2" t="s">
        <v>3341</v>
      </c>
      <c r="D430" s="2" t="s">
        <v>211</v>
      </c>
      <c r="E430" s="2" t="s">
        <v>1372</v>
      </c>
      <c r="F430" s="2" t="s">
        <v>3667</v>
      </c>
      <c r="G430" s="2" t="s">
        <v>220</v>
      </c>
      <c r="H430" s="2" t="s">
        <v>220</v>
      </c>
      <c r="I430" s="2" t="s">
        <v>3668</v>
      </c>
      <c r="J430" s="2" t="s">
        <v>1518</v>
      </c>
      <c r="K430" s="2" t="s">
        <v>1528</v>
      </c>
      <c r="L430" s="3">
        <v>118.79</v>
      </c>
      <c r="M430" s="3">
        <v>124.73</v>
      </c>
      <c r="N430" s="3">
        <v>254.99</v>
      </c>
      <c r="O430" s="2" t="s">
        <v>537</v>
      </c>
      <c r="P430" s="2" t="s">
        <v>538</v>
      </c>
      <c r="Q430" s="2" t="s">
        <v>219</v>
      </c>
      <c r="R430" s="2" t="s">
        <v>220</v>
      </c>
      <c r="S430" s="2" t="s">
        <v>3669</v>
      </c>
      <c r="T430" s="2" t="s">
        <v>220</v>
      </c>
      <c r="U430" s="2" t="s">
        <v>3381</v>
      </c>
      <c r="V430" s="2" t="s">
        <v>1217</v>
      </c>
      <c r="W430" s="2" t="s">
        <v>3167</v>
      </c>
      <c r="X430" s="2" t="s">
        <v>3144</v>
      </c>
      <c r="Y430" s="2" t="s">
        <v>582</v>
      </c>
      <c r="Z430" s="4"/>
      <c r="AA430" s="4">
        <f>=ROUNDDOWN({0},0)</f>
      </c>
      <c r="AB430" s="5"/>
      <c r="AC430" s="2" t="s">
        <v>220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/>
      <c r="AQ430" s="8"/>
      <c r="AR430" s="4">
        <v>6</v>
      </c>
      <c r="AS430" s="8">
        <v>706.48</v>
      </c>
      <c r="AT430" s="7">
        <v>-1</v>
      </c>
      <c r="AU430" s="7">
        <v>-1</v>
      </c>
      <c r="AV430" s="4" t="s">
        <v>220</v>
      </c>
      <c r="AW430" s="8" t="s">
        <v>220</v>
      </c>
      <c r="AX430" s="4">
        <v>11</v>
      </c>
      <c r="AY430" s="8">
        <v>1268.07</v>
      </c>
      <c r="AZ430" s="7" t="s">
        <v>220</v>
      </c>
      <c r="BA430" s="7" t="s">
        <v>220</v>
      </c>
      <c r="BB430" s="7"/>
      <c r="BC430" s="4" t="s">
        <v>220</v>
      </c>
      <c r="BD430" s="8" t="s">
        <v>220</v>
      </c>
      <c r="BE430" s="4">
        <v>11</v>
      </c>
      <c r="BF430" s="8">
        <v>1268.07</v>
      </c>
      <c r="BG430" s="7" t="s">
        <v>220</v>
      </c>
      <c r="BH430" s="7" t="s">
        <v>220</v>
      </c>
      <c r="BI430" s="7"/>
      <c r="BJ430" s="4"/>
      <c r="BK430" s="8"/>
      <c r="BL430" s="2" t="s">
        <v>3670</v>
      </c>
      <c r="BM430" s="7"/>
      <c r="BN430" s="7"/>
      <c r="BO430" s="4"/>
      <c r="BP430" s="8"/>
      <c r="BQ430" s="4"/>
      <c r="BR430" s="8"/>
      <c r="BS430" s="7"/>
      <c r="BT430" s="7"/>
      <c r="BU430" s="2" t="s">
        <v>1188</v>
      </c>
      <c r="BV430" s="2" t="s">
        <v>270</v>
      </c>
      <c r="BW430" s="2" t="s">
        <v>220</v>
      </c>
      <c r="BX430" s="2" t="s">
        <v>3643</v>
      </c>
      <c r="BY430" s="2" t="s">
        <v>232</v>
      </c>
      <c r="BZ430" s="2" t="s">
        <v>220</v>
      </c>
      <c r="CA430" s="4"/>
      <c r="CB430" s="8"/>
      <c r="CC430" s="4"/>
      <c r="CD430" s="8"/>
      <c r="CE430" s="7"/>
      <c r="CF430" s="7"/>
      <c r="CG430" s="2" t="s">
        <v>230</v>
      </c>
      <c r="CH430" s="2" t="s">
        <v>270</v>
      </c>
      <c r="CI430" s="2" t="s">
        <v>2602</v>
      </c>
      <c r="CJ430" s="2" t="s">
        <v>2338</v>
      </c>
      <c r="CK430" s="2" t="s">
        <v>232</v>
      </c>
      <c r="CL430" s="2" t="s">
        <v>220</v>
      </c>
      <c r="CM430" s="4"/>
      <c r="CN430" s="8"/>
      <c r="CO430" s="4">
        <v>1</v>
      </c>
      <c r="CP430" s="8">
        <v>114.75</v>
      </c>
      <c r="CQ430" s="7">
        <v>-1</v>
      </c>
      <c r="CR430" s="7">
        <v>-1</v>
      </c>
      <c r="CS430" s="2" t="s">
        <v>230</v>
      </c>
      <c r="CT430" s="2" t="s">
        <v>270</v>
      </c>
      <c r="CU430" s="2" t="s">
        <v>3546</v>
      </c>
      <c r="CV430" s="2" t="s">
        <v>587</v>
      </c>
      <c r="CW430" s="2" t="s">
        <v>232</v>
      </c>
      <c r="CX430" s="2" t="s">
        <v>220</v>
      </c>
      <c r="CY430" s="4"/>
      <c r="CZ430" s="8"/>
      <c r="DA430" s="4"/>
      <c r="DB430" s="8"/>
      <c r="DC430" s="7"/>
      <c r="DD430" s="7"/>
      <c r="DE430" s="2" t="s">
        <v>230</v>
      </c>
      <c r="DF430" s="2" t="s">
        <v>270</v>
      </c>
      <c r="DG430" s="2" t="s">
        <v>589</v>
      </c>
      <c r="DH430" s="2" t="s">
        <v>2012</v>
      </c>
      <c r="DI430" s="2" t="s">
        <v>232</v>
      </c>
      <c r="DJ430" s="2" t="s">
        <v>220</v>
      </c>
      <c r="DK430" s="4"/>
      <c r="DL430" s="8"/>
      <c r="DM430" s="4">
        <v>1</v>
      </c>
      <c r="DN430" s="8">
        <v>124.73</v>
      </c>
      <c r="DO430" s="7">
        <v>-1</v>
      </c>
      <c r="DP430" s="7">
        <v>-1</v>
      </c>
      <c r="DQ430" s="2" t="s">
        <v>230</v>
      </c>
      <c r="DR430" s="2" t="s">
        <v>270</v>
      </c>
      <c r="DS430" s="2" t="s">
        <v>2602</v>
      </c>
      <c r="DT430" s="2" t="s">
        <v>2850</v>
      </c>
      <c r="DU430" s="2" t="s">
        <v>232</v>
      </c>
      <c r="DV430" s="2" t="s">
        <v>220</v>
      </c>
      <c r="DW430" s="4"/>
      <c r="DX430" s="8"/>
      <c r="DY430" s="4">
        <v>3</v>
      </c>
      <c r="DZ430" s="8">
        <v>342.27</v>
      </c>
      <c r="EA430" s="7">
        <v>-1</v>
      </c>
      <c r="EB430" s="7">
        <v>-1</v>
      </c>
      <c r="EC430" s="2" t="s">
        <v>230</v>
      </c>
      <c r="ED430" s="2" t="s">
        <v>270</v>
      </c>
      <c r="EE430" s="2" t="s">
        <v>1689</v>
      </c>
      <c r="EF430" s="2" t="s">
        <v>2212</v>
      </c>
      <c r="EG430" s="2" t="s">
        <v>269</v>
      </c>
      <c r="EH430" s="2" t="s">
        <v>220</v>
      </c>
      <c r="EI430" s="4"/>
      <c r="EJ430" s="8"/>
      <c r="EK430" s="4"/>
      <c r="EL430" s="8"/>
      <c r="EM430" s="7"/>
      <c r="EN430" s="7"/>
      <c r="EO430" s="2" t="s">
        <v>268</v>
      </c>
      <c r="EP430" s="2" t="s">
        <v>270</v>
      </c>
      <c r="EQ430" s="2" t="s">
        <v>220</v>
      </c>
      <c r="ER430" s="2" t="s">
        <v>220</v>
      </c>
      <c r="ES430" s="2" t="s">
        <v>232</v>
      </c>
      <c r="ET430" s="2" t="s">
        <v>220</v>
      </c>
      <c r="EU430" s="4"/>
      <c r="EV430" s="8"/>
      <c r="EW430" s="4"/>
      <c r="EX430" s="8"/>
      <c r="EY430" s="7"/>
      <c r="EZ430" s="7"/>
      <c r="FA430" s="2" t="s">
        <v>230</v>
      </c>
      <c r="FB430" s="2" t="s">
        <v>270</v>
      </c>
      <c r="FC430" s="2" t="s">
        <v>3256</v>
      </c>
      <c r="FD430" s="2" t="s">
        <v>3260</v>
      </c>
      <c r="FE430" s="2" t="s">
        <v>232</v>
      </c>
      <c r="FF430" s="2" t="s">
        <v>220</v>
      </c>
      <c r="FG430" s="4"/>
      <c r="FH430" s="8"/>
      <c r="FI430" s="4"/>
      <c r="FJ430" s="8"/>
      <c r="FK430" s="7"/>
      <c r="FL430" s="7"/>
      <c r="FM430" s="2" t="s">
        <v>230</v>
      </c>
      <c r="FN430" s="2" t="s">
        <v>270</v>
      </c>
      <c r="FO430" s="2" t="s">
        <v>458</v>
      </c>
      <c r="FP430" s="2" t="s">
        <v>718</v>
      </c>
      <c r="FQ430" s="2" t="s">
        <v>232</v>
      </c>
      <c r="FR430" s="2" t="s">
        <v>220</v>
      </c>
      <c r="FS430" s="4"/>
      <c r="FT430" s="8"/>
      <c r="FU430" s="4"/>
      <c r="FV430" s="8"/>
      <c r="FW430" s="7"/>
      <c r="FX430" s="7"/>
      <c r="FY430" s="2" t="s">
        <v>416</v>
      </c>
      <c r="FZ430" s="2" t="s">
        <v>270</v>
      </c>
      <c r="GA430" s="2" t="s">
        <v>220</v>
      </c>
      <c r="GB430" s="2" t="s">
        <v>220</v>
      </c>
      <c r="GC430" s="2" t="s">
        <v>232</v>
      </c>
      <c r="GD430" s="2" t="s">
        <v>220</v>
      </c>
      <c r="GE430" s="4"/>
      <c r="GF430" s="8"/>
      <c r="GG430" s="4"/>
      <c r="GH430" s="8"/>
      <c r="GI430" s="7"/>
      <c r="GJ430" s="7"/>
      <c r="GK430" s="2" t="s">
        <v>230</v>
      </c>
      <c r="GL430" s="2" t="s">
        <v>270</v>
      </c>
      <c r="GM430" s="2" t="s">
        <v>250</v>
      </c>
      <c r="GN430" s="2" t="s">
        <v>220</v>
      </c>
      <c r="GO430" s="2" t="s">
        <v>232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268</v>
      </c>
      <c r="GX430" s="2" t="s">
        <v>270</v>
      </c>
      <c r="GY430" s="2" t="s">
        <v>220</v>
      </c>
      <c r="GZ430" s="2" t="s">
        <v>220</v>
      </c>
      <c r="HA430" s="2" t="s">
        <v>232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268</v>
      </c>
      <c r="HJ430" s="2" t="s">
        <v>270</v>
      </c>
      <c r="HK430" s="2" t="s">
        <v>220</v>
      </c>
      <c r="HL430" s="2" t="s">
        <v>220</v>
      </c>
      <c r="HM430" s="2" t="s">
        <v>232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254</v>
      </c>
      <c r="HV430" s="2" t="s">
        <v>270</v>
      </c>
      <c r="HW430" s="2" t="s">
        <v>220</v>
      </c>
      <c r="HX430" s="2" t="s">
        <v>220</v>
      </c>
      <c r="HY430" s="2" t="s">
        <v>232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230</v>
      </c>
      <c r="IH430" s="2" t="s">
        <v>270</v>
      </c>
      <c r="II430" s="2" t="s">
        <v>591</v>
      </c>
      <c r="IJ430" s="2" t="s">
        <v>2006</v>
      </c>
      <c r="IK430" s="2" t="s">
        <v>232</v>
      </c>
      <c r="IL430" s="2" t="s">
        <v>220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270</v>
      </c>
      <c r="IU430" s="2" t="s">
        <v>220</v>
      </c>
      <c r="IV430" s="2" t="s">
        <v>220</v>
      </c>
      <c r="IW430" s="2" t="s">
        <v>232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254</v>
      </c>
      <c r="JF430" s="2" t="s">
        <v>270</v>
      </c>
      <c r="JG430" s="2" t="s">
        <v>1387</v>
      </c>
      <c r="JH430" s="2" t="s">
        <v>220</v>
      </c>
      <c r="JI430" s="2" t="s">
        <v>232</v>
      </c>
      <c r="JJ430" s="2" t="s">
        <v>220</v>
      </c>
      <c r="JK430" s="4"/>
      <c r="JL430" s="8"/>
      <c r="JM430" s="4">
        <v>1</v>
      </c>
      <c r="JN430" s="8">
        <v>124.73</v>
      </c>
      <c r="JO430" s="7">
        <v>-1</v>
      </c>
      <c r="JP430" s="7">
        <v>-1</v>
      </c>
      <c r="JQ430" s="2" t="s">
        <v>230</v>
      </c>
      <c r="JR430" s="2" t="s">
        <v>270</v>
      </c>
      <c r="JS430" s="2" t="s">
        <v>2403</v>
      </c>
      <c r="JT430" s="2" t="s">
        <v>3316</v>
      </c>
      <c r="JU430" s="2" t="s">
        <v>232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277</v>
      </c>
      <c r="KD430" s="2" t="s">
        <v>270</v>
      </c>
      <c r="KE430" s="2" t="s">
        <v>220</v>
      </c>
      <c r="KF430" s="2" t="s">
        <v>220</v>
      </c>
      <c r="KG430" s="2" t="s">
        <v>232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254</v>
      </c>
      <c r="KP430" s="2" t="s">
        <v>270</v>
      </c>
      <c r="KQ430" s="2" t="s">
        <v>220</v>
      </c>
      <c r="KR430" s="2" t="s">
        <v>220</v>
      </c>
      <c r="KS430" s="2" t="s">
        <v>232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268</v>
      </c>
      <c r="LB430" s="2" t="s">
        <v>270</v>
      </c>
      <c r="LC430" s="2" t="s">
        <v>220</v>
      </c>
      <c r="LD430" s="2" t="s">
        <v>220</v>
      </c>
      <c r="LE430" s="2" t="s">
        <v>232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268</v>
      </c>
      <c r="LN430" s="2" t="s">
        <v>270</v>
      </c>
      <c r="LO430" s="2" t="s">
        <v>220</v>
      </c>
      <c r="LP430" s="2" t="s">
        <v>220</v>
      </c>
      <c r="LQ430" s="2" t="s">
        <v>232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254</v>
      </c>
      <c r="LZ430" s="2" t="s">
        <v>270</v>
      </c>
      <c r="MA430" s="2" t="s">
        <v>220</v>
      </c>
      <c r="MB430" s="2" t="s">
        <v>220</v>
      </c>
      <c r="MC430" s="2" t="s">
        <v>232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277</v>
      </c>
      <c r="ML430" s="2" t="s">
        <v>270</v>
      </c>
      <c r="MM430" s="2" t="s">
        <v>220</v>
      </c>
      <c r="MN430" s="2" t="s">
        <v>220</v>
      </c>
      <c r="MO430" s="2" t="s">
        <v>232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230</v>
      </c>
      <c r="MX430" s="2" t="s">
        <v>270</v>
      </c>
      <c r="MY430" s="2" t="s">
        <v>606</v>
      </c>
      <c r="MZ430" s="2" t="s">
        <v>2850</v>
      </c>
      <c r="NA430" s="2" t="s">
        <v>232</v>
      </c>
      <c r="NB430" s="2" t="s">
        <v>220</v>
      </c>
      <c r="NC430" s="4"/>
      <c r="ND430" s="8"/>
      <c r="NE430" s="4"/>
      <c r="NF430" s="8"/>
      <c r="NG430" s="7"/>
      <c r="NH430" s="7"/>
      <c r="NI430" s="2" t="s">
        <v>220</v>
      </c>
      <c r="NJ430" s="2" t="s">
        <v>220</v>
      </c>
      <c r="NK430" s="2" t="s">
        <v>220</v>
      </c>
      <c r="NL430" s="2" t="s">
        <v>220</v>
      </c>
      <c r="NM430" s="2" t="s">
        <v>220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277</v>
      </c>
      <c r="NV430" s="2" t="s">
        <v>270</v>
      </c>
      <c r="NW430" s="2" t="s">
        <v>220</v>
      </c>
      <c r="NX430" s="2" t="s">
        <v>220</v>
      </c>
      <c r="NY430" s="2" t="s">
        <v>232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220</v>
      </c>
      <c r="OI430" s="2" t="s">
        <v>220</v>
      </c>
      <c r="OJ430" s="2" t="s">
        <v>220</v>
      </c>
      <c r="OK430" s="2" t="s">
        <v>220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230</v>
      </c>
      <c r="OT430" s="2" t="s">
        <v>270</v>
      </c>
      <c r="OU430" s="2" t="s">
        <v>607</v>
      </c>
      <c r="OV430" s="2" t="s">
        <v>220</v>
      </c>
      <c r="OW430" s="2" t="s">
        <v>232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220</v>
      </c>
      <c r="PF430" s="2" t="s">
        <v>220</v>
      </c>
      <c r="PG430" s="2" t="s">
        <v>220</v>
      </c>
      <c r="PH430" s="2" t="s">
        <v>220</v>
      </c>
      <c r="PI430" s="2" t="s">
        <v>220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230</v>
      </c>
      <c r="PR430" s="2" t="s">
        <v>270</v>
      </c>
      <c r="PS430" s="2" t="s">
        <v>609</v>
      </c>
      <c r="PT430" s="2" t="s">
        <v>2385</v>
      </c>
      <c r="PU430" s="2" t="s">
        <v>232</v>
      </c>
      <c r="PV430" s="2" t="s">
        <v>220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</row>
    <row r="431">
      <c r="A431" s="2" t="s">
        <v>3671</v>
      </c>
      <c r="B431" s="2" t="s">
        <v>209</v>
      </c>
      <c r="C431" s="2" t="s">
        <v>3341</v>
      </c>
      <c r="D431" s="2" t="s">
        <v>211</v>
      </c>
      <c r="E431" s="2" t="s">
        <v>1372</v>
      </c>
      <c r="F431" s="2" t="s">
        <v>3667</v>
      </c>
      <c r="G431" s="2" t="s">
        <v>220</v>
      </c>
      <c r="H431" s="2" t="s">
        <v>220</v>
      </c>
      <c r="I431" s="2" t="s">
        <v>3668</v>
      </c>
      <c r="J431" s="2" t="s">
        <v>3394</v>
      </c>
      <c r="K431" s="2" t="s">
        <v>1528</v>
      </c>
      <c r="L431" s="3">
        <v>118.79</v>
      </c>
      <c r="M431" s="3">
        <v>124.73</v>
      </c>
      <c r="N431" s="3">
        <v>254.99</v>
      </c>
      <c r="O431" s="2" t="s">
        <v>537</v>
      </c>
      <c r="P431" s="2" t="s">
        <v>538</v>
      </c>
      <c r="Q431" s="2" t="s">
        <v>219</v>
      </c>
      <c r="R431" s="2" t="s">
        <v>220</v>
      </c>
      <c r="S431" s="2" t="s">
        <v>3669</v>
      </c>
      <c r="T431" s="2" t="s">
        <v>220</v>
      </c>
      <c r="U431" s="2" t="s">
        <v>220</v>
      </c>
      <c r="V431" s="2" t="s">
        <v>1217</v>
      </c>
      <c r="W431" s="2" t="s">
        <v>3167</v>
      </c>
      <c r="X431" s="2" t="s">
        <v>3144</v>
      </c>
      <c r="Y431" s="2" t="s">
        <v>582</v>
      </c>
      <c r="Z431" s="4"/>
      <c r="AA431" s="4">
        <f>=ROUNDDOWN({0},0)</f>
      </c>
      <c r="AB431" s="5"/>
      <c r="AC431" s="2" t="s">
        <v>220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/>
      <c r="AQ431" s="8"/>
      <c r="AR431" s="4">
        <v>5</v>
      </c>
      <c r="AS431" s="8">
        <v>561.59</v>
      </c>
      <c r="AT431" s="7">
        <v>-1</v>
      </c>
      <c r="AU431" s="7">
        <v>-1</v>
      </c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/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/>
      <c r="BJ431" s="4"/>
      <c r="BK431" s="8"/>
      <c r="BL431" s="2" t="s">
        <v>3672</v>
      </c>
      <c r="BM431" s="7"/>
      <c r="BN431" s="7"/>
      <c r="BO431" s="4"/>
      <c r="BP431" s="8"/>
      <c r="BQ431" s="4"/>
      <c r="BR431" s="8"/>
      <c r="BS431" s="7"/>
      <c r="BT431" s="7"/>
      <c r="BU431" s="2" t="s">
        <v>1188</v>
      </c>
      <c r="BV431" s="2" t="s">
        <v>270</v>
      </c>
      <c r="BW431" s="2" t="s">
        <v>220</v>
      </c>
      <c r="BX431" s="2" t="s">
        <v>2770</v>
      </c>
      <c r="BY431" s="2" t="s">
        <v>269</v>
      </c>
      <c r="BZ431" s="2" t="s">
        <v>220</v>
      </c>
      <c r="CA431" s="4"/>
      <c r="CB431" s="8"/>
      <c r="CC431" s="4">
        <v>1</v>
      </c>
      <c r="CD431" s="8">
        <v>135.68</v>
      </c>
      <c r="CE431" s="7">
        <v>-1</v>
      </c>
      <c r="CF431" s="7">
        <v>-1</v>
      </c>
      <c r="CG431" s="2" t="s">
        <v>230</v>
      </c>
      <c r="CH431" s="2" t="s">
        <v>270</v>
      </c>
      <c r="CI431" s="2" t="s">
        <v>2602</v>
      </c>
      <c r="CJ431" s="2" t="s">
        <v>589</v>
      </c>
      <c r="CK431" s="2" t="s">
        <v>232</v>
      </c>
      <c r="CL431" s="2" t="s">
        <v>220</v>
      </c>
      <c r="CM431" s="4"/>
      <c r="CN431" s="8"/>
      <c r="CO431" s="4">
        <v>1</v>
      </c>
      <c r="CP431" s="8">
        <v>114.75</v>
      </c>
      <c r="CQ431" s="7">
        <v>-1</v>
      </c>
      <c r="CR431" s="7">
        <v>-1</v>
      </c>
      <c r="CS431" s="2" t="s">
        <v>230</v>
      </c>
      <c r="CT431" s="2" t="s">
        <v>270</v>
      </c>
      <c r="CU431" s="2" t="s">
        <v>3546</v>
      </c>
      <c r="CV431" s="2" t="s">
        <v>587</v>
      </c>
      <c r="CW431" s="2" t="s">
        <v>232</v>
      </c>
      <c r="CX431" s="2" t="s">
        <v>220</v>
      </c>
      <c r="CY431" s="4"/>
      <c r="CZ431" s="8"/>
      <c r="DA431" s="4"/>
      <c r="DB431" s="8"/>
      <c r="DC431" s="7"/>
      <c r="DD431" s="7"/>
      <c r="DE431" s="2" t="s">
        <v>230</v>
      </c>
      <c r="DF431" s="2" t="s">
        <v>270</v>
      </c>
      <c r="DG431" s="2" t="s">
        <v>589</v>
      </c>
      <c r="DH431" s="2" t="s">
        <v>3308</v>
      </c>
      <c r="DI431" s="2" t="s">
        <v>232</v>
      </c>
      <c r="DJ431" s="2" t="s">
        <v>220</v>
      </c>
      <c r="DK431" s="4"/>
      <c r="DL431" s="8"/>
      <c r="DM431" s="4"/>
      <c r="DN431" s="8"/>
      <c r="DO431" s="7"/>
      <c r="DP431" s="7"/>
      <c r="DQ431" s="2" t="s">
        <v>230</v>
      </c>
      <c r="DR431" s="2" t="s">
        <v>270</v>
      </c>
      <c r="DS431" s="2" t="s">
        <v>2602</v>
      </c>
      <c r="DT431" s="2" t="s">
        <v>2544</v>
      </c>
      <c r="DU431" s="2" t="s">
        <v>232</v>
      </c>
      <c r="DV431" s="2" t="s">
        <v>220</v>
      </c>
      <c r="DW431" s="4"/>
      <c r="DX431" s="8"/>
      <c r="DY431" s="4">
        <v>3</v>
      </c>
      <c r="DZ431" s="8">
        <v>311.16</v>
      </c>
      <c r="EA431" s="7">
        <v>-1</v>
      </c>
      <c r="EB431" s="7">
        <v>-1</v>
      </c>
      <c r="EC431" s="2" t="s">
        <v>230</v>
      </c>
      <c r="ED431" s="2" t="s">
        <v>270</v>
      </c>
      <c r="EE431" s="2" t="s">
        <v>1689</v>
      </c>
      <c r="EF431" s="2" t="s">
        <v>2544</v>
      </c>
      <c r="EG431" s="2" t="s">
        <v>232</v>
      </c>
      <c r="EH431" s="2" t="s">
        <v>220</v>
      </c>
      <c r="EI431" s="4"/>
      <c r="EJ431" s="8"/>
      <c r="EK431" s="4"/>
      <c r="EL431" s="8"/>
      <c r="EM431" s="7"/>
      <c r="EN431" s="7"/>
      <c r="EO431" s="2" t="s">
        <v>268</v>
      </c>
      <c r="EP431" s="2" t="s">
        <v>270</v>
      </c>
      <c r="EQ431" s="2" t="s">
        <v>220</v>
      </c>
      <c r="ER431" s="2" t="s">
        <v>220</v>
      </c>
      <c r="ES431" s="2" t="s">
        <v>232</v>
      </c>
      <c r="ET431" s="2" t="s">
        <v>220</v>
      </c>
      <c r="EU431" s="4"/>
      <c r="EV431" s="8"/>
      <c r="EW431" s="4"/>
      <c r="EX431" s="8"/>
      <c r="EY431" s="7"/>
      <c r="EZ431" s="7"/>
      <c r="FA431" s="2" t="s">
        <v>230</v>
      </c>
      <c r="FB431" s="2" t="s">
        <v>270</v>
      </c>
      <c r="FC431" s="2" t="s">
        <v>3256</v>
      </c>
      <c r="FD431" s="2" t="s">
        <v>2178</v>
      </c>
      <c r="FE431" s="2" t="s">
        <v>232</v>
      </c>
      <c r="FF431" s="2" t="s">
        <v>220</v>
      </c>
      <c r="FG431" s="4"/>
      <c r="FH431" s="8"/>
      <c r="FI431" s="4"/>
      <c r="FJ431" s="8"/>
      <c r="FK431" s="7"/>
      <c r="FL431" s="7"/>
      <c r="FM431" s="2" t="s">
        <v>230</v>
      </c>
      <c r="FN431" s="2" t="s">
        <v>270</v>
      </c>
      <c r="FO431" s="2" t="s">
        <v>458</v>
      </c>
      <c r="FP431" s="2" t="s">
        <v>1285</v>
      </c>
      <c r="FQ431" s="2" t="s">
        <v>232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416</v>
      </c>
      <c r="FZ431" s="2" t="s">
        <v>270</v>
      </c>
      <c r="GA431" s="2" t="s">
        <v>220</v>
      </c>
      <c r="GB431" s="2" t="s">
        <v>220</v>
      </c>
      <c r="GC431" s="2" t="s">
        <v>232</v>
      </c>
      <c r="GD431" s="2" t="s">
        <v>220</v>
      </c>
      <c r="GE431" s="4"/>
      <c r="GF431" s="8"/>
      <c r="GG431" s="4"/>
      <c r="GH431" s="8"/>
      <c r="GI431" s="7"/>
      <c r="GJ431" s="7"/>
      <c r="GK431" s="2" t="s">
        <v>230</v>
      </c>
      <c r="GL431" s="2" t="s">
        <v>270</v>
      </c>
      <c r="GM431" s="2" t="s">
        <v>250</v>
      </c>
      <c r="GN431" s="2" t="s">
        <v>220</v>
      </c>
      <c r="GO431" s="2" t="s">
        <v>232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268</v>
      </c>
      <c r="GX431" s="2" t="s">
        <v>270</v>
      </c>
      <c r="GY431" s="2" t="s">
        <v>220</v>
      </c>
      <c r="GZ431" s="2" t="s">
        <v>220</v>
      </c>
      <c r="HA431" s="2" t="s">
        <v>232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268</v>
      </c>
      <c r="HJ431" s="2" t="s">
        <v>270</v>
      </c>
      <c r="HK431" s="2" t="s">
        <v>220</v>
      </c>
      <c r="HL431" s="2" t="s">
        <v>220</v>
      </c>
      <c r="HM431" s="2" t="s">
        <v>232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254</v>
      </c>
      <c r="HV431" s="2" t="s">
        <v>270</v>
      </c>
      <c r="HW431" s="2" t="s">
        <v>220</v>
      </c>
      <c r="HX431" s="2" t="s">
        <v>220</v>
      </c>
      <c r="HY431" s="2" t="s">
        <v>232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230</v>
      </c>
      <c r="IH431" s="2" t="s">
        <v>270</v>
      </c>
      <c r="II431" s="2" t="s">
        <v>591</v>
      </c>
      <c r="IJ431" s="2" t="s">
        <v>3673</v>
      </c>
      <c r="IK431" s="2" t="s">
        <v>232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270</v>
      </c>
      <c r="IU431" s="2" t="s">
        <v>220</v>
      </c>
      <c r="IV431" s="2" t="s">
        <v>220</v>
      </c>
      <c r="IW431" s="2" t="s">
        <v>232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254</v>
      </c>
      <c r="JF431" s="2" t="s">
        <v>270</v>
      </c>
      <c r="JG431" s="2" t="s">
        <v>1387</v>
      </c>
      <c r="JH431" s="2" t="s">
        <v>220</v>
      </c>
      <c r="JI431" s="2" t="s">
        <v>232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230</v>
      </c>
      <c r="JR431" s="2" t="s">
        <v>270</v>
      </c>
      <c r="JS431" s="2" t="s">
        <v>2403</v>
      </c>
      <c r="JT431" s="2" t="s">
        <v>987</v>
      </c>
      <c r="JU431" s="2" t="s">
        <v>232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277</v>
      </c>
      <c r="KD431" s="2" t="s">
        <v>270</v>
      </c>
      <c r="KE431" s="2" t="s">
        <v>220</v>
      </c>
      <c r="KF431" s="2" t="s">
        <v>220</v>
      </c>
      <c r="KG431" s="2" t="s">
        <v>232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254</v>
      </c>
      <c r="KP431" s="2" t="s">
        <v>270</v>
      </c>
      <c r="KQ431" s="2" t="s">
        <v>220</v>
      </c>
      <c r="KR431" s="2" t="s">
        <v>220</v>
      </c>
      <c r="KS431" s="2" t="s">
        <v>232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268</v>
      </c>
      <c r="LB431" s="2" t="s">
        <v>270</v>
      </c>
      <c r="LC431" s="2" t="s">
        <v>220</v>
      </c>
      <c r="LD431" s="2" t="s">
        <v>220</v>
      </c>
      <c r="LE431" s="2" t="s">
        <v>232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268</v>
      </c>
      <c r="LN431" s="2" t="s">
        <v>270</v>
      </c>
      <c r="LO431" s="2" t="s">
        <v>220</v>
      </c>
      <c r="LP431" s="2" t="s">
        <v>220</v>
      </c>
      <c r="LQ431" s="2" t="s">
        <v>232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254</v>
      </c>
      <c r="LZ431" s="2" t="s">
        <v>270</v>
      </c>
      <c r="MA431" s="2" t="s">
        <v>220</v>
      </c>
      <c r="MB431" s="2" t="s">
        <v>220</v>
      </c>
      <c r="MC431" s="2" t="s">
        <v>232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277</v>
      </c>
      <c r="ML431" s="2" t="s">
        <v>270</v>
      </c>
      <c r="MM431" s="2" t="s">
        <v>220</v>
      </c>
      <c r="MN431" s="2" t="s">
        <v>220</v>
      </c>
      <c r="MO431" s="2" t="s">
        <v>232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230</v>
      </c>
      <c r="MX431" s="2" t="s">
        <v>270</v>
      </c>
      <c r="MY431" s="2" t="s">
        <v>606</v>
      </c>
      <c r="MZ431" s="2" t="s">
        <v>2346</v>
      </c>
      <c r="NA431" s="2" t="s">
        <v>232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220</v>
      </c>
      <c r="NJ431" s="2" t="s">
        <v>220</v>
      </c>
      <c r="NK431" s="2" t="s">
        <v>220</v>
      </c>
      <c r="NL431" s="2" t="s">
        <v>220</v>
      </c>
      <c r="NM431" s="2" t="s">
        <v>220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277</v>
      </c>
      <c r="NV431" s="2" t="s">
        <v>270</v>
      </c>
      <c r="NW431" s="2" t="s">
        <v>220</v>
      </c>
      <c r="NX431" s="2" t="s">
        <v>220</v>
      </c>
      <c r="NY431" s="2" t="s">
        <v>232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220</v>
      </c>
      <c r="OI431" s="2" t="s">
        <v>220</v>
      </c>
      <c r="OJ431" s="2" t="s">
        <v>220</v>
      </c>
      <c r="OK431" s="2" t="s">
        <v>220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230</v>
      </c>
      <c r="OT431" s="2" t="s">
        <v>270</v>
      </c>
      <c r="OU431" s="2" t="s">
        <v>607</v>
      </c>
      <c r="OV431" s="2" t="s">
        <v>220</v>
      </c>
      <c r="OW431" s="2" t="s">
        <v>232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220</v>
      </c>
      <c r="PG431" s="2" t="s">
        <v>220</v>
      </c>
      <c r="PH431" s="2" t="s">
        <v>220</v>
      </c>
      <c r="PI431" s="2" t="s">
        <v>220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230</v>
      </c>
      <c r="PR431" s="2" t="s">
        <v>270</v>
      </c>
      <c r="PS431" s="2" t="s">
        <v>609</v>
      </c>
      <c r="PT431" s="2" t="s">
        <v>2410</v>
      </c>
      <c r="PU431" s="2" t="s">
        <v>232</v>
      </c>
      <c r="PV431" s="2" t="s">
        <v>220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</row>
    <row r="432">
      <c r="A432" s="2" t="s">
        <v>3674</v>
      </c>
      <c r="B432" s="2" t="s">
        <v>209</v>
      </c>
      <c r="C432" s="2" t="s">
        <v>3341</v>
      </c>
      <c r="D432" s="2" t="s">
        <v>1713</v>
      </c>
      <c r="E432" s="2" t="s">
        <v>2173</v>
      </c>
      <c r="F432" s="2" t="s">
        <v>3342</v>
      </c>
      <c r="G432" s="2" t="s">
        <v>3342</v>
      </c>
      <c r="H432" s="2" t="s">
        <v>3342</v>
      </c>
      <c r="I432" s="2" t="s">
        <v>3675</v>
      </c>
      <c r="J432" s="2" t="s">
        <v>215</v>
      </c>
      <c r="K432" s="2" t="s">
        <v>761</v>
      </c>
      <c r="L432" s="3">
        <v>85</v>
      </c>
      <c r="M432" s="3">
        <v>89.24</v>
      </c>
      <c r="N432" s="3">
        <v>179.99</v>
      </c>
      <c r="O432" s="2" t="s">
        <v>217</v>
      </c>
      <c r="P432" s="2" t="s">
        <v>218</v>
      </c>
      <c r="Q432" s="2" t="s">
        <v>219</v>
      </c>
      <c r="R432" s="2" t="s">
        <v>220</v>
      </c>
      <c r="S432" s="2" t="s">
        <v>3344</v>
      </c>
      <c r="T432" s="2" t="s">
        <v>220</v>
      </c>
      <c r="U432" s="2" t="s">
        <v>220</v>
      </c>
      <c r="V432" s="2" t="s">
        <v>1033</v>
      </c>
      <c r="W432" s="2" t="s">
        <v>3029</v>
      </c>
      <c r="X432" s="2" t="s">
        <v>3167</v>
      </c>
      <c r="Y432" s="2" t="s">
        <v>2233</v>
      </c>
      <c r="Z432" s="4">
        <v>86</v>
      </c>
      <c r="AA432" s="4">
        <f>=ROUNDDOWN(12.2857142857143,0)</f>
      </c>
      <c r="AB432" s="5">
        <v>7</v>
      </c>
      <c r="AC432" s="2" t="s">
        <v>307</v>
      </c>
      <c r="AD432" s="4">
        <v>5</v>
      </c>
      <c r="AE432" s="4">
        <v>161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>
        <v>16</v>
      </c>
      <c r="AQ432" s="8">
        <v>1445.49</v>
      </c>
      <c r="AR432" s="4">
        <v>17</v>
      </c>
      <c r="AS432" s="8">
        <v>1523.2</v>
      </c>
      <c r="AT432" s="7">
        <v>-0.0588</v>
      </c>
      <c r="AU432" s="7">
        <v>-0.051</v>
      </c>
      <c r="AV432" s="4">
        <v>41</v>
      </c>
      <c r="AW432" s="8">
        <v>3964.09</v>
      </c>
      <c r="AX432" s="4">
        <v>41</v>
      </c>
      <c r="AY432" s="8">
        <v>3906.47</v>
      </c>
      <c r="AZ432" s="7" t="s">
        <v>220</v>
      </c>
      <c r="BA432" s="7">
        <v>0.0147</v>
      </c>
      <c r="BB432" s="7">
        <v>0.3646</v>
      </c>
      <c r="BC432" s="4">
        <v>41</v>
      </c>
      <c r="BD432" s="8">
        <v>3964.09</v>
      </c>
      <c r="BE432" s="4">
        <v>41</v>
      </c>
      <c r="BF432" s="8">
        <v>3906.47</v>
      </c>
      <c r="BG432" s="7" t="s">
        <v>220</v>
      </c>
      <c r="BH432" s="7">
        <v>0.0147</v>
      </c>
      <c r="BI432" s="7">
        <v>1</v>
      </c>
      <c r="BJ432" s="4">
        <v>16</v>
      </c>
      <c r="BK432" s="8">
        <v>1445.49</v>
      </c>
      <c r="BL432" s="2" t="s">
        <v>3218</v>
      </c>
      <c r="BM432" s="7">
        <v>1</v>
      </c>
      <c r="BN432" s="7">
        <v>1</v>
      </c>
      <c r="BO432" s="4"/>
      <c r="BP432" s="8"/>
      <c r="BQ432" s="4">
        <v>4</v>
      </c>
      <c r="BR432" s="8">
        <v>361.56</v>
      </c>
      <c r="BS432" s="7">
        <v>-1</v>
      </c>
      <c r="BT432" s="7">
        <v>-1</v>
      </c>
      <c r="BU432" s="2" t="s">
        <v>230</v>
      </c>
      <c r="BV432" s="2" t="s">
        <v>217</v>
      </c>
      <c r="BW432" s="2" t="s">
        <v>220</v>
      </c>
      <c r="BX432" s="2" t="s">
        <v>246</v>
      </c>
      <c r="BY432" s="2" t="s">
        <v>232</v>
      </c>
      <c r="BZ432" s="2" t="s">
        <v>220</v>
      </c>
      <c r="CA432" s="4">
        <v>2</v>
      </c>
      <c r="CB432" s="8">
        <v>182.04</v>
      </c>
      <c r="CC432" s="4"/>
      <c r="CD432" s="8"/>
      <c r="CE432" s="7"/>
      <c r="CF432" s="7"/>
      <c r="CG432" s="2" t="s">
        <v>230</v>
      </c>
      <c r="CH432" s="2" t="s">
        <v>217</v>
      </c>
      <c r="CI432" s="2" t="s">
        <v>1415</v>
      </c>
      <c r="CJ432" s="2" t="s">
        <v>3676</v>
      </c>
      <c r="CK432" s="2" t="s">
        <v>232</v>
      </c>
      <c r="CL432" s="2" t="s">
        <v>220</v>
      </c>
      <c r="CM432" s="4">
        <v>1</v>
      </c>
      <c r="CN432" s="8">
        <v>90</v>
      </c>
      <c r="CO432" s="4">
        <v>2</v>
      </c>
      <c r="CP432" s="8">
        <v>180</v>
      </c>
      <c r="CQ432" s="7">
        <v>-0.5</v>
      </c>
      <c r="CR432" s="7">
        <v>-0.5</v>
      </c>
      <c r="CS432" s="2" t="s">
        <v>230</v>
      </c>
      <c r="CT432" s="2" t="s">
        <v>217</v>
      </c>
      <c r="CU432" s="2" t="s">
        <v>1542</v>
      </c>
      <c r="CV432" s="2" t="s">
        <v>702</v>
      </c>
      <c r="CW432" s="2" t="s">
        <v>232</v>
      </c>
      <c r="CX432" s="2" t="s">
        <v>220</v>
      </c>
      <c r="CY432" s="4"/>
      <c r="CZ432" s="8"/>
      <c r="DA432" s="4"/>
      <c r="DB432" s="8"/>
      <c r="DC432" s="7"/>
      <c r="DD432" s="7"/>
      <c r="DE432" s="2" t="s">
        <v>230</v>
      </c>
      <c r="DF432" s="2" t="s">
        <v>217</v>
      </c>
      <c r="DG432" s="2" t="s">
        <v>2262</v>
      </c>
      <c r="DH432" s="2" t="s">
        <v>1934</v>
      </c>
      <c r="DI432" s="2" t="s">
        <v>232</v>
      </c>
      <c r="DJ432" s="2" t="s">
        <v>220</v>
      </c>
      <c r="DK432" s="4">
        <v>12</v>
      </c>
      <c r="DL432" s="8">
        <v>1100.63</v>
      </c>
      <c r="DM432" s="4">
        <v>11</v>
      </c>
      <c r="DN432" s="8">
        <v>981.64</v>
      </c>
      <c r="DO432" s="7">
        <v>0.0909</v>
      </c>
      <c r="DP432" s="7">
        <v>0.1212</v>
      </c>
      <c r="DQ432" s="2" t="s">
        <v>230</v>
      </c>
      <c r="DR432" s="2" t="s">
        <v>217</v>
      </c>
      <c r="DS432" s="2" t="s">
        <v>1741</v>
      </c>
      <c r="DT432" s="2" t="s">
        <v>482</v>
      </c>
      <c r="DU432" s="2" t="s">
        <v>232</v>
      </c>
      <c r="DV432" s="2" t="s">
        <v>220</v>
      </c>
      <c r="DW432" s="4">
        <v>1</v>
      </c>
      <c r="DX432" s="8">
        <v>72.82</v>
      </c>
      <c r="DY432" s="4"/>
      <c r="DZ432" s="8"/>
      <c r="EA432" s="7"/>
      <c r="EB432" s="7"/>
      <c r="EC432" s="2" t="s">
        <v>230</v>
      </c>
      <c r="ED432" s="2" t="s">
        <v>217</v>
      </c>
      <c r="EE432" s="2" t="s">
        <v>2221</v>
      </c>
      <c r="EF432" s="2" t="s">
        <v>1412</v>
      </c>
      <c r="EG432" s="2" t="s">
        <v>232</v>
      </c>
      <c r="EH432" s="2" t="s">
        <v>220</v>
      </c>
      <c r="EI432" s="4"/>
      <c r="EJ432" s="8"/>
      <c r="EK432" s="4"/>
      <c r="EL432" s="8"/>
      <c r="EM432" s="7"/>
      <c r="EN432" s="7"/>
      <c r="EO432" s="2" t="s">
        <v>268</v>
      </c>
      <c r="EP432" s="2" t="s">
        <v>217</v>
      </c>
      <c r="EQ432" s="2" t="s">
        <v>220</v>
      </c>
      <c r="ER432" s="2" t="s">
        <v>220</v>
      </c>
      <c r="ES432" s="2" t="s">
        <v>232</v>
      </c>
      <c r="ET432" s="2" t="s">
        <v>220</v>
      </c>
      <c r="EU432" s="4"/>
      <c r="EV432" s="8"/>
      <c r="EW432" s="4"/>
      <c r="EX432" s="8"/>
      <c r="EY432" s="7"/>
      <c r="EZ432" s="7"/>
      <c r="FA432" s="2" t="s">
        <v>230</v>
      </c>
      <c r="FB432" s="2" t="s">
        <v>217</v>
      </c>
      <c r="FC432" s="2" t="s">
        <v>645</v>
      </c>
      <c r="FD432" s="2" t="s">
        <v>1254</v>
      </c>
      <c r="FE432" s="2" t="s">
        <v>232</v>
      </c>
      <c r="FF432" s="2" t="s">
        <v>220</v>
      </c>
      <c r="FG432" s="4"/>
      <c r="FH432" s="8"/>
      <c r="FI432" s="4"/>
      <c r="FJ432" s="8"/>
      <c r="FK432" s="7"/>
      <c r="FL432" s="7"/>
      <c r="FM432" s="2" t="s">
        <v>230</v>
      </c>
      <c r="FN432" s="2" t="s">
        <v>217</v>
      </c>
      <c r="FO432" s="2" t="s">
        <v>458</v>
      </c>
      <c r="FP432" s="2" t="s">
        <v>3318</v>
      </c>
      <c r="FQ432" s="2" t="s">
        <v>232</v>
      </c>
      <c r="FR432" s="2" t="s">
        <v>220</v>
      </c>
      <c r="FS432" s="4"/>
      <c r="FT432" s="8"/>
      <c r="FU432" s="4"/>
      <c r="FV432" s="8"/>
      <c r="FW432" s="7"/>
      <c r="FX432" s="7"/>
      <c r="FY432" s="2" t="s">
        <v>416</v>
      </c>
      <c r="FZ432" s="2" t="s">
        <v>217</v>
      </c>
      <c r="GA432" s="2" t="s">
        <v>220</v>
      </c>
      <c r="GB432" s="2" t="s">
        <v>220</v>
      </c>
      <c r="GC432" s="2" t="s">
        <v>232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230</v>
      </c>
      <c r="GL432" s="2" t="s">
        <v>217</v>
      </c>
      <c r="GM432" s="2" t="s">
        <v>250</v>
      </c>
      <c r="GN432" s="2" t="s">
        <v>220</v>
      </c>
      <c r="GO432" s="2" t="s">
        <v>232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268</v>
      </c>
      <c r="GX432" s="2" t="s">
        <v>217</v>
      </c>
      <c r="GY432" s="2" t="s">
        <v>220</v>
      </c>
      <c r="GZ432" s="2" t="s">
        <v>220</v>
      </c>
      <c r="HA432" s="2" t="s">
        <v>232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268</v>
      </c>
      <c r="HJ432" s="2" t="s">
        <v>217</v>
      </c>
      <c r="HK432" s="2" t="s">
        <v>220</v>
      </c>
      <c r="HL432" s="2" t="s">
        <v>220</v>
      </c>
      <c r="HM432" s="2" t="s">
        <v>232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230</v>
      </c>
      <c r="HV432" s="2" t="s">
        <v>217</v>
      </c>
      <c r="HW432" s="2" t="s">
        <v>382</v>
      </c>
      <c r="HX432" s="2" t="s">
        <v>220</v>
      </c>
      <c r="HY432" s="2" t="s">
        <v>232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230</v>
      </c>
      <c r="IH432" s="2" t="s">
        <v>217</v>
      </c>
      <c r="II432" s="2" t="s">
        <v>2942</v>
      </c>
      <c r="IJ432" s="2" t="s">
        <v>1472</v>
      </c>
      <c r="IK432" s="2" t="s">
        <v>232</v>
      </c>
      <c r="IL432" s="2" t="s">
        <v>220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217</v>
      </c>
      <c r="IU432" s="2" t="s">
        <v>220</v>
      </c>
      <c r="IV432" s="2" t="s">
        <v>220</v>
      </c>
      <c r="IW432" s="2" t="s">
        <v>232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254</v>
      </c>
      <c r="JF432" s="2" t="s">
        <v>217</v>
      </c>
      <c r="JG432" s="2" t="s">
        <v>220</v>
      </c>
      <c r="JH432" s="2" t="s">
        <v>220</v>
      </c>
      <c r="JI432" s="2" t="s">
        <v>232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230</v>
      </c>
      <c r="JR432" s="2" t="s">
        <v>217</v>
      </c>
      <c r="JS432" s="2" t="s">
        <v>2695</v>
      </c>
      <c r="JT432" s="2" t="s">
        <v>3677</v>
      </c>
      <c r="JU432" s="2" t="s">
        <v>232</v>
      </c>
      <c r="JV432" s="2" t="s">
        <v>220</v>
      </c>
      <c r="JW432" s="4"/>
      <c r="JX432" s="8"/>
      <c r="JY432" s="4"/>
      <c r="JZ432" s="8"/>
      <c r="KA432" s="7"/>
      <c r="KB432" s="7"/>
      <c r="KC432" s="2" t="s">
        <v>230</v>
      </c>
      <c r="KD432" s="2" t="s">
        <v>217</v>
      </c>
      <c r="KE432" s="2" t="s">
        <v>262</v>
      </c>
      <c r="KF432" s="2" t="s">
        <v>220</v>
      </c>
      <c r="KG432" s="2" t="s">
        <v>232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230</v>
      </c>
      <c r="KP432" s="2" t="s">
        <v>217</v>
      </c>
      <c r="KQ432" s="2" t="s">
        <v>3678</v>
      </c>
      <c r="KR432" s="2" t="s">
        <v>220</v>
      </c>
      <c r="KS432" s="2" t="s">
        <v>232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268</v>
      </c>
      <c r="LB432" s="2" t="s">
        <v>217</v>
      </c>
      <c r="LC432" s="2" t="s">
        <v>220</v>
      </c>
      <c r="LD432" s="2" t="s">
        <v>220</v>
      </c>
      <c r="LE432" s="2" t="s">
        <v>232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268</v>
      </c>
      <c r="LN432" s="2" t="s">
        <v>217</v>
      </c>
      <c r="LO432" s="2" t="s">
        <v>220</v>
      </c>
      <c r="LP432" s="2" t="s">
        <v>220</v>
      </c>
      <c r="LQ432" s="2" t="s">
        <v>232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230</v>
      </c>
      <c r="LZ432" s="2" t="s">
        <v>270</v>
      </c>
      <c r="MA432" s="2" t="s">
        <v>810</v>
      </c>
      <c r="MB432" s="2" t="s">
        <v>936</v>
      </c>
      <c r="MC432" s="2" t="s">
        <v>232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416</v>
      </c>
      <c r="ML432" s="2" t="s">
        <v>217</v>
      </c>
      <c r="MM432" s="2" t="s">
        <v>220</v>
      </c>
      <c r="MN432" s="2" t="s">
        <v>220</v>
      </c>
      <c r="MO432" s="2" t="s">
        <v>232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230</v>
      </c>
      <c r="MX432" s="2" t="s">
        <v>274</v>
      </c>
      <c r="MY432" s="2" t="s">
        <v>480</v>
      </c>
      <c r="MZ432" s="2" t="s">
        <v>1472</v>
      </c>
      <c r="NA432" s="2" t="s">
        <v>232</v>
      </c>
      <c r="NB432" s="2" t="s">
        <v>220</v>
      </c>
      <c r="NC432" s="4"/>
      <c r="ND432" s="8"/>
      <c r="NE432" s="4"/>
      <c r="NF432" s="8"/>
      <c r="NG432" s="7"/>
      <c r="NH432" s="7"/>
      <c r="NI432" s="2" t="s">
        <v>220</v>
      </c>
      <c r="NJ432" s="2" t="s">
        <v>220</v>
      </c>
      <c r="NK432" s="2" t="s">
        <v>220</v>
      </c>
      <c r="NL432" s="2" t="s">
        <v>220</v>
      </c>
      <c r="NM432" s="2" t="s">
        <v>220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277</v>
      </c>
      <c r="NV432" s="2" t="s">
        <v>217</v>
      </c>
      <c r="NW432" s="2" t="s">
        <v>220</v>
      </c>
      <c r="NX432" s="2" t="s">
        <v>220</v>
      </c>
      <c r="NY432" s="2" t="s">
        <v>232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220</v>
      </c>
      <c r="OH432" s="2" t="s">
        <v>220</v>
      </c>
      <c r="OI432" s="2" t="s">
        <v>220</v>
      </c>
      <c r="OJ432" s="2" t="s">
        <v>220</v>
      </c>
      <c r="OK432" s="2" t="s">
        <v>220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254</v>
      </c>
      <c r="OT432" s="2" t="s">
        <v>270</v>
      </c>
      <c r="OU432" s="2" t="s">
        <v>220</v>
      </c>
      <c r="OV432" s="2" t="s">
        <v>220</v>
      </c>
      <c r="OW432" s="2" t="s">
        <v>232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220</v>
      </c>
      <c r="PF432" s="2" t="s">
        <v>220</v>
      </c>
      <c r="PG432" s="2" t="s">
        <v>220</v>
      </c>
      <c r="PH432" s="2" t="s">
        <v>220</v>
      </c>
      <c r="PI432" s="2" t="s">
        <v>220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254</v>
      </c>
      <c r="PR432" s="2" t="s">
        <v>270</v>
      </c>
      <c r="PS432" s="2" t="s">
        <v>220</v>
      </c>
      <c r="PT432" s="2" t="s">
        <v>220</v>
      </c>
      <c r="PU432" s="2" t="s">
        <v>232</v>
      </c>
      <c r="PV432" s="2" t="s">
        <v>220</v>
      </c>
      <c r="PW432" s="4">
        <v>86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>
        <v>5</v>
      </c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>
        <v>112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>
        <v>44</v>
      </c>
      <c r="TG432" s="4"/>
      <c r="TH432" s="4"/>
    </row>
    <row r="433">
      <c r="A433" s="2" t="s">
        <v>3679</v>
      </c>
      <c r="B433" s="2" t="s">
        <v>209</v>
      </c>
      <c r="C433" s="2" t="s">
        <v>3341</v>
      </c>
      <c r="D433" s="2" t="s">
        <v>1713</v>
      </c>
      <c r="E433" s="2" t="s">
        <v>2173</v>
      </c>
      <c r="F433" s="2" t="s">
        <v>3342</v>
      </c>
      <c r="G433" s="2" t="s">
        <v>3342</v>
      </c>
      <c r="H433" s="2" t="s">
        <v>3342</v>
      </c>
      <c r="I433" s="2" t="s">
        <v>3675</v>
      </c>
      <c r="J433" s="2" t="s">
        <v>1518</v>
      </c>
      <c r="K433" s="2" t="s">
        <v>761</v>
      </c>
      <c r="L433" s="3">
        <v>95</v>
      </c>
      <c r="M433" s="3">
        <v>99.74</v>
      </c>
      <c r="N433" s="3">
        <v>199.99</v>
      </c>
      <c r="O433" s="2" t="s">
        <v>217</v>
      </c>
      <c r="P433" s="2" t="s">
        <v>218</v>
      </c>
      <c r="Q433" s="2" t="s">
        <v>219</v>
      </c>
      <c r="R433" s="2" t="s">
        <v>220</v>
      </c>
      <c r="S433" s="2" t="s">
        <v>3344</v>
      </c>
      <c r="T433" s="2" t="s">
        <v>220</v>
      </c>
      <c r="U433" s="2" t="s">
        <v>220</v>
      </c>
      <c r="V433" s="2" t="s">
        <v>1033</v>
      </c>
      <c r="W433" s="2" t="s">
        <v>3029</v>
      </c>
      <c r="X433" s="2" t="s">
        <v>3167</v>
      </c>
      <c r="Y433" s="2" t="s">
        <v>2233</v>
      </c>
      <c r="Z433" s="4">
        <v>98</v>
      </c>
      <c r="AA433" s="4">
        <f>=ROUNDDOWN(10.8888888888889,0)</f>
      </c>
      <c r="AB433" s="5">
        <v>9</v>
      </c>
      <c r="AC433" s="2" t="s">
        <v>307</v>
      </c>
      <c r="AD433" s="4">
        <v>28</v>
      </c>
      <c r="AE433" s="4">
        <v>154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>
        <v>25</v>
      </c>
      <c r="AQ433" s="8">
        <v>2518.6</v>
      </c>
      <c r="AR433" s="4">
        <v>24</v>
      </c>
      <c r="AS433" s="8">
        <v>2383.27</v>
      </c>
      <c r="AT433" s="7">
        <v>0.0417</v>
      </c>
      <c r="AU433" s="7">
        <v>0.0568</v>
      </c>
      <c r="AV433" s="4" t="s">
        <v>220</v>
      </c>
      <c r="AW433" s="8" t="s">
        <v>220</v>
      </c>
      <c r="AX433" s="4" t="s">
        <v>220</v>
      </c>
      <c r="AY433" s="8" t="s">
        <v>220</v>
      </c>
      <c r="AZ433" s="7" t="s">
        <v>220</v>
      </c>
      <c r="BA433" s="7" t="s">
        <v>220</v>
      </c>
      <c r="BB433" s="7">
        <v>0.6354</v>
      </c>
      <c r="BC433" s="4" t="s">
        <v>220</v>
      </c>
      <c r="BD433" s="8" t="s">
        <v>220</v>
      </c>
      <c r="BE433" s="4" t="s">
        <v>220</v>
      </c>
      <c r="BF433" s="8" t="s">
        <v>220</v>
      </c>
      <c r="BG433" s="7" t="s">
        <v>220</v>
      </c>
      <c r="BH433" s="7" t="s">
        <v>220</v>
      </c>
      <c r="BI433" s="7" t="s">
        <v>220</v>
      </c>
      <c r="BJ433" s="4">
        <v>25</v>
      </c>
      <c r="BK433" s="8">
        <v>2518.6</v>
      </c>
      <c r="BL433" s="2" t="s">
        <v>3680</v>
      </c>
      <c r="BM433" s="7">
        <v>1</v>
      </c>
      <c r="BN433" s="7">
        <v>1</v>
      </c>
      <c r="BO433" s="4">
        <v>3</v>
      </c>
      <c r="BP433" s="8">
        <v>300.81</v>
      </c>
      <c r="BQ433" s="4">
        <v>7</v>
      </c>
      <c r="BR433" s="8">
        <v>701.89</v>
      </c>
      <c r="BS433" s="7">
        <v>-0.5714</v>
      </c>
      <c r="BT433" s="7">
        <v>-0.5714</v>
      </c>
      <c r="BU433" s="2" t="s">
        <v>230</v>
      </c>
      <c r="BV433" s="2" t="s">
        <v>217</v>
      </c>
      <c r="BW433" s="2" t="s">
        <v>220</v>
      </c>
      <c r="BX433" s="2" t="s">
        <v>1426</v>
      </c>
      <c r="BY433" s="2" t="s">
        <v>232</v>
      </c>
      <c r="BZ433" s="2" t="s">
        <v>220</v>
      </c>
      <c r="CA433" s="4">
        <v>10</v>
      </c>
      <c r="CB433" s="8">
        <v>1024</v>
      </c>
      <c r="CC433" s="4"/>
      <c r="CD433" s="8"/>
      <c r="CE433" s="7"/>
      <c r="CF433" s="7"/>
      <c r="CG433" s="2" t="s">
        <v>230</v>
      </c>
      <c r="CH433" s="2" t="s">
        <v>217</v>
      </c>
      <c r="CI433" s="2" t="s">
        <v>1415</v>
      </c>
      <c r="CJ433" s="2" t="s">
        <v>3346</v>
      </c>
      <c r="CK433" s="2" t="s">
        <v>232</v>
      </c>
      <c r="CL433" s="2" t="s">
        <v>220</v>
      </c>
      <c r="CM433" s="4">
        <v>1</v>
      </c>
      <c r="CN433" s="8">
        <v>100</v>
      </c>
      <c r="CO433" s="4">
        <v>2</v>
      </c>
      <c r="CP433" s="8">
        <v>200</v>
      </c>
      <c r="CQ433" s="7">
        <v>-0.5</v>
      </c>
      <c r="CR433" s="7">
        <v>-0.5</v>
      </c>
      <c r="CS433" s="2" t="s">
        <v>230</v>
      </c>
      <c r="CT433" s="2" t="s">
        <v>217</v>
      </c>
      <c r="CU433" s="2" t="s">
        <v>1542</v>
      </c>
      <c r="CV433" s="2" t="s">
        <v>702</v>
      </c>
      <c r="CW433" s="2" t="s">
        <v>232</v>
      </c>
      <c r="CX433" s="2" t="s">
        <v>220</v>
      </c>
      <c r="CY433" s="4"/>
      <c r="CZ433" s="8"/>
      <c r="DA433" s="4"/>
      <c r="DB433" s="8"/>
      <c r="DC433" s="7"/>
      <c r="DD433" s="7"/>
      <c r="DE433" s="2" t="s">
        <v>230</v>
      </c>
      <c r="DF433" s="2" t="s">
        <v>217</v>
      </c>
      <c r="DG433" s="2" t="s">
        <v>2262</v>
      </c>
      <c r="DH433" s="2" t="s">
        <v>3681</v>
      </c>
      <c r="DI433" s="2" t="s">
        <v>232</v>
      </c>
      <c r="DJ433" s="2" t="s">
        <v>220</v>
      </c>
      <c r="DK433" s="4">
        <v>9</v>
      </c>
      <c r="DL433" s="8">
        <v>897.66</v>
      </c>
      <c r="DM433" s="4">
        <v>11</v>
      </c>
      <c r="DN433" s="8">
        <v>1097.14</v>
      </c>
      <c r="DO433" s="7">
        <v>-0.1818</v>
      </c>
      <c r="DP433" s="7">
        <v>-0.1818</v>
      </c>
      <c r="DQ433" s="2" t="s">
        <v>230</v>
      </c>
      <c r="DR433" s="2" t="s">
        <v>217</v>
      </c>
      <c r="DS433" s="2" t="s">
        <v>1741</v>
      </c>
      <c r="DT433" s="2" t="s">
        <v>1736</v>
      </c>
      <c r="DU433" s="2" t="s">
        <v>232</v>
      </c>
      <c r="DV433" s="2" t="s">
        <v>220</v>
      </c>
      <c r="DW433" s="4">
        <v>1</v>
      </c>
      <c r="DX433" s="8">
        <v>96.38</v>
      </c>
      <c r="DY433" s="4">
        <v>3</v>
      </c>
      <c r="DZ433" s="8">
        <v>279.5</v>
      </c>
      <c r="EA433" s="7">
        <v>-0.6667</v>
      </c>
      <c r="EB433" s="7">
        <v>-0.6552</v>
      </c>
      <c r="EC433" s="2" t="s">
        <v>230</v>
      </c>
      <c r="ED433" s="2" t="s">
        <v>217</v>
      </c>
      <c r="EE433" s="2" t="s">
        <v>2221</v>
      </c>
      <c r="EF433" s="2" t="s">
        <v>2693</v>
      </c>
      <c r="EG433" s="2" t="s">
        <v>232</v>
      </c>
      <c r="EH433" s="2" t="s">
        <v>220</v>
      </c>
      <c r="EI433" s="4"/>
      <c r="EJ433" s="8"/>
      <c r="EK433" s="4"/>
      <c r="EL433" s="8"/>
      <c r="EM433" s="7"/>
      <c r="EN433" s="7"/>
      <c r="EO433" s="2" t="s">
        <v>268</v>
      </c>
      <c r="EP433" s="2" t="s">
        <v>217</v>
      </c>
      <c r="EQ433" s="2" t="s">
        <v>220</v>
      </c>
      <c r="ER433" s="2" t="s">
        <v>220</v>
      </c>
      <c r="ES433" s="2" t="s">
        <v>232</v>
      </c>
      <c r="ET433" s="2" t="s">
        <v>220</v>
      </c>
      <c r="EU433" s="4"/>
      <c r="EV433" s="8"/>
      <c r="EW433" s="4">
        <v>1</v>
      </c>
      <c r="EX433" s="8">
        <v>104.74</v>
      </c>
      <c r="EY433" s="7">
        <v>-1</v>
      </c>
      <c r="EZ433" s="7">
        <v>-1</v>
      </c>
      <c r="FA433" s="2" t="s">
        <v>230</v>
      </c>
      <c r="FB433" s="2" t="s">
        <v>217</v>
      </c>
      <c r="FC433" s="2" t="s">
        <v>645</v>
      </c>
      <c r="FD433" s="2" t="s">
        <v>904</v>
      </c>
      <c r="FE433" s="2" t="s">
        <v>232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230</v>
      </c>
      <c r="FN433" s="2" t="s">
        <v>217</v>
      </c>
      <c r="FO433" s="2" t="s">
        <v>458</v>
      </c>
      <c r="FP433" s="2" t="s">
        <v>735</v>
      </c>
      <c r="FQ433" s="2" t="s">
        <v>232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416</v>
      </c>
      <c r="FZ433" s="2" t="s">
        <v>217</v>
      </c>
      <c r="GA433" s="2" t="s">
        <v>220</v>
      </c>
      <c r="GB433" s="2" t="s">
        <v>220</v>
      </c>
      <c r="GC433" s="2" t="s">
        <v>232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230</v>
      </c>
      <c r="GL433" s="2" t="s">
        <v>217</v>
      </c>
      <c r="GM433" s="2" t="s">
        <v>250</v>
      </c>
      <c r="GN433" s="2" t="s">
        <v>220</v>
      </c>
      <c r="GO433" s="2" t="s">
        <v>232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217</v>
      </c>
      <c r="GY433" s="2" t="s">
        <v>220</v>
      </c>
      <c r="GZ433" s="2" t="s">
        <v>220</v>
      </c>
      <c r="HA433" s="2" t="s">
        <v>232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268</v>
      </c>
      <c r="HJ433" s="2" t="s">
        <v>217</v>
      </c>
      <c r="HK433" s="2" t="s">
        <v>220</v>
      </c>
      <c r="HL433" s="2" t="s">
        <v>220</v>
      </c>
      <c r="HM433" s="2" t="s">
        <v>232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230</v>
      </c>
      <c r="HV433" s="2" t="s">
        <v>217</v>
      </c>
      <c r="HW433" s="2" t="s">
        <v>382</v>
      </c>
      <c r="HX433" s="2" t="s">
        <v>220</v>
      </c>
      <c r="HY433" s="2" t="s">
        <v>232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230</v>
      </c>
      <c r="IH433" s="2" t="s">
        <v>217</v>
      </c>
      <c r="II433" s="2" t="s">
        <v>2942</v>
      </c>
      <c r="IJ433" s="2" t="s">
        <v>233</v>
      </c>
      <c r="IK433" s="2" t="s">
        <v>232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217</v>
      </c>
      <c r="IU433" s="2" t="s">
        <v>220</v>
      </c>
      <c r="IV433" s="2" t="s">
        <v>220</v>
      </c>
      <c r="IW433" s="2" t="s">
        <v>232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254</v>
      </c>
      <c r="JF433" s="2" t="s">
        <v>217</v>
      </c>
      <c r="JG433" s="2" t="s">
        <v>220</v>
      </c>
      <c r="JH433" s="2" t="s">
        <v>220</v>
      </c>
      <c r="JI433" s="2" t="s">
        <v>232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230</v>
      </c>
      <c r="JR433" s="2" t="s">
        <v>217</v>
      </c>
      <c r="JS433" s="2" t="s">
        <v>2695</v>
      </c>
      <c r="JT433" s="2" t="s">
        <v>455</v>
      </c>
      <c r="JU433" s="2" t="s">
        <v>232</v>
      </c>
      <c r="JV433" s="2" t="s">
        <v>220</v>
      </c>
      <c r="JW433" s="4">
        <v>1</v>
      </c>
      <c r="JX433" s="8">
        <v>99.75</v>
      </c>
      <c r="JY433" s="4"/>
      <c r="JZ433" s="8"/>
      <c r="KA433" s="7"/>
      <c r="KB433" s="7"/>
      <c r="KC433" s="2" t="s">
        <v>230</v>
      </c>
      <c r="KD433" s="2" t="s">
        <v>217</v>
      </c>
      <c r="KE433" s="2" t="s">
        <v>262</v>
      </c>
      <c r="KF433" s="2" t="s">
        <v>295</v>
      </c>
      <c r="KG433" s="2" t="s">
        <v>232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230</v>
      </c>
      <c r="KP433" s="2" t="s">
        <v>217</v>
      </c>
      <c r="KQ433" s="2" t="s">
        <v>3158</v>
      </c>
      <c r="KR433" s="2" t="s">
        <v>220</v>
      </c>
      <c r="KS433" s="2" t="s">
        <v>232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268</v>
      </c>
      <c r="LB433" s="2" t="s">
        <v>217</v>
      </c>
      <c r="LC433" s="2" t="s">
        <v>220</v>
      </c>
      <c r="LD433" s="2" t="s">
        <v>220</v>
      </c>
      <c r="LE433" s="2" t="s">
        <v>232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268</v>
      </c>
      <c r="LN433" s="2" t="s">
        <v>217</v>
      </c>
      <c r="LO433" s="2" t="s">
        <v>220</v>
      </c>
      <c r="LP433" s="2" t="s">
        <v>220</v>
      </c>
      <c r="LQ433" s="2" t="s">
        <v>232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270</v>
      </c>
      <c r="MA433" s="2" t="s">
        <v>810</v>
      </c>
      <c r="MB433" s="2" t="s">
        <v>220</v>
      </c>
      <c r="MC433" s="2" t="s">
        <v>232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230</v>
      </c>
      <c r="ML433" s="2" t="s">
        <v>270</v>
      </c>
      <c r="MM433" s="2" t="s">
        <v>421</v>
      </c>
      <c r="MN433" s="2" t="s">
        <v>1092</v>
      </c>
      <c r="MO433" s="2" t="s">
        <v>232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230</v>
      </c>
      <c r="MX433" s="2" t="s">
        <v>274</v>
      </c>
      <c r="MY433" s="2" t="s">
        <v>480</v>
      </c>
      <c r="MZ433" s="2" t="s">
        <v>3681</v>
      </c>
      <c r="NA433" s="2" t="s">
        <v>232</v>
      </c>
      <c r="NB433" s="2" t="s">
        <v>220</v>
      </c>
      <c r="NC433" s="4"/>
      <c r="ND433" s="8"/>
      <c r="NE433" s="4"/>
      <c r="NF433" s="8"/>
      <c r="NG433" s="7"/>
      <c r="NH433" s="7"/>
      <c r="NI433" s="2" t="s">
        <v>220</v>
      </c>
      <c r="NJ433" s="2" t="s">
        <v>220</v>
      </c>
      <c r="NK433" s="2" t="s">
        <v>220</v>
      </c>
      <c r="NL433" s="2" t="s">
        <v>220</v>
      </c>
      <c r="NM433" s="2" t="s">
        <v>220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277</v>
      </c>
      <c r="NV433" s="2" t="s">
        <v>217</v>
      </c>
      <c r="NW433" s="2" t="s">
        <v>220</v>
      </c>
      <c r="NX433" s="2" t="s">
        <v>220</v>
      </c>
      <c r="NY433" s="2" t="s">
        <v>232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220</v>
      </c>
      <c r="OI433" s="2" t="s">
        <v>220</v>
      </c>
      <c r="OJ433" s="2" t="s">
        <v>220</v>
      </c>
      <c r="OK433" s="2" t="s">
        <v>220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254</v>
      </c>
      <c r="OT433" s="2" t="s">
        <v>270</v>
      </c>
      <c r="OU433" s="2" t="s">
        <v>220</v>
      </c>
      <c r="OV433" s="2" t="s">
        <v>220</v>
      </c>
      <c r="OW433" s="2" t="s">
        <v>232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220</v>
      </c>
      <c r="PF433" s="2" t="s">
        <v>220</v>
      </c>
      <c r="PG433" s="2" t="s">
        <v>220</v>
      </c>
      <c r="PH433" s="2" t="s">
        <v>220</v>
      </c>
      <c r="PI433" s="2" t="s">
        <v>220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254</v>
      </c>
      <c r="PR433" s="2" t="s">
        <v>270</v>
      </c>
      <c r="PS433" s="2" t="s">
        <v>220</v>
      </c>
      <c r="PT433" s="2" t="s">
        <v>220</v>
      </c>
      <c r="PU433" s="2" t="s">
        <v>232</v>
      </c>
      <c r="PV433" s="2" t="s">
        <v>220</v>
      </c>
      <c r="PW433" s="4">
        <v>98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>
        <v>28</v>
      </c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>
        <v>72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>
        <v>54</v>
      </c>
      <c r="TG433" s="4"/>
      <c r="TH433" s="4"/>
    </row>
    <row r="434">
      <c r="A434" s="2" t="s">
        <v>3682</v>
      </c>
      <c r="B434" s="2" t="s">
        <v>209</v>
      </c>
      <c r="C434" s="2" t="s">
        <v>3341</v>
      </c>
      <c r="D434" s="2" t="s">
        <v>1713</v>
      </c>
      <c r="E434" s="2" t="s">
        <v>2173</v>
      </c>
      <c r="F434" s="2" t="s">
        <v>3377</v>
      </c>
      <c r="G434" s="2" t="s">
        <v>3377</v>
      </c>
      <c r="H434" s="2" t="s">
        <v>3377</v>
      </c>
      <c r="I434" s="2" t="s">
        <v>3683</v>
      </c>
      <c r="J434" s="2" t="s">
        <v>215</v>
      </c>
      <c r="K434" s="2" t="s">
        <v>1329</v>
      </c>
      <c r="L434" s="3">
        <v>72</v>
      </c>
      <c r="M434" s="3">
        <v>75.6</v>
      </c>
      <c r="N434" s="3">
        <v>149.99</v>
      </c>
      <c r="O434" s="2" t="s">
        <v>217</v>
      </c>
      <c r="P434" s="2" t="s">
        <v>405</v>
      </c>
      <c r="Q434" s="2" t="s">
        <v>219</v>
      </c>
      <c r="R434" s="2" t="s">
        <v>220</v>
      </c>
      <c r="S434" s="2" t="s">
        <v>3684</v>
      </c>
      <c r="T434" s="2" t="s">
        <v>222</v>
      </c>
      <c r="U434" s="2" t="s">
        <v>3531</v>
      </c>
      <c r="V434" s="2" t="s">
        <v>3167</v>
      </c>
      <c r="W434" s="2" t="s">
        <v>3167</v>
      </c>
      <c r="X434" s="2" t="s">
        <v>845</v>
      </c>
      <c r="Y434" s="2" t="s">
        <v>3384</v>
      </c>
      <c r="Z434" s="4">
        <v>76</v>
      </c>
      <c r="AA434" s="4">
        <f>=ROUNDDOWN(38,0)</f>
      </c>
      <c r="AB434" s="5">
        <v>2</v>
      </c>
      <c r="AC434" s="2" t="s">
        <v>220</v>
      </c>
      <c r="AD434" s="4"/>
      <c r="AE434" s="4"/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>
        <v>3</v>
      </c>
      <c r="AQ434" s="8">
        <v>240.41</v>
      </c>
      <c r="AR434" s="4"/>
      <c r="AS434" s="8"/>
      <c r="AT434" s="7"/>
      <c r="AU434" s="7"/>
      <c r="AV434" s="4">
        <v>12</v>
      </c>
      <c r="AW434" s="8">
        <v>1078.33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>
        <v>0.2229</v>
      </c>
      <c r="BC434" s="4">
        <v>12</v>
      </c>
      <c r="BD434" s="8">
        <v>1078.33</v>
      </c>
      <c r="BE434" s="4" t="s">
        <v>220</v>
      </c>
      <c r="BF434" s="8" t="s">
        <v>220</v>
      </c>
      <c r="BG434" s="7" t="s">
        <v>220</v>
      </c>
      <c r="BH434" s="7" t="s">
        <v>220</v>
      </c>
      <c r="BI434" s="7">
        <v>1</v>
      </c>
      <c r="BJ434" s="4">
        <v>3</v>
      </c>
      <c r="BK434" s="8">
        <v>240.41</v>
      </c>
      <c r="BL434" s="2" t="s">
        <v>834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230</v>
      </c>
      <c r="BV434" s="2" t="s">
        <v>217</v>
      </c>
      <c r="BW434" s="2" t="s">
        <v>220</v>
      </c>
      <c r="BX434" s="2" t="s">
        <v>220</v>
      </c>
      <c r="BY434" s="2" t="s">
        <v>232</v>
      </c>
      <c r="BZ434" s="2" t="s">
        <v>220</v>
      </c>
      <c r="CA434" s="4"/>
      <c r="CB434" s="8"/>
      <c r="CC434" s="4"/>
      <c r="CD434" s="8"/>
      <c r="CE434" s="7"/>
      <c r="CF434" s="7"/>
      <c r="CG434" s="2" t="s">
        <v>230</v>
      </c>
      <c r="CH434" s="2" t="s">
        <v>217</v>
      </c>
      <c r="CI434" s="2" t="s">
        <v>3384</v>
      </c>
      <c r="CJ434" s="2" t="s">
        <v>1015</v>
      </c>
      <c r="CK434" s="2" t="s">
        <v>232</v>
      </c>
      <c r="CL434" s="2" t="s">
        <v>220</v>
      </c>
      <c r="CM434" s="4"/>
      <c r="CN434" s="8"/>
      <c r="CO434" s="4"/>
      <c r="CP434" s="8"/>
      <c r="CQ434" s="7"/>
      <c r="CR434" s="7"/>
      <c r="CS434" s="2" t="s">
        <v>230</v>
      </c>
      <c r="CT434" s="2" t="s">
        <v>217</v>
      </c>
      <c r="CU434" s="2" t="s">
        <v>1983</v>
      </c>
      <c r="CV434" s="2" t="s">
        <v>711</v>
      </c>
      <c r="CW434" s="2" t="s">
        <v>232</v>
      </c>
      <c r="CX434" s="2" t="s">
        <v>220</v>
      </c>
      <c r="CY434" s="4">
        <v>1</v>
      </c>
      <c r="CZ434" s="8">
        <v>81.65</v>
      </c>
      <c r="DA434" s="4"/>
      <c r="DB434" s="8"/>
      <c r="DC434" s="7"/>
      <c r="DD434" s="7"/>
      <c r="DE434" s="2" t="s">
        <v>230</v>
      </c>
      <c r="DF434" s="2" t="s">
        <v>217</v>
      </c>
      <c r="DG434" s="2" t="s">
        <v>3685</v>
      </c>
      <c r="DH434" s="2" t="s">
        <v>1814</v>
      </c>
      <c r="DI434" s="2" t="s">
        <v>232</v>
      </c>
      <c r="DJ434" s="2" t="s">
        <v>220</v>
      </c>
      <c r="DK434" s="4"/>
      <c r="DL434" s="8"/>
      <c r="DM434" s="4"/>
      <c r="DN434" s="8"/>
      <c r="DO434" s="7"/>
      <c r="DP434" s="7"/>
      <c r="DQ434" s="2" t="s">
        <v>230</v>
      </c>
      <c r="DR434" s="2" t="s">
        <v>217</v>
      </c>
      <c r="DS434" s="2" t="s">
        <v>3685</v>
      </c>
      <c r="DT434" s="2" t="s">
        <v>2595</v>
      </c>
      <c r="DU434" s="2" t="s">
        <v>232</v>
      </c>
      <c r="DV434" s="2" t="s">
        <v>220</v>
      </c>
      <c r="DW434" s="4"/>
      <c r="DX434" s="8"/>
      <c r="DY434" s="4"/>
      <c r="DZ434" s="8"/>
      <c r="EA434" s="7"/>
      <c r="EB434" s="7"/>
      <c r="EC434" s="2" t="s">
        <v>230</v>
      </c>
      <c r="ED434" s="2" t="s">
        <v>217</v>
      </c>
      <c r="EE434" s="2" t="s">
        <v>2889</v>
      </c>
      <c r="EF434" s="2" t="s">
        <v>831</v>
      </c>
      <c r="EG434" s="2" t="s">
        <v>232</v>
      </c>
      <c r="EH434" s="2" t="s">
        <v>220</v>
      </c>
      <c r="EI434" s="4"/>
      <c r="EJ434" s="8"/>
      <c r="EK434" s="4"/>
      <c r="EL434" s="8"/>
      <c r="EM434" s="7"/>
      <c r="EN434" s="7"/>
      <c r="EO434" s="2" t="s">
        <v>268</v>
      </c>
      <c r="EP434" s="2" t="s">
        <v>217</v>
      </c>
      <c r="EQ434" s="2" t="s">
        <v>220</v>
      </c>
      <c r="ER434" s="2" t="s">
        <v>220</v>
      </c>
      <c r="ES434" s="2" t="s">
        <v>232</v>
      </c>
      <c r="ET434" s="2" t="s">
        <v>220</v>
      </c>
      <c r="EU434" s="4">
        <v>2</v>
      </c>
      <c r="EV434" s="8">
        <v>158.76</v>
      </c>
      <c r="EW434" s="4"/>
      <c r="EX434" s="8"/>
      <c r="EY434" s="7"/>
      <c r="EZ434" s="7"/>
      <c r="FA434" s="2" t="s">
        <v>230</v>
      </c>
      <c r="FB434" s="2" t="s">
        <v>217</v>
      </c>
      <c r="FC434" s="2" t="s">
        <v>1068</v>
      </c>
      <c r="FD434" s="2" t="s">
        <v>1223</v>
      </c>
      <c r="FE434" s="2" t="s">
        <v>232</v>
      </c>
      <c r="FF434" s="2" t="s">
        <v>220</v>
      </c>
      <c r="FG434" s="4"/>
      <c r="FH434" s="8"/>
      <c r="FI434" s="4"/>
      <c r="FJ434" s="8"/>
      <c r="FK434" s="7"/>
      <c r="FL434" s="7"/>
      <c r="FM434" s="2" t="s">
        <v>254</v>
      </c>
      <c r="FN434" s="2" t="s">
        <v>217</v>
      </c>
      <c r="FO434" s="2" t="s">
        <v>220</v>
      </c>
      <c r="FP434" s="2" t="s">
        <v>220</v>
      </c>
      <c r="FQ434" s="2" t="s">
        <v>232</v>
      </c>
      <c r="FR434" s="2" t="s">
        <v>220</v>
      </c>
      <c r="FS434" s="4"/>
      <c r="FT434" s="8"/>
      <c r="FU434" s="4"/>
      <c r="FV434" s="8"/>
      <c r="FW434" s="7"/>
      <c r="FX434" s="7"/>
      <c r="FY434" s="2" t="s">
        <v>277</v>
      </c>
      <c r="FZ434" s="2" t="s">
        <v>217</v>
      </c>
      <c r="GA434" s="2" t="s">
        <v>220</v>
      </c>
      <c r="GB434" s="2" t="s">
        <v>220</v>
      </c>
      <c r="GC434" s="2" t="s">
        <v>232</v>
      </c>
      <c r="GD434" s="2" t="s">
        <v>220</v>
      </c>
      <c r="GE434" s="4"/>
      <c r="GF434" s="8"/>
      <c r="GG434" s="4"/>
      <c r="GH434" s="8"/>
      <c r="GI434" s="7"/>
      <c r="GJ434" s="7"/>
      <c r="GK434" s="2" t="s">
        <v>277</v>
      </c>
      <c r="GL434" s="2" t="s">
        <v>217</v>
      </c>
      <c r="GM434" s="2" t="s">
        <v>220</v>
      </c>
      <c r="GN434" s="2" t="s">
        <v>220</v>
      </c>
      <c r="GO434" s="2" t="s">
        <v>232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268</v>
      </c>
      <c r="GX434" s="2" t="s">
        <v>217</v>
      </c>
      <c r="GY434" s="2" t="s">
        <v>220</v>
      </c>
      <c r="GZ434" s="2" t="s">
        <v>220</v>
      </c>
      <c r="HA434" s="2" t="s">
        <v>232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268</v>
      </c>
      <c r="HJ434" s="2" t="s">
        <v>217</v>
      </c>
      <c r="HK434" s="2" t="s">
        <v>220</v>
      </c>
      <c r="HL434" s="2" t="s">
        <v>220</v>
      </c>
      <c r="HM434" s="2" t="s">
        <v>232</v>
      </c>
      <c r="HN434" s="2" t="s">
        <v>220</v>
      </c>
      <c r="HO434" s="4"/>
      <c r="HP434" s="8"/>
      <c r="HQ434" s="4"/>
      <c r="HR434" s="8"/>
      <c r="HS434" s="7"/>
      <c r="HT434" s="7"/>
      <c r="HU434" s="2" t="s">
        <v>254</v>
      </c>
      <c r="HV434" s="2" t="s">
        <v>217</v>
      </c>
      <c r="HW434" s="2" t="s">
        <v>220</v>
      </c>
      <c r="HX434" s="2" t="s">
        <v>220</v>
      </c>
      <c r="HY434" s="2" t="s">
        <v>232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230</v>
      </c>
      <c r="IH434" s="2" t="s">
        <v>217</v>
      </c>
      <c r="II434" s="2" t="s">
        <v>3685</v>
      </c>
      <c r="IJ434" s="2" t="s">
        <v>220</v>
      </c>
      <c r="IK434" s="2" t="s">
        <v>232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268</v>
      </c>
      <c r="IT434" s="2" t="s">
        <v>217</v>
      </c>
      <c r="IU434" s="2" t="s">
        <v>220</v>
      </c>
      <c r="IV434" s="2" t="s">
        <v>220</v>
      </c>
      <c r="IW434" s="2" t="s">
        <v>232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254</v>
      </c>
      <c r="JF434" s="2" t="s">
        <v>217</v>
      </c>
      <c r="JG434" s="2" t="s">
        <v>220</v>
      </c>
      <c r="JH434" s="2" t="s">
        <v>220</v>
      </c>
      <c r="JI434" s="2" t="s">
        <v>232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277</v>
      </c>
      <c r="JR434" s="2" t="s">
        <v>217</v>
      </c>
      <c r="JS434" s="2" t="s">
        <v>220</v>
      </c>
      <c r="JT434" s="2" t="s">
        <v>220</v>
      </c>
      <c r="JU434" s="2" t="s">
        <v>232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277</v>
      </c>
      <c r="KD434" s="2" t="s">
        <v>217</v>
      </c>
      <c r="KE434" s="2" t="s">
        <v>220</v>
      </c>
      <c r="KF434" s="2" t="s">
        <v>220</v>
      </c>
      <c r="KG434" s="2" t="s">
        <v>232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277</v>
      </c>
      <c r="KP434" s="2" t="s">
        <v>217</v>
      </c>
      <c r="KQ434" s="2" t="s">
        <v>220</v>
      </c>
      <c r="KR434" s="2" t="s">
        <v>220</v>
      </c>
      <c r="KS434" s="2" t="s">
        <v>232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268</v>
      </c>
      <c r="LB434" s="2" t="s">
        <v>217</v>
      </c>
      <c r="LC434" s="2" t="s">
        <v>220</v>
      </c>
      <c r="LD434" s="2" t="s">
        <v>220</v>
      </c>
      <c r="LE434" s="2" t="s">
        <v>232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268</v>
      </c>
      <c r="LN434" s="2" t="s">
        <v>217</v>
      </c>
      <c r="LO434" s="2" t="s">
        <v>220</v>
      </c>
      <c r="LP434" s="2" t="s">
        <v>220</v>
      </c>
      <c r="LQ434" s="2" t="s">
        <v>232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268</v>
      </c>
      <c r="LZ434" s="2" t="s">
        <v>217</v>
      </c>
      <c r="MA434" s="2" t="s">
        <v>220</v>
      </c>
      <c r="MB434" s="2" t="s">
        <v>220</v>
      </c>
      <c r="MC434" s="2" t="s">
        <v>232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277</v>
      </c>
      <c r="ML434" s="2" t="s">
        <v>217</v>
      </c>
      <c r="MM434" s="2" t="s">
        <v>220</v>
      </c>
      <c r="MN434" s="2" t="s">
        <v>220</v>
      </c>
      <c r="MO434" s="2" t="s">
        <v>232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220</v>
      </c>
      <c r="MY434" s="2" t="s">
        <v>220</v>
      </c>
      <c r="MZ434" s="2" t="s">
        <v>220</v>
      </c>
      <c r="NA434" s="2" t="s">
        <v>220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268</v>
      </c>
      <c r="NJ434" s="2" t="s">
        <v>217</v>
      </c>
      <c r="NK434" s="2" t="s">
        <v>220</v>
      </c>
      <c r="NL434" s="2" t="s">
        <v>220</v>
      </c>
      <c r="NM434" s="2" t="s">
        <v>232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277</v>
      </c>
      <c r="NV434" s="2" t="s">
        <v>217</v>
      </c>
      <c r="NW434" s="2" t="s">
        <v>220</v>
      </c>
      <c r="NX434" s="2" t="s">
        <v>220</v>
      </c>
      <c r="NY434" s="2" t="s">
        <v>232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220</v>
      </c>
      <c r="OH434" s="2" t="s">
        <v>220</v>
      </c>
      <c r="OI434" s="2" t="s">
        <v>220</v>
      </c>
      <c r="OJ434" s="2" t="s">
        <v>220</v>
      </c>
      <c r="OK434" s="2" t="s">
        <v>220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220</v>
      </c>
      <c r="OT434" s="2" t="s">
        <v>220</v>
      </c>
      <c r="OU434" s="2" t="s">
        <v>220</v>
      </c>
      <c r="OV434" s="2" t="s">
        <v>220</v>
      </c>
      <c r="OW434" s="2" t="s">
        <v>220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277</v>
      </c>
      <c r="PF434" s="2" t="s">
        <v>217</v>
      </c>
      <c r="PG434" s="2" t="s">
        <v>220</v>
      </c>
      <c r="PH434" s="2" t="s">
        <v>220</v>
      </c>
      <c r="PI434" s="2" t="s">
        <v>232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220</v>
      </c>
      <c r="PS434" s="2" t="s">
        <v>220</v>
      </c>
      <c r="PT434" s="2" t="s">
        <v>220</v>
      </c>
      <c r="PU434" s="2" t="s">
        <v>220</v>
      </c>
      <c r="PV434" s="2" t="s">
        <v>220</v>
      </c>
      <c r="PW434" s="4">
        <v>76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</row>
    <row r="435">
      <c r="A435" s="2" t="s">
        <v>3686</v>
      </c>
      <c r="B435" s="2" t="s">
        <v>209</v>
      </c>
      <c r="C435" s="2" t="s">
        <v>3341</v>
      </c>
      <c r="D435" s="2" t="s">
        <v>1713</v>
      </c>
      <c r="E435" s="2" t="s">
        <v>2173</v>
      </c>
      <c r="F435" s="2" t="s">
        <v>3377</v>
      </c>
      <c r="G435" s="2" t="s">
        <v>3377</v>
      </c>
      <c r="H435" s="2" t="s">
        <v>3377</v>
      </c>
      <c r="I435" s="2" t="s">
        <v>3683</v>
      </c>
      <c r="J435" s="2" t="s">
        <v>282</v>
      </c>
      <c r="K435" s="2" t="s">
        <v>1329</v>
      </c>
      <c r="L435" s="3">
        <v>81.6</v>
      </c>
      <c r="M435" s="3">
        <v>85.68</v>
      </c>
      <c r="N435" s="3">
        <v>169.99</v>
      </c>
      <c r="O435" s="2" t="s">
        <v>217</v>
      </c>
      <c r="P435" s="2" t="s">
        <v>405</v>
      </c>
      <c r="Q435" s="2" t="s">
        <v>219</v>
      </c>
      <c r="R435" s="2" t="s">
        <v>220</v>
      </c>
      <c r="S435" s="2" t="s">
        <v>3684</v>
      </c>
      <c r="T435" s="2" t="s">
        <v>222</v>
      </c>
      <c r="U435" s="2" t="s">
        <v>3531</v>
      </c>
      <c r="V435" s="2" t="s">
        <v>3167</v>
      </c>
      <c r="W435" s="2" t="s">
        <v>3167</v>
      </c>
      <c r="X435" s="2" t="s">
        <v>845</v>
      </c>
      <c r="Y435" s="2" t="s">
        <v>3384</v>
      </c>
      <c r="Z435" s="4">
        <v>91</v>
      </c>
      <c r="AA435" s="4">
        <f>=ROUNDDOWN(30.3333333333333,0)</f>
      </c>
      <c r="AB435" s="5">
        <v>3</v>
      </c>
      <c r="AC435" s="2" t="s">
        <v>220</v>
      </c>
      <c r="AD435" s="4"/>
      <c r="AE435" s="4"/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>
        <v>9</v>
      </c>
      <c r="AQ435" s="8">
        <v>837.92</v>
      </c>
      <c r="AR435" s="4"/>
      <c r="AS435" s="8"/>
      <c r="AT435" s="7"/>
      <c r="AU435" s="7"/>
      <c r="AV435" s="4" t="s">
        <v>220</v>
      </c>
      <c r="AW435" s="8" t="s">
        <v>220</v>
      </c>
      <c r="AX435" s="4" t="s">
        <v>220</v>
      </c>
      <c r="AY435" s="8" t="s">
        <v>220</v>
      </c>
      <c r="AZ435" s="7" t="s">
        <v>220</v>
      </c>
      <c r="BA435" s="7" t="s">
        <v>220</v>
      </c>
      <c r="BB435" s="7">
        <v>0.7771</v>
      </c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 t="s">
        <v>220</v>
      </c>
      <c r="BJ435" s="4">
        <v>9</v>
      </c>
      <c r="BK435" s="8">
        <v>837.92</v>
      </c>
      <c r="BL435" s="2" t="s">
        <v>2967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230</v>
      </c>
      <c r="BV435" s="2" t="s">
        <v>217</v>
      </c>
      <c r="BW435" s="2" t="s">
        <v>220</v>
      </c>
      <c r="BX435" s="2" t="s">
        <v>220</v>
      </c>
      <c r="BY435" s="2" t="s">
        <v>232</v>
      </c>
      <c r="BZ435" s="2" t="s">
        <v>220</v>
      </c>
      <c r="CA435" s="4">
        <v>1</v>
      </c>
      <c r="CB435" s="8">
        <v>92.53</v>
      </c>
      <c r="CC435" s="4"/>
      <c r="CD435" s="8"/>
      <c r="CE435" s="7"/>
      <c r="CF435" s="7"/>
      <c r="CG435" s="2" t="s">
        <v>230</v>
      </c>
      <c r="CH435" s="2" t="s">
        <v>217</v>
      </c>
      <c r="CI435" s="2" t="s">
        <v>3384</v>
      </c>
      <c r="CJ435" s="2" t="s">
        <v>1229</v>
      </c>
      <c r="CK435" s="2" t="s">
        <v>232</v>
      </c>
      <c r="CL435" s="2" t="s">
        <v>220</v>
      </c>
      <c r="CM435" s="4">
        <v>3</v>
      </c>
      <c r="CN435" s="8">
        <v>287.88</v>
      </c>
      <c r="CO435" s="4"/>
      <c r="CP435" s="8"/>
      <c r="CQ435" s="7"/>
      <c r="CR435" s="7"/>
      <c r="CS435" s="2" t="s">
        <v>230</v>
      </c>
      <c r="CT435" s="2" t="s">
        <v>217</v>
      </c>
      <c r="CU435" s="2" t="s">
        <v>1983</v>
      </c>
      <c r="CV435" s="2" t="s">
        <v>1223</v>
      </c>
      <c r="CW435" s="2" t="s">
        <v>232</v>
      </c>
      <c r="CX435" s="2" t="s">
        <v>220</v>
      </c>
      <c r="CY435" s="4">
        <v>2</v>
      </c>
      <c r="CZ435" s="8">
        <v>185.06</v>
      </c>
      <c r="DA435" s="4"/>
      <c r="DB435" s="8"/>
      <c r="DC435" s="7"/>
      <c r="DD435" s="7"/>
      <c r="DE435" s="2" t="s">
        <v>230</v>
      </c>
      <c r="DF435" s="2" t="s">
        <v>217</v>
      </c>
      <c r="DG435" s="2" t="s">
        <v>3685</v>
      </c>
      <c r="DH435" s="2" t="s">
        <v>1221</v>
      </c>
      <c r="DI435" s="2" t="s">
        <v>232</v>
      </c>
      <c r="DJ435" s="2" t="s">
        <v>220</v>
      </c>
      <c r="DK435" s="4">
        <v>1</v>
      </c>
      <c r="DL435" s="8">
        <v>92.53</v>
      </c>
      <c r="DM435" s="4"/>
      <c r="DN435" s="8"/>
      <c r="DO435" s="7"/>
      <c r="DP435" s="7"/>
      <c r="DQ435" s="2" t="s">
        <v>230</v>
      </c>
      <c r="DR435" s="2" t="s">
        <v>217</v>
      </c>
      <c r="DS435" s="2" t="s">
        <v>3685</v>
      </c>
      <c r="DT435" s="2" t="s">
        <v>808</v>
      </c>
      <c r="DU435" s="2" t="s">
        <v>232</v>
      </c>
      <c r="DV435" s="2" t="s">
        <v>220</v>
      </c>
      <c r="DW435" s="4"/>
      <c r="DX435" s="8"/>
      <c r="DY435" s="4"/>
      <c r="DZ435" s="8"/>
      <c r="EA435" s="7"/>
      <c r="EB435" s="7"/>
      <c r="EC435" s="2" t="s">
        <v>230</v>
      </c>
      <c r="ED435" s="2" t="s">
        <v>217</v>
      </c>
      <c r="EE435" s="2" t="s">
        <v>2889</v>
      </c>
      <c r="EF435" s="2" t="s">
        <v>2087</v>
      </c>
      <c r="EG435" s="2" t="s">
        <v>232</v>
      </c>
      <c r="EH435" s="2" t="s">
        <v>220</v>
      </c>
      <c r="EI435" s="4"/>
      <c r="EJ435" s="8"/>
      <c r="EK435" s="4"/>
      <c r="EL435" s="8"/>
      <c r="EM435" s="7"/>
      <c r="EN435" s="7"/>
      <c r="EO435" s="2" t="s">
        <v>268</v>
      </c>
      <c r="EP435" s="2" t="s">
        <v>217</v>
      </c>
      <c r="EQ435" s="2" t="s">
        <v>220</v>
      </c>
      <c r="ER435" s="2" t="s">
        <v>220</v>
      </c>
      <c r="ES435" s="2" t="s">
        <v>232</v>
      </c>
      <c r="ET435" s="2" t="s">
        <v>220</v>
      </c>
      <c r="EU435" s="4">
        <v>2</v>
      </c>
      <c r="EV435" s="8">
        <v>179.92</v>
      </c>
      <c r="EW435" s="4"/>
      <c r="EX435" s="8"/>
      <c r="EY435" s="7"/>
      <c r="EZ435" s="7"/>
      <c r="FA435" s="2" t="s">
        <v>230</v>
      </c>
      <c r="FB435" s="2" t="s">
        <v>217</v>
      </c>
      <c r="FC435" s="2" t="s">
        <v>1068</v>
      </c>
      <c r="FD435" s="2" t="s">
        <v>385</v>
      </c>
      <c r="FE435" s="2" t="s">
        <v>232</v>
      </c>
      <c r="FF435" s="2" t="s">
        <v>220</v>
      </c>
      <c r="FG435" s="4"/>
      <c r="FH435" s="8"/>
      <c r="FI435" s="4"/>
      <c r="FJ435" s="8"/>
      <c r="FK435" s="7"/>
      <c r="FL435" s="7"/>
      <c r="FM435" s="2" t="s">
        <v>254</v>
      </c>
      <c r="FN435" s="2" t="s">
        <v>217</v>
      </c>
      <c r="FO435" s="2" t="s">
        <v>220</v>
      </c>
      <c r="FP435" s="2" t="s">
        <v>220</v>
      </c>
      <c r="FQ435" s="2" t="s">
        <v>232</v>
      </c>
      <c r="FR435" s="2" t="s">
        <v>220</v>
      </c>
      <c r="FS435" s="4"/>
      <c r="FT435" s="8"/>
      <c r="FU435" s="4"/>
      <c r="FV435" s="8"/>
      <c r="FW435" s="7"/>
      <c r="FX435" s="7"/>
      <c r="FY435" s="2" t="s">
        <v>277</v>
      </c>
      <c r="FZ435" s="2" t="s">
        <v>217</v>
      </c>
      <c r="GA435" s="2" t="s">
        <v>220</v>
      </c>
      <c r="GB435" s="2" t="s">
        <v>220</v>
      </c>
      <c r="GC435" s="2" t="s">
        <v>232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277</v>
      </c>
      <c r="GL435" s="2" t="s">
        <v>217</v>
      </c>
      <c r="GM435" s="2" t="s">
        <v>220</v>
      </c>
      <c r="GN435" s="2" t="s">
        <v>220</v>
      </c>
      <c r="GO435" s="2" t="s">
        <v>232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268</v>
      </c>
      <c r="GX435" s="2" t="s">
        <v>217</v>
      </c>
      <c r="GY435" s="2" t="s">
        <v>220</v>
      </c>
      <c r="GZ435" s="2" t="s">
        <v>220</v>
      </c>
      <c r="HA435" s="2" t="s">
        <v>232</v>
      </c>
      <c r="HB435" s="2" t="s">
        <v>220</v>
      </c>
      <c r="HC435" s="4"/>
      <c r="HD435" s="8"/>
      <c r="HE435" s="4"/>
      <c r="HF435" s="8"/>
      <c r="HG435" s="7"/>
      <c r="HH435" s="7"/>
      <c r="HI435" s="2" t="s">
        <v>268</v>
      </c>
      <c r="HJ435" s="2" t="s">
        <v>217</v>
      </c>
      <c r="HK435" s="2" t="s">
        <v>220</v>
      </c>
      <c r="HL435" s="2" t="s">
        <v>220</v>
      </c>
      <c r="HM435" s="2" t="s">
        <v>232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254</v>
      </c>
      <c r="HV435" s="2" t="s">
        <v>217</v>
      </c>
      <c r="HW435" s="2" t="s">
        <v>220</v>
      </c>
      <c r="HX435" s="2" t="s">
        <v>220</v>
      </c>
      <c r="HY435" s="2" t="s">
        <v>232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230</v>
      </c>
      <c r="IH435" s="2" t="s">
        <v>217</v>
      </c>
      <c r="II435" s="2" t="s">
        <v>3685</v>
      </c>
      <c r="IJ435" s="2" t="s">
        <v>220</v>
      </c>
      <c r="IK435" s="2" t="s">
        <v>232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268</v>
      </c>
      <c r="IT435" s="2" t="s">
        <v>217</v>
      </c>
      <c r="IU435" s="2" t="s">
        <v>220</v>
      </c>
      <c r="IV435" s="2" t="s">
        <v>220</v>
      </c>
      <c r="IW435" s="2" t="s">
        <v>232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254</v>
      </c>
      <c r="JF435" s="2" t="s">
        <v>217</v>
      </c>
      <c r="JG435" s="2" t="s">
        <v>220</v>
      </c>
      <c r="JH435" s="2" t="s">
        <v>220</v>
      </c>
      <c r="JI435" s="2" t="s">
        <v>232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277</v>
      </c>
      <c r="JR435" s="2" t="s">
        <v>217</v>
      </c>
      <c r="JS435" s="2" t="s">
        <v>220</v>
      </c>
      <c r="JT435" s="2" t="s">
        <v>220</v>
      </c>
      <c r="JU435" s="2" t="s">
        <v>232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277</v>
      </c>
      <c r="KD435" s="2" t="s">
        <v>217</v>
      </c>
      <c r="KE435" s="2" t="s">
        <v>220</v>
      </c>
      <c r="KF435" s="2" t="s">
        <v>220</v>
      </c>
      <c r="KG435" s="2" t="s">
        <v>232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277</v>
      </c>
      <c r="KP435" s="2" t="s">
        <v>217</v>
      </c>
      <c r="KQ435" s="2" t="s">
        <v>220</v>
      </c>
      <c r="KR435" s="2" t="s">
        <v>220</v>
      </c>
      <c r="KS435" s="2" t="s">
        <v>232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268</v>
      </c>
      <c r="LB435" s="2" t="s">
        <v>217</v>
      </c>
      <c r="LC435" s="2" t="s">
        <v>220</v>
      </c>
      <c r="LD435" s="2" t="s">
        <v>220</v>
      </c>
      <c r="LE435" s="2" t="s">
        <v>232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268</v>
      </c>
      <c r="LN435" s="2" t="s">
        <v>217</v>
      </c>
      <c r="LO435" s="2" t="s">
        <v>220</v>
      </c>
      <c r="LP435" s="2" t="s">
        <v>220</v>
      </c>
      <c r="LQ435" s="2" t="s">
        <v>232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268</v>
      </c>
      <c r="LZ435" s="2" t="s">
        <v>217</v>
      </c>
      <c r="MA435" s="2" t="s">
        <v>220</v>
      </c>
      <c r="MB435" s="2" t="s">
        <v>220</v>
      </c>
      <c r="MC435" s="2" t="s">
        <v>232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277</v>
      </c>
      <c r="ML435" s="2" t="s">
        <v>217</v>
      </c>
      <c r="MM435" s="2" t="s">
        <v>220</v>
      </c>
      <c r="MN435" s="2" t="s">
        <v>220</v>
      </c>
      <c r="MO435" s="2" t="s">
        <v>232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220</v>
      </c>
      <c r="MY435" s="2" t="s">
        <v>220</v>
      </c>
      <c r="MZ435" s="2" t="s">
        <v>220</v>
      </c>
      <c r="NA435" s="2" t="s">
        <v>220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268</v>
      </c>
      <c r="NJ435" s="2" t="s">
        <v>217</v>
      </c>
      <c r="NK435" s="2" t="s">
        <v>220</v>
      </c>
      <c r="NL435" s="2" t="s">
        <v>220</v>
      </c>
      <c r="NM435" s="2" t="s">
        <v>232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277</v>
      </c>
      <c r="NV435" s="2" t="s">
        <v>217</v>
      </c>
      <c r="NW435" s="2" t="s">
        <v>220</v>
      </c>
      <c r="NX435" s="2" t="s">
        <v>220</v>
      </c>
      <c r="NY435" s="2" t="s">
        <v>232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220</v>
      </c>
      <c r="OH435" s="2" t="s">
        <v>220</v>
      </c>
      <c r="OI435" s="2" t="s">
        <v>220</v>
      </c>
      <c r="OJ435" s="2" t="s">
        <v>220</v>
      </c>
      <c r="OK435" s="2" t="s">
        <v>220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220</v>
      </c>
      <c r="OT435" s="2" t="s">
        <v>220</v>
      </c>
      <c r="OU435" s="2" t="s">
        <v>220</v>
      </c>
      <c r="OV435" s="2" t="s">
        <v>220</v>
      </c>
      <c r="OW435" s="2" t="s">
        <v>220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277</v>
      </c>
      <c r="PF435" s="2" t="s">
        <v>217</v>
      </c>
      <c r="PG435" s="2" t="s">
        <v>220</v>
      </c>
      <c r="PH435" s="2" t="s">
        <v>220</v>
      </c>
      <c r="PI435" s="2" t="s">
        <v>232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220</v>
      </c>
      <c r="PR435" s="2" t="s">
        <v>220</v>
      </c>
      <c r="PS435" s="2" t="s">
        <v>220</v>
      </c>
      <c r="PT435" s="2" t="s">
        <v>220</v>
      </c>
      <c r="PU435" s="2" t="s">
        <v>220</v>
      </c>
      <c r="PV435" s="2" t="s">
        <v>220</v>
      </c>
      <c r="PW435" s="4">
        <v>91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</row>
    <row r="436">
      <c r="A436" s="2" t="s">
        <v>3687</v>
      </c>
      <c r="B436" s="2" t="s">
        <v>209</v>
      </c>
      <c r="C436" s="2" t="s">
        <v>3341</v>
      </c>
      <c r="D436" s="2" t="s">
        <v>1713</v>
      </c>
      <c r="E436" s="2" t="s">
        <v>2173</v>
      </c>
      <c r="F436" s="2" t="s">
        <v>3428</v>
      </c>
      <c r="G436" s="2" t="s">
        <v>3428</v>
      </c>
      <c r="H436" s="2" t="s">
        <v>3428</v>
      </c>
      <c r="I436" s="2" t="s">
        <v>3688</v>
      </c>
      <c r="J436" s="2" t="s">
        <v>215</v>
      </c>
      <c r="K436" s="2" t="s">
        <v>3430</v>
      </c>
      <c r="L436" s="3">
        <v>81.59</v>
      </c>
      <c r="M436" s="3">
        <v>85.67</v>
      </c>
      <c r="N436" s="3">
        <v>174.99</v>
      </c>
      <c r="O436" s="2" t="s">
        <v>217</v>
      </c>
      <c r="P436" s="2" t="s">
        <v>405</v>
      </c>
      <c r="Q436" s="2" t="s">
        <v>219</v>
      </c>
      <c r="R436" s="2" t="s">
        <v>220</v>
      </c>
      <c r="S436" s="2" t="s">
        <v>3431</v>
      </c>
      <c r="T436" s="2" t="s">
        <v>220</v>
      </c>
      <c r="U436" s="2" t="s">
        <v>220</v>
      </c>
      <c r="V436" s="2" t="s">
        <v>3167</v>
      </c>
      <c r="W436" s="2" t="s">
        <v>3167</v>
      </c>
      <c r="X436" s="2" t="s">
        <v>3029</v>
      </c>
      <c r="Y436" s="2" t="s">
        <v>582</v>
      </c>
      <c r="Z436" s="4">
        <v>30</v>
      </c>
      <c r="AA436" s="4">
        <f>=ROUNDDOWN(15,0)</f>
      </c>
      <c r="AB436" s="5">
        <v>2</v>
      </c>
      <c r="AC436" s="2" t="s">
        <v>3008</v>
      </c>
      <c r="AD436" s="4">
        <v>20</v>
      </c>
      <c r="AE436" s="4">
        <v>70</v>
      </c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>
        <v>1</v>
      </c>
      <c r="AQ436" s="8">
        <v>87.5</v>
      </c>
      <c r="AR436" s="4">
        <v>4</v>
      </c>
      <c r="AS436" s="8">
        <v>367.54</v>
      </c>
      <c r="AT436" s="7">
        <v>-0.75</v>
      </c>
      <c r="AU436" s="7">
        <v>-0.7619</v>
      </c>
      <c r="AV436" s="4">
        <v>6</v>
      </c>
      <c r="AW436" s="8">
        <v>637.28</v>
      </c>
      <c r="AX436" s="4">
        <v>4</v>
      </c>
      <c r="AY436" s="8">
        <v>367.54</v>
      </c>
      <c r="AZ436" s="7">
        <v>0.5</v>
      </c>
      <c r="BA436" s="7">
        <v>0.7339</v>
      </c>
      <c r="BB436" s="7">
        <v>0.1373</v>
      </c>
      <c r="BC436" s="4">
        <v>10</v>
      </c>
      <c r="BD436" s="8">
        <v>991.57</v>
      </c>
      <c r="BE436" s="4">
        <v>11</v>
      </c>
      <c r="BF436" s="8">
        <v>893.41</v>
      </c>
      <c r="BG436" s="7">
        <v>-0.0909</v>
      </c>
      <c r="BH436" s="7">
        <v>0.1099</v>
      </c>
      <c r="BI436" s="7">
        <v>0.6427</v>
      </c>
      <c r="BJ436" s="4">
        <v>1</v>
      </c>
      <c r="BK436" s="8">
        <v>87.5</v>
      </c>
      <c r="BL436" s="2" t="s">
        <v>3475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1188</v>
      </c>
      <c r="BV436" s="2" t="s">
        <v>270</v>
      </c>
      <c r="BW436" s="2" t="s">
        <v>220</v>
      </c>
      <c r="BX436" s="2" t="s">
        <v>1654</v>
      </c>
      <c r="BY436" s="2" t="s">
        <v>232</v>
      </c>
      <c r="BZ436" s="2" t="s">
        <v>220</v>
      </c>
      <c r="CA436" s="4"/>
      <c r="CB436" s="8"/>
      <c r="CC436" s="4">
        <v>1</v>
      </c>
      <c r="CD436" s="8">
        <v>97.35</v>
      </c>
      <c r="CE436" s="7">
        <v>-1</v>
      </c>
      <c r="CF436" s="7">
        <v>-1</v>
      </c>
      <c r="CG436" s="2" t="s">
        <v>230</v>
      </c>
      <c r="CH436" s="2" t="s">
        <v>217</v>
      </c>
      <c r="CI436" s="2" t="s">
        <v>591</v>
      </c>
      <c r="CJ436" s="2" t="s">
        <v>2213</v>
      </c>
      <c r="CK436" s="2" t="s">
        <v>232</v>
      </c>
      <c r="CL436" s="2" t="s">
        <v>220</v>
      </c>
      <c r="CM436" s="4">
        <v>1</v>
      </c>
      <c r="CN436" s="8">
        <v>87.5</v>
      </c>
      <c r="CO436" s="4"/>
      <c r="CP436" s="8"/>
      <c r="CQ436" s="7"/>
      <c r="CR436" s="7"/>
      <c r="CS436" s="2" t="s">
        <v>230</v>
      </c>
      <c r="CT436" s="2" t="s">
        <v>217</v>
      </c>
      <c r="CU436" s="2" t="s">
        <v>235</v>
      </c>
      <c r="CV436" s="2" t="s">
        <v>3689</v>
      </c>
      <c r="CW436" s="2" t="s">
        <v>269</v>
      </c>
      <c r="CX436" s="2" t="s">
        <v>220</v>
      </c>
      <c r="CY436" s="4"/>
      <c r="CZ436" s="8"/>
      <c r="DA436" s="4">
        <v>2</v>
      </c>
      <c r="DB436" s="8">
        <v>184.52</v>
      </c>
      <c r="DC436" s="7">
        <v>-1</v>
      </c>
      <c r="DD436" s="7">
        <v>-1</v>
      </c>
      <c r="DE436" s="2" t="s">
        <v>230</v>
      </c>
      <c r="DF436" s="2" t="s">
        <v>217</v>
      </c>
      <c r="DG436" s="2" t="s">
        <v>3362</v>
      </c>
      <c r="DH436" s="2" t="s">
        <v>687</v>
      </c>
      <c r="DI436" s="2" t="s">
        <v>232</v>
      </c>
      <c r="DJ436" s="2" t="s">
        <v>220</v>
      </c>
      <c r="DK436" s="4"/>
      <c r="DL436" s="8"/>
      <c r="DM436" s="4">
        <v>1</v>
      </c>
      <c r="DN436" s="8">
        <v>85.67</v>
      </c>
      <c r="DO436" s="7">
        <v>-1</v>
      </c>
      <c r="DP436" s="7">
        <v>-1</v>
      </c>
      <c r="DQ436" s="2" t="s">
        <v>230</v>
      </c>
      <c r="DR436" s="2" t="s">
        <v>217</v>
      </c>
      <c r="DS436" s="2" t="s">
        <v>591</v>
      </c>
      <c r="DT436" s="2" t="s">
        <v>2033</v>
      </c>
      <c r="DU436" s="2" t="s">
        <v>232</v>
      </c>
      <c r="DV436" s="2" t="s">
        <v>220</v>
      </c>
      <c r="DW436" s="4"/>
      <c r="DX436" s="8"/>
      <c r="DY436" s="4"/>
      <c r="DZ436" s="8"/>
      <c r="EA436" s="7"/>
      <c r="EB436" s="7"/>
      <c r="EC436" s="2" t="s">
        <v>230</v>
      </c>
      <c r="ED436" s="2" t="s">
        <v>217</v>
      </c>
      <c r="EE436" s="2" t="s">
        <v>591</v>
      </c>
      <c r="EF436" s="2" t="s">
        <v>3690</v>
      </c>
      <c r="EG436" s="2" t="s">
        <v>269</v>
      </c>
      <c r="EH436" s="2" t="s">
        <v>220</v>
      </c>
      <c r="EI436" s="4"/>
      <c r="EJ436" s="8"/>
      <c r="EK436" s="4"/>
      <c r="EL436" s="8"/>
      <c r="EM436" s="7"/>
      <c r="EN436" s="7"/>
      <c r="EO436" s="2" t="s">
        <v>268</v>
      </c>
      <c r="EP436" s="2" t="s">
        <v>217</v>
      </c>
      <c r="EQ436" s="2" t="s">
        <v>220</v>
      </c>
      <c r="ER436" s="2" t="s">
        <v>220</v>
      </c>
      <c r="ES436" s="2" t="s">
        <v>232</v>
      </c>
      <c r="ET436" s="2" t="s">
        <v>220</v>
      </c>
      <c r="EU436" s="4"/>
      <c r="EV436" s="8"/>
      <c r="EW436" s="4"/>
      <c r="EX436" s="8"/>
      <c r="EY436" s="7"/>
      <c r="EZ436" s="7"/>
      <c r="FA436" s="2" t="s">
        <v>230</v>
      </c>
      <c r="FB436" s="2" t="s">
        <v>217</v>
      </c>
      <c r="FC436" s="2" t="s">
        <v>1398</v>
      </c>
      <c r="FD436" s="2" t="s">
        <v>2339</v>
      </c>
      <c r="FE436" s="2" t="s">
        <v>232</v>
      </c>
      <c r="FF436" s="2" t="s">
        <v>220</v>
      </c>
      <c r="FG436" s="4"/>
      <c r="FH436" s="8"/>
      <c r="FI436" s="4"/>
      <c r="FJ436" s="8"/>
      <c r="FK436" s="7"/>
      <c r="FL436" s="7"/>
      <c r="FM436" s="2" t="s">
        <v>230</v>
      </c>
      <c r="FN436" s="2" t="s">
        <v>217</v>
      </c>
      <c r="FO436" s="2" t="s">
        <v>458</v>
      </c>
      <c r="FP436" s="2" t="s">
        <v>1775</v>
      </c>
      <c r="FQ436" s="2" t="s">
        <v>232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277</v>
      </c>
      <c r="FZ436" s="2" t="s">
        <v>217</v>
      </c>
      <c r="GA436" s="2" t="s">
        <v>220</v>
      </c>
      <c r="GB436" s="2" t="s">
        <v>220</v>
      </c>
      <c r="GC436" s="2" t="s">
        <v>232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277</v>
      </c>
      <c r="GL436" s="2" t="s">
        <v>217</v>
      </c>
      <c r="GM436" s="2" t="s">
        <v>220</v>
      </c>
      <c r="GN436" s="2" t="s">
        <v>220</v>
      </c>
      <c r="GO436" s="2" t="s">
        <v>232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268</v>
      </c>
      <c r="GX436" s="2" t="s">
        <v>217</v>
      </c>
      <c r="GY436" s="2" t="s">
        <v>220</v>
      </c>
      <c r="GZ436" s="2" t="s">
        <v>220</v>
      </c>
      <c r="HA436" s="2" t="s">
        <v>232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268</v>
      </c>
      <c r="HJ436" s="2" t="s">
        <v>217</v>
      </c>
      <c r="HK436" s="2" t="s">
        <v>220</v>
      </c>
      <c r="HL436" s="2" t="s">
        <v>220</v>
      </c>
      <c r="HM436" s="2" t="s">
        <v>232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230</v>
      </c>
      <c r="HV436" s="2" t="s">
        <v>217</v>
      </c>
      <c r="HW436" s="2" t="s">
        <v>496</v>
      </c>
      <c r="HX436" s="2" t="s">
        <v>1609</v>
      </c>
      <c r="HY436" s="2" t="s">
        <v>232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230</v>
      </c>
      <c r="IH436" s="2" t="s">
        <v>217</v>
      </c>
      <c r="II436" s="2" t="s">
        <v>591</v>
      </c>
      <c r="IJ436" s="2" t="s">
        <v>2213</v>
      </c>
      <c r="IK436" s="2" t="s">
        <v>232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268</v>
      </c>
      <c r="IT436" s="2" t="s">
        <v>217</v>
      </c>
      <c r="IU436" s="2" t="s">
        <v>220</v>
      </c>
      <c r="IV436" s="2" t="s">
        <v>220</v>
      </c>
      <c r="IW436" s="2" t="s">
        <v>232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254</v>
      </c>
      <c r="JF436" s="2" t="s">
        <v>217</v>
      </c>
      <c r="JG436" s="2" t="s">
        <v>1387</v>
      </c>
      <c r="JH436" s="2" t="s">
        <v>220</v>
      </c>
      <c r="JI436" s="2" t="s">
        <v>232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230</v>
      </c>
      <c r="JR436" s="2" t="s">
        <v>217</v>
      </c>
      <c r="JS436" s="2" t="s">
        <v>591</v>
      </c>
      <c r="JT436" s="2" t="s">
        <v>1464</v>
      </c>
      <c r="JU436" s="2" t="s">
        <v>232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277</v>
      </c>
      <c r="KD436" s="2" t="s">
        <v>217</v>
      </c>
      <c r="KE436" s="2" t="s">
        <v>220</v>
      </c>
      <c r="KF436" s="2" t="s">
        <v>220</v>
      </c>
      <c r="KG436" s="2" t="s">
        <v>232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254</v>
      </c>
      <c r="KP436" s="2" t="s">
        <v>217</v>
      </c>
      <c r="KQ436" s="2" t="s">
        <v>220</v>
      </c>
      <c r="KR436" s="2" t="s">
        <v>220</v>
      </c>
      <c r="KS436" s="2" t="s">
        <v>232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268</v>
      </c>
      <c r="LB436" s="2" t="s">
        <v>217</v>
      </c>
      <c r="LC436" s="2" t="s">
        <v>220</v>
      </c>
      <c r="LD436" s="2" t="s">
        <v>220</v>
      </c>
      <c r="LE436" s="2" t="s">
        <v>232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268</v>
      </c>
      <c r="LN436" s="2" t="s">
        <v>217</v>
      </c>
      <c r="LO436" s="2" t="s">
        <v>220</v>
      </c>
      <c r="LP436" s="2" t="s">
        <v>220</v>
      </c>
      <c r="LQ436" s="2" t="s">
        <v>232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268</v>
      </c>
      <c r="LZ436" s="2" t="s">
        <v>217</v>
      </c>
      <c r="MA436" s="2" t="s">
        <v>220</v>
      </c>
      <c r="MB436" s="2" t="s">
        <v>220</v>
      </c>
      <c r="MC436" s="2" t="s">
        <v>232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277</v>
      </c>
      <c r="ML436" s="2" t="s">
        <v>217</v>
      </c>
      <c r="MM436" s="2" t="s">
        <v>220</v>
      </c>
      <c r="MN436" s="2" t="s">
        <v>220</v>
      </c>
      <c r="MO436" s="2" t="s">
        <v>232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274</v>
      </c>
      <c r="MY436" s="2" t="s">
        <v>648</v>
      </c>
      <c r="MZ436" s="2" t="s">
        <v>2605</v>
      </c>
      <c r="NA436" s="2" t="s">
        <v>232</v>
      </c>
      <c r="NB436" s="2" t="s">
        <v>220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220</v>
      </c>
      <c r="NK436" s="2" t="s">
        <v>220</v>
      </c>
      <c r="NL436" s="2" t="s">
        <v>220</v>
      </c>
      <c r="NM436" s="2" t="s">
        <v>220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277</v>
      </c>
      <c r="NV436" s="2" t="s">
        <v>217</v>
      </c>
      <c r="NW436" s="2" t="s">
        <v>220</v>
      </c>
      <c r="NX436" s="2" t="s">
        <v>220</v>
      </c>
      <c r="NY436" s="2" t="s">
        <v>232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220</v>
      </c>
      <c r="OI436" s="2" t="s">
        <v>220</v>
      </c>
      <c r="OJ436" s="2" t="s">
        <v>220</v>
      </c>
      <c r="OK436" s="2" t="s">
        <v>220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230</v>
      </c>
      <c r="OT436" s="2" t="s">
        <v>270</v>
      </c>
      <c r="OU436" s="2" t="s">
        <v>607</v>
      </c>
      <c r="OV436" s="2" t="s">
        <v>2376</v>
      </c>
      <c r="OW436" s="2" t="s">
        <v>232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220</v>
      </c>
      <c r="PF436" s="2" t="s">
        <v>220</v>
      </c>
      <c r="PG436" s="2" t="s">
        <v>220</v>
      </c>
      <c r="PH436" s="2" t="s">
        <v>220</v>
      </c>
      <c r="PI436" s="2" t="s">
        <v>220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230</v>
      </c>
      <c r="PR436" s="2" t="s">
        <v>270</v>
      </c>
      <c r="PS436" s="2" t="s">
        <v>1731</v>
      </c>
      <c r="PT436" s="2" t="s">
        <v>299</v>
      </c>
      <c r="PU436" s="2" t="s">
        <v>232</v>
      </c>
      <c r="PV436" s="2" t="s">
        <v>220</v>
      </c>
      <c r="PW436" s="4">
        <v>30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>
        <v>20</v>
      </c>
      <c r="RM436" s="4"/>
      <c r="RN436" s="4"/>
      <c r="RO436" s="4"/>
      <c r="RP436" s="4"/>
      <c r="RQ436" s="4"/>
      <c r="RR436" s="4">
        <v>20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>
        <v>30</v>
      </c>
      <c r="TB436" s="4"/>
      <c r="TC436" s="4"/>
      <c r="TD436" s="4"/>
      <c r="TE436" s="4"/>
      <c r="TF436" s="4"/>
      <c r="TG436" s="4"/>
      <c r="TH436" s="4"/>
    </row>
    <row r="437">
      <c r="A437" s="2" t="s">
        <v>3691</v>
      </c>
      <c r="B437" s="2" t="s">
        <v>209</v>
      </c>
      <c r="C437" s="2" t="s">
        <v>3341</v>
      </c>
      <c r="D437" s="2" t="s">
        <v>1713</v>
      </c>
      <c r="E437" s="2" t="s">
        <v>2173</v>
      </c>
      <c r="F437" s="2" t="s">
        <v>3428</v>
      </c>
      <c r="G437" s="2" t="s">
        <v>3428</v>
      </c>
      <c r="H437" s="2" t="s">
        <v>3428</v>
      </c>
      <c r="I437" s="2" t="s">
        <v>3688</v>
      </c>
      <c r="J437" s="2" t="s">
        <v>282</v>
      </c>
      <c r="K437" s="2" t="s">
        <v>3430</v>
      </c>
      <c r="L437" s="3">
        <v>96.89</v>
      </c>
      <c r="M437" s="3">
        <v>101.74</v>
      </c>
      <c r="N437" s="3">
        <v>204.99</v>
      </c>
      <c r="O437" s="2" t="s">
        <v>217</v>
      </c>
      <c r="P437" s="2" t="s">
        <v>405</v>
      </c>
      <c r="Q437" s="2" t="s">
        <v>219</v>
      </c>
      <c r="R437" s="2" t="s">
        <v>220</v>
      </c>
      <c r="S437" s="2" t="s">
        <v>3431</v>
      </c>
      <c r="T437" s="2" t="s">
        <v>220</v>
      </c>
      <c r="U437" s="2" t="s">
        <v>220</v>
      </c>
      <c r="V437" s="2" t="s">
        <v>3167</v>
      </c>
      <c r="W437" s="2" t="s">
        <v>3167</v>
      </c>
      <c r="X437" s="2" t="s">
        <v>3029</v>
      </c>
      <c r="Y437" s="2" t="s">
        <v>582</v>
      </c>
      <c r="Z437" s="4">
        <v>9</v>
      </c>
      <c r="AA437" s="4">
        <f>=ROUNDDOWN(4.5,0)</f>
      </c>
      <c r="AB437" s="5">
        <v>2</v>
      </c>
      <c r="AC437" s="2" t="s">
        <v>3008</v>
      </c>
      <c r="AD437" s="4">
        <v>20</v>
      </c>
      <c r="AE437" s="4">
        <v>87</v>
      </c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>
        <v>5</v>
      </c>
      <c r="AQ437" s="8">
        <v>549.78</v>
      </c>
      <c r="AR437" s="4"/>
      <c r="AS437" s="8"/>
      <c r="AT437" s="7"/>
      <c r="AU437" s="7"/>
      <c r="AV437" s="4" t="s">
        <v>220</v>
      </c>
      <c r="AW437" s="8" t="s">
        <v>220</v>
      </c>
      <c r="AX437" s="4" t="s">
        <v>220</v>
      </c>
      <c r="AY437" s="8" t="s">
        <v>220</v>
      </c>
      <c r="AZ437" s="7" t="s">
        <v>220</v>
      </c>
      <c r="BA437" s="7" t="s">
        <v>220</v>
      </c>
      <c r="BB437" s="7">
        <v>0.8627</v>
      </c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 t="s">
        <v>220</v>
      </c>
      <c r="BJ437" s="4">
        <v>5</v>
      </c>
      <c r="BK437" s="8">
        <v>549.78</v>
      </c>
      <c r="BL437" s="2" t="s">
        <v>3692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1188</v>
      </c>
      <c r="BV437" s="2" t="s">
        <v>270</v>
      </c>
      <c r="BW437" s="2" t="s">
        <v>220</v>
      </c>
      <c r="BX437" s="2" t="s">
        <v>1654</v>
      </c>
      <c r="BY437" s="2" t="s">
        <v>232</v>
      </c>
      <c r="BZ437" s="2" t="s">
        <v>220</v>
      </c>
      <c r="CA437" s="4">
        <v>2</v>
      </c>
      <c r="CB437" s="8">
        <v>233.64</v>
      </c>
      <c r="CC437" s="4"/>
      <c r="CD437" s="8"/>
      <c r="CE437" s="7"/>
      <c r="CF437" s="7"/>
      <c r="CG437" s="2" t="s">
        <v>230</v>
      </c>
      <c r="CH437" s="2" t="s">
        <v>217</v>
      </c>
      <c r="CI437" s="2" t="s">
        <v>591</v>
      </c>
      <c r="CJ437" s="2" t="s">
        <v>3693</v>
      </c>
      <c r="CK437" s="2" t="s">
        <v>232</v>
      </c>
      <c r="CL437" s="2" t="s">
        <v>220</v>
      </c>
      <c r="CM437" s="4">
        <v>1</v>
      </c>
      <c r="CN437" s="8">
        <v>102.5</v>
      </c>
      <c r="CO437" s="4"/>
      <c r="CP437" s="8"/>
      <c r="CQ437" s="7"/>
      <c r="CR437" s="7"/>
      <c r="CS437" s="2" t="s">
        <v>230</v>
      </c>
      <c r="CT437" s="2" t="s">
        <v>217</v>
      </c>
      <c r="CU437" s="2" t="s">
        <v>235</v>
      </c>
      <c r="CV437" s="2" t="s">
        <v>2270</v>
      </c>
      <c r="CW437" s="2" t="s">
        <v>269</v>
      </c>
      <c r="CX437" s="2" t="s">
        <v>220</v>
      </c>
      <c r="CY437" s="4"/>
      <c r="CZ437" s="8"/>
      <c r="DA437" s="4"/>
      <c r="DB437" s="8"/>
      <c r="DC437" s="7"/>
      <c r="DD437" s="7"/>
      <c r="DE437" s="2" t="s">
        <v>230</v>
      </c>
      <c r="DF437" s="2" t="s">
        <v>217</v>
      </c>
      <c r="DG437" s="2" t="s">
        <v>3362</v>
      </c>
      <c r="DH437" s="2" t="s">
        <v>2923</v>
      </c>
      <c r="DI437" s="2" t="s">
        <v>232</v>
      </c>
      <c r="DJ437" s="2" t="s">
        <v>220</v>
      </c>
      <c r="DK437" s="4"/>
      <c r="DL437" s="8"/>
      <c r="DM437" s="4"/>
      <c r="DN437" s="8"/>
      <c r="DO437" s="7"/>
      <c r="DP437" s="7"/>
      <c r="DQ437" s="2" t="s">
        <v>230</v>
      </c>
      <c r="DR437" s="2" t="s">
        <v>217</v>
      </c>
      <c r="DS437" s="2" t="s">
        <v>591</v>
      </c>
      <c r="DT437" s="2" t="s">
        <v>2021</v>
      </c>
      <c r="DU437" s="2" t="s">
        <v>232</v>
      </c>
      <c r="DV437" s="2" t="s">
        <v>220</v>
      </c>
      <c r="DW437" s="4"/>
      <c r="DX437" s="8"/>
      <c r="DY437" s="4"/>
      <c r="DZ437" s="8"/>
      <c r="EA437" s="7"/>
      <c r="EB437" s="7"/>
      <c r="EC437" s="2" t="s">
        <v>230</v>
      </c>
      <c r="ED437" s="2" t="s">
        <v>217</v>
      </c>
      <c r="EE437" s="2" t="s">
        <v>591</v>
      </c>
      <c r="EF437" s="2" t="s">
        <v>3694</v>
      </c>
      <c r="EG437" s="2" t="s">
        <v>269</v>
      </c>
      <c r="EH437" s="2" t="s">
        <v>220</v>
      </c>
      <c r="EI437" s="4"/>
      <c r="EJ437" s="8"/>
      <c r="EK437" s="4"/>
      <c r="EL437" s="8"/>
      <c r="EM437" s="7"/>
      <c r="EN437" s="7"/>
      <c r="EO437" s="2" t="s">
        <v>268</v>
      </c>
      <c r="EP437" s="2" t="s">
        <v>217</v>
      </c>
      <c r="EQ437" s="2" t="s">
        <v>220</v>
      </c>
      <c r="ER437" s="2" t="s">
        <v>220</v>
      </c>
      <c r="ES437" s="2" t="s">
        <v>232</v>
      </c>
      <c r="ET437" s="2" t="s">
        <v>220</v>
      </c>
      <c r="EU437" s="4"/>
      <c r="EV437" s="8"/>
      <c r="EW437" s="4"/>
      <c r="EX437" s="8"/>
      <c r="EY437" s="7"/>
      <c r="EZ437" s="7"/>
      <c r="FA437" s="2" t="s">
        <v>230</v>
      </c>
      <c r="FB437" s="2" t="s">
        <v>217</v>
      </c>
      <c r="FC437" s="2" t="s">
        <v>1398</v>
      </c>
      <c r="FD437" s="2" t="s">
        <v>3450</v>
      </c>
      <c r="FE437" s="2" t="s">
        <v>232</v>
      </c>
      <c r="FF437" s="2" t="s">
        <v>220</v>
      </c>
      <c r="FG437" s="4">
        <v>2</v>
      </c>
      <c r="FH437" s="8">
        <v>213.64</v>
      </c>
      <c r="FI437" s="4"/>
      <c r="FJ437" s="8"/>
      <c r="FK437" s="7"/>
      <c r="FL437" s="7"/>
      <c r="FM437" s="2" t="s">
        <v>230</v>
      </c>
      <c r="FN437" s="2" t="s">
        <v>217</v>
      </c>
      <c r="FO437" s="2" t="s">
        <v>458</v>
      </c>
      <c r="FP437" s="2" t="s">
        <v>253</v>
      </c>
      <c r="FQ437" s="2" t="s">
        <v>232</v>
      </c>
      <c r="FR437" s="2" t="s">
        <v>220</v>
      </c>
      <c r="FS437" s="4"/>
      <c r="FT437" s="8"/>
      <c r="FU437" s="4"/>
      <c r="FV437" s="8"/>
      <c r="FW437" s="7"/>
      <c r="FX437" s="7"/>
      <c r="FY437" s="2" t="s">
        <v>277</v>
      </c>
      <c r="FZ437" s="2" t="s">
        <v>217</v>
      </c>
      <c r="GA437" s="2" t="s">
        <v>220</v>
      </c>
      <c r="GB437" s="2" t="s">
        <v>220</v>
      </c>
      <c r="GC437" s="2" t="s">
        <v>232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277</v>
      </c>
      <c r="GL437" s="2" t="s">
        <v>217</v>
      </c>
      <c r="GM437" s="2" t="s">
        <v>220</v>
      </c>
      <c r="GN437" s="2" t="s">
        <v>220</v>
      </c>
      <c r="GO437" s="2" t="s">
        <v>232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268</v>
      </c>
      <c r="GX437" s="2" t="s">
        <v>217</v>
      </c>
      <c r="GY437" s="2" t="s">
        <v>220</v>
      </c>
      <c r="GZ437" s="2" t="s">
        <v>220</v>
      </c>
      <c r="HA437" s="2" t="s">
        <v>232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268</v>
      </c>
      <c r="HJ437" s="2" t="s">
        <v>217</v>
      </c>
      <c r="HK437" s="2" t="s">
        <v>220</v>
      </c>
      <c r="HL437" s="2" t="s">
        <v>220</v>
      </c>
      <c r="HM437" s="2" t="s">
        <v>232</v>
      </c>
      <c r="HN437" s="2" t="s">
        <v>220</v>
      </c>
      <c r="HO437" s="4"/>
      <c r="HP437" s="8"/>
      <c r="HQ437" s="4"/>
      <c r="HR437" s="8"/>
      <c r="HS437" s="7"/>
      <c r="HT437" s="7"/>
      <c r="HU437" s="2" t="s">
        <v>230</v>
      </c>
      <c r="HV437" s="2" t="s">
        <v>217</v>
      </c>
      <c r="HW437" s="2" t="s">
        <v>496</v>
      </c>
      <c r="HX437" s="2" t="s">
        <v>2949</v>
      </c>
      <c r="HY437" s="2" t="s">
        <v>232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230</v>
      </c>
      <c r="IH437" s="2" t="s">
        <v>217</v>
      </c>
      <c r="II437" s="2" t="s">
        <v>591</v>
      </c>
      <c r="IJ437" s="2" t="s">
        <v>1666</v>
      </c>
      <c r="IK437" s="2" t="s">
        <v>232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268</v>
      </c>
      <c r="IT437" s="2" t="s">
        <v>217</v>
      </c>
      <c r="IU437" s="2" t="s">
        <v>220</v>
      </c>
      <c r="IV437" s="2" t="s">
        <v>220</v>
      </c>
      <c r="IW437" s="2" t="s">
        <v>232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254</v>
      </c>
      <c r="JF437" s="2" t="s">
        <v>217</v>
      </c>
      <c r="JG437" s="2" t="s">
        <v>1387</v>
      </c>
      <c r="JH437" s="2" t="s">
        <v>220</v>
      </c>
      <c r="JI437" s="2" t="s">
        <v>232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230</v>
      </c>
      <c r="JR437" s="2" t="s">
        <v>217</v>
      </c>
      <c r="JS437" s="2" t="s">
        <v>591</v>
      </c>
      <c r="JT437" s="2" t="s">
        <v>2605</v>
      </c>
      <c r="JU437" s="2" t="s">
        <v>232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277</v>
      </c>
      <c r="KD437" s="2" t="s">
        <v>217</v>
      </c>
      <c r="KE437" s="2" t="s">
        <v>220</v>
      </c>
      <c r="KF437" s="2" t="s">
        <v>220</v>
      </c>
      <c r="KG437" s="2" t="s">
        <v>232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254</v>
      </c>
      <c r="KP437" s="2" t="s">
        <v>217</v>
      </c>
      <c r="KQ437" s="2" t="s">
        <v>220</v>
      </c>
      <c r="KR437" s="2" t="s">
        <v>220</v>
      </c>
      <c r="KS437" s="2" t="s">
        <v>232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268</v>
      </c>
      <c r="LB437" s="2" t="s">
        <v>217</v>
      </c>
      <c r="LC437" s="2" t="s">
        <v>220</v>
      </c>
      <c r="LD437" s="2" t="s">
        <v>220</v>
      </c>
      <c r="LE437" s="2" t="s">
        <v>232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268</v>
      </c>
      <c r="LN437" s="2" t="s">
        <v>217</v>
      </c>
      <c r="LO437" s="2" t="s">
        <v>220</v>
      </c>
      <c r="LP437" s="2" t="s">
        <v>220</v>
      </c>
      <c r="LQ437" s="2" t="s">
        <v>232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268</v>
      </c>
      <c r="LZ437" s="2" t="s">
        <v>217</v>
      </c>
      <c r="MA437" s="2" t="s">
        <v>220</v>
      </c>
      <c r="MB437" s="2" t="s">
        <v>220</v>
      </c>
      <c r="MC437" s="2" t="s">
        <v>232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277</v>
      </c>
      <c r="ML437" s="2" t="s">
        <v>217</v>
      </c>
      <c r="MM437" s="2" t="s">
        <v>220</v>
      </c>
      <c r="MN437" s="2" t="s">
        <v>220</v>
      </c>
      <c r="MO437" s="2" t="s">
        <v>232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274</v>
      </c>
      <c r="MY437" s="2" t="s">
        <v>648</v>
      </c>
      <c r="MZ437" s="2" t="s">
        <v>3695</v>
      </c>
      <c r="NA437" s="2" t="s">
        <v>232</v>
      </c>
      <c r="NB437" s="2" t="s">
        <v>220</v>
      </c>
      <c r="NC437" s="4"/>
      <c r="ND437" s="8"/>
      <c r="NE437" s="4"/>
      <c r="NF437" s="8"/>
      <c r="NG437" s="7"/>
      <c r="NH437" s="7"/>
      <c r="NI437" s="2" t="s">
        <v>220</v>
      </c>
      <c r="NJ437" s="2" t="s">
        <v>220</v>
      </c>
      <c r="NK437" s="2" t="s">
        <v>220</v>
      </c>
      <c r="NL437" s="2" t="s">
        <v>220</v>
      </c>
      <c r="NM437" s="2" t="s">
        <v>220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277</v>
      </c>
      <c r="NV437" s="2" t="s">
        <v>217</v>
      </c>
      <c r="NW437" s="2" t="s">
        <v>220</v>
      </c>
      <c r="NX437" s="2" t="s">
        <v>220</v>
      </c>
      <c r="NY437" s="2" t="s">
        <v>232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220</v>
      </c>
      <c r="OI437" s="2" t="s">
        <v>220</v>
      </c>
      <c r="OJ437" s="2" t="s">
        <v>220</v>
      </c>
      <c r="OK437" s="2" t="s">
        <v>220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230</v>
      </c>
      <c r="OT437" s="2" t="s">
        <v>270</v>
      </c>
      <c r="OU437" s="2" t="s">
        <v>607</v>
      </c>
      <c r="OV437" s="2" t="s">
        <v>1505</v>
      </c>
      <c r="OW437" s="2" t="s">
        <v>232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220</v>
      </c>
      <c r="PF437" s="2" t="s">
        <v>220</v>
      </c>
      <c r="PG437" s="2" t="s">
        <v>220</v>
      </c>
      <c r="PH437" s="2" t="s">
        <v>220</v>
      </c>
      <c r="PI437" s="2" t="s">
        <v>220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230</v>
      </c>
      <c r="PR437" s="2" t="s">
        <v>270</v>
      </c>
      <c r="PS437" s="2" t="s">
        <v>1731</v>
      </c>
      <c r="PT437" s="2" t="s">
        <v>976</v>
      </c>
      <c r="PU437" s="2" t="s">
        <v>232</v>
      </c>
      <c r="PV437" s="2" t="s">
        <v>220</v>
      </c>
      <c r="PW437" s="4">
        <v>9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>
        <v>20</v>
      </c>
      <c r="RM437" s="4"/>
      <c r="RN437" s="4"/>
      <c r="RO437" s="4"/>
      <c r="RP437" s="4"/>
      <c r="RQ437" s="4"/>
      <c r="RR437" s="4">
        <v>31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>
        <v>36</v>
      </c>
      <c r="TB437" s="4"/>
      <c r="TC437" s="4"/>
      <c r="TD437" s="4"/>
      <c r="TE437" s="4"/>
      <c r="TF437" s="4"/>
      <c r="TG437" s="4"/>
      <c r="TH437" s="4"/>
    </row>
    <row r="438">
      <c r="A438" s="2" t="s">
        <v>3696</v>
      </c>
      <c r="B438" s="2" t="s">
        <v>209</v>
      </c>
      <c r="C438" s="2" t="s">
        <v>3341</v>
      </c>
      <c r="D438" s="2" t="s">
        <v>1713</v>
      </c>
      <c r="E438" s="2" t="s">
        <v>2173</v>
      </c>
      <c r="F438" s="2" t="s">
        <v>3428</v>
      </c>
      <c r="G438" s="2" t="s">
        <v>3428</v>
      </c>
      <c r="H438" s="2" t="s">
        <v>3428</v>
      </c>
      <c r="I438" s="2" t="s">
        <v>2264</v>
      </c>
      <c r="J438" s="2" t="s">
        <v>215</v>
      </c>
      <c r="K438" s="2" t="s">
        <v>578</v>
      </c>
      <c r="L438" s="3">
        <v>76.49</v>
      </c>
      <c r="M438" s="3">
        <v>80.32</v>
      </c>
      <c r="N438" s="3">
        <v>174.99</v>
      </c>
      <c r="O438" s="2" t="s">
        <v>217</v>
      </c>
      <c r="P438" s="2" t="s">
        <v>673</v>
      </c>
      <c r="Q438" s="2" t="s">
        <v>219</v>
      </c>
      <c r="R438" s="2" t="s">
        <v>220</v>
      </c>
      <c r="S438" s="2" t="s">
        <v>3454</v>
      </c>
      <c r="T438" s="2" t="s">
        <v>220</v>
      </c>
      <c r="U438" s="2" t="s">
        <v>220</v>
      </c>
      <c r="V438" s="2" t="s">
        <v>3167</v>
      </c>
      <c r="W438" s="2" t="s">
        <v>3167</v>
      </c>
      <c r="X438" s="2" t="s">
        <v>3029</v>
      </c>
      <c r="Y438" s="2" t="s">
        <v>582</v>
      </c>
      <c r="Z438" s="4">
        <v>39</v>
      </c>
      <c r="AA438" s="4">
        <f>=ROUNDDOWN(19.5,0)</f>
      </c>
      <c r="AB438" s="5">
        <v>2</v>
      </c>
      <c r="AC438" s="2" t="s">
        <v>524</v>
      </c>
      <c r="AD438" s="4">
        <v>15</v>
      </c>
      <c r="AE438" s="4">
        <v>45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>
        <v>2</v>
      </c>
      <c r="AQ438" s="8">
        <v>164.34</v>
      </c>
      <c r="AR438" s="4">
        <v>6</v>
      </c>
      <c r="AS438" s="8">
        <v>435.58</v>
      </c>
      <c r="AT438" s="7">
        <v>-0.6667</v>
      </c>
      <c r="AU438" s="7">
        <v>-0.6227</v>
      </c>
      <c r="AV438" s="4">
        <v>4</v>
      </c>
      <c r="AW438" s="8">
        <v>354.29</v>
      </c>
      <c r="AX438" s="4">
        <v>7</v>
      </c>
      <c r="AY438" s="8">
        <v>525.87</v>
      </c>
      <c r="AZ438" s="7">
        <v>-0.4286</v>
      </c>
      <c r="BA438" s="7">
        <v>-0.3263</v>
      </c>
      <c r="BB438" s="7">
        <v>0.4639</v>
      </c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>
        <v>0.3573</v>
      </c>
      <c r="BJ438" s="4">
        <v>2</v>
      </c>
      <c r="BK438" s="8">
        <v>164.34</v>
      </c>
      <c r="BL438" s="2" t="s">
        <v>3697</v>
      </c>
      <c r="BM438" s="7">
        <v>1</v>
      </c>
      <c r="BN438" s="7">
        <v>1</v>
      </c>
      <c r="BO438" s="4">
        <v>1</v>
      </c>
      <c r="BP438" s="8">
        <v>85.34</v>
      </c>
      <c r="BQ438" s="4">
        <v>2</v>
      </c>
      <c r="BR438" s="8">
        <v>170.68</v>
      </c>
      <c r="BS438" s="7">
        <v>-0.5</v>
      </c>
      <c r="BT438" s="7">
        <v>-0.5</v>
      </c>
      <c r="BU438" s="2" t="s">
        <v>230</v>
      </c>
      <c r="BV438" s="2" t="s">
        <v>217</v>
      </c>
      <c r="BW438" s="2" t="s">
        <v>220</v>
      </c>
      <c r="BX438" s="2" t="s">
        <v>2330</v>
      </c>
      <c r="BY438" s="2" t="s">
        <v>232</v>
      </c>
      <c r="BZ438" s="2" t="s">
        <v>220</v>
      </c>
      <c r="CA438" s="4">
        <v>1</v>
      </c>
      <c r="CB438" s="8">
        <v>79</v>
      </c>
      <c r="CC438" s="4">
        <v>1</v>
      </c>
      <c r="CD438" s="8">
        <v>79</v>
      </c>
      <c r="CE438" s="7"/>
      <c r="CF438" s="7"/>
      <c r="CG438" s="2" t="s">
        <v>230</v>
      </c>
      <c r="CH438" s="2" t="s">
        <v>217</v>
      </c>
      <c r="CI438" s="2" t="s">
        <v>591</v>
      </c>
      <c r="CJ438" s="2" t="s">
        <v>3695</v>
      </c>
      <c r="CK438" s="2" t="s">
        <v>269</v>
      </c>
      <c r="CL438" s="2" t="s">
        <v>220</v>
      </c>
      <c r="CM438" s="4"/>
      <c r="CN438" s="8"/>
      <c r="CO438" s="4"/>
      <c r="CP438" s="8"/>
      <c r="CQ438" s="7"/>
      <c r="CR438" s="7"/>
      <c r="CS438" s="2" t="s">
        <v>230</v>
      </c>
      <c r="CT438" s="2" t="s">
        <v>217</v>
      </c>
      <c r="CU438" s="2" t="s">
        <v>235</v>
      </c>
      <c r="CV438" s="2" t="s">
        <v>666</v>
      </c>
      <c r="CW438" s="2" t="s">
        <v>232</v>
      </c>
      <c r="CX438" s="2" t="s">
        <v>220</v>
      </c>
      <c r="CY438" s="4"/>
      <c r="CZ438" s="8"/>
      <c r="DA438" s="4"/>
      <c r="DB438" s="8"/>
      <c r="DC438" s="7"/>
      <c r="DD438" s="7"/>
      <c r="DE438" s="2" t="s">
        <v>230</v>
      </c>
      <c r="DF438" s="2" t="s">
        <v>217</v>
      </c>
      <c r="DG438" s="2" t="s">
        <v>589</v>
      </c>
      <c r="DH438" s="2" t="s">
        <v>247</v>
      </c>
      <c r="DI438" s="2" t="s">
        <v>232</v>
      </c>
      <c r="DJ438" s="2" t="s">
        <v>220</v>
      </c>
      <c r="DK438" s="4"/>
      <c r="DL438" s="8"/>
      <c r="DM438" s="4"/>
      <c r="DN438" s="8"/>
      <c r="DO438" s="7"/>
      <c r="DP438" s="7"/>
      <c r="DQ438" s="2" t="s">
        <v>230</v>
      </c>
      <c r="DR438" s="2" t="s">
        <v>217</v>
      </c>
      <c r="DS438" s="2" t="s">
        <v>591</v>
      </c>
      <c r="DT438" s="2" t="s">
        <v>3253</v>
      </c>
      <c r="DU438" s="2" t="s">
        <v>232</v>
      </c>
      <c r="DV438" s="2" t="s">
        <v>220</v>
      </c>
      <c r="DW438" s="4"/>
      <c r="DX438" s="8"/>
      <c r="DY438" s="4">
        <v>3</v>
      </c>
      <c r="DZ438" s="8">
        <v>185.9</v>
      </c>
      <c r="EA438" s="7">
        <v>-1</v>
      </c>
      <c r="EB438" s="7">
        <v>-1</v>
      </c>
      <c r="EC438" s="2" t="s">
        <v>230</v>
      </c>
      <c r="ED438" s="2" t="s">
        <v>217</v>
      </c>
      <c r="EE438" s="2" t="s">
        <v>591</v>
      </c>
      <c r="EF438" s="2" t="s">
        <v>1655</v>
      </c>
      <c r="EG438" s="2" t="s">
        <v>232</v>
      </c>
      <c r="EH438" s="2" t="s">
        <v>220</v>
      </c>
      <c r="EI438" s="4"/>
      <c r="EJ438" s="8"/>
      <c r="EK438" s="4"/>
      <c r="EL438" s="8"/>
      <c r="EM438" s="7"/>
      <c r="EN438" s="7"/>
      <c r="EO438" s="2" t="s">
        <v>268</v>
      </c>
      <c r="EP438" s="2" t="s">
        <v>217</v>
      </c>
      <c r="EQ438" s="2" t="s">
        <v>220</v>
      </c>
      <c r="ER438" s="2" t="s">
        <v>220</v>
      </c>
      <c r="ES438" s="2" t="s">
        <v>232</v>
      </c>
      <c r="ET438" s="2" t="s">
        <v>220</v>
      </c>
      <c r="EU438" s="4"/>
      <c r="EV438" s="8"/>
      <c r="EW438" s="4"/>
      <c r="EX438" s="8"/>
      <c r="EY438" s="7"/>
      <c r="EZ438" s="7"/>
      <c r="FA438" s="2" t="s">
        <v>230</v>
      </c>
      <c r="FB438" s="2" t="s">
        <v>270</v>
      </c>
      <c r="FC438" s="2" t="s">
        <v>1398</v>
      </c>
      <c r="FD438" s="2" t="s">
        <v>2339</v>
      </c>
      <c r="FE438" s="2" t="s">
        <v>232</v>
      </c>
      <c r="FF438" s="2" t="s">
        <v>220</v>
      </c>
      <c r="FG438" s="4"/>
      <c r="FH438" s="8"/>
      <c r="FI438" s="4"/>
      <c r="FJ438" s="8"/>
      <c r="FK438" s="7"/>
      <c r="FL438" s="7"/>
      <c r="FM438" s="2" t="s">
        <v>230</v>
      </c>
      <c r="FN438" s="2" t="s">
        <v>217</v>
      </c>
      <c r="FO438" s="2" t="s">
        <v>458</v>
      </c>
      <c r="FP438" s="2" t="s">
        <v>1787</v>
      </c>
      <c r="FQ438" s="2" t="s">
        <v>232</v>
      </c>
      <c r="FR438" s="2" t="s">
        <v>220</v>
      </c>
      <c r="FS438" s="4"/>
      <c r="FT438" s="8"/>
      <c r="FU438" s="4"/>
      <c r="FV438" s="8"/>
      <c r="FW438" s="7"/>
      <c r="FX438" s="7"/>
      <c r="FY438" s="2" t="s">
        <v>277</v>
      </c>
      <c r="FZ438" s="2" t="s">
        <v>217</v>
      </c>
      <c r="GA438" s="2" t="s">
        <v>220</v>
      </c>
      <c r="GB438" s="2" t="s">
        <v>220</v>
      </c>
      <c r="GC438" s="2" t="s">
        <v>232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386</v>
      </c>
      <c r="GL438" s="2" t="s">
        <v>217</v>
      </c>
      <c r="GM438" s="2" t="s">
        <v>220</v>
      </c>
      <c r="GN438" s="2" t="s">
        <v>220</v>
      </c>
      <c r="GO438" s="2" t="s">
        <v>232</v>
      </c>
      <c r="GP438" s="2" t="s">
        <v>220</v>
      </c>
      <c r="GQ438" s="4"/>
      <c r="GR438" s="8"/>
      <c r="GS438" s="4"/>
      <c r="GT438" s="8"/>
      <c r="GU438" s="7"/>
      <c r="GV438" s="7"/>
      <c r="GW438" s="2" t="s">
        <v>268</v>
      </c>
      <c r="GX438" s="2" t="s">
        <v>217</v>
      </c>
      <c r="GY438" s="2" t="s">
        <v>220</v>
      </c>
      <c r="GZ438" s="2" t="s">
        <v>220</v>
      </c>
      <c r="HA438" s="2" t="s">
        <v>232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277</v>
      </c>
      <c r="HJ438" s="2" t="s">
        <v>217</v>
      </c>
      <c r="HK438" s="2" t="s">
        <v>220</v>
      </c>
      <c r="HL438" s="2" t="s">
        <v>220</v>
      </c>
      <c r="HM438" s="2" t="s">
        <v>232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230</v>
      </c>
      <c r="HV438" s="2" t="s">
        <v>217</v>
      </c>
      <c r="HW438" s="2" t="s">
        <v>465</v>
      </c>
      <c r="HX438" s="2" t="s">
        <v>220</v>
      </c>
      <c r="HY438" s="2" t="s">
        <v>232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230</v>
      </c>
      <c r="IH438" s="2" t="s">
        <v>217</v>
      </c>
      <c r="II438" s="2" t="s">
        <v>591</v>
      </c>
      <c r="IJ438" s="2" t="s">
        <v>3698</v>
      </c>
      <c r="IK438" s="2" t="s">
        <v>232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277</v>
      </c>
      <c r="IT438" s="2" t="s">
        <v>217</v>
      </c>
      <c r="IU438" s="2" t="s">
        <v>220</v>
      </c>
      <c r="IV438" s="2" t="s">
        <v>220</v>
      </c>
      <c r="IW438" s="2" t="s">
        <v>232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254</v>
      </c>
      <c r="JF438" s="2" t="s">
        <v>217</v>
      </c>
      <c r="JG438" s="2" t="s">
        <v>220</v>
      </c>
      <c r="JH438" s="2" t="s">
        <v>220</v>
      </c>
      <c r="JI438" s="2" t="s">
        <v>232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230</v>
      </c>
      <c r="JR438" s="2" t="s">
        <v>217</v>
      </c>
      <c r="JS438" s="2" t="s">
        <v>603</v>
      </c>
      <c r="JT438" s="2" t="s">
        <v>253</v>
      </c>
      <c r="JU438" s="2" t="s">
        <v>232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277</v>
      </c>
      <c r="KD438" s="2" t="s">
        <v>217</v>
      </c>
      <c r="KE438" s="2" t="s">
        <v>220</v>
      </c>
      <c r="KF438" s="2" t="s">
        <v>220</v>
      </c>
      <c r="KG438" s="2" t="s">
        <v>232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254</v>
      </c>
      <c r="KP438" s="2" t="s">
        <v>217</v>
      </c>
      <c r="KQ438" s="2" t="s">
        <v>220</v>
      </c>
      <c r="KR438" s="2" t="s">
        <v>220</v>
      </c>
      <c r="KS438" s="2" t="s">
        <v>232</v>
      </c>
      <c r="KT438" s="2" t="s">
        <v>220</v>
      </c>
      <c r="KU438" s="4"/>
      <c r="KV438" s="8"/>
      <c r="KW438" s="4"/>
      <c r="KX438" s="8"/>
      <c r="KY438" s="7"/>
      <c r="KZ438" s="7"/>
      <c r="LA438" s="2" t="s">
        <v>277</v>
      </c>
      <c r="LB438" s="2" t="s">
        <v>217</v>
      </c>
      <c r="LC438" s="2" t="s">
        <v>220</v>
      </c>
      <c r="LD438" s="2" t="s">
        <v>220</v>
      </c>
      <c r="LE438" s="2" t="s">
        <v>232</v>
      </c>
      <c r="LF438" s="2" t="s">
        <v>220</v>
      </c>
      <c r="LG438" s="4"/>
      <c r="LH438" s="8"/>
      <c r="LI438" s="4"/>
      <c r="LJ438" s="8"/>
      <c r="LK438" s="7"/>
      <c r="LL438" s="7"/>
      <c r="LM438" s="2" t="s">
        <v>277</v>
      </c>
      <c r="LN438" s="2" t="s">
        <v>217</v>
      </c>
      <c r="LO438" s="2" t="s">
        <v>220</v>
      </c>
      <c r="LP438" s="2" t="s">
        <v>220</v>
      </c>
      <c r="LQ438" s="2" t="s">
        <v>232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270</v>
      </c>
      <c r="MA438" s="2" t="s">
        <v>1359</v>
      </c>
      <c r="MB438" s="2" t="s">
        <v>220</v>
      </c>
      <c r="MC438" s="2" t="s">
        <v>232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277</v>
      </c>
      <c r="ML438" s="2" t="s">
        <v>217</v>
      </c>
      <c r="MM438" s="2" t="s">
        <v>220</v>
      </c>
      <c r="MN438" s="2" t="s">
        <v>220</v>
      </c>
      <c r="MO438" s="2" t="s">
        <v>232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274</v>
      </c>
      <c r="MY438" s="2" t="s">
        <v>2378</v>
      </c>
      <c r="MZ438" s="2" t="s">
        <v>3699</v>
      </c>
      <c r="NA438" s="2" t="s">
        <v>232</v>
      </c>
      <c r="NB438" s="2" t="s">
        <v>220</v>
      </c>
      <c r="NC438" s="4"/>
      <c r="ND438" s="8"/>
      <c r="NE438" s="4"/>
      <c r="NF438" s="8"/>
      <c r="NG438" s="7"/>
      <c r="NH438" s="7"/>
      <c r="NI438" s="2" t="s">
        <v>220</v>
      </c>
      <c r="NJ438" s="2" t="s">
        <v>220</v>
      </c>
      <c r="NK438" s="2" t="s">
        <v>220</v>
      </c>
      <c r="NL438" s="2" t="s">
        <v>220</v>
      </c>
      <c r="NM438" s="2" t="s">
        <v>220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277</v>
      </c>
      <c r="NV438" s="2" t="s">
        <v>217</v>
      </c>
      <c r="NW438" s="2" t="s">
        <v>220</v>
      </c>
      <c r="NX438" s="2" t="s">
        <v>220</v>
      </c>
      <c r="NY438" s="2" t="s">
        <v>232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220</v>
      </c>
      <c r="OI438" s="2" t="s">
        <v>220</v>
      </c>
      <c r="OJ438" s="2" t="s">
        <v>220</v>
      </c>
      <c r="OK438" s="2" t="s">
        <v>220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230</v>
      </c>
      <c r="OT438" s="2" t="s">
        <v>270</v>
      </c>
      <c r="OU438" s="2" t="s">
        <v>607</v>
      </c>
      <c r="OV438" s="2" t="s">
        <v>3224</v>
      </c>
      <c r="OW438" s="2" t="s">
        <v>232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220</v>
      </c>
      <c r="PF438" s="2" t="s">
        <v>220</v>
      </c>
      <c r="PG438" s="2" t="s">
        <v>220</v>
      </c>
      <c r="PH438" s="2" t="s">
        <v>220</v>
      </c>
      <c r="PI438" s="2" t="s">
        <v>220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230</v>
      </c>
      <c r="PR438" s="2" t="s">
        <v>270</v>
      </c>
      <c r="PS438" s="2" t="s">
        <v>1731</v>
      </c>
      <c r="PT438" s="2" t="s">
        <v>1160</v>
      </c>
      <c r="PU438" s="2" t="s">
        <v>232</v>
      </c>
      <c r="PV438" s="2" t="s">
        <v>220</v>
      </c>
      <c r="PW438" s="4">
        <v>39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>
        <v>15</v>
      </c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>
        <v>30</v>
      </c>
      <c r="TB438" s="4"/>
      <c r="TC438" s="4"/>
      <c r="TD438" s="4"/>
      <c r="TE438" s="4"/>
      <c r="TF438" s="4"/>
      <c r="TG438" s="4"/>
      <c r="TH438" s="4"/>
    </row>
    <row r="439">
      <c r="A439" s="2" t="s">
        <v>3700</v>
      </c>
      <c r="B439" s="2" t="s">
        <v>209</v>
      </c>
      <c r="C439" s="2" t="s">
        <v>3341</v>
      </c>
      <c r="D439" s="2" t="s">
        <v>1713</v>
      </c>
      <c r="E439" s="2" t="s">
        <v>2173</v>
      </c>
      <c r="F439" s="2" t="s">
        <v>3428</v>
      </c>
      <c r="G439" s="2" t="s">
        <v>3428</v>
      </c>
      <c r="H439" s="2" t="s">
        <v>3428</v>
      </c>
      <c r="I439" s="2" t="s">
        <v>2264</v>
      </c>
      <c r="J439" s="2" t="s">
        <v>282</v>
      </c>
      <c r="K439" s="2" t="s">
        <v>578</v>
      </c>
      <c r="L439" s="3">
        <v>86.69</v>
      </c>
      <c r="M439" s="3">
        <v>91.03</v>
      </c>
      <c r="N439" s="3">
        <v>194.99</v>
      </c>
      <c r="O439" s="2" t="s">
        <v>217</v>
      </c>
      <c r="P439" s="2" t="s">
        <v>673</v>
      </c>
      <c r="Q439" s="2" t="s">
        <v>219</v>
      </c>
      <c r="R439" s="2" t="s">
        <v>220</v>
      </c>
      <c r="S439" s="2" t="s">
        <v>3454</v>
      </c>
      <c r="T439" s="2" t="s">
        <v>220</v>
      </c>
      <c r="U439" s="2" t="s">
        <v>220</v>
      </c>
      <c r="V439" s="2" t="s">
        <v>3167</v>
      </c>
      <c r="W439" s="2" t="s">
        <v>3167</v>
      </c>
      <c r="X439" s="2" t="s">
        <v>3029</v>
      </c>
      <c r="Y439" s="2" t="s">
        <v>582</v>
      </c>
      <c r="Z439" s="4"/>
      <c r="AA439" s="4">
        <f>=ROUNDDOWN({0},0)</f>
      </c>
      <c r="AB439" s="5">
        <v>3</v>
      </c>
      <c r="AC439" s="2" t="s">
        <v>3008</v>
      </c>
      <c r="AD439" s="4">
        <v>55</v>
      </c>
      <c r="AE439" s="4">
        <v>127</v>
      </c>
      <c r="AF439" s="6">
        <v>68</v>
      </c>
      <c r="AG439" s="6"/>
      <c r="AH439" s="7">
        <v>0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>
        <v>2</v>
      </c>
      <c r="AQ439" s="8">
        <v>189.95</v>
      </c>
      <c r="AR439" s="4">
        <v>1</v>
      </c>
      <c r="AS439" s="8">
        <v>90.29</v>
      </c>
      <c r="AT439" s="7">
        <v>1</v>
      </c>
      <c r="AU439" s="7">
        <v>1.1038</v>
      </c>
      <c r="AV439" s="4" t="s">
        <v>220</v>
      </c>
      <c r="AW439" s="8" t="s">
        <v>220</v>
      </c>
      <c r="AX439" s="4" t="s">
        <v>220</v>
      </c>
      <c r="AY439" s="8" t="s">
        <v>220</v>
      </c>
      <c r="AZ439" s="7" t="s">
        <v>220</v>
      </c>
      <c r="BA439" s="7" t="s">
        <v>220</v>
      </c>
      <c r="BB439" s="7">
        <v>0.5361</v>
      </c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 t="s">
        <v>220</v>
      </c>
      <c r="BJ439" s="4">
        <v>2</v>
      </c>
      <c r="BK439" s="8">
        <v>189.95</v>
      </c>
      <c r="BL439" s="2" t="s">
        <v>3701</v>
      </c>
      <c r="BM439" s="7">
        <v>1</v>
      </c>
      <c r="BN439" s="7">
        <v>1</v>
      </c>
      <c r="BO439" s="4">
        <v>1</v>
      </c>
      <c r="BP439" s="8">
        <v>98.92</v>
      </c>
      <c r="BQ439" s="4"/>
      <c r="BR439" s="8"/>
      <c r="BS439" s="7"/>
      <c r="BT439" s="7"/>
      <c r="BU439" s="2" t="s">
        <v>230</v>
      </c>
      <c r="BV439" s="2" t="s">
        <v>217</v>
      </c>
      <c r="BW439" s="2" t="s">
        <v>220</v>
      </c>
      <c r="BX439" s="2" t="s">
        <v>2330</v>
      </c>
      <c r="BY439" s="2" t="s">
        <v>269</v>
      </c>
      <c r="BZ439" s="2" t="s">
        <v>220</v>
      </c>
      <c r="CA439" s="4"/>
      <c r="CB439" s="8"/>
      <c r="CC439" s="4">
        <v>1</v>
      </c>
      <c r="CD439" s="8">
        <v>90.29</v>
      </c>
      <c r="CE439" s="7">
        <v>-1</v>
      </c>
      <c r="CF439" s="7">
        <v>-1</v>
      </c>
      <c r="CG439" s="2" t="s">
        <v>230</v>
      </c>
      <c r="CH439" s="2" t="s">
        <v>217</v>
      </c>
      <c r="CI439" s="2" t="s">
        <v>591</v>
      </c>
      <c r="CJ439" s="2" t="s">
        <v>2409</v>
      </c>
      <c r="CK439" s="2" t="s">
        <v>269</v>
      </c>
      <c r="CL439" s="2" t="s">
        <v>220</v>
      </c>
      <c r="CM439" s="4"/>
      <c r="CN439" s="8"/>
      <c r="CO439" s="4"/>
      <c r="CP439" s="8"/>
      <c r="CQ439" s="7"/>
      <c r="CR439" s="7"/>
      <c r="CS439" s="2" t="s">
        <v>230</v>
      </c>
      <c r="CT439" s="2" t="s">
        <v>217</v>
      </c>
      <c r="CU439" s="2" t="s">
        <v>235</v>
      </c>
      <c r="CV439" s="2" t="s">
        <v>477</v>
      </c>
      <c r="CW439" s="2" t="s">
        <v>232</v>
      </c>
      <c r="CX439" s="2" t="s">
        <v>220</v>
      </c>
      <c r="CY439" s="4"/>
      <c r="CZ439" s="8"/>
      <c r="DA439" s="4"/>
      <c r="DB439" s="8"/>
      <c r="DC439" s="7"/>
      <c r="DD439" s="7"/>
      <c r="DE439" s="2" t="s">
        <v>230</v>
      </c>
      <c r="DF439" s="2" t="s">
        <v>217</v>
      </c>
      <c r="DG439" s="2" t="s">
        <v>589</v>
      </c>
      <c r="DH439" s="2" t="s">
        <v>246</v>
      </c>
      <c r="DI439" s="2" t="s">
        <v>232</v>
      </c>
      <c r="DJ439" s="2" t="s">
        <v>220</v>
      </c>
      <c r="DK439" s="4">
        <v>1</v>
      </c>
      <c r="DL439" s="8">
        <v>91.03</v>
      </c>
      <c r="DM439" s="4"/>
      <c r="DN439" s="8"/>
      <c r="DO439" s="7"/>
      <c r="DP439" s="7"/>
      <c r="DQ439" s="2" t="s">
        <v>230</v>
      </c>
      <c r="DR439" s="2" t="s">
        <v>217</v>
      </c>
      <c r="DS439" s="2" t="s">
        <v>591</v>
      </c>
      <c r="DT439" s="2" t="s">
        <v>2728</v>
      </c>
      <c r="DU439" s="2" t="s">
        <v>232</v>
      </c>
      <c r="DV439" s="2" t="s">
        <v>220</v>
      </c>
      <c r="DW439" s="4"/>
      <c r="DX439" s="8"/>
      <c r="DY439" s="4"/>
      <c r="DZ439" s="8"/>
      <c r="EA439" s="7"/>
      <c r="EB439" s="7"/>
      <c r="EC439" s="2" t="s">
        <v>230</v>
      </c>
      <c r="ED439" s="2" t="s">
        <v>217</v>
      </c>
      <c r="EE439" s="2" t="s">
        <v>591</v>
      </c>
      <c r="EF439" s="2" t="s">
        <v>1456</v>
      </c>
      <c r="EG439" s="2" t="s">
        <v>232</v>
      </c>
      <c r="EH439" s="2" t="s">
        <v>220</v>
      </c>
      <c r="EI439" s="4"/>
      <c r="EJ439" s="8"/>
      <c r="EK439" s="4"/>
      <c r="EL439" s="8"/>
      <c r="EM439" s="7"/>
      <c r="EN439" s="7"/>
      <c r="EO439" s="2" t="s">
        <v>268</v>
      </c>
      <c r="EP439" s="2" t="s">
        <v>217</v>
      </c>
      <c r="EQ439" s="2" t="s">
        <v>220</v>
      </c>
      <c r="ER439" s="2" t="s">
        <v>220</v>
      </c>
      <c r="ES439" s="2" t="s">
        <v>232</v>
      </c>
      <c r="ET439" s="2" t="s">
        <v>220</v>
      </c>
      <c r="EU439" s="4"/>
      <c r="EV439" s="8"/>
      <c r="EW439" s="4"/>
      <c r="EX439" s="8"/>
      <c r="EY439" s="7"/>
      <c r="EZ439" s="7"/>
      <c r="FA439" s="2" t="s">
        <v>230</v>
      </c>
      <c r="FB439" s="2" t="s">
        <v>270</v>
      </c>
      <c r="FC439" s="2" t="s">
        <v>1398</v>
      </c>
      <c r="FD439" s="2" t="s">
        <v>3702</v>
      </c>
      <c r="FE439" s="2" t="s">
        <v>232</v>
      </c>
      <c r="FF439" s="2" t="s">
        <v>220</v>
      </c>
      <c r="FG439" s="4"/>
      <c r="FH439" s="8"/>
      <c r="FI439" s="4"/>
      <c r="FJ439" s="8"/>
      <c r="FK439" s="7"/>
      <c r="FL439" s="7"/>
      <c r="FM439" s="2" t="s">
        <v>230</v>
      </c>
      <c r="FN439" s="2" t="s">
        <v>217</v>
      </c>
      <c r="FO439" s="2" t="s">
        <v>458</v>
      </c>
      <c r="FP439" s="2" t="s">
        <v>985</v>
      </c>
      <c r="FQ439" s="2" t="s">
        <v>232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277</v>
      </c>
      <c r="FZ439" s="2" t="s">
        <v>217</v>
      </c>
      <c r="GA439" s="2" t="s">
        <v>220</v>
      </c>
      <c r="GB439" s="2" t="s">
        <v>220</v>
      </c>
      <c r="GC439" s="2" t="s">
        <v>232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386</v>
      </c>
      <c r="GL439" s="2" t="s">
        <v>217</v>
      </c>
      <c r="GM439" s="2" t="s">
        <v>220</v>
      </c>
      <c r="GN439" s="2" t="s">
        <v>220</v>
      </c>
      <c r="GO439" s="2" t="s">
        <v>232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268</v>
      </c>
      <c r="GX439" s="2" t="s">
        <v>217</v>
      </c>
      <c r="GY439" s="2" t="s">
        <v>220</v>
      </c>
      <c r="GZ439" s="2" t="s">
        <v>220</v>
      </c>
      <c r="HA439" s="2" t="s">
        <v>232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277</v>
      </c>
      <c r="HJ439" s="2" t="s">
        <v>217</v>
      </c>
      <c r="HK439" s="2" t="s">
        <v>220</v>
      </c>
      <c r="HL439" s="2" t="s">
        <v>220</v>
      </c>
      <c r="HM439" s="2" t="s">
        <v>232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230</v>
      </c>
      <c r="HV439" s="2" t="s">
        <v>217</v>
      </c>
      <c r="HW439" s="2" t="s">
        <v>465</v>
      </c>
      <c r="HX439" s="2" t="s">
        <v>836</v>
      </c>
      <c r="HY439" s="2" t="s">
        <v>232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230</v>
      </c>
      <c r="IH439" s="2" t="s">
        <v>217</v>
      </c>
      <c r="II439" s="2" t="s">
        <v>591</v>
      </c>
      <c r="IJ439" s="2" t="s">
        <v>1655</v>
      </c>
      <c r="IK439" s="2" t="s">
        <v>232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277</v>
      </c>
      <c r="IT439" s="2" t="s">
        <v>217</v>
      </c>
      <c r="IU439" s="2" t="s">
        <v>220</v>
      </c>
      <c r="IV439" s="2" t="s">
        <v>220</v>
      </c>
      <c r="IW439" s="2" t="s">
        <v>232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254</v>
      </c>
      <c r="JF439" s="2" t="s">
        <v>217</v>
      </c>
      <c r="JG439" s="2" t="s">
        <v>220</v>
      </c>
      <c r="JH439" s="2" t="s">
        <v>220</v>
      </c>
      <c r="JI439" s="2" t="s">
        <v>232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230</v>
      </c>
      <c r="JR439" s="2" t="s">
        <v>217</v>
      </c>
      <c r="JS439" s="2" t="s">
        <v>603</v>
      </c>
      <c r="JT439" s="2" t="s">
        <v>1841</v>
      </c>
      <c r="JU439" s="2" t="s">
        <v>232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277</v>
      </c>
      <c r="KD439" s="2" t="s">
        <v>217</v>
      </c>
      <c r="KE439" s="2" t="s">
        <v>220</v>
      </c>
      <c r="KF439" s="2" t="s">
        <v>220</v>
      </c>
      <c r="KG439" s="2" t="s">
        <v>232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254</v>
      </c>
      <c r="KP439" s="2" t="s">
        <v>217</v>
      </c>
      <c r="KQ439" s="2" t="s">
        <v>220</v>
      </c>
      <c r="KR439" s="2" t="s">
        <v>220</v>
      </c>
      <c r="KS439" s="2" t="s">
        <v>232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277</v>
      </c>
      <c r="LB439" s="2" t="s">
        <v>217</v>
      </c>
      <c r="LC439" s="2" t="s">
        <v>220</v>
      </c>
      <c r="LD439" s="2" t="s">
        <v>220</v>
      </c>
      <c r="LE439" s="2" t="s">
        <v>232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277</v>
      </c>
      <c r="LN439" s="2" t="s">
        <v>217</v>
      </c>
      <c r="LO439" s="2" t="s">
        <v>220</v>
      </c>
      <c r="LP439" s="2" t="s">
        <v>220</v>
      </c>
      <c r="LQ439" s="2" t="s">
        <v>232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270</v>
      </c>
      <c r="MA439" s="2" t="s">
        <v>1359</v>
      </c>
      <c r="MB439" s="2" t="s">
        <v>220</v>
      </c>
      <c r="MC439" s="2" t="s">
        <v>232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277</v>
      </c>
      <c r="ML439" s="2" t="s">
        <v>217</v>
      </c>
      <c r="MM439" s="2" t="s">
        <v>220</v>
      </c>
      <c r="MN439" s="2" t="s">
        <v>220</v>
      </c>
      <c r="MO439" s="2" t="s">
        <v>232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274</v>
      </c>
      <c r="MY439" s="2" t="s">
        <v>2378</v>
      </c>
      <c r="MZ439" s="2" t="s">
        <v>3703</v>
      </c>
      <c r="NA439" s="2" t="s">
        <v>232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220</v>
      </c>
      <c r="NJ439" s="2" t="s">
        <v>220</v>
      </c>
      <c r="NK439" s="2" t="s">
        <v>220</v>
      </c>
      <c r="NL439" s="2" t="s">
        <v>220</v>
      </c>
      <c r="NM439" s="2" t="s">
        <v>220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277</v>
      </c>
      <c r="NV439" s="2" t="s">
        <v>217</v>
      </c>
      <c r="NW439" s="2" t="s">
        <v>220</v>
      </c>
      <c r="NX439" s="2" t="s">
        <v>220</v>
      </c>
      <c r="NY439" s="2" t="s">
        <v>232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220</v>
      </c>
      <c r="OI439" s="2" t="s">
        <v>220</v>
      </c>
      <c r="OJ439" s="2" t="s">
        <v>220</v>
      </c>
      <c r="OK439" s="2" t="s">
        <v>220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230</v>
      </c>
      <c r="OT439" s="2" t="s">
        <v>270</v>
      </c>
      <c r="OU439" s="2" t="s">
        <v>607</v>
      </c>
      <c r="OV439" s="2" t="s">
        <v>3359</v>
      </c>
      <c r="OW439" s="2" t="s">
        <v>232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220</v>
      </c>
      <c r="PF439" s="2" t="s">
        <v>220</v>
      </c>
      <c r="PG439" s="2" t="s">
        <v>220</v>
      </c>
      <c r="PH439" s="2" t="s">
        <v>220</v>
      </c>
      <c r="PI439" s="2" t="s">
        <v>220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230</v>
      </c>
      <c r="PR439" s="2" t="s">
        <v>270</v>
      </c>
      <c r="PS439" s="2" t="s">
        <v>1731</v>
      </c>
      <c r="PT439" s="2" t="s">
        <v>3704</v>
      </c>
      <c r="PU439" s="2" t="s">
        <v>232</v>
      </c>
      <c r="PV439" s="2" t="s">
        <v>220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>
        <v>55</v>
      </c>
      <c r="RM439" s="4"/>
      <c r="RN439" s="4"/>
      <c r="RO439" s="4"/>
      <c r="RP439" s="4"/>
      <c r="RQ439" s="4"/>
      <c r="RR439" s="4">
        <v>22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>
        <v>50</v>
      </c>
      <c r="TB439" s="4"/>
      <c r="TC439" s="4"/>
      <c r="TD439" s="4"/>
      <c r="TE439" s="4"/>
      <c r="TF439" s="4"/>
      <c r="TG439" s="4"/>
      <c r="TH439" s="4"/>
    </row>
    <row r="440">
      <c r="A440" s="2" t="s">
        <v>3705</v>
      </c>
      <c r="B440" s="2" t="s">
        <v>209</v>
      </c>
      <c r="C440" s="2" t="s">
        <v>3341</v>
      </c>
      <c r="D440" s="2" t="s">
        <v>1713</v>
      </c>
      <c r="E440" s="2" t="s">
        <v>2173</v>
      </c>
      <c r="F440" s="2" t="s">
        <v>3354</v>
      </c>
      <c r="G440" s="2" t="s">
        <v>220</v>
      </c>
      <c r="H440" s="2" t="s">
        <v>220</v>
      </c>
      <c r="I440" s="2" t="s">
        <v>3706</v>
      </c>
      <c r="J440" s="2" t="s">
        <v>215</v>
      </c>
      <c r="K440" s="2" t="s">
        <v>761</v>
      </c>
      <c r="L440" s="3">
        <v>96.89</v>
      </c>
      <c r="M440" s="3">
        <v>101.74</v>
      </c>
      <c r="N440" s="3">
        <v>199.99</v>
      </c>
      <c r="O440" s="2" t="s">
        <v>217</v>
      </c>
      <c r="P440" s="2" t="s">
        <v>405</v>
      </c>
      <c r="Q440" s="2" t="s">
        <v>219</v>
      </c>
      <c r="R440" s="2" t="s">
        <v>220</v>
      </c>
      <c r="S440" s="2" t="s">
        <v>3355</v>
      </c>
      <c r="T440" s="2" t="s">
        <v>220</v>
      </c>
      <c r="U440" s="2" t="s">
        <v>220</v>
      </c>
      <c r="V440" s="2" t="s">
        <v>2535</v>
      </c>
      <c r="W440" s="2" t="s">
        <v>3029</v>
      </c>
      <c r="X440" s="2" t="s">
        <v>763</v>
      </c>
      <c r="Y440" s="2" t="s">
        <v>3356</v>
      </c>
      <c r="Z440" s="4">
        <v>82</v>
      </c>
      <c r="AA440" s="4">
        <f>=ROUNDDOWN(41,0)</f>
      </c>
      <c r="AB440" s="5">
        <v>2</v>
      </c>
      <c r="AC440" s="2" t="s">
        <v>220</v>
      </c>
      <c r="AD440" s="4"/>
      <c r="AE440" s="4"/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>
        <v>3</v>
      </c>
      <c r="AQ440" s="8">
        <v>298.77</v>
      </c>
      <c r="AR440" s="4"/>
      <c r="AS440" s="8"/>
      <c r="AT440" s="7"/>
      <c r="AU440" s="7"/>
      <c r="AV440" s="4">
        <v>7</v>
      </c>
      <c r="AW440" s="8">
        <v>755.92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>
        <v>0.3952</v>
      </c>
      <c r="BC440" s="4">
        <v>9</v>
      </c>
      <c r="BD440" s="8">
        <v>986.12</v>
      </c>
      <c r="BE440" s="4">
        <v>22</v>
      </c>
      <c r="BF440" s="8">
        <v>2478.58</v>
      </c>
      <c r="BG440" s="7">
        <v>-0.5909</v>
      </c>
      <c r="BH440" s="7">
        <v>-0.6021</v>
      </c>
      <c r="BI440" s="7">
        <v>0.7666</v>
      </c>
      <c r="BJ440" s="4">
        <v>3</v>
      </c>
      <c r="BK440" s="8">
        <v>298.77</v>
      </c>
      <c r="BL440" s="2" t="s">
        <v>3707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230</v>
      </c>
      <c r="BV440" s="2" t="s">
        <v>217</v>
      </c>
      <c r="BW440" s="2" t="s">
        <v>220</v>
      </c>
      <c r="BX440" s="2" t="s">
        <v>1408</v>
      </c>
      <c r="BY440" s="2" t="s">
        <v>232</v>
      </c>
      <c r="BZ440" s="2" t="s">
        <v>220</v>
      </c>
      <c r="CA440" s="4">
        <v>1</v>
      </c>
      <c r="CB440" s="8">
        <v>102.13</v>
      </c>
      <c r="CC440" s="4"/>
      <c r="CD440" s="8"/>
      <c r="CE440" s="7"/>
      <c r="CF440" s="7"/>
      <c r="CG440" s="2" t="s">
        <v>230</v>
      </c>
      <c r="CH440" s="2" t="s">
        <v>217</v>
      </c>
      <c r="CI440" s="2" t="s">
        <v>666</v>
      </c>
      <c r="CJ440" s="2" t="s">
        <v>3708</v>
      </c>
      <c r="CK440" s="2" t="s">
        <v>232</v>
      </c>
      <c r="CL440" s="2" t="s">
        <v>220</v>
      </c>
      <c r="CM440" s="4">
        <v>1</v>
      </c>
      <c r="CN440" s="8">
        <v>100</v>
      </c>
      <c r="CO440" s="4"/>
      <c r="CP440" s="8"/>
      <c r="CQ440" s="7"/>
      <c r="CR440" s="7"/>
      <c r="CS440" s="2" t="s">
        <v>230</v>
      </c>
      <c r="CT440" s="2" t="s">
        <v>217</v>
      </c>
      <c r="CU440" s="2" t="s">
        <v>1542</v>
      </c>
      <c r="CV440" s="2" t="s">
        <v>1550</v>
      </c>
      <c r="CW440" s="2" t="s">
        <v>232</v>
      </c>
      <c r="CX440" s="2" t="s">
        <v>220</v>
      </c>
      <c r="CY440" s="4"/>
      <c r="CZ440" s="8"/>
      <c r="DA440" s="4"/>
      <c r="DB440" s="8"/>
      <c r="DC440" s="7"/>
      <c r="DD440" s="7"/>
      <c r="DE440" s="2" t="s">
        <v>230</v>
      </c>
      <c r="DF440" s="2" t="s">
        <v>217</v>
      </c>
      <c r="DG440" s="2" t="s">
        <v>2262</v>
      </c>
      <c r="DH440" s="2" t="s">
        <v>481</v>
      </c>
      <c r="DI440" s="2" t="s">
        <v>232</v>
      </c>
      <c r="DJ440" s="2" t="s">
        <v>220</v>
      </c>
      <c r="DK440" s="4"/>
      <c r="DL440" s="8"/>
      <c r="DM440" s="4"/>
      <c r="DN440" s="8"/>
      <c r="DO440" s="7"/>
      <c r="DP440" s="7"/>
      <c r="DQ440" s="2" t="s">
        <v>230</v>
      </c>
      <c r="DR440" s="2" t="s">
        <v>217</v>
      </c>
      <c r="DS440" s="2" t="s">
        <v>2218</v>
      </c>
      <c r="DT440" s="2" t="s">
        <v>3709</v>
      </c>
      <c r="DU440" s="2" t="s">
        <v>232</v>
      </c>
      <c r="DV440" s="2" t="s">
        <v>220</v>
      </c>
      <c r="DW440" s="4"/>
      <c r="DX440" s="8"/>
      <c r="DY440" s="4"/>
      <c r="DZ440" s="8"/>
      <c r="EA440" s="7"/>
      <c r="EB440" s="7"/>
      <c r="EC440" s="2" t="s">
        <v>230</v>
      </c>
      <c r="ED440" s="2" t="s">
        <v>217</v>
      </c>
      <c r="EE440" s="2" t="s">
        <v>3177</v>
      </c>
      <c r="EF440" s="2" t="s">
        <v>3643</v>
      </c>
      <c r="EG440" s="2" t="s">
        <v>232</v>
      </c>
      <c r="EH440" s="2" t="s">
        <v>220</v>
      </c>
      <c r="EI440" s="4"/>
      <c r="EJ440" s="8"/>
      <c r="EK440" s="4"/>
      <c r="EL440" s="8"/>
      <c r="EM440" s="7"/>
      <c r="EN440" s="7"/>
      <c r="EO440" s="2" t="s">
        <v>268</v>
      </c>
      <c r="EP440" s="2" t="s">
        <v>217</v>
      </c>
      <c r="EQ440" s="2" t="s">
        <v>220</v>
      </c>
      <c r="ER440" s="2" t="s">
        <v>220</v>
      </c>
      <c r="ES440" s="2" t="s">
        <v>232</v>
      </c>
      <c r="ET440" s="2" t="s">
        <v>220</v>
      </c>
      <c r="EU440" s="4"/>
      <c r="EV440" s="8"/>
      <c r="EW440" s="4"/>
      <c r="EX440" s="8"/>
      <c r="EY440" s="7"/>
      <c r="EZ440" s="7"/>
      <c r="FA440" s="2" t="s">
        <v>230</v>
      </c>
      <c r="FB440" s="2" t="s">
        <v>270</v>
      </c>
      <c r="FC440" s="2" t="s">
        <v>646</v>
      </c>
      <c r="FD440" s="2" t="s">
        <v>3710</v>
      </c>
      <c r="FE440" s="2" t="s">
        <v>232</v>
      </c>
      <c r="FF440" s="2" t="s">
        <v>220</v>
      </c>
      <c r="FG440" s="4"/>
      <c r="FH440" s="8"/>
      <c r="FI440" s="4"/>
      <c r="FJ440" s="8"/>
      <c r="FK440" s="7"/>
      <c r="FL440" s="7"/>
      <c r="FM440" s="2" t="s">
        <v>230</v>
      </c>
      <c r="FN440" s="2" t="s">
        <v>217</v>
      </c>
      <c r="FO440" s="2" t="s">
        <v>3036</v>
      </c>
      <c r="FP440" s="2" t="s">
        <v>2184</v>
      </c>
      <c r="FQ440" s="2" t="s">
        <v>232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277</v>
      </c>
      <c r="FZ440" s="2" t="s">
        <v>217</v>
      </c>
      <c r="GA440" s="2" t="s">
        <v>220</v>
      </c>
      <c r="GB440" s="2" t="s">
        <v>220</v>
      </c>
      <c r="GC440" s="2" t="s">
        <v>232</v>
      </c>
      <c r="GD440" s="2" t="s">
        <v>220</v>
      </c>
      <c r="GE440" s="4">
        <v>1</v>
      </c>
      <c r="GF440" s="8">
        <v>96.64</v>
      </c>
      <c r="GG440" s="4"/>
      <c r="GH440" s="8"/>
      <c r="GI440" s="7"/>
      <c r="GJ440" s="7"/>
      <c r="GK440" s="2" t="s">
        <v>230</v>
      </c>
      <c r="GL440" s="2" t="s">
        <v>217</v>
      </c>
      <c r="GM440" s="2" t="s">
        <v>380</v>
      </c>
      <c r="GN440" s="2" t="s">
        <v>2885</v>
      </c>
      <c r="GO440" s="2" t="s">
        <v>232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268</v>
      </c>
      <c r="GX440" s="2" t="s">
        <v>217</v>
      </c>
      <c r="GY440" s="2" t="s">
        <v>220</v>
      </c>
      <c r="GZ440" s="2" t="s">
        <v>220</v>
      </c>
      <c r="HA440" s="2" t="s">
        <v>232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268</v>
      </c>
      <c r="HJ440" s="2" t="s">
        <v>217</v>
      </c>
      <c r="HK440" s="2" t="s">
        <v>220</v>
      </c>
      <c r="HL440" s="2" t="s">
        <v>220</v>
      </c>
      <c r="HM440" s="2" t="s">
        <v>232</v>
      </c>
      <c r="HN440" s="2" t="s">
        <v>220</v>
      </c>
      <c r="HO440" s="4"/>
      <c r="HP440" s="8"/>
      <c r="HQ440" s="4"/>
      <c r="HR440" s="8"/>
      <c r="HS440" s="7"/>
      <c r="HT440" s="7"/>
      <c r="HU440" s="2" t="s">
        <v>230</v>
      </c>
      <c r="HV440" s="2" t="s">
        <v>217</v>
      </c>
      <c r="HW440" s="2" t="s">
        <v>2641</v>
      </c>
      <c r="HX440" s="2" t="s">
        <v>220</v>
      </c>
      <c r="HY440" s="2" t="s">
        <v>232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230</v>
      </c>
      <c r="IH440" s="2" t="s">
        <v>217</v>
      </c>
      <c r="II440" s="2" t="s">
        <v>3359</v>
      </c>
      <c r="IJ440" s="2" t="s">
        <v>1649</v>
      </c>
      <c r="IK440" s="2" t="s">
        <v>232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268</v>
      </c>
      <c r="IT440" s="2" t="s">
        <v>217</v>
      </c>
      <c r="IU440" s="2" t="s">
        <v>220</v>
      </c>
      <c r="IV440" s="2" t="s">
        <v>220</v>
      </c>
      <c r="IW440" s="2" t="s">
        <v>232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254</v>
      </c>
      <c r="JF440" s="2" t="s">
        <v>217</v>
      </c>
      <c r="JG440" s="2" t="s">
        <v>220</v>
      </c>
      <c r="JH440" s="2" t="s">
        <v>220</v>
      </c>
      <c r="JI440" s="2" t="s">
        <v>232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230</v>
      </c>
      <c r="JR440" s="2" t="s">
        <v>217</v>
      </c>
      <c r="JS440" s="2" t="s">
        <v>2695</v>
      </c>
      <c r="JT440" s="2" t="s">
        <v>1819</v>
      </c>
      <c r="JU440" s="2" t="s">
        <v>232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277</v>
      </c>
      <c r="KD440" s="2" t="s">
        <v>217</v>
      </c>
      <c r="KE440" s="2" t="s">
        <v>220</v>
      </c>
      <c r="KF440" s="2" t="s">
        <v>220</v>
      </c>
      <c r="KG440" s="2" t="s">
        <v>232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230</v>
      </c>
      <c r="KP440" s="2" t="s">
        <v>217</v>
      </c>
      <c r="KQ440" s="2" t="s">
        <v>387</v>
      </c>
      <c r="KR440" s="2" t="s">
        <v>220</v>
      </c>
      <c r="KS440" s="2" t="s">
        <v>232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268</v>
      </c>
      <c r="LB440" s="2" t="s">
        <v>217</v>
      </c>
      <c r="LC440" s="2" t="s">
        <v>220</v>
      </c>
      <c r="LD440" s="2" t="s">
        <v>220</v>
      </c>
      <c r="LE440" s="2" t="s">
        <v>232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268</v>
      </c>
      <c r="LN440" s="2" t="s">
        <v>217</v>
      </c>
      <c r="LO440" s="2" t="s">
        <v>220</v>
      </c>
      <c r="LP440" s="2" t="s">
        <v>220</v>
      </c>
      <c r="LQ440" s="2" t="s">
        <v>232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230</v>
      </c>
      <c r="LZ440" s="2" t="s">
        <v>270</v>
      </c>
      <c r="MA440" s="2" t="s">
        <v>390</v>
      </c>
      <c r="MB440" s="2" t="s">
        <v>220</v>
      </c>
      <c r="MC440" s="2" t="s">
        <v>232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230</v>
      </c>
      <c r="ML440" s="2" t="s">
        <v>270</v>
      </c>
      <c r="MM440" s="2" t="s">
        <v>3637</v>
      </c>
      <c r="MN440" s="2" t="s">
        <v>920</v>
      </c>
      <c r="MO440" s="2" t="s">
        <v>232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274</v>
      </c>
      <c r="MY440" s="2" t="s">
        <v>1557</v>
      </c>
      <c r="MZ440" s="2" t="s">
        <v>3300</v>
      </c>
      <c r="NA440" s="2" t="s">
        <v>232</v>
      </c>
      <c r="NB440" s="2" t="s">
        <v>220</v>
      </c>
      <c r="NC440" s="4"/>
      <c r="ND440" s="8"/>
      <c r="NE440" s="4"/>
      <c r="NF440" s="8"/>
      <c r="NG440" s="7"/>
      <c r="NH440" s="7"/>
      <c r="NI440" s="2" t="s">
        <v>220</v>
      </c>
      <c r="NJ440" s="2" t="s">
        <v>220</v>
      </c>
      <c r="NK440" s="2" t="s">
        <v>220</v>
      </c>
      <c r="NL440" s="2" t="s">
        <v>220</v>
      </c>
      <c r="NM440" s="2" t="s">
        <v>220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277</v>
      </c>
      <c r="NV440" s="2" t="s">
        <v>217</v>
      </c>
      <c r="NW440" s="2" t="s">
        <v>220</v>
      </c>
      <c r="NX440" s="2" t="s">
        <v>220</v>
      </c>
      <c r="NY440" s="2" t="s">
        <v>232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220</v>
      </c>
      <c r="OI440" s="2" t="s">
        <v>220</v>
      </c>
      <c r="OJ440" s="2" t="s">
        <v>220</v>
      </c>
      <c r="OK440" s="2" t="s">
        <v>220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230</v>
      </c>
      <c r="OT440" s="2" t="s">
        <v>270</v>
      </c>
      <c r="OU440" s="2" t="s">
        <v>241</v>
      </c>
      <c r="OV440" s="2" t="s">
        <v>1169</v>
      </c>
      <c r="OW440" s="2" t="s">
        <v>232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220</v>
      </c>
      <c r="PF440" s="2" t="s">
        <v>220</v>
      </c>
      <c r="PG440" s="2" t="s">
        <v>220</v>
      </c>
      <c r="PH440" s="2" t="s">
        <v>220</v>
      </c>
      <c r="PI440" s="2" t="s">
        <v>220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230</v>
      </c>
      <c r="PR440" s="2" t="s">
        <v>270</v>
      </c>
      <c r="PS440" s="2" t="s">
        <v>966</v>
      </c>
      <c r="PT440" s="2" t="s">
        <v>497</v>
      </c>
      <c r="PU440" s="2" t="s">
        <v>232</v>
      </c>
      <c r="PV440" s="2" t="s">
        <v>220</v>
      </c>
      <c r="PW440" s="4">
        <v>82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</row>
    <row r="441">
      <c r="A441" s="2" t="s">
        <v>3711</v>
      </c>
      <c r="B441" s="2" t="s">
        <v>209</v>
      </c>
      <c r="C441" s="2" t="s">
        <v>3341</v>
      </c>
      <c r="D441" s="2" t="s">
        <v>1713</v>
      </c>
      <c r="E441" s="2" t="s">
        <v>2173</v>
      </c>
      <c r="F441" s="2" t="s">
        <v>3354</v>
      </c>
      <c r="G441" s="2" t="s">
        <v>220</v>
      </c>
      <c r="H441" s="2" t="s">
        <v>220</v>
      </c>
      <c r="I441" s="2" t="s">
        <v>3712</v>
      </c>
      <c r="J441" s="2" t="s">
        <v>1518</v>
      </c>
      <c r="K441" s="2" t="s">
        <v>761</v>
      </c>
      <c r="L441" s="3">
        <v>109.19</v>
      </c>
      <c r="M441" s="3">
        <v>114.65</v>
      </c>
      <c r="N441" s="3">
        <v>224.99</v>
      </c>
      <c r="O441" s="2" t="s">
        <v>217</v>
      </c>
      <c r="P441" s="2" t="s">
        <v>405</v>
      </c>
      <c r="Q441" s="2" t="s">
        <v>219</v>
      </c>
      <c r="R441" s="2" t="s">
        <v>220</v>
      </c>
      <c r="S441" s="2" t="s">
        <v>3355</v>
      </c>
      <c r="T441" s="2" t="s">
        <v>220</v>
      </c>
      <c r="U441" s="2" t="s">
        <v>220</v>
      </c>
      <c r="V441" s="2" t="s">
        <v>2535</v>
      </c>
      <c r="W441" s="2" t="s">
        <v>3029</v>
      </c>
      <c r="X441" s="2" t="s">
        <v>763</v>
      </c>
      <c r="Y441" s="2" t="s">
        <v>3356</v>
      </c>
      <c r="Z441" s="4">
        <v>111</v>
      </c>
      <c r="AA441" s="4">
        <f>=ROUNDDOWN(37,0)</f>
      </c>
      <c r="AB441" s="5">
        <v>3</v>
      </c>
      <c r="AC441" s="2" t="s">
        <v>220</v>
      </c>
      <c r="AD441" s="4"/>
      <c r="AE441" s="4"/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>
        <v>4</v>
      </c>
      <c r="AQ441" s="8">
        <v>457.15</v>
      </c>
      <c r="AR441" s="4"/>
      <c r="AS441" s="8"/>
      <c r="AT441" s="7"/>
      <c r="AU441" s="7"/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>
        <v>0.6048</v>
      </c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 t="s">
        <v>220</v>
      </c>
      <c r="BJ441" s="4">
        <v>5</v>
      </c>
      <c r="BK441" s="8">
        <v>552.14</v>
      </c>
      <c r="BL441" s="2" t="s">
        <v>3713</v>
      </c>
      <c r="BM441" s="7">
        <v>0.8</v>
      </c>
      <c r="BN441" s="7">
        <v>0.828</v>
      </c>
      <c r="BO441" s="4">
        <v>1</v>
      </c>
      <c r="BP441" s="8">
        <v>116.05</v>
      </c>
      <c r="BQ441" s="4"/>
      <c r="BR441" s="8"/>
      <c r="BS441" s="7"/>
      <c r="BT441" s="7"/>
      <c r="BU441" s="2" t="s">
        <v>230</v>
      </c>
      <c r="BV441" s="2" t="s">
        <v>217</v>
      </c>
      <c r="BW441" s="2" t="s">
        <v>220</v>
      </c>
      <c r="BX441" s="2" t="s">
        <v>1426</v>
      </c>
      <c r="BY441" s="2" t="s">
        <v>232</v>
      </c>
      <c r="BZ441" s="2" t="s">
        <v>220</v>
      </c>
      <c r="CA441" s="4">
        <v>1</v>
      </c>
      <c r="CB441" s="8">
        <v>113.95</v>
      </c>
      <c r="CC441" s="4"/>
      <c r="CD441" s="8"/>
      <c r="CE441" s="7"/>
      <c r="CF441" s="7"/>
      <c r="CG441" s="2" t="s">
        <v>230</v>
      </c>
      <c r="CH441" s="2" t="s">
        <v>217</v>
      </c>
      <c r="CI441" s="2" t="s">
        <v>666</v>
      </c>
      <c r="CJ441" s="2" t="s">
        <v>1432</v>
      </c>
      <c r="CK441" s="2" t="s">
        <v>232</v>
      </c>
      <c r="CL441" s="2" t="s">
        <v>220</v>
      </c>
      <c r="CM441" s="4">
        <v>1</v>
      </c>
      <c r="CN441" s="8">
        <v>112.5</v>
      </c>
      <c r="CO441" s="4"/>
      <c r="CP441" s="8"/>
      <c r="CQ441" s="7"/>
      <c r="CR441" s="7"/>
      <c r="CS441" s="2" t="s">
        <v>230</v>
      </c>
      <c r="CT441" s="2" t="s">
        <v>217</v>
      </c>
      <c r="CU441" s="2" t="s">
        <v>1542</v>
      </c>
      <c r="CV441" s="2" t="s">
        <v>3703</v>
      </c>
      <c r="CW441" s="2" t="s">
        <v>232</v>
      </c>
      <c r="CX441" s="2" t="s">
        <v>220</v>
      </c>
      <c r="CY441" s="4"/>
      <c r="CZ441" s="8"/>
      <c r="DA441" s="4"/>
      <c r="DB441" s="8"/>
      <c r="DC441" s="7"/>
      <c r="DD441" s="7"/>
      <c r="DE441" s="2" t="s">
        <v>230</v>
      </c>
      <c r="DF441" s="2" t="s">
        <v>217</v>
      </c>
      <c r="DG441" s="2" t="s">
        <v>2262</v>
      </c>
      <c r="DH441" s="2" t="s">
        <v>481</v>
      </c>
      <c r="DI441" s="2" t="s">
        <v>232</v>
      </c>
      <c r="DJ441" s="2" t="s">
        <v>220</v>
      </c>
      <c r="DK441" s="4">
        <v>1</v>
      </c>
      <c r="DL441" s="8">
        <v>114.65</v>
      </c>
      <c r="DM441" s="4"/>
      <c r="DN441" s="8"/>
      <c r="DO441" s="7"/>
      <c r="DP441" s="7"/>
      <c r="DQ441" s="2" t="s">
        <v>230</v>
      </c>
      <c r="DR441" s="2" t="s">
        <v>217</v>
      </c>
      <c r="DS441" s="2" t="s">
        <v>2218</v>
      </c>
      <c r="DT441" s="2" t="s">
        <v>2227</v>
      </c>
      <c r="DU441" s="2" t="s">
        <v>232</v>
      </c>
      <c r="DV441" s="2" t="s">
        <v>220</v>
      </c>
      <c r="DW441" s="4"/>
      <c r="DX441" s="8"/>
      <c r="DY441" s="4"/>
      <c r="DZ441" s="8"/>
      <c r="EA441" s="7"/>
      <c r="EB441" s="7"/>
      <c r="EC441" s="2" t="s">
        <v>230</v>
      </c>
      <c r="ED441" s="2" t="s">
        <v>217</v>
      </c>
      <c r="EE441" s="2" t="s">
        <v>3177</v>
      </c>
      <c r="EF441" s="2" t="s">
        <v>691</v>
      </c>
      <c r="EG441" s="2" t="s">
        <v>232</v>
      </c>
      <c r="EH441" s="2" t="s">
        <v>220</v>
      </c>
      <c r="EI441" s="4"/>
      <c r="EJ441" s="8"/>
      <c r="EK441" s="4"/>
      <c r="EL441" s="8"/>
      <c r="EM441" s="7"/>
      <c r="EN441" s="7"/>
      <c r="EO441" s="2" t="s">
        <v>268</v>
      </c>
      <c r="EP441" s="2" t="s">
        <v>217</v>
      </c>
      <c r="EQ441" s="2" t="s">
        <v>220</v>
      </c>
      <c r="ER441" s="2" t="s">
        <v>220</v>
      </c>
      <c r="ES441" s="2" t="s">
        <v>232</v>
      </c>
      <c r="ET441" s="2" t="s">
        <v>220</v>
      </c>
      <c r="EU441" s="4"/>
      <c r="EV441" s="8"/>
      <c r="EW441" s="4"/>
      <c r="EX441" s="8"/>
      <c r="EY441" s="7"/>
      <c r="EZ441" s="7"/>
      <c r="FA441" s="2" t="s">
        <v>230</v>
      </c>
      <c r="FB441" s="2" t="s">
        <v>270</v>
      </c>
      <c r="FC441" s="2" t="s">
        <v>646</v>
      </c>
      <c r="FD441" s="2" t="s">
        <v>279</v>
      </c>
      <c r="FE441" s="2" t="s">
        <v>232</v>
      </c>
      <c r="FF441" s="2" t="s">
        <v>220</v>
      </c>
      <c r="FG441" s="4"/>
      <c r="FH441" s="8"/>
      <c r="FI441" s="4"/>
      <c r="FJ441" s="8"/>
      <c r="FK441" s="7"/>
      <c r="FL441" s="7"/>
      <c r="FM441" s="2" t="s">
        <v>230</v>
      </c>
      <c r="FN441" s="2" t="s">
        <v>217</v>
      </c>
      <c r="FO441" s="2" t="s">
        <v>3036</v>
      </c>
      <c r="FP441" s="2" t="s">
        <v>745</v>
      </c>
      <c r="FQ441" s="2" t="s">
        <v>232</v>
      </c>
      <c r="FR441" s="2" t="s">
        <v>220</v>
      </c>
      <c r="FS441" s="4"/>
      <c r="FT441" s="8"/>
      <c r="FU441" s="4"/>
      <c r="FV441" s="8"/>
      <c r="FW441" s="7"/>
      <c r="FX441" s="7"/>
      <c r="FY441" s="2" t="s">
        <v>277</v>
      </c>
      <c r="FZ441" s="2" t="s">
        <v>217</v>
      </c>
      <c r="GA441" s="2" t="s">
        <v>220</v>
      </c>
      <c r="GB441" s="2" t="s">
        <v>220</v>
      </c>
      <c r="GC441" s="2" t="s">
        <v>232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230</v>
      </c>
      <c r="GL441" s="2" t="s">
        <v>217</v>
      </c>
      <c r="GM441" s="2" t="s">
        <v>380</v>
      </c>
      <c r="GN441" s="2" t="s">
        <v>220</v>
      </c>
      <c r="GO441" s="2" t="s">
        <v>232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268</v>
      </c>
      <c r="GX441" s="2" t="s">
        <v>217</v>
      </c>
      <c r="GY441" s="2" t="s">
        <v>220</v>
      </c>
      <c r="GZ441" s="2" t="s">
        <v>220</v>
      </c>
      <c r="HA441" s="2" t="s">
        <v>232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268</v>
      </c>
      <c r="HJ441" s="2" t="s">
        <v>217</v>
      </c>
      <c r="HK441" s="2" t="s">
        <v>220</v>
      </c>
      <c r="HL441" s="2" t="s">
        <v>220</v>
      </c>
      <c r="HM441" s="2" t="s">
        <v>232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217</v>
      </c>
      <c r="HW441" s="2" t="s">
        <v>2641</v>
      </c>
      <c r="HX441" s="2" t="s">
        <v>220</v>
      </c>
      <c r="HY441" s="2" t="s">
        <v>232</v>
      </c>
      <c r="HZ441" s="2" t="s">
        <v>220</v>
      </c>
      <c r="IA441" s="4"/>
      <c r="IB441" s="8"/>
      <c r="IC441" s="4"/>
      <c r="ID441" s="8"/>
      <c r="IE441" s="7"/>
      <c r="IF441" s="7"/>
      <c r="IG441" s="2" t="s">
        <v>230</v>
      </c>
      <c r="IH441" s="2" t="s">
        <v>217</v>
      </c>
      <c r="II441" s="2" t="s">
        <v>3359</v>
      </c>
      <c r="IJ441" s="2" t="s">
        <v>3714</v>
      </c>
      <c r="IK441" s="2" t="s">
        <v>232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217</v>
      </c>
      <c r="IU441" s="2" t="s">
        <v>220</v>
      </c>
      <c r="IV441" s="2" t="s">
        <v>220</v>
      </c>
      <c r="IW441" s="2" t="s">
        <v>232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254</v>
      </c>
      <c r="JF441" s="2" t="s">
        <v>217</v>
      </c>
      <c r="JG441" s="2" t="s">
        <v>220</v>
      </c>
      <c r="JH441" s="2" t="s">
        <v>220</v>
      </c>
      <c r="JI441" s="2" t="s">
        <v>232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230</v>
      </c>
      <c r="JR441" s="2" t="s">
        <v>217</v>
      </c>
      <c r="JS441" s="2" t="s">
        <v>2695</v>
      </c>
      <c r="JT441" s="2" t="s">
        <v>3715</v>
      </c>
      <c r="JU441" s="2" t="s">
        <v>232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277</v>
      </c>
      <c r="KD441" s="2" t="s">
        <v>217</v>
      </c>
      <c r="KE441" s="2" t="s">
        <v>220</v>
      </c>
      <c r="KF441" s="2" t="s">
        <v>220</v>
      </c>
      <c r="KG441" s="2" t="s">
        <v>232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230</v>
      </c>
      <c r="KP441" s="2" t="s">
        <v>217</v>
      </c>
      <c r="KQ441" s="2" t="s">
        <v>387</v>
      </c>
      <c r="KR441" s="2" t="s">
        <v>220</v>
      </c>
      <c r="KS441" s="2" t="s">
        <v>232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268</v>
      </c>
      <c r="LB441" s="2" t="s">
        <v>217</v>
      </c>
      <c r="LC441" s="2" t="s">
        <v>220</v>
      </c>
      <c r="LD441" s="2" t="s">
        <v>220</v>
      </c>
      <c r="LE441" s="2" t="s">
        <v>232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268</v>
      </c>
      <c r="LN441" s="2" t="s">
        <v>217</v>
      </c>
      <c r="LO441" s="2" t="s">
        <v>220</v>
      </c>
      <c r="LP441" s="2" t="s">
        <v>220</v>
      </c>
      <c r="LQ441" s="2" t="s">
        <v>232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230</v>
      </c>
      <c r="LZ441" s="2" t="s">
        <v>270</v>
      </c>
      <c r="MA441" s="2" t="s">
        <v>390</v>
      </c>
      <c r="MB441" s="2" t="s">
        <v>220</v>
      </c>
      <c r="MC441" s="2" t="s">
        <v>232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230</v>
      </c>
      <c r="ML441" s="2" t="s">
        <v>270</v>
      </c>
      <c r="MM441" s="2" t="s">
        <v>3637</v>
      </c>
      <c r="MN441" s="2" t="s">
        <v>245</v>
      </c>
      <c r="MO441" s="2" t="s">
        <v>232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230</v>
      </c>
      <c r="MX441" s="2" t="s">
        <v>274</v>
      </c>
      <c r="MY441" s="2" t="s">
        <v>1557</v>
      </c>
      <c r="MZ441" s="2" t="s">
        <v>2849</v>
      </c>
      <c r="NA441" s="2" t="s">
        <v>232</v>
      </c>
      <c r="NB441" s="2" t="s">
        <v>220</v>
      </c>
      <c r="NC441" s="4"/>
      <c r="ND441" s="8"/>
      <c r="NE441" s="4"/>
      <c r="NF441" s="8"/>
      <c r="NG441" s="7"/>
      <c r="NH441" s="7"/>
      <c r="NI441" s="2" t="s">
        <v>220</v>
      </c>
      <c r="NJ441" s="2" t="s">
        <v>220</v>
      </c>
      <c r="NK441" s="2" t="s">
        <v>220</v>
      </c>
      <c r="NL441" s="2" t="s">
        <v>220</v>
      </c>
      <c r="NM441" s="2" t="s">
        <v>220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277</v>
      </c>
      <c r="NV441" s="2" t="s">
        <v>217</v>
      </c>
      <c r="NW441" s="2" t="s">
        <v>220</v>
      </c>
      <c r="NX441" s="2" t="s">
        <v>220</v>
      </c>
      <c r="NY441" s="2" t="s">
        <v>232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220</v>
      </c>
      <c r="OI441" s="2" t="s">
        <v>220</v>
      </c>
      <c r="OJ441" s="2" t="s">
        <v>220</v>
      </c>
      <c r="OK441" s="2" t="s">
        <v>220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230</v>
      </c>
      <c r="OT441" s="2" t="s">
        <v>270</v>
      </c>
      <c r="OU441" s="2" t="s">
        <v>241</v>
      </c>
      <c r="OV441" s="2" t="s">
        <v>1401</v>
      </c>
      <c r="OW441" s="2" t="s">
        <v>232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220</v>
      </c>
      <c r="PF441" s="2" t="s">
        <v>220</v>
      </c>
      <c r="PG441" s="2" t="s">
        <v>220</v>
      </c>
      <c r="PH441" s="2" t="s">
        <v>220</v>
      </c>
      <c r="PI441" s="2" t="s">
        <v>220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230</v>
      </c>
      <c r="PR441" s="2" t="s">
        <v>270</v>
      </c>
      <c r="PS441" s="2" t="s">
        <v>966</v>
      </c>
      <c r="PT441" s="2" t="s">
        <v>3042</v>
      </c>
      <c r="PU441" s="2" t="s">
        <v>232</v>
      </c>
      <c r="PV441" s="2" t="s">
        <v>220</v>
      </c>
      <c r="PW441" s="4">
        <v>111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</row>
    <row r="442">
      <c r="A442" s="2" t="s">
        <v>3716</v>
      </c>
      <c r="B442" s="2" t="s">
        <v>209</v>
      </c>
      <c r="C442" s="2" t="s">
        <v>3341</v>
      </c>
      <c r="D442" s="2" t="s">
        <v>1713</v>
      </c>
      <c r="E442" s="2" t="s">
        <v>2173</v>
      </c>
      <c r="F442" s="2" t="s">
        <v>3354</v>
      </c>
      <c r="G442" s="2" t="s">
        <v>220</v>
      </c>
      <c r="H442" s="2" t="s">
        <v>220</v>
      </c>
      <c r="I442" s="2" t="s">
        <v>1714</v>
      </c>
      <c r="J442" s="2" t="s">
        <v>215</v>
      </c>
      <c r="K442" s="2" t="s">
        <v>216</v>
      </c>
      <c r="L442" s="3">
        <v>96.89</v>
      </c>
      <c r="M442" s="3">
        <v>101.74</v>
      </c>
      <c r="N442" s="3">
        <v>199.99</v>
      </c>
      <c r="O442" s="2" t="s">
        <v>217</v>
      </c>
      <c r="P442" s="2" t="s">
        <v>405</v>
      </c>
      <c r="Q442" s="2" t="s">
        <v>219</v>
      </c>
      <c r="R442" s="2" t="s">
        <v>220</v>
      </c>
      <c r="S442" s="2" t="s">
        <v>3367</v>
      </c>
      <c r="T442" s="2" t="s">
        <v>220</v>
      </c>
      <c r="U442" s="2" t="s">
        <v>220</v>
      </c>
      <c r="V442" s="2" t="s">
        <v>2535</v>
      </c>
      <c r="W442" s="2" t="s">
        <v>3029</v>
      </c>
      <c r="X442" s="2" t="s">
        <v>763</v>
      </c>
      <c r="Y442" s="2" t="s">
        <v>582</v>
      </c>
      <c r="Z442" s="4">
        <v>53</v>
      </c>
      <c r="AA442" s="4">
        <f>=ROUNDDOWN(53,0)</f>
      </c>
      <c r="AB442" s="5">
        <v>1</v>
      </c>
      <c r="AC442" s="2" t="s">
        <v>3717</v>
      </c>
      <c r="AD442" s="4">
        <v>35</v>
      </c>
      <c r="AE442" s="4">
        <v>35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/>
      <c r="AQ442" s="8"/>
      <c r="AR442" s="4">
        <v>5</v>
      </c>
      <c r="AS442" s="8">
        <v>514.12</v>
      </c>
      <c r="AT442" s="7">
        <v>-1</v>
      </c>
      <c r="AU442" s="7">
        <v>-1</v>
      </c>
      <c r="AV442" s="4">
        <v>2</v>
      </c>
      <c r="AW442" s="8">
        <v>230.2</v>
      </c>
      <c r="AX442" s="4">
        <v>22</v>
      </c>
      <c r="AY442" s="8">
        <v>2478.58</v>
      </c>
      <c r="AZ442" s="7">
        <v>-0.9091</v>
      </c>
      <c r="BA442" s="7">
        <v>-0.9071</v>
      </c>
      <c r="BB442" s="7"/>
      <c r="BC442" s="4" t="s">
        <v>220</v>
      </c>
      <c r="BD442" s="8" t="s">
        <v>220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>
        <v>0.2334</v>
      </c>
      <c r="BJ442" s="4"/>
      <c r="BK442" s="8"/>
      <c r="BL442" s="2" t="s">
        <v>3718</v>
      </c>
      <c r="BM442" s="7"/>
      <c r="BN442" s="7"/>
      <c r="BO442" s="4"/>
      <c r="BP442" s="8"/>
      <c r="BQ442" s="4">
        <v>2</v>
      </c>
      <c r="BR442" s="8">
        <v>208.9</v>
      </c>
      <c r="BS442" s="7">
        <v>-1</v>
      </c>
      <c r="BT442" s="7">
        <v>-1</v>
      </c>
      <c r="BU442" s="2" t="s">
        <v>230</v>
      </c>
      <c r="BV442" s="2" t="s">
        <v>217</v>
      </c>
      <c r="BW442" s="2" t="s">
        <v>220</v>
      </c>
      <c r="BX442" s="2" t="s">
        <v>3368</v>
      </c>
      <c r="BY442" s="2" t="s">
        <v>232</v>
      </c>
      <c r="BZ442" s="2" t="s">
        <v>220</v>
      </c>
      <c r="CA442" s="4"/>
      <c r="CB442" s="8"/>
      <c r="CC442" s="4"/>
      <c r="CD442" s="8"/>
      <c r="CE442" s="7"/>
      <c r="CF442" s="7"/>
      <c r="CG442" s="2" t="s">
        <v>230</v>
      </c>
      <c r="CH442" s="2" t="s">
        <v>217</v>
      </c>
      <c r="CI442" s="2" t="s">
        <v>591</v>
      </c>
      <c r="CJ442" s="2" t="s">
        <v>3375</v>
      </c>
      <c r="CK442" s="2" t="s">
        <v>232</v>
      </c>
      <c r="CL442" s="2" t="s">
        <v>220</v>
      </c>
      <c r="CM442" s="4"/>
      <c r="CN442" s="8"/>
      <c r="CO442" s="4"/>
      <c r="CP442" s="8"/>
      <c r="CQ442" s="7"/>
      <c r="CR442" s="7"/>
      <c r="CS442" s="2" t="s">
        <v>230</v>
      </c>
      <c r="CT442" s="2" t="s">
        <v>217</v>
      </c>
      <c r="CU442" s="2" t="s">
        <v>1469</v>
      </c>
      <c r="CV442" s="2" t="s">
        <v>1919</v>
      </c>
      <c r="CW442" s="2" t="s">
        <v>232</v>
      </c>
      <c r="CX442" s="2" t="s">
        <v>220</v>
      </c>
      <c r="CY442" s="4"/>
      <c r="CZ442" s="8"/>
      <c r="DA442" s="4"/>
      <c r="DB442" s="8"/>
      <c r="DC442" s="7"/>
      <c r="DD442" s="7"/>
      <c r="DE442" s="2" t="s">
        <v>230</v>
      </c>
      <c r="DF442" s="2" t="s">
        <v>217</v>
      </c>
      <c r="DG442" s="2" t="s">
        <v>591</v>
      </c>
      <c r="DH442" s="2" t="s">
        <v>3369</v>
      </c>
      <c r="DI442" s="2" t="s">
        <v>232</v>
      </c>
      <c r="DJ442" s="2" t="s">
        <v>220</v>
      </c>
      <c r="DK442" s="4"/>
      <c r="DL442" s="8"/>
      <c r="DM442" s="4">
        <v>3</v>
      </c>
      <c r="DN442" s="8">
        <v>305.22</v>
      </c>
      <c r="DO442" s="7">
        <v>-1</v>
      </c>
      <c r="DP442" s="7">
        <v>-1</v>
      </c>
      <c r="DQ442" s="2" t="s">
        <v>230</v>
      </c>
      <c r="DR442" s="2" t="s">
        <v>217</v>
      </c>
      <c r="DS442" s="2" t="s">
        <v>591</v>
      </c>
      <c r="DT442" s="2" t="s">
        <v>3719</v>
      </c>
      <c r="DU442" s="2" t="s">
        <v>232</v>
      </c>
      <c r="DV442" s="2" t="s">
        <v>220</v>
      </c>
      <c r="DW442" s="4"/>
      <c r="DX442" s="8"/>
      <c r="DY442" s="4"/>
      <c r="DZ442" s="8"/>
      <c r="EA442" s="7"/>
      <c r="EB442" s="7"/>
      <c r="EC442" s="2" t="s">
        <v>230</v>
      </c>
      <c r="ED442" s="2" t="s">
        <v>217</v>
      </c>
      <c r="EE442" s="2" t="s">
        <v>591</v>
      </c>
      <c r="EF442" s="2" t="s">
        <v>1607</v>
      </c>
      <c r="EG442" s="2" t="s">
        <v>232</v>
      </c>
      <c r="EH442" s="2" t="s">
        <v>220</v>
      </c>
      <c r="EI442" s="4"/>
      <c r="EJ442" s="8"/>
      <c r="EK442" s="4"/>
      <c r="EL442" s="8"/>
      <c r="EM442" s="7"/>
      <c r="EN442" s="7"/>
      <c r="EO442" s="2" t="s">
        <v>268</v>
      </c>
      <c r="EP442" s="2" t="s">
        <v>217</v>
      </c>
      <c r="EQ442" s="2" t="s">
        <v>220</v>
      </c>
      <c r="ER442" s="2" t="s">
        <v>220</v>
      </c>
      <c r="ES442" s="2" t="s">
        <v>232</v>
      </c>
      <c r="ET442" s="2" t="s">
        <v>220</v>
      </c>
      <c r="EU442" s="4"/>
      <c r="EV442" s="8"/>
      <c r="EW442" s="4"/>
      <c r="EX442" s="8"/>
      <c r="EY442" s="7"/>
      <c r="EZ442" s="7"/>
      <c r="FA442" s="2" t="s">
        <v>230</v>
      </c>
      <c r="FB442" s="2" t="s">
        <v>270</v>
      </c>
      <c r="FC442" s="2" t="s">
        <v>591</v>
      </c>
      <c r="FD442" s="2" t="s">
        <v>3369</v>
      </c>
      <c r="FE442" s="2" t="s">
        <v>232</v>
      </c>
      <c r="FF442" s="2" t="s">
        <v>220</v>
      </c>
      <c r="FG442" s="4"/>
      <c r="FH442" s="8"/>
      <c r="FI442" s="4"/>
      <c r="FJ442" s="8"/>
      <c r="FK442" s="7"/>
      <c r="FL442" s="7"/>
      <c r="FM442" s="2" t="s">
        <v>230</v>
      </c>
      <c r="FN442" s="2" t="s">
        <v>217</v>
      </c>
      <c r="FO442" s="2" t="s">
        <v>3036</v>
      </c>
      <c r="FP442" s="2" t="s">
        <v>2184</v>
      </c>
      <c r="FQ442" s="2" t="s">
        <v>232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277</v>
      </c>
      <c r="FZ442" s="2" t="s">
        <v>217</v>
      </c>
      <c r="GA442" s="2" t="s">
        <v>220</v>
      </c>
      <c r="GB442" s="2" t="s">
        <v>220</v>
      </c>
      <c r="GC442" s="2" t="s">
        <v>232</v>
      </c>
      <c r="GD442" s="2" t="s">
        <v>220</v>
      </c>
      <c r="GE442" s="4"/>
      <c r="GF442" s="8"/>
      <c r="GG442" s="4"/>
      <c r="GH442" s="8"/>
      <c r="GI442" s="7"/>
      <c r="GJ442" s="7"/>
      <c r="GK442" s="2" t="s">
        <v>230</v>
      </c>
      <c r="GL442" s="2" t="s">
        <v>217</v>
      </c>
      <c r="GM442" s="2" t="s">
        <v>250</v>
      </c>
      <c r="GN442" s="2" t="s">
        <v>3720</v>
      </c>
      <c r="GO442" s="2" t="s">
        <v>232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268</v>
      </c>
      <c r="GX442" s="2" t="s">
        <v>217</v>
      </c>
      <c r="GY442" s="2" t="s">
        <v>220</v>
      </c>
      <c r="GZ442" s="2" t="s">
        <v>220</v>
      </c>
      <c r="HA442" s="2" t="s">
        <v>232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268</v>
      </c>
      <c r="HJ442" s="2" t="s">
        <v>217</v>
      </c>
      <c r="HK442" s="2" t="s">
        <v>220</v>
      </c>
      <c r="HL442" s="2" t="s">
        <v>220</v>
      </c>
      <c r="HM442" s="2" t="s">
        <v>232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230</v>
      </c>
      <c r="HV442" s="2" t="s">
        <v>217</v>
      </c>
      <c r="HW442" s="2" t="s">
        <v>2641</v>
      </c>
      <c r="HX442" s="2" t="s">
        <v>220</v>
      </c>
      <c r="HY442" s="2" t="s">
        <v>232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230</v>
      </c>
      <c r="IH442" s="2" t="s">
        <v>217</v>
      </c>
      <c r="II442" s="2" t="s">
        <v>591</v>
      </c>
      <c r="IJ442" s="2" t="s">
        <v>1498</v>
      </c>
      <c r="IK442" s="2" t="s">
        <v>232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268</v>
      </c>
      <c r="IT442" s="2" t="s">
        <v>217</v>
      </c>
      <c r="IU442" s="2" t="s">
        <v>220</v>
      </c>
      <c r="IV442" s="2" t="s">
        <v>220</v>
      </c>
      <c r="IW442" s="2" t="s">
        <v>232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254</v>
      </c>
      <c r="JF442" s="2" t="s">
        <v>217</v>
      </c>
      <c r="JG442" s="2" t="s">
        <v>2728</v>
      </c>
      <c r="JH442" s="2" t="s">
        <v>220</v>
      </c>
      <c r="JI442" s="2" t="s">
        <v>232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230</v>
      </c>
      <c r="JR442" s="2" t="s">
        <v>217</v>
      </c>
      <c r="JS442" s="2" t="s">
        <v>591</v>
      </c>
      <c r="JT442" s="2" t="s">
        <v>2584</v>
      </c>
      <c r="JU442" s="2" t="s">
        <v>232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277</v>
      </c>
      <c r="KD442" s="2" t="s">
        <v>217</v>
      </c>
      <c r="KE442" s="2" t="s">
        <v>220</v>
      </c>
      <c r="KF442" s="2" t="s">
        <v>220</v>
      </c>
      <c r="KG442" s="2" t="s">
        <v>232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254</v>
      </c>
      <c r="KP442" s="2" t="s">
        <v>217</v>
      </c>
      <c r="KQ442" s="2" t="s">
        <v>220</v>
      </c>
      <c r="KR442" s="2" t="s">
        <v>220</v>
      </c>
      <c r="KS442" s="2" t="s">
        <v>232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268</v>
      </c>
      <c r="LB442" s="2" t="s">
        <v>217</v>
      </c>
      <c r="LC442" s="2" t="s">
        <v>220</v>
      </c>
      <c r="LD442" s="2" t="s">
        <v>220</v>
      </c>
      <c r="LE442" s="2" t="s">
        <v>232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268</v>
      </c>
      <c r="LN442" s="2" t="s">
        <v>217</v>
      </c>
      <c r="LO442" s="2" t="s">
        <v>220</v>
      </c>
      <c r="LP442" s="2" t="s">
        <v>220</v>
      </c>
      <c r="LQ442" s="2" t="s">
        <v>232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268</v>
      </c>
      <c r="LZ442" s="2" t="s">
        <v>217</v>
      </c>
      <c r="MA442" s="2" t="s">
        <v>220</v>
      </c>
      <c r="MB442" s="2" t="s">
        <v>220</v>
      </c>
      <c r="MC442" s="2" t="s">
        <v>232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277</v>
      </c>
      <c r="ML442" s="2" t="s">
        <v>217</v>
      </c>
      <c r="MM442" s="2" t="s">
        <v>220</v>
      </c>
      <c r="MN442" s="2" t="s">
        <v>220</v>
      </c>
      <c r="MO442" s="2" t="s">
        <v>232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230</v>
      </c>
      <c r="MX442" s="2" t="s">
        <v>274</v>
      </c>
      <c r="MY442" s="2" t="s">
        <v>648</v>
      </c>
      <c r="MZ442" s="2" t="s">
        <v>1498</v>
      </c>
      <c r="NA442" s="2" t="s">
        <v>232</v>
      </c>
      <c r="NB442" s="2" t="s">
        <v>220</v>
      </c>
      <c r="NC442" s="4"/>
      <c r="ND442" s="8"/>
      <c r="NE442" s="4"/>
      <c r="NF442" s="8"/>
      <c r="NG442" s="7"/>
      <c r="NH442" s="7"/>
      <c r="NI442" s="2" t="s">
        <v>220</v>
      </c>
      <c r="NJ442" s="2" t="s">
        <v>220</v>
      </c>
      <c r="NK442" s="2" t="s">
        <v>220</v>
      </c>
      <c r="NL442" s="2" t="s">
        <v>220</v>
      </c>
      <c r="NM442" s="2" t="s">
        <v>220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254</v>
      </c>
      <c r="NV442" s="2" t="s">
        <v>217</v>
      </c>
      <c r="NW442" s="2" t="s">
        <v>220</v>
      </c>
      <c r="NX442" s="2" t="s">
        <v>220</v>
      </c>
      <c r="NY442" s="2" t="s">
        <v>232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220</v>
      </c>
      <c r="OI442" s="2" t="s">
        <v>220</v>
      </c>
      <c r="OJ442" s="2" t="s">
        <v>220</v>
      </c>
      <c r="OK442" s="2" t="s">
        <v>220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230</v>
      </c>
      <c r="OT442" s="2" t="s">
        <v>270</v>
      </c>
      <c r="OU442" s="2" t="s">
        <v>2022</v>
      </c>
      <c r="OV442" s="2" t="s">
        <v>3250</v>
      </c>
      <c r="OW442" s="2" t="s">
        <v>232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220</v>
      </c>
      <c r="PF442" s="2" t="s">
        <v>220</v>
      </c>
      <c r="PG442" s="2" t="s">
        <v>220</v>
      </c>
      <c r="PH442" s="2" t="s">
        <v>220</v>
      </c>
      <c r="PI442" s="2" t="s">
        <v>220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230</v>
      </c>
      <c r="PR442" s="2" t="s">
        <v>270</v>
      </c>
      <c r="PS442" s="2" t="s">
        <v>488</v>
      </c>
      <c r="PT442" s="2" t="s">
        <v>1488</v>
      </c>
      <c r="PU442" s="2" t="s">
        <v>232</v>
      </c>
      <c r="PV442" s="2" t="s">
        <v>220</v>
      </c>
      <c r="PW442" s="4">
        <v>53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>
        <v>35</v>
      </c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</row>
    <row r="443">
      <c r="A443" s="2" t="s">
        <v>3721</v>
      </c>
      <c r="B443" s="2" t="s">
        <v>209</v>
      </c>
      <c r="C443" s="2" t="s">
        <v>3341</v>
      </c>
      <c r="D443" s="2" t="s">
        <v>1713</v>
      </c>
      <c r="E443" s="2" t="s">
        <v>2173</v>
      </c>
      <c r="F443" s="2" t="s">
        <v>3354</v>
      </c>
      <c r="G443" s="2" t="s">
        <v>220</v>
      </c>
      <c r="H443" s="2" t="s">
        <v>220</v>
      </c>
      <c r="I443" s="2" t="s">
        <v>1714</v>
      </c>
      <c r="J443" s="2" t="s">
        <v>1518</v>
      </c>
      <c r="K443" s="2" t="s">
        <v>216</v>
      </c>
      <c r="L443" s="3">
        <v>109.19</v>
      </c>
      <c r="M443" s="3">
        <v>114.65</v>
      </c>
      <c r="N443" s="3">
        <v>224.99</v>
      </c>
      <c r="O443" s="2" t="s">
        <v>217</v>
      </c>
      <c r="P443" s="2" t="s">
        <v>405</v>
      </c>
      <c r="Q443" s="2" t="s">
        <v>219</v>
      </c>
      <c r="R443" s="2" t="s">
        <v>220</v>
      </c>
      <c r="S443" s="2" t="s">
        <v>3367</v>
      </c>
      <c r="T443" s="2" t="s">
        <v>220</v>
      </c>
      <c r="U443" s="2" t="s">
        <v>220</v>
      </c>
      <c r="V443" s="2" t="s">
        <v>2535</v>
      </c>
      <c r="W443" s="2" t="s">
        <v>3029</v>
      </c>
      <c r="X443" s="2" t="s">
        <v>763</v>
      </c>
      <c r="Y443" s="2" t="s">
        <v>582</v>
      </c>
      <c r="Z443" s="4">
        <v>28</v>
      </c>
      <c r="AA443" s="4">
        <f>=ROUNDDOWN(28,0)</f>
      </c>
      <c r="AB443" s="5">
        <v>1</v>
      </c>
      <c r="AC443" s="2" t="s">
        <v>793</v>
      </c>
      <c r="AD443" s="4">
        <v>37</v>
      </c>
      <c r="AE443" s="4">
        <v>37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>
        <v>2</v>
      </c>
      <c r="AQ443" s="8">
        <v>230.2</v>
      </c>
      <c r="AR443" s="4">
        <v>17</v>
      </c>
      <c r="AS443" s="8">
        <v>1964.46</v>
      </c>
      <c r="AT443" s="7">
        <v>-0.8824</v>
      </c>
      <c r="AU443" s="7">
        <v>-0.8828</v>
      </c>
      <c r="AV443" s="4" t="s">
        <v>220</v>
      </c>
      <c r="AW443" s="8" t="s">
        <v>220</v>
      </c>
      <c r="AX443" s="4" t="s">
        <v>220</v>
      </c>
      <c r="AY443" s="8" t="s">
        <v>220</v>
      </c>
      <c r="AZ443" s="7" t="s">
        <v>220</v>
      </c>
      <c r="BA443" s="7" t="s">
        <v>220</v>
      </c>
      <c r="BB443" s="7">
        <v>1</v>
      </c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 t="s">
        <v>220</v>
      </c>
      <c r="BJ443" s="4">
        <v>2</v>
      </c>
      <c r="BK443" s="8">
        <v>230.2</v>
      </c>
      <c r="BL443" s="2" t="s">
        <v>3722</v>
      </c>
      <c r="BM443" s="7">
        <v>1</v>
      </c>
      <c r="BN443" s="7">
        <v>1</v>
      </c>
      <c r="BO443" s="4">
        <v>1</v>
      </c>
      <c r="BP443" s="8">
        <v>117.7</v>
      </c>
      <c r="BQ443" s="4">
        <v>2</v>
      </c>
      <c r="BR443" s="8">
        <v>235.4</v>
      </c>
      <c r="BS443" s="7">
        <v>-0.5</v>
      </c>
      <c r="BT443" s="7">
        <v>-0.5</v>
      </c>
      <c r="BU443" s="2" t="s">
        <v>230</v>
      </c>
      <c r="BV443" s="2" t="s">
        <v>217</v>
      </c>
      <c r="BW443" s="2" t="s">
        <v>220</v>
      </c>
      <c r="BX443" s="2" t="s">
        <v>3368</v>
      </c>
      <c r="BY443" s="2" t="s">
        <v>232</v>
      </c>
      <c r="BZ443" s="2" t="s">
        <v>220</v>
      </c>
      <c r="CA443" s="4"/>
      <c r="CB443" s="8"/>
      <c r="CC443" s="4"/>
      <c r="CD443" s="8"/>
      <c r="CE443" s="7"/>
      <c r="CF443" s="7"/>
      <c r="CG443" s="2" t="s">
        <v>230</v>
      </c>
      <c r="CH443" s="2" t="s">
        <v>217</v>
      </c>
      <c r="CI443" s="2" t="s">
        <v>591</v>
      </c>
      <c r="CJ443" s="2" t="s">
        <v>655</v>
      </c>
      <c r="CK443" s="2" t="s">
        <v>232</v>
      </c>
      <c r="CL443" s="2" t="s">
        <v>220</v>
      </c>
      <c r="CM443" s="4">
        <v>1</v>
      </c>
      <c r="CN443" s="8">
        <v>112.5</v>
      </c>
      <c r="CO443" s="4">
        <v>1</v>
      </c>
      <c r="CP443" s="8">
        <v>112.5</v>
      </c>
      <c r="CQ443" s="7"/>
      <c r="CR443" s="7"/>
      <c r="CS443" s="2" t="s">
        <v>230</v>
      </c>
      <c r="CT443" s="2" t="s">
        <v>217</v>
      </c>
      <c r="CU443" s="2" t="s">
        <v>1469</v>
      </c>
      <c r="CV443" s="2" t="s">
        <v>1429</v>
      </c>
      <c r="CW443" s="2" t="s">
        <v>232</v>
      </c>
      <c r="CX443" s="2" t="s">
        <v>220</v>
      </c>
      <c r="CY443" s="4"/>
      <c r="CZ443" s="8"/>
      <c r="DA443" s="4"/>
      <c r="DB443" s="8"/>
      <c r="DC443" s="7"/>
      <c r="DD443" s="7"/>
      <c r="DE443" s="2" t="s">
        <v>230</v>
      </c>
      <c r="DF443" s="2" t="s">
        <v>217</v>
      </c>
      <c r="DG443" s="2" t="s">
        <v>591</v>
      </c>
      <c r="DH443" s="2" t="s">
        <v>633</v>
      </c>
      <c r="DI443" s="2" t="s">
        <v>232</v>
      </c>
      <c r="DJ443" s="2" t="s">
        <v>220</v>
      </c>
      <c r="DK443" s="4"/>
      <c r="DL443" s="8"/>
      <c r="DM443" s="4">
        <v>12</v>
      </c>
      <c r="DN443" s="8">
        <v>1375.8</v>
      </c>
      <c r="DO443" s="7">
        <v>-1</v>
      </c>
      <c r="DP443" s="7">
        <v>-1</v>
      </c>
      <c r="DQ443" s="2" t="s">
        <v>230</v>
      </c>
      <c r="DR443" s="2" t="s">
        <v>217</v>
      </c>
      <c r="DS443" s="2" t="s">
        <v>591</v>
      </c>
      <c r="DT443" s="2" t="s">
        <v>3719</v>
      </c>
      <c r="DU443" s="2" t="s">
        <v>232</v>
      </c>
      <c r="DV443" s="2" t="s">
        <v>220</v>
      </c>
      <c r="DW443" s="4"/>
      <c r="DX443" s="8"/>
      <c r="DY443" s="4"/>
      <c r="DZ443" s="8"/>
      <c r="EA443" s="7"/>
      <c r="EB443" s="7"/>
      <c r="EC443" s="2" t="s">
        <v>230</v>
      </c>
      <c r="ED443" s="2" t="s">
        <v>217</v>
      </c>
      <c r="EE443" s="2" t="s">
        <v>591</v>
      </c>
      <c r="EF443" s="2" t="s">
        <v>3476</v>
      </c>
      <c r="EG443" s="2" t="s">
        <v>232</v>
      </c>
      <c r="EH443" s="2" t="s">
        <v>220</v>
      </c>
      <c r="EI443" s="4"/>
      <c r="EJ443" s="8"/>
      <c r="EK443" s="4"/>
      <c r="EL443" s="8"/>
      <c r="EM443" s="7"/>
      <c r="EN443" s="7"/>
      <c r="EO443" s="2" t="s">
        <v>268</v>
      </c>
      <c r="EP443" s="2" t="s">
        <v>217</v>
      </c>
      <c r="EQ443" s="2" t="s">
        <v>220</v>
      </c>
      <c r="ER443" s="2" t="s">
        <v>220</v>
      </c>
      <c r="ES443" s="2" t="s">
        <v>232</v>
      </c>
      <c r="ET443" s="2" t="s">
        <v>220</v>
      </c>
      <c r="EU443" s="4"/>
      <c r="EV443" s="8"/>
      <c r="EW443" s="4"/>
      <c r="EX443" s="8"/>
      <c r="EY443" s="7"/>
      <c r="EZ443" s="7"/>
      <c r="FA443" s="2" t="s">
        <v>230</v>
      </c>
      <c r="FB443" s="2" t="s">
        <v>270</v>
      </c>
      <c r="FC443" s="2" t="s">
        <v>591</v>
      </c>
      <c r="FD443" s="2" t="s">
        <v>3369</v>
      </c>
      <c r="FE443" s="2" t="s">
        <v>232</v>
      </c>
      <c r="FF443" s="2" t="s">
        <v>220</v>
      </c>
      <c r="FG443" s="4"/>
      <c r="FH443" s="8"/>
      <c r="FI443" s="4">
        <v>2</v>
      </c>
      <c r="FJ443" s="8">
        <v>240.76</v>
      </c>
      <c r="FK443" s="7">
        <v>-1</v>
      </c>
      <c r="FL443" s="7">
        <v>-1</v>
      </c>
      <c r="FM443" s="2" t="s">
        <v>230</v>
      </c>
      <c r="FN443" s="2" t="s">
        <v>217</v>
      </c>
      <c r="FO443" s="2" t="s">
        <v>3036</v>
      </c>
      <c r="FP443" s="2" t="s">
        <v>2184</v>
      </c>
      <c r="FQ443" s="2" t="s">
        <v>232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277</v>
      </c>
      <c r="FZ443" s="2" t="s">
        <v>217</v>
      </c>
      <c r="GA443" s="2" t="s">
        <v>220</v>
      </c>
      <c r="GB443" s="2" t="s">
        <v>220</v>
      </c>
      <c r="GC443" s="2" t="s">
        <v>232</v>
      </c>
      <c r="GD443" s="2" t="s">
        <v>220</v>
      </c>
      <c r="GE443" s="4"/>
      <c r="GF443" s="8"/>
      <c r="GG443" s="4"/>
      <c r="GH443" s="8"/>
      <c r="GI443" s="7"/>
      <c r="GJ443" s="7"/>
      <c r="GK443" s="2" t="s">
        <v>230</v>
      </c>
      <c r="GL443" s="2" t="s">
        <v>217</v>
      </c>
      <c r="GM443" s="2" t="s">
        <v>250</v>
      </c>
      <c r="GN443" s="2" t="s">
        <v>1875</v>
      </c>
      <c r="GO443" s="2" t="s">
        <v>232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268</v>
      </c>
      <c r="GX443" s="2" t="s">
        <v>217</v>
      </c>
      <c r="GY443" s="2" t="s">
        <v>220</v>
      </c>
      <c r="GZ443" s="2" t="s">
        <v>220</v>
      </c>
      <c r="HA443" s="2" t="s">
        <v>232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268</v>
      </c>
      <c r="HJ443" s="2" t="s">
        <v>217</v>
      </c>
      <c r="HK443" s="2" t="s">
        <v>220</v>
      </c>
      <c r="HL443" s="2" t="s">
        <v>220</v>
      </c>
      <c r="HM443" s="2" t="s">
        <v>232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230</v>
      </c>
      <c r="HV443" s="2" t="s">
        <v>217</v>
      </c>
      <c r="HW443" s="2" t="s">
        <v>2641</v>
      </c>
      <c r="HX443" s="2" t="s">
        <v>220</v>
      </c>
      <c r="HY443" s="2" t="s">
        <v>232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230</v>
      </c>
      <c r="IH443" s="2" t="s">
        <v>217</v>
      </c>
      <c r="II443" s="2" t="s">
        <v>591</v>
      </c>
      <c r="IJ443" s="2" t="s">
        <v>2265</v>
      </c>
      <c r="IK443" s="2" t="s">
        <v>232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268</v>
      </c>
      <c r="IT443" s="2" t="s">
        <v>217</v>
      </c>
      <c r="IU443" s="2" t="s">
        <v>220</v>
      </c>
      <c r="IV443" s="2" t="s">
        <v>220</v>
      </c>
      <c r="IW443" s="2" t="s">
        <v>232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254</v>
      </c>
      <c r="JF443" s="2" t="s">
        <v>217</v>
      </c>
      <c r="JG443" s="2" t="s">
        <v>2728</v>
      </c>
      <c r="JH443" s="2" t="s">
        <v>220</v>
      </c>
      <c r="JI443" s="2" t="s">
        <v>232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230</v>
      </c>
      <c r="JR443" s="2" t="s">
        <v>217</v>
      </c>
      <c r="JS443" s="2" t="s">
        <v>591</v>
      </c>
      <c r="JT443" s="2" t="s">
        <v>1430</v>
      </c>
      <c r="JU443" s="2" t="s">
        <v>232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277</v>
      </c>
      <c r="KD443" s="2" t="s">
        <v>217</v>
      </c>
      <c r="KE443" s="2" t="s">
        <v>220</v>
      </c>
      <c r="KF443" s="2" t="s">
        <v>220</v>
      </c>
      <c r="KG443" s="2" t="s">
        <v>232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254</v>
      </c>
      <c r="KP443" s="2" t="s">
        <v>217</v>
      </c>
      <c r="KQ443" s="2" t="s">
        <v>220</v>
      </c>
      <c r="KR443" s="2" t="s">
        <v>220</v>
      </c>
      <c r="KS443" s="2" t="s">
        <v>232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268</v>
      </c>
      <c r="LB443" s="2" t="s">
        <v>217</v>
      </c>
      <c r="LC443" s="2" t="s">
        <v>220</v>
      </c>
      <c r="LD443" s="2" t="s">
        <v>220</v>
      </c>
      <c r="LE443" s="2" t="s">
        <v>232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268</v>
      </c>
      <c r="LN443" s="2" t="s">
        <v>217</v>
      </c>
      <c r="LO443" s="2" t="s">
        <v>220</v>
      </c>
      <c r="LP443" s="2" t="s">
        <v>220</v>
      </c>
      <c r="LQ443" s="2" t="s">
        <v>232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268</v>
      </c>
      <c r="LZ443" s="2" t="s">
        <v>217</v>
      </c>
      <c r="MA443" s="2" t="s">
        <v>220</v>
      </c>
      <c r="MB443" s="2" t="s">
        <v>220</v>
      </c>
      <c r="MC443" s="2" t="s">
        <v>232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277</v>
      </c>
      <c r="ML443" s="2" t="s">
        <v>217</v>
      </c>
      <c r="MM443" s="2" t="s">
        <v>220</v>
      </c>
      <c r="MN443" s="2" t="s">
        <v>220</v>
      </c>
      <c r="MO443" s="2" t="s">
        <v>232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230</v>
      </c>
      <c r="MX443" s="2" t="s">
        <v>274</v>
      </c>
      <c r="MY443" s="2" t="s">
        <v>648</v>
      </c>
      <c r="MZ443" s="2" t="s">
        <v>1498</v>
      </c>
      <c r="NA443" s="2" t="s">
        <v>232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220</v>
      </c>
      <c r="NK443" s="2" t="s">
        <v>220</v>
      </c>
      <c r="NL443" s="2" t="s">
        <v>220</v>
      </c>
      <c r="NM443" s="2" t="s">
        <v>220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254</v>
      </c>
      <c r="NV443" s="2" t="s">
        <v>217</v>
      </c>
      <c r="NW443" s="2" t="s">
        <v>220</v>
      </c>
      <c r="NX443" s="2" t="s">
        <v>220</v>
      </c>
      <c r="NY443" s="2" t="s">
        <v>232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220</v>
      </c>
      <c r="OI443" s="2" t="s">
        <v>220</v>
      </c>
      <c r="OJ443" s="2" t="s">
        <v>220</v>
      </c>
      <c r="OK443" s="2" t="s">
        <v>220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230</v>
      </c>
      <c r="OT443" s="2" t="s">
        <v>270</v>
      </c>
      <c r="OU443" s="2" t="s">
        <v>2022</v>
      </c>
      <c r="OV443" s="2" t="s">
        <v>2849</v>
      </c>
      <c r="OW443" s="2" t="s">
        <v>232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220</v>
      </c>
      <c r="PG443" s="2" t="s">
        <v>220</v>
      </c>
      <c r="PH443" s="2" t="s">
        <v>220</v>
      </c>
      <c r="PI443" s="2" t="s">
        <v>220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230</v>
      </c>
      <c r="PR443" s="2" t="s">
        <v>270</v>
      </c>
      <c r="PS443" s="2" t="s">
        <v>488</v>
      </c>
      <c r="PT443" s="2" t="s">
        <v>1390</v>
      </c>
      <c r="PU443" s="2" t="s">
        <v>232</v>
      </c>
      <c r="PV443" s="2" t="s">
        <v>220</v>
      </c>
      <c r="PW443" s="4">
        <v>28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37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</row>
    <row r="444">
      <c r="A444" s="2" t="s">
        <v>3723</v>
      </c>
      <c r="B444" s="2" t="s">
        <v>209</v>
      </c>
      <c r="C444" s="2" t="s">
        <v>3341</v>
      </c>
      <c r="D444" s="2" t="s">
        <v>1713</v>
      </c>
      <c r="E444" s="2" t="s">
        <v>2173</v>
      </c>
      <c r="F444" s="2" t="s">
        <v>3575</v>
      </c>
      <c r="G444" s="2" t="s">
        <v>220</v>
      </c>
      <c r="H444" s="2" t="s">
        <v>220</v>
      </c>
      <c r="I444" s="2" t="s">
        <v>3724</v>
      </c>
      <c r="J444" s="2" t="s">
        <v>1492</v>
      </c>
      <c r="K444" s="2" t="s">
        <v>1329</v>
      </c>
      <c r="L444" s="3">
        <v>44.99</v>
      </c>
      <c r="M444" s="3">
        <v>47.24</v>
      </c>
      <c r="N444" s="3">
        <v>109.99</v>
      </c>
      <c r="O444" s="2" t="s">
        <v>217</v>
      </c>
      <c r="P444" s="2" t="s">
        <v>2438</v>
      </c>
      <c r="Q444" s="2" t="s">
        <v>219</v>
      </c>
      <c r="R444" s="2" t="s">
        <v>220</v>
      </c>
      <c r="S444" s="2" t="s">
        <v>3576</v>
      </c>
      <c r="T444" s="2" t="s">
        <v>220</v>
      </c>
      <c r="U444" s="2" t="s">
        <v>220</v>
      </c>
      <c r="V444" s="2" t="s">
        <v>3167</v>
      </c>
      <c r="W444" s="2" t="s">
        <v>3167</v>
      </c>
      <c r="X444" s="2" t="s">
        <v>3029</v>
      </c>
      <c r="Y444" s="2" t="s">
        <v>582</v>
      </c>
      <c r="Z444" s="4">
        <v>111</v>
      </c>
      <c r="AA444" s="4">
        <f>=ROUNDDOWN(92.5,0)</f>
      </c>
      <c r="AB444" s="5">
        <v>1.2</v>
      </c>
      <c r="AC444" s="2" t="s">
        <v>220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>
        <v>1</v>
      </c>
      <c r="AQ444" s="8">
        <v>51.02</v>
      </c>
      <c r="AR444" s="4">
        <v>2</v>
      </c>
      <c r="AS444" s="8">
        <v>94.48</v>
      </c>
      <c r="AT444" s="7">
        <v>-0.5</v>
      </c>
      <c r="AU444" s="7">
        <v>-0.46</v>
      </c>
      <c r="AV444" s="4">
        <v>11</v>
      </c>
      <c r="AW444" s="8">
        <v>814.45</v>
      </c>
      <c r="AX444" s="4">
        <v>21</v>
      </c>
      <c r="AY444" s="8">
        <v>1407.28</v>
      </c>
      <c r="AZ444" s="7">
        <v>-0.4762</v>
      </c>
      <c r="BA444" s="7">
        <v>-0.4213</v>
      </c>
      <c r="BB444" s="7">
        <v>0.0626</v>
      </c>
      <c r="BC444" s="4">
        <v>11</v>
      </c>
      <c r="BD444" s="8">
        <v>814.45</v>
      </c>
      <c r="BE444" s="4">
        <v>21</v>
      </c>
      <c r="BF444" s="8">
        <v>1407.28</v>
      </c>
      <c r="BG444" s="7">
        <v>-0.4762</v>
      </c>
      <c r="BH444" s="7">
        <v>-0.4213</v>
      </c>
      <c r="BI444" s="7">
        <v>1</v>
      </c>
      <c r="BJ444" s="4">
        <v>1</v>
      </c>
      <c r="BK444" s="8">
        <v>51.02</v>
      </c>
      <c r="BL444" s="2" t="s">
        <v>3725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230</v>
      </c>
      <c r="BV444" s="2" t="s">
        <v>217</v>
      </c>
      <c r="BW444" s="2" t="s">
        <v>220</v>
      </c>
      <c r="BX444" s="2" t="s">
        <v>682</v>
      </c>
      <c r="BY444" s="2" t="s">
        <v>232</v>
      </c>
      <c r="BZ444" s="2" t="s">
        <v>220</v>
      </c>
      <c r="CA444" s="4"/>
      <c r="CB444" s="8"/>
      <c r="CC444" s="4"/>
      <c r="CD444" s="8"/>
      <c r="CE444" s="7"/>
      <c r="CF444" s="7"/>
      <c r="CG444" s="2" t="s">
        <v>230</v>
      </c>
      <c r="CH444" s="2" t="s">
        <v>217</v>
      </c>
      <c r="CI444" s="2" t="s">
        <v>591</v>
      </c>
      <c r="CJ444" s="2" t="s">
        <v>3726</v>
      </c>
      <c r="CK444" s="2" t="s">
        <v>232</v>
      </c>
      <c r="CL444" s="2" t="s">
        <v>220</v>
      </c>
      <c r="CM444" s="4"/>
      <c r="CN444" s="8"/>
      <c r="CO444" s="4"/>
      <c r="CP444" s="8"/>
      <c r="CQ444" s="7"/>
      <c r="CR444" s="7"/>
      <c r="CS444" s="2" t="s">
        <v>230</v>
      </c>
      <c r="CT444" s="2" t="s">
        <v>217</v>
      </c>
      <c r="CU444" s="2" t="s">
        <v>235</v>
      </c>
      <c r="CV444" s="2" t="s">
        <v>3727</v>
      </c>
      <c r="CW444" s="2" t="s">
        <v>232</v>
      </c>
      <c r="CX444" s="2" t="s">
        <v>220</v>
      </c>
      <c r="CY444" s="4"/>
      <c r="CZ444" s="8"/>
      <c r="DA444" s="4"/>
      <c r="DB444" s="8"/>
      <c r="DC444" s="7"/>
      <c r="DD444" s="7"/>
      <c r="DE444" s="2" t="s">
        <v>230</v>
      </c>
      <c r="DF444" s="2" t="s">
        <v>217</v>
      </c>
      <c r="DG444" s="2" t="s">
        <v>1684</v>
      </c>
      <c r="DH444" s="2" t="s">
        <v>2833</v>
      </c>
      <c r="DI444" s="2" t="s">
        <v>232</v>
      </c>
      <c r="DJ444" s="2" t="s">
        <v>220</v>
      </c>
      <c r="DK444" s="4">
        <v>1</v>
      </c>
      <c r="DL444" s="8">
        <v>51.02</v>
      </c>
      <c r="DM444" s="4"/>
      <c r="DN444" s="8"/>
      <c r="DO444" s="7"/>
      <c r="DP444" s="7"/>
      <c r="DQ444" s="2" t="s">
        <v>230</v>
      </c>
      <c r="DR444" s="2" t="s">
        <v>217</v>
      </c>
      <c r="DS444" s="2" t="s">
        <v>591</v>
      </c>
      <c r="DT444" s="2" t="s">
        <v>3728</v>
      </c>
      <c r="DU444" s="2" t="s">
        <v>232</v>
      </c>
      <c r="DV444" s="2" t="s">
        <v>220</v>
      </c>
      <c r="DW444" s="4"/>
      <c r="DX444" s="8"/>
      <c r="DY444" s="4"/>
      <c r="DZ444" s="8"/>
      <c r="EA444" s="7"/>
      <c r="EB444" s="7"/>
      <c r="EC444" s="2" t="s">
        <v>230</v>
      </c>
      <c r="ED444" s="2" t="s">
        <v>217</v>
      </c>
      <c r="EE444" s="2" t="s">
        <v>1658</v>
      </c>
      <c r="EF444" s="2" t="s">
        <v>1840</v>
      </c>
      <c r="EG444" s="2" t="s">
        <v>232</v>
      </c>
      <c r="EH444" s="2" t="s">
        <v>220</v>
      </c>
      <c r="EI444" s="4"/>
      <c r="EJ444" s="8"/>
      <c r="EK444" s="4"/>
      <c r="EL444" s="8"/>
      <c r="EM444" s="7"/>
      <c r="EN444" s="7"/>
      <c r="EO444" s="2" t="s">
        <v>268</v>
      </c>
      <c r="EP444" s="2" t="s">
        <v>217</v>
      </c>
      <c r="EQ444" s="2" t="s">
        <v>220</v>
      </c>
      <c r="ER444" s="2" t="s">
        <v>220</v>
      </c>
      <c r="ES444" s="2" t="s">
        <v>232</v>
      </c>
      <c r="ET444" s="2" t="s">
        <v>220</v>
      </c>
      <c r="EU444" s="4"/>
      <c r="EV444" s="8"/>
      <c r="EW444" s="4"/>
      <c r="EX444" s="8"/>
      <c r="EY444" s="7"/>
      <c r="EZ444" s="7"/>
      <c r="FA444" s="2" t="s">
        <v>230</v>
      </c>
      <c r="FB444" s="2" t="s">
        <v>270</v>
      </c>
      <c r="FC444" s="2" t="s">
        <v>591</v>
      </c>
      <c r="FD444" s="2" t="s">
        <v>2444</v>
      </c>
      <c r="FE444" s="2" t="s">
        <v>232</v>
      </c>
      <c r="FF444" s="2" t="s">
        <v>220</v>
      </c>
      <c r="FG444" s="4"/>
      <c r="FH444" s="8"/>
      <c r="FI444" s="4"/>
      <c r="FJ444" s="8"/>
      <c r="FK444" s="7"/>
      <c r="FL444" s="7"/>
      <c r="FM444" s="2" t="s">
        <v>230</v>
      </c>
      <c r="FN444" s="2" t="s">
        <v>217</v>
      </c>
      <c r="FO444" s="2" t="s">
        <v>458</v>
      </c>
      <c r="FP444" s="2" t="s">
        <v>1775</v>
      </c>
      <c r="FQ444" s="2" t="s">
        <v>232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277</v>
      </c>
      <c r="FZ444" s="2" t="s">
        <v>217</v>
      </c>
      <c r="GA444" s="2" t="s">
        <v>220</v>
      </c>
      <c r="GB444" s="2" t="s">
        <v>220</v>
      </c>
      <c r="GC444" s="2" t="s">
        <v>232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386</v>
      </c>
      <c r="GL444" s="2" t="s">
        <v>217</v>
      </c>
      <c r="GM444" s="2" t="s">
        <v>220</v>
      </c>
      <c r="GN444" s="2" t="s">
        <v>220</v>
      </c>
      <c r="GO444" s="2" t="s">
        <v>232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268</v>
      </c>
      <c r="GX444" s="2" t="s">
        <v>217</v>
      </c>
      <c r="GY444" s="2" t="s">
        <v>220</v>
      </c>
      <c r="GZ444" s="2" t="s">
        <v>220</v>
      </c>
      <c r="HA444" s="2" t="s">
        <v>232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277</v>
      </c>
      <c r="HJ444" s="2" t="s">
        <v>217</v>
      </c>
      <c r="HK444" s="2" t="s">
        <v>220</v>
      </c>
      <c r="HL444" s="2" t="s">
        <v>220</v>
      </c>
      <c r="HM444" s="2" t="s">
        <v>232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230</v>
      </c>
      <c r="HV444" s="2" t="s">
        <v>217</v>
      </c>
      <c r="HW444" s="2" t="s">
        <v>465</v>
      </c>
      <c r="HX444" s="2" t="s">
        <v>220</v>
      </c>
      <c r="HY444" s="2" t="s">
        <v>232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230</v>
      </c>
      <c r="IH444" s="2" t="s">
        <v>217</v>
      </c>
      <c r="II444" s="2" t="s">
        <v>591</v>
      </c>
      <c r="IJ444" s="2" t="s">
        <v>3729</v>
      </c>
      <c r="IK444" s="2" t="s">
        <v>232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268</v>
      </c>
      <c r="IT444" s="2" t="s">
        <v>217</v>
      </c>
      <c r="IU444" s="2" t="s">
        <v>220</v>
      </c>
      <c r="IV444" s="2" t="s">
        <v>220</v>
      </c>
      <c r="IW444" s="2" t="s">
        <v>232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254</v>
      </c>
      <c r="JF444" s="2" t="s">
        <v>217</v>
      </c>
      <c r="JG444" s="2" t="s">
        <v>220</v>
      </c>
      <c r="JH444" s="2" t="s">
        <v>220</v>
      </c>
      <c r="JI444" s="2" t="s">
        <v>232</v>
      </c>
      <c r="JJ444" s="2" t="s">
        <v>220</v>
      </c>
      <c r="JK444" s="4"/>
      <c r="JL444" s="8"/>
      <c r="JM444" s="4">
        <v>2</v>
      </c>
      <c r="JN444" s="8">
        <v>94.48</v>
      </c>
      <c r="JO444" s="7">
        <v>-1</v>
      </c>
      <c r="JP444" s="7">
        <v>-1</v>
      </c>
      <c r="JQ444" s="2" t="s">
        <v>230</v>
      </c>
      <c r="JR444" s="2" t="s">
        <v>217</v>
      </c>
      <c r="JS444" s="2" t="s">
        <v>591</v>
      </c>
      <c r="JT444" s="2" t="s">
        <v>3730</v>
      </c>
      <c r="JU444" s="2" t="s">
        <v>232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230</v>
      </c>
      <c r="KD444" s="2" t="s">
        <v>217</v>
      </c>
      <c r="KE444" s="2" t="s">
        <v>262</v>
      </c>
      <c r="KF444" s="2" t="s">
        <v>220</v>
      </c>
      <c r="KG444" s="2" t="s">
        <v>232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254</v>
      </c>
      <c r="KP444" s="2" t="s">
        <v>217</v>
      </c>
      <c r="KQ444" s="2" t="s">
        <v>220</v>
      </c>
      <c r="KR444" s="2" t="s">
        <v>220</v>
      </c>
      <c r="KS444" s="2" t="s">
        <v>232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277</v>
      </c>
      <c r="LB444" s="2" t="s">
        <v>217</v>
      </c>
      <c r="LC444" s="2" t="s">
        <v>220</v>
      </c>
      <c r="LD444" s="2" t="s">
        <v>220</v>
      </c>
      <c r="LE444" s="2" t="s">
        <v>232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254</v>
      </c>
      <c r="LN444" s="2" t="s">
        <v>217</v>
      </c>
      <c r="LO444" s="2" t="s">
        <v>220</v>
      </c>
      <c r="LP444" s="2" t="s">
        <v>220</v>
      </c>
      <c r="LQ444" s="2" t="s">
        <v>232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268</v>
      </c>
      <c r="LZ444" s="2" t="s">
        <v>217</v>
      </c>
      <c r="MA444" s="2" t="s">
        <v>220</v>
      </c>
      <c r="MB444" s="2" t="s">
        <v>220</v>
      </c>
      <c r="MC444" s="2" t="s">
        <v>232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277</v>
      </c>
      <c r="ML444" s="2" t="s">
        <v>217</v>
      </c>
      <c r="MM444" s="2" t="s">
        <v>220</v>
      </c>
      <c r="MN444" s="2" t="s">
        <v>220</v>
      </c>
      <c r="MO444" s="2" t="s">
        <v>232</v>
      </c>
      <c r="MP444" s="2" t="s">
        <v>220</v>
      </c>
      <c r="MQ444" s="4"/>
      <c r="MR444" s="8"/>
      <c r="MS444" s="4"/>
      <c r="MT444" s="8"/>
      <c r="MU444" s="7"/>
      <c r="MV444" s="7"/>
      <c r="MW444" s="2" t="s">
        <v>230</v>
      </c>
      <c r="MX444" s="2" t="s">
        <v>274</v>
      </c>
      <c r="MY444" s="2" t="s">
        <v>1993</v>
      </c>
      <c r="MZ444" s="2" t="s">
        <v>2850</v>
      </c>
      <c r="NA444" s="2" t="s">
        <v>232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220</v>
      </c>
      <c r="NK444" s="2" t="s">
        <v>220</v>
      </c>
      <c r="NL444" s="2" t="s">
        <v>220</v>
      </c>
      <c r="NM444" s="2" t="s">
        <v>220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277</v>
      </c>
      <c r="NV444" s="2" t="s">
        <v>217</v>
      </c>
      <c r="NW444" s="2" t="s">
        <v>220</v>
      </c>
      <c r="NX444" s="2" t="s">
        <v>220</v>
      </c>
      <c r="NY444" s="2" t="s">
        <v>232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220</v>
      </c>
      <c r="OI444" s="2" t="s">
        <v>220</v>
      </c>
      <c r="OJ444" s="2" t="s">
        <v>220</v>
      </c>
      <c r="OK444" s="2" t="s">
        <v>220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230</v>
      </c>
      <c r="OT444" s="2" t="s">
        <v>270</v>
      </c>
      <c r="OU444" s="2" t="s">
        <v>607</v>
      </c>
      <c r="OV444" s="2" t="s">
        <v>220</v>
      </c>
      <c r="OW444" s="2" t="s">
        <v>232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220</v>
      </c>
      <c r="PF444" s="2" t="s">
        <v>220</v>
      </c>
      <c r="PG444" s="2" t="s">
        <v>220</v>
      </c>
      <c r="PH444" s="2" t="s">
        <v>220</v>
      </c>
      <c r="PI444" s="2" t="s">
        <v>220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230</v>
      </c>
      <c r="PR444" s="2" t="s">
        <v>270</v>
      </c>
      <c r="PS444" s="2" t="s">
        <v>1731</v>
      </c>
      <c r="PT444" s="2" t="s">
        <v>1725</v>
      </c>
      <c r="PU444" s="2" t="s">
        <v>232</v>
      </c>
      <c r="PV444" s="2" t="s">
        <v>220</v>
      </c>
      <c r="PW444" s="4">
        <v>111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</row>
    <row r="445">
      <c r="A445" s="2" t="s">
        <v>3731</v>
      </c>
      <c r="B445" s="2" t="s">
        <v>209</v>
      </c>
      <c r="C445" s="2" t="s">
        <v>3341</v>
      </c>
      <c r="D445" s="2" t="s">
        <v>1713</v>
      </c>
      <c r="E445" s="2" t="s">
        <v>2173</v>
      </c>
      <c r="F445" s="2" t="s">
        <v>3575</v>
      </c>
      <c r="G445" s="2" t="s">
        <v>220</v>
      </c>
      <c r="H445" s="2" t="s">
        <v>220</v>
      </c>
      <c r="I445" s="2" t="s">
        <v>3732</v>
      </c>
      <c r="J445" s="2" t="s">
        <v>215</v>
      </c>
      <c r="K445" s="2" t="s">
        <v>1329</v>
      </c>
      <c r="L445" s="3">
        <v>70</v>
      </c>
      <c r="M445" s="3">
        <v>73.49</v>
      </c>
      <c r="N445" s="3">
        <v>149.99</v>
      </c>
      <c r="O445" s="2" t="s">
        <v>217</v>
      </c>
      <c r="P445" s="2" t="s">
        <v>2438</v>
      </c>
      <c r="Q445" s="2" t="s">
        <v>219</v>
      </c>
      <c r="R445" s="2" t="s">
        <v>220</v>
      </c>
      <c r="S445" s="2" t="s">
        <v>3576</v>
      </c>
      <c r="T445" s="2" t="s">
        <v>220</v>
      </c>
      <c r="U445" s="2" t="s">
        <v>220</v>
      </c>
      <c r="V445" s="2" t="s">
        <v>3167</v>
      </c>
      <c r="W445" s="2" t="s">
        <v>3167</v>
      </c>
      <c r="X445" s="2" t="s">
        <v>3029</v>
      </c>
      <c r="Y445" s="2" t="s">
        <v>582</v>
      </c>
      <c r="Z445" s="4">
        <v>32</v>
      </c>
      <c r="AA445" s="4">
        <f>=ROUNDDOWN(10.6666666666667,0)</f>
      </c>
      <c r="AB445" s="5">
        <v>3</v>
      </c>
      <c r="AC445" s="2" t="s">
        <v>2581</v>
      </c>
      <c r="AD445" s="4">
        <v>50</v>
      </c>
      <c r="AE445" s="4">
        <v>113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4</v>
      </c>
      <c r="AQ445" s="8">
        <v>288.46</v>
      </c>
      <c r="AR445" s="4">
        <v>12</v>
      </c>
      <c r="AS445" s="8">
        <v>790.49</v>
      </c>
      <c r="AT445" s="7">
        <v>-0.6667</v>
      </c>
      <c r="AU445" s="7">
        <v>-0.6351</v>
      </c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>
        <v>0.3542</v>
      </c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 t="s">
        <v>220</v>
      </c>
      <c r="BJ445" s="4">
        <v>4</v>
      </c>
      <c r="BK445" s="8">
        <v>288.46</v>
      </c>
      <c r="BL445" s="2" t="s">
        <v>3733</v>
      </c>
      <c r="BM445" s="7">
        <v>1</v>
      </c>
      <c r="BN445" s="7">
        <v>1</v>
      </c>
      <c r="BO445" s="4"/>
      <c r="BP445" s="8"/>
      <c r="BQ445" s="4">
        <v>5</v>
      </c>
      <c r="BR445" s="8">
        <v>250.4</v>
      </c>
      <c r="BS445" s="7">
        <v>-1</v>
      </c>
      <c r="BT445" s="7">
        <v>-1</v>
      </c>
      <c r="BU445" s="2" t="s">
        <v>230</v>
      </c>
      <c r="BV445" s="2" t="s">
        <v>217</v>
      </c>
      <c r="BW445" s="2" t="s">
        <v>220</v>
      </c>
      <c r="BX445" s="2" t="s">
        <v>1588</v>
      </c>
      <c r="BY445" s="2" t="s">
        <v>232</v>
      </c>
      <c r="BZ445" s="2" t="s">
        <v>220</v>
      </c>
      <c r="CA445" s="4"/>
      <c r="CB445" s="8"/>
      <c r="CC445" s="4">
        <v>3</v>
      </c>
      <c r="CD445" s="8">
        <v>222.54</v>
      </c>
      <c r="CE445" s="7">
        <v>-1</v>
      </c>
      <c r="CF445" s="7">
        <v>-1</v>
      </c>
      <c r="CG445" s="2" t="s">
        <v>230</v>
      </c>
      <c r="CH445" s="2" t="s">
        <v>217</v>
      </c>
      <c r="CI445" s="2" t="s">
        <v>591</v>
      </c>
      <c r="CJ445" s="2" t="s">
        <v>1512</v>
      </c>
      <c r="CK445" s="2" t="s">
        <v>232</v>
      </c>
      <c r="CL445" s="2" t="s">
        <v>220</v>
      </c>
      <c r="CM445" s="4">
        <v>2</v>
      </c>
      <c r="CN445" s="8">
        <v>150</v>
      </c>
      <c r="CO445" s="4">
        <v>1</v>
      </c>
      <c r="CP445" s="8">
        <v>75</v>
      </c>
      <c r="CQ445" s="7">
        <v>1</v>
      </c>
      <c r="CR445" s="7">
        <v>1</v>
      </c>
      <c r="CS445" s="2" t="s">
        <v>230</v>
      </c>
      <c r="CT445" s="2" t="s">
        <v>217</v>
      </c>
      <c r="CU445" s="2" t="s">
        <v>235</v>
      </c>
      <c r="CV445" s="2" t="s">
        <v>2290</v>
      </c>
      <c r="CW445" s="2" t="s">
        <v>232</v>
      </c>
      <c r="CX445" s="2" t="s">
        <v>220</v>
      </c>
      <c r="CY445" s="4">
        <v>2</v>
      </c>
      <c r="CZ445" s="8">
        <v>138.46</v>
      </c>
      <c r="DA445" s="4"/>
      <c r="DB445" s="8"/>
      <c r="DC445" s="7"/>
      <c r="DD445" s="7"/>
      <c r="DE445" s="2" t="s">
        <v>230</v>
      </c>
      <c r="DF445" s="2" t="s">
        <v>217</v>
      </c>
      <c r="DG445" s="2" t="s">
        <v>591</v>
      </c>
      <c r="DH445" s="2" t="s">
        <v>3458</v>
      </c>
      <c r="DI445" s="2" t="s">
        <v>232</v>
      </c>
      <c r="DJ445" s="2" t="s">
        <v>220</v>
      </c>
      <c r="DK445" s="4"/>
      <c r="DL445" s="8"/>
      <c r="DM445" s="4"/>
      <c r="DN445" s="8"/>
      <c r="DO445" s="7"/>
      <c r="DP445" s="7"/>
      <c r="DQ445" s="2" t="s">
        <v>230</v>
      </c>
      <c r="DR445" s="2" t="s">
        <v>217</v>
      </c>
      <c r="DS445" s="2" t="s">
        <v>591</v>
      </c>
      <c r="DT445" s="2" t="s">
        <v>1599</v>
      </c>
      <c r="DU445" s="2" t="s">
        <v>232</v>
      </c>
      <c r="DV445" s="2" t="s">
        <v>220</v>
      </c>
      <c r="DW445" s="4"/>
      <c r="DX445" s="8"/>
      <c r="DY445" s="4"/>
      <c r="DZ445" s="8"/>
      <c r="EA445" s="7"/>
      <c r="EB445" s="7"/>
      <c r="EC445" s="2" t="s">
        <v>230</v>
      </c>
      <c r="ED445" s="2" t="s">
        <v>217</v>
      </c>
      <c r="EE445" s="2" t="s">
        <v>591</v>
      </c>
      <c r="EF445" s="2" t="s">
        <v>1513</v>
      </c>
      <c r="EG445" s="2" t="s">
        <v>232</v>
      </c>
      <c r="EH445" s="2" t="s">
        <v>220</v>
      </c>
      <c r="EI445" s="4"/>
      <c r="EJ445" s="8"/>
      <c r="EK445" s="4"/>
      <c r="EL445" s="8"/>
      <c r="EM445" s="7"/>
      <c r="EN445" s="7"/>
      <c r="EO445" s="2" t="s">
        <v>268</v>
      </c>
      <c r="EP445" s="2" t="s">
        <v>217</v>
      </c>
      <c r="EQ445" s="2" t="s">
        <v>220</v>
      </c>
      <c r="ER445" s="2" t="s">
        <v>220</v>
      </c>
      <c r="ES445" s="2" t="s">
        <v>232</v>
      </c>
      <c r="ET445" s="2" t="s">
        <v>220</v>
      </c>
      <c r="EU445" s="4"/>
      <c r="EV445" s="8"/>
      <c r="EW445" s="4"/>
      <c r="EX445" s="8"/>
      <c r="EY445" s="7"/>
      <c r="EZ445" s="7"/>
      <c r="FA445" s="2" t="s">
        <v>230</v>
      </c>
      <c r="FB445" s="2" t="s">
        <v>270</v>
      </c>
      <c r="FC445" s="2" t="s">
        <v>591</v>
      </c>
      <c r="FD445" s="2" t="s">
        <v>3581</v>
      </c>
      <c r="FE445" s="2" t="s">
        <v>232</v>
      </c>
      <c r="FF445" s="2" t="s">
        <v>220</v>
      </c>
      <c r="FG445" s="4"/>
      <c r="FH445" s="8"/>
      <c r="FI445" s="4"/>
      <c r="FJ445" s="8"/>
      <c r="FK445" s="7"/>
      <c r="FL445" s="7"/>
      <c r="FM445" s="2" t="s">
        <v>230</v>
      </c>
      <c r="FN445" s="2" t="s">
        <v>217</v>
      </c>
      <c r="FO445" s="2" t="s">
        <v>1425</v>
      </c>
      <c r="FP445" s="2" t="s">
        <v>1913</v>
      </c>
      <c r="FQ445" s="2" t="s">
        <v>232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277</v>
      </c>
      <c r="FZ445" s="2" t="s">
        <v>217</v>
      </c>
      <c r="GA445" s="2" t="s">
        <v>220</v>
      </c>
      <c r="GB445" s="2" t="s">
        <v>220</v>
      </c>
      <c r="GC445" s="2" t="s">
        <v>232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386</v>
      </c>
      <c r="GL445" s="2" t="s">
        <v>217</v>
      </c>
      <c r="GM445" s="2" t="s">
        <v>220</v>
      </c>
      <c r="GN445" s="2" t="s">
        <v>220</v>
      </c>
      <c r="GO445" s="2" t="s">
        <v>232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268</v>
      </c>
      <c r="GX445" s="2" t="s">
        <v>217</v>
      </c>
      <c r="GY445" s="2" t="s">
        <v>220</v>
      </c>
      <c r="GZ445" s="2" t="s">
        <v>220</v>
      </c>
      <c r="HA445" s="2" t="s">
        <v>232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277</v>
      </c>
      <c r="HJ445" s="2" t="s">
        <v>217</v>
      </c>
      <c r="HK445" s="2" t="s">
        <v>220</v>
      </c>
      <c r="HL445" s="2" t="s">
        <v>220</v>
      </c>
      <c r="HM445" s="2" t="s">
        <v>232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230</v>
      </c>
      <c r="HV445" s="2" t="s">
        <v>217</v>
      </c>
      <c r="HW445" s="2" t="s">
        <v>1060</v>
      </c>
      <c r="HX445" s="2" t="s">
        <v>220</v>
      </c>
      <c r="HY445" s="2" t="s">
        <v>232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230</v>
      </c>
      <c r="IH445" s="2" t="s">
        <v>217</v>
      </c>
      <c r="II445" s="2" t="s">
        <v>591</v>
      </c>
      <c r="IJ445" s="2" t="s">
        <v>2252</v>
      </c>
      <c r="IK445" s="2" t="s">
        <v>232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268</v>
      </c>
      <c r="IT445" s="2" t="s">
        <v>217</v>
      </c>
      <c r="IU445" s="2" t="s">
        <v>220</v>
      </c>
      <c r="IV445" s="2" t="s">
        <v>220</v>
      </c>
      <c r="IW445" s="2" t="s">
        <v>232</v>
      </c>
      <c r="IX445" s="2" t="s">
        <v>220</v>
      </c>
      <c r="IY445" s="4"/>
      <c r="IZ445" s="8"/>
      <c r="JA445" s="4">
        <v>3</v>
      </c>
      <c r="JB445" s="8">
        <v>242.55</v>
      </c>
      <c r="JC445" s="7">
        <v>-1</v>
      </c>
      <c r="JD445" s="7">
        <v>-1</v>
      </c>
      <c r="JE445" s="2" t="s">
        <v>230</v>
      </c>
      <c r="JF445" s="2" t="s">
        <v>217</v>
      </c>
      <c r="JG445" s="2" t="s">
        <v>2728</v>
      </c>
      <c r="JH445" s="2" t="s">
        <v>3602</v>
      </c>
      <c r="JI445" s="2" t="s">
        <v>232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230</v>
      </c>
      <c r="JR445" s="2" t="s">
        <v>217</v>
      </c>
      <c r="JS445" s="2" t="s">
        <v>591</v>
      </c>
      <c r="JT445" s="2" t="s">
        <v>2659</v>
      </c>
      <c r="JU445" s="2" t="s">
        <v>232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230</v>
      </c>
      <c r="KD445" s="2" t="s">
        <v>217</v>
      </c>
      <c r="KE445" s="2" t="s">
        <v>1060</v>
      </c>
      <c r="KF445" s="2" t="s">
        <v>220</v>
      </c>
      <c r="KG445" s="2" t="s">
        <v>232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254</v>
      </c>
      <c r="KP445" s="2" t="s">
        <v>217</v>
      </c>
      <c r="KQ445" s="2" t="s">
        <v>220</v>
      </c>
      <c r="KR445" s="2" t="s">
        <v>220</v>
      </c>
      <c r="KS445" s="2" t="s">
        <v>232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277</v>
      </c>
      <c r="LB445" s="2" t="s">
        <v>217</v>
      </c>
      <c r="LC445" s="2" t="s">
        <v>220</v>
      </c>
      <c r="LD445" s="2" t="s">
        <v>220</v>
      </c>
      <c r="LE445" s="2" t="s">
        <v>232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254</v>
      </c>
      <c r="LN445" s="2" t="s">
        <v>217</v>
      </c>
      <c r="LO445" s="2" t="s">
        <v>220</v>
      </c>
      <c r="LP445" s="2" t="s">
        <v>220</v>
      </c>
      <c r="LQ445" s="2" t="s">
        <v>232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270</v>
      </c>
      <c r="MA445" s="2" t="s">
        <v>974</v>
      </c>
      <c r="MB445" s="2" t="s">
        <v>3734</v>
      </c>
      <c r="MC445" s="2" t="s">
        <v>232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230</v>
      </c>
      <c r="ML445" s="2" t="s">
        <v>270</v>
      </c>
      <c r="MM445" s="2" t="s">
        <v>648</v>
      </c>
      <c r="MN445" s="2" t="s">
        <v>220</v>
      </c>
      <c r="MO445" s="2" t="s">
        <v>232</v>
      </c>
      <c r="MP445" s="2" t="s">
        <v>220</v>
      </c>
      <c r="MQ445" s="4"/>
      <c r="MR445" s="8"/>
      <c r="MS445" s="4"/>
      <c r="MT445" s="8"/>
      <c r="MU445" s="7"/>
      <c r="MV445" s="7"/>
      <c r="MW445" s="2" t="s">
        <v>230</v>
      </c>
      <c r="MX445" s="2" t="s">
        <v>274</v>
      </c>
      <c r="MY445" s="2" t="s">
        <v>648</v>
      </c>
      <c r="MZ445" s="2" t="s">
        <v>1512</v>
      </c>
      <c r="NA445" s="2" t="s">
        <v>232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220</v>
      </c>
      <c r="NJ445" s="2" t="s">
        <v>220</v>
      </c>
      <c r="NK445" s="2" t="s">
        <v>220</v>
      </c>
      <c r="NL445" s="2" t="s">
        <v>220</v>
      </c>
      <c r="NM445" s="2" t="s">
        <v>220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277</v>
      </c>
      <c r="NV445" s="2" t="s">
        <v>217</v>
      </c>
      <c r="NW445" s="2" t="s">
        <v>220</v>
      </c>
      <c r="NX445" s="2" t="s">
        <v>220</v>
      </c>
      <c r="NY445" s="2" t="s">
        <v>232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220</v>
      </c>
      <c r="OH445" s="2" t="s">
        <v>220</v>
      </c>
      <c r="OI445" s="2" t="s">
        <v>220</v>
      </c>
      <c r="OJ445" s="2" t="s">
        <v>220</v>
      </c>
      <c r="OK445" s="2" t="s">
        <v>220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230</v>
      </c>
      <c r="OT445" s="2" t="s">
        <v>270</v>
      </c>
      <c r="OU445" s="2" t="s">
        <v>607</v>
      </c>
      <c r="OV445" s="2" t="s">
        <v>1540</v>
      </c>
      <c r="OW445" s="2" t="s">
        <v>232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220</v>
      </c>
      <c r="PF445" s="2" t="s">
        <v>220</v>
      </c>
      <c r="PG445" s="2" t="s">
        <v>220</v>
      </c>
      <c r="PH445" s="2" t="s">
        <v>220</v>
      </c>
      <c r="PI445" s="2" t="s">
        <v>220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230</v>
      </c>
      <c r="PR445" s="2" t="s">
        <v>270</v>
      </c>
      <c r="PS445" s="2" t="s">
        <v>1731</v>
      </c>
      <c r="PT445" s="2" t="s">
        <v>1934</v>
      </c>
      <c r="PU445" s="2" t="s">
        <v>232</v>
      </c>
      <c r="PV445" s="2" t="s">
        <v>220</v>
      </c>
      <c r="PW445" s="4">
        <v>32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>
        <v>50</v>
      </c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>
        <v>63</v>
      </c>
      <c r="SZ445" s="4"/>
      <c r="TA445" s="4"/>
      <c r="TB445" s="4"/>
      <c r="TC445" s="4"/>
      <c r="TD445" s="4"/>
      <c r="TE445" s="4"/>
      <c r="TF445" s="4"/>
      <c r="TG445" s="4"/>
      <c r="TH445" s="4"/>
    </row>
    <row r="446">
      <c r="A446" s="2" t="s">
        <v>3735</v>
      </c>
      <c r="B446" s="2" t="s">
        <v>209</v>
      </c>
      <c r="C446" s="2" t="s">
        <v>3341</v>
      </c>
      <c r="D446" s="2" t="s">
        <v>1713</v>
      </c>
      <c r="E446" s="2" t="s">
        <v>2173</v>
      </c>
      <c r="F446" s="2" t="s">
        <v>3575</v>
      </c>
      <c r="G446" s="2" t="s">
        <v>220</v>
      </c>
      <c r="H446" s="2" t="s">
        <v>220</v>
      </c>
      <c r="I446" s="2" t="s">
        <v>3732</v>
      </c>
      <c r="J446" s="2" t="s">
        <v>1518</v>
      </c>
      <c r="K446" s="2" t="s">
        <v>1329</v>
      </c>
      <c r="L446" s="3">
        <v>81.59</v>
      </c>
      <c r="M446" s="3">
        <v>85.67</v>
      </c>
      <c r="N446" s="3">
        <v>169.99</v>
      </c>
      <c r="O446" s="2" t="s">
        <v>217</v>
      </c>
      <c r="P446" s="2" t="s">
        <v>2438</v>
      </c>
      <c r="Q446" s="2" t="s">
        <v>219</v>
      </c>
      <c r="R446" s="2" t="s">
        <v>220</v>
      </c>
      <c r="S446" s="2" t="s">
        <v>3576</v>
      </c>
      <c r="T446" s="2" t="s">
        <v>220</v>
      </c>
      <c r="U446" s="2" t="s">
        <v>220</v>
      </c>
      <c r="V446" s="2" t="s">
        <v>3167</v>
      </c>
      <c r="W446" s="2" t="s">
        <v>3167</v>
      </c>
      <c r="X446" s="2" t="s">
        <v>3029</v>
      </c>
      <c r="Y446" s="2" t="s">
        <v>582</v>
      </c>
      <c r="Z446" s="4">
        <v>4</v>
      </c>
      <c r="AA446" s="4">
        <f>=ROUNDDOWN(1.33333333333333,0)</f>
      </c>
      <c r="AB446" s="5">
        <v>3</v>
      </c>
      <c r="AC446" s="2" t="s">
        <v>2581</v>
      </c>
      <c r="AD446" s="4">
        <v>35</v>
      </c>
      <c r="AE446" s="4">
        <v>83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>
        <v>6</v>
      </c>
      <c r="AQ446" s="8">
        <v>474.97</v>
      </c>
      <c r="AR446" s="4">
        <v>7</v>
      </c>
      <c r="AS446" s="8">
        <v>522.31</v>
      </c>
      <c r="AT446" s="7">
        <v>-0.1429</v>
      </c>
      <c r="AU446" s="7">
        <v>-0.0906</v>
      </c>
      <c r="AV446" s="4" t="s">
        <v>220</v>
      </c>
      <c r="AW446" s="8" t="s">
        <v>220</v>
      </c>
      <c r="AX446" s="4" t="s">
        <v>220</v>
      </c>
      <c r="AY446" s="8" t="s">
        <v>220</v>
      </c>
      <c r="AZ446" s="7" t="s">
        <v>220</v>
      </c>
      <c r="BA446" s="7" t="s">
        <v>220</v>
      </c>
      <c r="BB446" s="7">
        <v>0.5832</v>
      </c>
      <c r="BC446" s="4" t="s">
        <v>220</v>
      </c>
      <c r="BD446" s="8" t="s">
        <v>220</v>
      </c>
      <c r="BE446" s="4" t="s">
        <v>220</v>
      </c>
      <c r="BF446" s="8" t="s">
        <v>220</v>
      </c>
      <c r="BG446" s="7" t="s">
        <v>220</v>
      </c>
      <c r="BH446" s="7" t="s">
        <v>220</v>
      </c>
      <c r="BI446" s="7" t="s">
        <v>220</v>
      </c>
      <c r="BJ446" s="4">
        <v>6</v>
      </c>
      <c r="BK446" s="8">
        <v>474.97</v>
      </c>
      <c r="BL446" s="2" t="s">
        <v>3736</v>
      </c>
      <c r="BM446" s="7">
        <v>1</v>
      </c>
      <c r="BN446" s="7">
        <v>1</v>
      </c>
      <c r="BO446" s="4">
        <v>1</v>
      </c>
      <c r="BP446" s="8">
        <v>60.35</v>
      </c>
      <c r="BQ446" s="4">
        <v>2</v>
      </c>
      <c r="BR446" s="8">
        <v>120.7</v>
      </c>
      <c r="BS446" s="7">
        <v>-0.5</v>
      </c>
      <c r="BT446" s="7">
        <v>-0.5</v>
      </c>
      <c r="BU446" s="2" t="s">
        <v>230</v>
      </c>
      <c r="BV446" s="2" t="s">
        <v>217</v>
      </c>
      <c r="BW446" s="2" t="s">
        <v>220</v>
      </c>
      <c r="BX446" s="2" t="s">
        <v>2311</v>
      </c>
      <c r="BY446" s="2" t="s">
        <v>232</v>
      </c>
      <c r="BZ446" s="2" t="s">
        <v>220</v>
      </c>
      <c r="CA446" s="4">
        <v>2</v>
      </c>
      <c r="CB446" s="8">
        <v>169.86</v>
      </c>
      <c r="CC446" s="4">
        <v>2</v>
      </c>
      <c r="CD446" s="8">
        <v>169.86</v>
      </c>
      <c r="CE446" s="7"/>
      <c r="CF446" s="7"/>
      <c r="CG446" s="2" t="s">
        <v>230</v>
      </c>
      <c r="CH446" s="2" t="s">
        <v>217</v>
      </c>
      <c r="CI446" s="2" t="s">
        <v>591</v>
      </c>
      <c r="CJ446" s="2" t="s">
        <v>3482</v>
      </c>
      <c r="CK446" s="2" t="s">
        <v>232</v>
      </c>
      <c r="CL446" s="2" t="s">
        <v>220</v>
      </c>
      <c r="CM446" s="4">
        <v>1</v>
      </c>
      <c r="CN446" s="8">
        <v>85</v>
      </c>
      <c r="CO446" s="4"/>
      <c r="CP446" s="8"/>
      <c r="CQ446" s="7"/>
      <c r="CR446" s="7"/>
      <c r="CS446" s="2" t="s">
        <v>230</v>
      </c>
      <c r="CT446" s="2" t="s">
        <v>217</v>
      </c>
      <c r="CU446" s="2" t="s">
        <v>235</v>
      </c>
      <c r="CV446" s="2" t="s">
        <v>1390</v>
      </c>
      <c r="CW446" s="2" t="s">
        <v>232</v>
      </c>
      <c r="CX446" s="2" t="s">
        <v>220</v>
      </c>
      <c r="CY446" s="4">
        <v>2</v>
      </c>
      <c r="CZ446" s="8">
        <v>159.76</v>
      </c>
      <c r="DA446" s="4">
        <v>1</v>
      </c>
      <c r="DB446" s="8">
        <v>79.88</v>
      </c>
      <c r="DC446" s="7">
        <v>1</v>
      </c>
      <c r="DD446" s="7">
        <v>1</v>
      </c>
      <c r="DE446" s="2" t="s">
        <v>230</v>
      </c>
      <c r="DF446" s="2" t="s">
        <v>217</v>
      </c>
      <c r="DG446" s="2" t="s">
        <v>591</v>
      </c>
      <c r="DH446" s="2" t="s">
        <v>2019</v>
      </c>
      <c r="DI446" s="2" t="s">
        <v>232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230</v>
      </c>
      <c r="DR446" s="2" t="s">
        <v>217</v>
      </c>
      <c r="DS446" s="2" t="s">
        <v>591</v>
      </c>
      <c r="DT446" s="2" t="s">
        <v>3737</v>
      </c>
      <c r="DU446" s="2" t="s">
        <v>232</v>
      </c>
      <c r="DV446" s="2" t="s">
        <v>220</v>
      </c>
      <c r="DW446" s="4"/>
      <c r="DX446" s="8"/>
      <c r="DY446" s="4">
        <v>2</v>
      </c>
      <c r="DZ446" s="8">
        <v>151.87</v>
      </c>
      <c r="EA446" s="7">
        <v>-1</v>
      </c>
      <c r="EB446" s="7">
        <v>-1</v>
      </c>
      <c r="EC446" s="2" t="s">
        <v>230</v>
      </c>
      <c r="ED446" s="2" t="s">
        <v>217</v>
      </c>
      <c r="EE446" s="2" t="s">
        <v>591</v>
      </c>
      <c r="EF446" s="2" t="s">
        <v>1599</v>
      </c>
      <c r="EG446" s="2" t="s">
        <v>232</v>
      </c>
      <c r="EH446" s="2" t="s">
        <v>220</v>
      </c>
      <c r="EI446" s="4"/>
      <c r="EJ446" s="8"/>
      <c r="EK446" s="4"/>
      <c r="EL446" s="8"/>
      <c r="EM446" s="7"/>
      <c r="EN446" s="7"/>
      <c r="EO446" s="2" t="s">
        <v>268</v>
      </c>
      <c r="EP446" s="2" t="s">
        <v>217</v>
      </c>
      <c r="EQ446" s="2" t="s">
        <v>220</v>
      </c>
      <c r="ER446" s="2" t="s">
        <v>220</v>
      </c>
      <c r="ES446" s="2" t="s">
        <v>232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230</v>
      </c>
      <c r="FB446" s="2" t="s">
        <v>270</v>
      </c>
      <c r="FC446" s="2" t="s">
        <v>591</v>
      </c>
      <c r="FD446" s="2" t="s">
        <v>2861</v>
      </c>
      <c r="FE446" s="2" t="s">
        <v>232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230</v>
      </c>
      <c r="FN446" s="2" t="s">
        <v>217</v>
      </c>
      <c r="FO446" s="2" t="s">
        <v>977</v>
      </c>
      <c r="FP446" s="2" t="s">
        <v>288</v>
      </c>
      <c r="FQ446" s="2" t="s">
        <v>232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277</v>
      </c>
      <c r="FZ446" s="2" t="s">
        <v>217</v>
      </c>
      <c r="GA446" s="2" t="s">
        <v>220</v>
      </c>
      <c r="GB446" s="2" t="s">
        <v>220</v>
      </c>
      <c r="GC446" s="2" t="s">
        <v>232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386</v>
      </c>
      <c r="GL446" s="2" t="s">
        <v>217</v>
      </c>
      <c r="GM446" s="2" t="s">
        <v>220</v>
      </c>
      <c r="GN446" s="2" t="s">
        <v>220</v>
      </c>
      <c r="GO446" s="2" t="s">
        <v>232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268</v>
      </c>
      <c r="GX446" s="2" t="s">
        <v>217</v>
      </c>
      <c r="GY446" s="2" t="s">
        <v>220</v>
      </c>
      <c r="GZ446" s="2" t="s">
        <v>220</v>
      </c>
      <c r="HA446" s="2" t="s">
        <v>232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277</v>
      </c>
      <c r="HJ446" s="2" t="s">
        <v>217</v>
      </c>
      <c r="HK446" s="2" t="s">
        <v>220</v>
      </c>
      <c r="HL446" s="2" t="s">
        <v>220</v>
      </c>
      <c r="HM446" s="2" t="s">
        <v>232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230</v>
      </c>
      <c r="HV446" s="2" t="s">
        <v>217</v>
      </c>
      <c r="HW446" s="2" t="s">
        <v>885</v>
      </c>
      <c r="HX446" s="2" t="s">
        <v>220</v>
      </c>
      <c r="HY446" s="2" t="s">
        <v>232</v>
      </c>
      <c r="HZ446" s="2" t="s">
        <v>220</v>
      </c>
      <c r="IA446" s="4"/>
      <c r="IB446" s="8"/>
      <c r="IC446" s="4"/>
      <c r="ID446" s="8"/>
      <c r="IE446" s="7"/>
      <c r="IF446" s="7"/>
      <c r="IG446" s="2" t="s">
        <v>230</v>
      </c>
      <c r="IH446" s="2" t="s">
        <v>217</v>
      </c>
      <c r="II446" s="2" t="s">
        <v>591</v>
      </c>
      <c r="IJ446" s="2" t="s">
        <v>2492</v>
      </c>
      <c r="IK446" s="2" t="s">
        <v>232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217</v>
      </c>
      <c r="IU446" s="2" t="s">
        <v>220</v>
      </c>
      <c r="IV446" s="2" t="s">
        <v>220</v>
      </c>
      <c r="IW446" s="2" t="s">
        <v>232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230</v>
      </c>
      <c r="JF446" s="2" t="s">
        <v>270</v>
      </c>
      <c r="JG446" s="2" t="s">
        <v>2728</v>
      </c>
      <c r="JH446" s="2" t="s">
        <v>3738</v>
      </c>
      <c r="JI446" s="2" t="s">
        <v>232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230</v>
      </c>
      <c r="JR446" s="2" t="s">
        <v>217</v>
      </c>
      <c r="JS446" s="2" t="s">
        <v>591</v>
      </c>
      <c r="JT446" s="2" t="s">
        <v>3739</v>
      </c>
      <c r="JU446" s="2" t="s">
        <v>232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230</v>
      </c>
      <c r="KD446" s="2" t="s">
        <v>217</v>
      </c>
      <c r="KE446" s="2" t="s">
        <v>262</v>
      </c>
      <c r="KF446" s="2" t="s">
        <v>220</v>
      </c>
      <c r="KG446" s="2" t="s">
        <v>232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254</v>
      </c>
      <c r="KP446" s="2" t="s">
        <v>217</v>
      </c>
      <c r="KQ446" s="2" t="s">
        <v>220</v>
      </c>
      <c r="KR446" s="2" t="s">
        <v>220</v>
      </c>
      <c r="KS446" s="2" t="s">
        <v>232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277</v>
      </c>
      <c r="LB446" s="2" t="s">
        <v>217</v>
      </c>
      <c r="LC446" s="2" t="s">
        <v>220</v>
      </c>
      <c r="LD446" s="2" t="s">
        <v>220</v>
      </c>
      <c r="LE446" s="2" t="s">
        <v>232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254</v>
      </c>
      <c r="LN446" s="2" t="s">
        <v>217</v>
      </c>
      <c r="LO446" s="2" t="s">
        <v>220</v>
      </c>
      <c r="LP446" s="2" t="s">
        <v>220</v>
      </c>
      <c r="LQ446" s="2" t="s">
        <v>232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270</v>
      </c>
      <c r="MA446" s="2" t="s">
        <v>974</v>
      </c>
      <c r="MB446" s="2" t="s">
        <v>2895</v>
      </c>
      <c r="MC446" s="2" t="s">
        <v>232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230</v>
      </c>
      <c r="ML446" s="2" t="s">
        <v>270</v>
      </c>
      <c r="MM446" s="2" t="s">
        <v>648</v>
      </c>
      <c r="MN446" s="2" t="s">
        <v>220</v>
      </c>
      <c r="MO446" s="2" t="s">
        <v>232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230</v>
      </c>
      <c r="MX446" s="2" t="s">
        <v>274</v>
      </c>
      <c r="MY446" s="2" t="s">
        <v>648</v>
      </c>
      <c r="MZ446" s="2" t="s">
        <v>1504</v>
      </c>
      <c r="NA446" s="2" t="s">
        <v>232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220</v>
      </c>
      <c r="NK446" s="2" t="s">
        <v>220</v>
      </c>
      <c r="NL446" s="2" t="s">
        <v>220</v>
      </c>
      <c r="NM446" s="2" t="s">
        <v>220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277</v>
      </c>
      <c r="NV446" s="2" t="s">
        <v>217</v>
      </c>
      <c r="NW446" s="2" t="s">
        <v>220</v>
      </c>
      <c r="NX446" s="2" t="s">
        <v>220</v>
      </c>
      <c r="NY446" s="2" t="s">
        <v>232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220</v>
      </c>
      <c r="OI446" s="2" t="s">
        <v>220</v>
      </c>
      <c r="OJ446" s="2" t="s">
        <v>220</v>
      </c>
      <c r="OK446" s="2" t="s">
        <v>220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230</v>
      </c>
      <c r="OT446" s="2" t="s">
        <v>270</v>
      </c>
      <c r="OU446" s="2" t="s">
        <v>607</v>
      </c>
      <c r="OV446" s="2" t="s">
        <v>3740</v>
      </c>
      <c r="OW446" s="2" t="s">
        <v>232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220</v>
      </c>
      <c r="PG446" s="2" t="s">
        <v>220</v>
      </c>
      <c r="PH446" s="2" t="s">
        <v>220</v>
      </c>
      <c r="PI446" s="2" t="s">
        <v>220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230</v>
      </c>
      <c r="PR446" s="2" t="s">
        <v>270</v>
      </c>
      <c r="PS446" s="2" t="s">
        <v>1731</v>
      </c>
      <c r="PT446" s="2" t="s">
        <v>2190</v>
      </c>
      <c r="PU446" s="2" t="s">
        <v>232</v>
      </c>
      <c r="PV446" s="2" t="s">
        <v>220</v>
      </c>
      <c r="PW446" s="4">
        <v>4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>
        <v>35</v>
      </c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>
        <v>48</v>
      </c>
      <c r="SZ446" s="4"/>
      <c r="TA446" s="4"/>
      <c r="TB446" s="4"/>
      <c r="TC446" s="4"/>
      <c r="TD446" s="4"/>
      <c r="TE446" s="4"/>
      <c r="TF446" s="4"/>
      <c r="TG446" s="4"/>
      <c r="TH446" s="4"/>
    </row>
    <row r="447">
      <c r="A447" s="2" t="s">
        <v>3741</v>
      </c>
      <c r="B447" s="2" t="s">
        <v>209</v>
      </c>
      <c r="C447" s="2" t="s">
        <v>3341</v>
      </c>
      <c r="D447" s="2" t="s">
        <v>1713</v>
      </c>
      <c r="E447" s="2" t="s">
        <v>2173</v>
      </c>
      <c r="F447" s="2" t="s">
        <v>3398</v>
      </c>
      <c r="G447" s="2" t="s">
        <v>3398</v>
      </c>
      <c r="H447" s="2" t="s">
        <v>3398</v>
      </c>
      <c r="I447" s="2" t="s">
        <v>3742</v>
      </c>
      <c r="J447" s="2" t="s">
        <v>215</v>
      </c>
      <c r="K447" s="2" t="s">
        <v>3400</v>
      </c>
      <c r="L447" s="3">
        <v>80</v>
      </c>
      <c r="M447" s="3">
        <v>84</v>
      </c>
      <c r="N447" s="3">
        <v>159.99</v>
      </c>
      <c r="O447" s="2" t="s">
        <v>217</v>
      </c>
      <c r="P447" s="2" t="s">
        <v>218</v>
      </c>
      <c r="Q447" s="2" t="s">
        <v>219</v>
      </c>
      <c r="R447" s="2" t="s">
        <v>220</v>
      </c>
      <c r="S447" s="2" t="s">
        <v>3401</v>
      </c>
      <c r="T447" s="2" t="s">
        <v>222</v>
      </c>
      <c r="U447" s="2" t="s">
        <v>3531</v>
      </c>
      <c r="V447" s="2" t="s">
        <v>1033</v>
      </c>
      <c r="W447" s="2" t="s">
        <v>3029</v>
      </c>
      <c r="X447" s="2" t="s">
        <v>3402</v>
      </c>
      <c r="Y447" s="2" t="s">
        <v>3228</v>
      </c>
      <c r="Z447" s="4">
        <v>11</v>
      </c>
      <c r="AA447" s="4">
        <f>=ROUNDDOWN(5.5,0)</f>
      </c>
      <c r="AB447" s="5">
        <v>2</v>
      </c>
      <c r="AC447" s="2" t="s">
        <v>1186</v>
      </c>
      <c r="AD447" s="4">
        <v>20</v>
      </c>
      <c r="AE447" s="4">
        <v>47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>
        <v>3</v>
      </c>
      <c r="AQ447" s="8">
        <v>272.16</v>
      </c>
      <c r="AR447" s="4">
        <v>5</v>
      </c>
      <c r="AS447" s="8">
        <v>460.32</v>
      </c>
      <c r="AT447" s="7">
        <v>-0.4</v>
      </c>
      <c r="AU447" s="7">
        <v>-0.4088</v>
      </c>
      <c r="AV447" s="4">
        <v>5</v>
      </c>
      <c r="AW447" s="8">
        <v>477.72</v>
      </c>
      <c r="AX447" s="4">
        <v>10</v>
      </c>
      <c r="AY447" s="8">
        <v>1006.47</v>
      </c>
      <c r="AZ447" s="7">
        <v>-0.5</v>
      </c>
      <c r="BA447" s="7">
        <v>-0.5254</v>
      </c>
      <c r="BB447" s="7">
        <v>0.5697</v>
      </c>
      <c r="BC447" s="4">
        <v>8</v>
      </c>
      <c r="BD447" s="8">
        <v>782.22</v>
      </c>
      <c r="BE447" s="4">
        <v>10</v>
      </c>
      <c r="BF447" s="8">
        <v>1006.47</v>
      </c>
      <c r="BG447" s="7">
        <v>-0.2</v>
      </c>
      <c r="BH447" s="7">
        <v>-0.2228</v>
      </c>
      <c r="BI447" s="7">
        <v>0.6107</v>
      </c>
      <c r="BJ447" s="4">
        <v>3</v>
      </c>
      <c r="BK447" s="8">
        <v>272.16</v>
      </c>
      <c r="BL447" s="2" t="s">
        <v>3501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230</v>
      </c>
      <c r="BV447" s="2" t="s">
        <v>217</v>
      </c>
      <c r="BW447" s="2" t="s">
        <v>220</v>
      </c>
      <c r="BX447" s="2" t="s">
        <v>220</v>
      </c>
      <c r="BY447" s="2" t="s">
        <v>232</v>
      </c>
      <c r="BZ447" s="2" t="s">
        <v>220</v>
      </c>
      <c r="CA447" s="4">
        <v>3</v>
      </c>
      <c r="CB447" s="8">
        <v>272.16</v>
      </c>
      <c r="CC447" s="4"/>
      <c r="CD447" s="8"/>
      <c r="CE447" s="7"/>
      <c r="CF447" s="7"/>
      <c r="CG447" s="2" t="s">
        <v>230</v>
      </c>
      <c r="CH447" s="2" t="s">
        <v>217</v>
      </c>
      <c r="CI447" s="2" t="s">
        <v>3405</v>
      </c>
      <c r="CJ447" s="2" t="s">
        <v>3743</v>
      </c>
      <c r="CK447" s="2" t="s">
        <v>232</v>
      </c>
      <c r="CL447" s="2" t="s">
        <v>220</v>
      </c>
      <c r="CM447" s="4"/>
      <c r="CN447" s="8"/>
      <c r="CO447" s="4">
        <v>4</v>
      </c>
      <c r="CP447" s="8">
        <v>369.6</v>
      </c>
      <c r="CQ447" s="7">
        <v>-1</v>
      </c>
      <c r="CR447" s="7">
        <v>-1</v>
      </c>
      <c r="CS447" s="2" t="s">
        <v>230</v>
      </c>
      <c r="CT447" s="2" t="s">
        <v>217</v>
      </c>
      <c r="CU447" s="2" t="s">
        <v>3228</v>
      </c>
      <c r="CV447" s="2" t="s">
        <v>376</v>
      </c>
      <c r="CW447" s="2" t="s">
        <v>232</v>
      </c>
      <c r="CX447" s="2" t="s">
        <v>220</v>
      </c>
      <c r="CY447" s="4"/>
      <c r="CZ447" s="8"/>
      <c r="DA447" s="4">
        <v>1</v>
      </c>
      <c r="DB447" s="8">
        <v>90.72</v>
      </c>
      <c r="DC447" s="7">
        <v>-1</v>
      </c>
      <c r="DD447" s="7">
        <v>-1</v>
      </c>
      <c r="DE447" s="2" t="s">
        <v>230</v>
      </c>
      <c r="DF447" s="2" t="s">
        <v>217</v>
      </c>
      <c r="DG447" s="2" t="s">
        <v>3228</v>
      </c>
      <c r="DH447" s="2" t="s">
        <v>1119</v>
      </c>
      <c r="DI447" s="2" t="s">
        <v>232</v>
      </c>
      <c r="DJ447" s="2" t="s">
        <v>220</v>
      </c>
      <c r="DK447" s="4"/>
      <c r="DL447" s="8"/>
      <c r="DM447" s="4"/>
      <c r="DN447" s="8"/>
      <c r="DO447" s="7"/>
      <c r="DP447" s="7"/>
      <c r="DQ447" s="2" t="s">
        <v>230</v>
      </c>
      <c r="DR447" s="2" t="s">
        <v>217</v>
      </c>
      <c r="DS447" s="2" t="s">
        <v>3228</v>
      </c>
      <c r="DT447" s="2" t="s">
        <v>3411</v>
      </c>
      <c r="DU447" s="2" t="s">
        <v>232</v>
      </c>
      <c r="DV447" s="2" t="s">
        <v>220</v>
      </c>
      <c r="DW447" s="4"/>
      <c r="DX447" s="8"/>
      <c r="DY447" s="4"/>
      <c r="DZ447" s="8"/>
      <c r="EA447" s="7"/>
      <c r="EB447" s="7"/>
      <c r="EC447" s="2" t="s">
        <v>230</v>
      </c>
      <c r="ED447" s="2" t="s">
        <v>217</v>
      </c>
      <c r="EE447" s="2" t="s">
        <v>1977</v>
      </c>
      <c r="EF447" s="2" t="s">
        <v>3613</v>
      </c>
      <c r="EG447" s="2" t="s">
        <v>232</v>
      </c>
      <c r="EH447" s="2" t="s">
        <v>220</v>
      </c>
      <c r="EI447" s="4"/>
      <c r="EJ447" s="8"/>
      <c r="EK447" s="4"/>
      <c r="EL447" s="8"/>
      <c r="EM447" s="7"/>
      <c r="EN447" s="7"/>
      <c r="EO447" s="2" t="s">
        <v>268</v>
      </c>
      <c r="EP447" s="2" t="s">
        <v>217</v>
      </c>
      <c r="EQ447" s="2" t="s">
        <v>220</v>
      </c>
      <c r="ER447" s="2" t="s">
        <v>220</v>
      </c>
      <c r="ES447" s="2" t="s">
        <v>232</v>
      </c>
      <c r="ET447" s="2" t="s">
        <v>220</v>
      </c>
      <c r="EU447" s="4"/>
      <c r="EV447" s="8"/>
      <c r="EW447" s="4"/>
      <c r="EX447" s="8"/>
      <c r="EY447" s="7"/>
      <c r="EZ447" s="7"/>
      <c r="FA447" s="2" t="s">
        <v>230</v>
      </c>
      <c r="FB447" s="2" t="s">
        <v>217</v>
      </c>
      <c r="FC447" s="2" t="s">
        <v>3228</v>
      </c>
      <c r="FD447" s="2" t="s">
        <v>1748</v>
      </c>
      <c r="FE447" s="2" t="s">
        <v>232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254</v>
      </c>
      <c r="FN447" s="2" t="s">
        <v>217</v>
      </c>
      <c r="FO447" s="2" t="s">
        <v>220</v>
      </c>
      <c r="FP447" s="2" t="s">
        <v>220</v>
      </c>
      <c r="FQ447" s="2" t="s">
        <v>232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416</v>
      </c>
      <c r="FZ447" s="2" t="s">
        <v>217</v>
      </c>
      <c r="GA447" s="2" t="s">
        <v>220</v>
      </c>
      <c r="GB447" s="2" t="s">
        <v>220</v>
      </c>
      <c r="GC447" s="2" t="s">
        <v>232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277</v>
      </c>
      <c r="GL447" s="2" t="s">
        <v>217</v>
      </c>
      <c r="GM447" s="2" t="s">
        <v>220</v>
      </c>
      <c r="GN447" s="2" t="s">
        <v>220</v>
      </c>
      <c r="GO447" s="2" t="s">
        <v>232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268</v>
      </c>
      <c r="GX447" s="2" t="s">
        <v>217</v>
      </c>
      <c r="GY447" s="2" t="s">
        <v>220</v>
      </c>
      <c r="GZ447" s="2" t="s">
        <v>220</v>
      </c>
      <c r="HA447" s="2" t="s">
        <v>232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268</v>
      </c>
      <c r="HJ447" s="2" t="s">
        <v>217</v>
      </c>
      <c r="HK447" s="2" t="s">
        <v>220</v>
      </c>
      <c r="HL447" s="2" t="s">
        <v>220</v>
      </c>
      <c r="HM447" s="2" t="s">
        <v>232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230</v>
      </c>
      <c r="HV447" s="2" t="s">
        <v>217</v>
      </c>
      <c r="HW447" s="2" t="s">
        <v>3228</v>
      </c>
      <c r="HX447" s="2" t="s">
        <v>220</v>
      </c>
      <c r="HY447" s="2" t="s">
        <v>232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230</v>
      </c>
      <c r="IH447" s="2" t="s">
        <v>217</v>
      </c>
      <c r="II447" s="2" t="s">
        <v>3228</v>
      </c>
      <c r="IJ447" s="2" t="s">
        <v>220</v>
      </c>
      <c r="IK447" s="2" t="s">
        <v>232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217</v>
      </c>
      <c r="IU447" s="2" t="s">
        <v>220</v>
      </c>
      <c r="IV447" s="2" t="s">
        <v>220</v>
      </c>
      <c r="IW447" s="2" t="s">
        <v>232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254</v>
      </c>
      <c r="JF447" s="2" t="s">
        <v>217</v>
      </c>
      <c r="JG447" s="2" t="s">
        <v>220</v>
      </c>
      <c r="JH447" s="2" t="s">
        <v>220</v>
      </c>
      <c r="JI447" s="2" t="s">
        <v>232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277</v>
      </c>
      <c r="JR447" s="2" t="s">
        <v>217</v>
      </c>
      <c r="JS447" s="2" t="s">
        <v>220</v>
      </c>
      <c r="JT447" s="2" t="s">
        <v>220</v>
      </c>
      <c r="JU447" s="2" t="s">
        <v>232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277</v>
      </c>
      <c r="KD447" s="2" t="s">
        <v>217</v>
      </c>
      <c r="KE447" s="2" t="s">
        <v>220</v>
      </c>
      <c r="KF447" s="2" t="s">
        <v>220</v>
      </c>
      <c r="KG447" s="2" t="s">
        <v>232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230</v>
      </c>
      <c r="KP447" s="2" t="s">
        <v>217</v>
      </c>
      <c r="KQ447" s="2" t="s">
        <v>387</v>
      </c>
      <c r="KR447" s="2" t="s">
        <v>220</v>
      </c>
      <c r="KS447" s="2" t="s">
        <v>232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268</v>
      </c>
      <c r="LB447" s="2" t="s">
        <v>217</v>
      </c>
      <c r="LC447" s="2" t="s">
        <v>220</v>
      </c>
      <c r="LD447" s="2" t="s">
        <v>220</v>
      </c>
      <c r="LE447" s="2" t="s">
        <v>232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268</v>
      </c>
      <c r="LN447" s="2" t="s">
        <v>217</v>
      </c>
      <c r="LO447" s="2" t="s">
        <v>220</v>
      </c>
      <c r="LP447" s="2" t="s">
        <v>220</v>
      </c>
      <c r="LQ447" s="2" t="s">
        <v>232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268</v>
      </c>
      <c r="LZ447" s="2" t="s">
        <v>217</v>
      </c>
      <c r="MA447" s="2" t="s">
        <v>220</v>
      </c>
      <c r="MB447" s="2" t="s">
        <v>220</v>
      </c>
      <c r="MC447" s="2" t="s">
        <v>232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277</v>
      </c>
      <c r="ML447" s="2" t="s">
        <v>217</v>
      </c>
      <c r="MM447" s="2" t="s">
        <v>220</v>
      </c>
      <c r="MN447" s="2" t="s">
        <v>220</v>
      </c>
      <c r="MO447" s="2" t="s">
        <v>232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254</v>
      </c>
      <c r="MX447" s="2" t="s">
        <v>217</v>
      </c>
      <c r="MY447" s="2" t="s">
        <v>220</v>
      </c>
      <c r="MZ447" s="2" t="s">
        <v>220</v>
      </c>
      <c r="NA447" s="2" t="s">
        <v>232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268</v>
      </c>
      <c r="NJ447" s="2" t="s">
        <v>217</v>
      </c>
      <c r="NK447" s="2" t="s">
        <v>220</v>
      </c>
      <c r="NL447" s="2" t="s">
        <v>220</v>
      </c>
      <c r="NM447" s="2" t="s">
        <v>232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277</v>
      </c>
      <c r="NV447" s="2" t="s">
        <v>217</v>
      </c>
      <c r="NW447" s="2" t="s">
        <v>220</v>
      </c>
      <c r="NX447" s="2" t="s">
        <v>220</v>
      </c>
      <c r="NY447" s="2" t="s">
        <v>232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217</v>
      </c>
      <c r="OI447" s="2" t="s">
        <v>220</v>
      </c>
      <c r="OJ447" s="2" t="s">
        <v>220</v>
      </c>
      <c r="OK447" s="2" t="s">
        <v>232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220</v>
      </c>
      <c r="OT447" s="2" t="s">
        <v>220</v>
      </c>
      <c r="OU447" s="2" t="s">
        <v>220</v>
      </c>
      <c r="OV447" s="2" t="s">
        <v>220</v>
      </c>
      <c r="OW447" s="2" t="s">
        <v>220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277</v>
      </c>
      <c r="PF447" s="2" t="s">
        <v>217</v>
      </c>
      <c r="PG447" s="2" t="s">
        <v>220</v>
      </c>
      <c r="PH447" s="2" t="s">
        <v>220</v>
      </c>
      <c r="PI447" s="2" t="s">
        <v>232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220</v>
      </c>
      <c r="PR447" s="2" t="s">
        <v>220</v>
      </c>
      <c r="PS447" s="2" t="s">
        <v>220</v>
      </c>
      <c r="PT447" s="2" t="s">
        <v>220</v>
      </c>
      <c r="PU447" s="2" t="s">
        <v>220</v>
      </c>
      <c r="PV447" s="2" t="s">
        <v>220</v>
      </c>
      <c r="PW447" s="4">
        <v>11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>
        <v>20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>
        <v>27</v>
      </c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</row>
    <row r="448">
      <c r="A448" s="2" t="s">
        <v>3744</v>
      </c>
      <c r="B448" s="2" t="s">
        <v>209</v>
      </c>
      <c r="C448" s="2" t="s">
        <v>3341</v>
      </c>
      <c r="D448" s="2" t="s">
        <v>1713</v>
      </c>
      <c r="E448" s="2" t="s">
        <v>2173</v>
      </c>
      <c r="F448" s="2" t="s">
        <v>3398</v>
      </c>
      <c r="G448" s="2" t="s">
        <v>3398</v>
      </c>
      <c r="H448" s="2" t="s">
        <v>3398</v>
      </c>
      <c r="I448" s="2" t="s">
        <v>3742</v>
      </c>
      <c r="J448" s="2" t="s">
        <v>282</v>
      </c>
      <c r="K448" s="2" t="s">
        <v>3400</v>
      </c>
      <c r="L448" s="3">
        <v>90</v>
      </c>
      <c r="M448" s="3">
        <v>94.5</v>
      </c>
      <c r="N448" s="3">
        <v>179.99</v>
      </c>
      <c r="O448" s="2" t="s">
        <v>217</v>
      </c>
      <c r="P448" s="2" t="s">
        <v>218</v>
      </c>
      <c r="Q448" s="2" t="s">
        <v>219</v>
      </c>
      <c r="R448" s="2" t="s">
        <v>220</v>
      </c>
      <c r="S448" s="2" t="s">
        <v>3401</v>
      </c>
      <c r="T448" s="2" t="s">
        <v>222</v>
      </c>
      <c r="U448" s="2" t="s">
        <v>3531</v>
      </c>
      <c r="V448" s="2" t="s">
        <v>1033</v>
      </c>
      <c r="W448" s="2" t="s">
        <v>3029</v>
      </c>
      <c r="X448" s="2" t="s">
        <v>3402</v>
      </c>
      <c r="Y448" s="2" t="s">
        <v>3228</v>
      </c>
      <c r="Z448" s="4">
        <v>27</v>
      </c>
      <c r="AA448" s="4">
        <f>=ROUNDDOWN(13.5,0)</f>
      </c>
      <c r="AB448" s="5">
        <v>2</v>
      </c>
      <c r="AC448" s="2" t="s">
        <v>1157</v>
      </c>
      <c r="AD448" s="4">
        <v>10</v>
      </c>
      <c r="AE448" s="4">
        <v>67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>
        <v>2</v>
      </c>
      <c r="AQ448" s="8">
        <v>205.56</v>
      </c>
      <c r="AR448" s="4">
        <v>5</v>
      </c>
      <c r="AS448" s="8">
        <v>546.15</v>
      </c>
      <c r="AT448" s="7">
        <v>-0.6</v>
      </c>
      <c r="AU448" s="7">
        <v>-0.6236</v>
      </c>
      <c r="AV448" s="4" t="s">
        <v>220</v>
      </c>
      <c r="AW448" s="8" t="s">
        <v>220</v>
      </c>
      <c r="AX448" s="4" t="s">
        <v>220</v>
      </c>
      <c r="AY448" s="8" t="s">
        <v>220</v>
      </c>
      <c r="AZ448" s="7" t="s">
        <v>220</v>
      </c>
      <c r="BA448" s="7" t="s">
        <v>220</v>
      </c>
      <c r="BB448" s="7">
        <v>0.4303</v>
      </c>
      <c r="BC448" s="4" t="s">
        <v>220</v>
      </c>
      <c r="BD448" s="8" t="s">
        <v>220</v>
      </c>
      <c r="BE448" s="4" t="s">
        <v>220</v>
      </c>
      <c r="BF448" s="8" t="s">
        <v>220</v>
      </c>
      <c r="BG448" s="7" t="s">
        <v>220</v>
      </c>
      <c r="BH448" s="7" t="s">
        <v>220</v>
      </c>
      <c r="BI448" s="7" t="s">
        <v>220</v>
      </c>
      <c r="BJ448" s="4">
        <v>2</v>
      </c>
      <c r="BK448" s="8">
        <v>205.56</v>
      </c>
      <c r="BL448" s="2" t="s">
        <v>3745</v>
      </c>
      <c r="BM448" s="7">
        <v>1</v>
      </c>
      <c r="BN448" s="7">
        <v>1</v>
      </c>
      <c r="BO448" s="4">
        <v>1</v>
      </c>
      <c r="BP448" s="8">
        <v>103.5</v>
      </c>
      <c r="BQ448" s="4"/>
      <c r="BR448" s="8"/>
      <c r="BS448" s="7"/>
      <c r="BT448" s="7"/>
      <c r="BU448" s="2" t="s">
        <v>230</v>
      </c>
      <c r="BV448" s="2" t="s">
        <v>217</v>
      </c>
      <c r="BW448" s="2" t="s">
        <v>220</v>
      </c>
      <c r="BX448" s="2" t="s">
        <v>3413</v>
      </c>
      <c r="BY448" s="2" t="s">
        <v>232</v>
      </c>
      <c r="BZ448" s="2" t="s">
        <v>220</v>
      </c>
      <c r="CA448" s="4"/>
      <c r="CB448" s="8"/>
      <c r="CC448" s="4"/>
      <c r="CD448" s="8"/>
      <c r="CE448" s="7"/>
      <c r="CF448" s="7"/>
      <c r="CG448" s="2" t="s">
        <v>230</v>
      </c>
      <c r="CH448" s="2" t="s">
        <v>217</v>
      </c>
      <c r="CI448" s="2" t="s">
        <v>3405</v>
      </c>
      <c r="CJ448" s="2" t="s">
        <v>2779</v>
      </c>
      <c r="CK448" s="2" t="s">
        <v>232</v>
      </c>
      <c r="CL448" s="2" t="s">
        <v>220</v>
      </c>
      <c r="CM448" s="4"/>
      <c r="CN448" s="8"/>
      <c r="CO448" s="4">
        <v>4</v>
      </c>
      <c r="CP448" s="8">
        <v>415.8</v>
      </c>
      <c r="CQ448" s="7">
        <v>-1</v>
      </c>
      <c r="CR448" s="7">
        <v>-1</v>
      </c>
      <c r="CS448" s="2" t="s">
        <v>230</v>
      </c>
      <c r="CT448" s="2" t="s">
        <v>217</v>
      </c>
      <c r="CU448" s="2" t="s">
        <v>3228</v>
      </c>
      <c r="CV448" s="2" t="s">
        <v>492</v>
      </c>
      <c r="CW448" s="2" t="s">
        <v>232</v>
      </c>
      <c r="CX448" s="2" t="s">
        <v>220</v>
      </c>
      <c r="CY448" s="4">
        <v>1</v>
      </c>
      <c r="CZ448" s="8">
        <v>102.06</v>
      </c>
      <c r="DA448" s="4"/>
      <c r="DB448" s="8"/>
      <c r="DC448" s="7"/>
      <c r="DD448" s="7"/>
      <c r="DE448" s="2" t="s">
        <v>230</v>
      </c>
      <c r="DF448" s="2" t="s">
        <v>217</v>
      </c>
      <c r="DG448" s="2" t="s">
        <v>3228</v>
      </c>
      <c r="DH448" s="2" t="s">
        <v>2094</v>
      </c>
      <c r="DI448" s="2" t="s">
        <v>232</v>
      </c>
      <c r="DJ448" s="2" t="s">
        <v>220</v>
      </c>
      <c r="DK448" s="4"/>
      <c r="DL448" s="8"/>
      <c r="DM448" s="4">
        <v>1</v>
      </c>
      <c r="DN448" s="8">
        <v>130.35</v>
      </c>
      <c r="DO448" s="7">
        <v>-1</v>
      </c>
      <c r="DP448" s="7">
        <v>-1</v>
      </c>
      <c r="DQ448" s="2" t="s">
        <v>230</v>
      </c>
      <c r="DR448" s="2" t="s">
        <v>217</v>
      </c>
      <c r="DS448" s="2" t="s">
        <v>3228</v>
      </c>
      <c r="DT448" s="2" t="s">
        <v>3411</v>
      </c>
      <c r="DU448" s="2" t="s">
        <v>232</v>
      </c>
      <c r="DV448" s="2" t="s">
        <v>220</v>
      </c>
      <c r="DW448" s="4"/>
      <c r="DX448" s="8"/>
      <c r="DY448" s="4"/>
      <c r="DZ448" s="8"/>
      <c r="EA448" s="7"/>
      <c r="EB448" s="7"/>
      <c r="EC448" s="2" t="s">
        <v>230</v>
      </c>
      <c r="ED448" s="2" t="s">
        <v>217</v>
      </c>
      <c r="EE448" s="2" t="s">
        <v>1977</v>
      </c>
      <c r="EF448" s="2" t="s">
        <v>1803</v>
      </c>
      <c r="EG448" s="2" t="s">
        <v>232</v>
      </c>
      <c r="EH448" s="2" t="s">
        <v>220</v>
      </c>
      <c r="EI448" s="4"/>
      <c r="EJ448" s="8"/>
      <c r="EK448" s="4"/>
      <c r="EL448" s="8"/>
      <c r="EM448" s="7"/>
      <c r="EN448" s="7"/>
      <c r="EO448" s="2" t="s">
        <v>268</v>
      </c>
      <c r="EP448" s="2" t="s">
        <v>217</v>
      </c>
      <c r="EQ448" s="2" t="s">
        <v>220</v>
      </c>
      <c r="ER448" s="2" t="s">
        <v>220</v>
      </c>
      <c r="ES448" s="2" t="s">
        <v>232</v>
      </c>
      <c r="ET448" s="2" t="s">
        <v>220</v>
      </c>
      <c r="EU448" s="4"/>
      <c r="EV448" s="8"/>
      <c r="EW448" s="4"/>
      <c r="EX448" s="8"/>
      <c r="EY448" s="7"/>
      <c r="EZ448" s="7"/>
      <c r="FA448" s="2" t="s">
        <v>230</v>
      </c>
      <c r="FB448" s="2" t="s">
        <v>217</v>
      </c>
      <c r="FC448" s="2" t="s">
        <v>3228</v>
      </c>
      <c r="FD448" s="2" t="s">
        <v>733</v>
      </c>
      <c r="FE448" s="2" t="s">
        <v>232</v>
      </c>
      <c r="FF448" s="2" t="s">
        <v>220</v>
      </c>
      <c r="FG448" s="4"/>
      <c r="FH448" s="8"/>
      <c r="FI448" s="4"/>
      <c r="FJ448" s="8"/>
      <c r="FK448" s="7"/>
      <c r="FL448" s="7"/>
      <c r="FM448" s="2" t="s">
        <v>254</v>
      </c>
      <c r="FN448" s="2" t="s">
        <v>217</v>
      </c>
      <c r="FO448" s="2" t="s">
        <v>220</v>
      </c>
      <c r="FP448" s="2" t="s">
        <v>220</v>
      </c>
      <c r="FQ448" s="2" t="s">
        <v>232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416</v>
      </c>
      <c r="FZ448" s="2" t="s">
        <v>217</v>
      </c>
      <c r="GA448" s="2" t="s">
        <v>220</v>
      </c>
      <c r="GB448" s="2" t="s">
        <v>220</v>
      </c>
      <c r="GC448" s="2" t="s">
        <v>232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277</v>
      </c>
      <c r="GL448" s="2" t="s">
        <v>217</v>
      </c>
      <c r="GM448" s="2" t="s">
        <v>220</v>
      </c>
      <c r="GN448" s="2" t="s">
        <v>220</v>
      </c>
      <c r="GO448" s="2" t="s">
        <v>232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268</v>
      </c>
      <c r="GX448" s="2" t="s">
        <v>217</v>
      </c>
      <c r="GY448" s="2" t="s">
        <v>220</v>
      </c>
      <c r="GZ448" s="2" t="s">
        <v>220</v>
      </c>
      <c r="HA448" s="2" t="s">
        <v>232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268</v>
      </c>
      <c r="HJ448" s="2" t="s">
        <v>217</v>
      </c>
      <c r="HK448" s="2" t="s">
        <v>220</v>
      </c>
      <c r="HL448" s="2" t="s">
        <v>220</v>
      </c>
      <c r="HM448" s="2" t="s">
        <v>232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230</v>
      </c>
      <c r="HV448" s="2" t="s">
        <v>217</v>
      </c>
      <c r="HW448" s="2" t="s">
        <v>3228</v>
      </c>
      <c r="HX448" s="2" t="s">
        <v>220</v>
      </c>
      <c r="HY448" s="2" t="s">
        <v>232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230</v>
      </c>
      <c r="IH448" s="2" t="s">
        <v>217</v>
      </c>
      <c r="II448" s="2" t="s">
        <v>3228</v>
      </c>
      <c r="IJ448" s="2" t="s">
        <v>3746</v>
      </c>
      <c r="IK448" s="2" t="s">
        <v>232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268</v>
      </c>
      <c r="IT448" s="2" t="s">
        <v>217</v>
      </c>
      <c r="IU448" s="2" t="s">
        <v>220</v>
      </c>
      <c r="IV448" s="2" t="s">
        <v>220</v>
      </c>
      <c r="IW448" s="2" t="s">
        <v>232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254</v>
      </c>
      <c r="JF448" s="2" t="s">
        <v>217</v>
      </c>
      <c r="JG448" s="2" t="s">
        <v>220</v>
      </c>
      <c r="JH448" s="2" t="s">
        <v>220</v>
      </c>
      <c r="JI448" s="2" t="s">
        <v>232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277</v>
      </c>
      <c r="JR448" s="2" t="s">
        <v>217</v>
      </c>
      <c r="JS448" s="2" t="s">
        <v>220</v>
      </c>
      <c r="JT448" s="2" t="s">
        <v>220</v>
      </c>
      <c r="JU448" s="2" t="s">
        <v>232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277</v>
      </c>
      <c r="KD448" s="2" t="s">
        <v>217</v>
      </c>
      <c r="KE448" s="2" t="s">
        <v>220</v>
      </c>
      <c r="KF448" s="2" t="s">
        <v>220</v>
      </c>
      <c r="KG448" s="2" t="s">
        <v>232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230</v>
      </c>
      <c r="KP448" s="2" t="s">
        <v>217</v>
      </c>
      <c r="KQ448" s="2" t="s">
        <v>387</v>
      </c>
      <c r="KR448" s="2" t="s">
        <v>220</v>
      </c>
      <c r="KS448" s="2" t="s">
        <v>232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268</v>
      </c>
      <c r="LB448" s="2" t="s">
        <v>217</v>
      </c>
      <c r="LC448" s="2" t="s">
        <v>220</v>
      </c>
      <c r="LD448" s="2" t="s">
        <v>220</v>
      </c>
      <c r="LE448" s="2" t="s">
        <v>232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268</v>
      </c>
      <c r="LN448" s="2" t="s">
        <v>217</v>
      </c>
      <c r="LO448" s="2" t="s">
        <v>220</v>
      </c>
      <c r="LP448" s="2" t="s">
        <v>220</v>
      </c>
      <c r="LQ448" s="2" t="s">
        <v>232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268</v>
      </c>
      <c r="LZ448" s="2" t="s">
        <v>217</v>
      </c>
      <c r="MA448" s="2" t="s">
        <v>220</v>
      </c>
      <c r="MB448" s="2" t="s">
        <v>220</v>
      </c>
      <c r="MC448" s="2" t="s">
        <v>232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277</v>
      </c>
      <c r="ML448" s="2" t="s">
        <v>217</v>
      </c>
      <c r="MM448" s="2" t="s">
        <v>220</v>
      </c>
      <c r="MN448" s="2" t="s">
        <v>220</v>
      </c>
      <c r="MO448" s="2" t="s">
        <v>232</v>
      </c>
      <c r="MP448" s="2" t="s">
        <v>220</v>
      </c>
      <c r="MQ448" s="4"/>
      <c r="MR448" s="8"/>
      <c r="MS448" s="4"/>
      <c r="MT448" s="8"/>
      <c r="MU448" s="7"/>
      <c r="MV448" s="7"/>
      <c r="MW448" s="2" t="s">
        <v>254</v>
      </c>
      <c r="MX448" s="2" t="s">
        <v>217</v>
      </c>
      <c r="MY448" s="2" t="s">
        <v>220</v>
      </c>
      <c r="MZ448" s="2" t="s">
        <v>220</v>
      </c>
      <c r="NA448" s="2" t="s">
        <v>232</v>
      </c>
      <c r="NB448" s="2" t="s">
        <v>220</v>
      </c>
      <c r="NC448" s="4"/>
      <c r="ND448" s="8"/>
      <c r="NE448" s="4"/>
      <c r="NF448" s="8"/>
      <c r="NG448" s="7"/>
      <c r="NH448" s="7"/>
      <c r="NI448" s="2" t="s">
        <v>268</v>
      </c>
      <c r="NJ448" s="2" t="s">
        <v>217</v>
      </c>
      <c r="NK448" s="2" t="s">
        <v>220</v>
      </c>
      <c r="NL448" s="2" t="s">
        <v>220</v>
      </c>
      <c r="NM448" s="2" t="s">
        <v>232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277</v>
      </c>
      <c r="NV448" s="2" t="s">
        <v>217</v>
      </c>
      <c r="NW448" s="2" t="s">
        <v>220</v>
      </c>
      <c r="NX448" s="2" t="s">
        <v>220</v>
      </c>
      <c r="NY448" s="2" t="s">
        <v>232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217</v>
      </c>
      <c r="OI448" s="2" t="s">
        <v>220</v>
      </c>
      <c r="OJ448" s="2" t="s">
        <v>220</v>
      </c>
      <c r="OK448" s="2" t="s">
        <v>232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220</v>
      </c>
      <c r="OT448" s="2" t="s">
        <v>220</v>
      </c>
      <c r="OU448" s="2" t="s">
        <v>220</v>
      </c>
      <c r="OV448" s="2" t="s">
        <v>220</v>
      </c>
      <c r="OW448" s="2" t="s">
        <v>220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277</v>
      </c>
      <c r="PF448" s="2" t="s">
        <v>217</v>
      </c>
      <c r="PG448" s="2" t="s">
        <v>220</v>
      </c>
      <c r="PH448" s="2" t="s">
        <v>220</v>
      </c>
      <c r="PI448" s="2" t="s">
        <v>232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220</v>
      </c>
      <c r="PS448" s="2" t="s">
        <v>220</v>
      </c>
      <c r="PT448" s="2" t="s">
        <v>220</v>
      </c>
      <c r="PU448" s="2" t="s">
        <v>220</v>
      </c>
      <c r="PV448" s="2" t="s">
        <v>220</v>
      </c>
      <c r="PW448" s="4">
        <v>27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>
        <v>10</v>
      </c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>
        <v>30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>
        <v>27</v>
      </c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</row>
    <row r="449">
      <c r="A449" s="2" t="s">
        <v>3747</v>
      </c>
      <c r="B449" s="2" t="s">
        <v>209</v>
      </c>
      <c r="C449" s="2" t="s">
        <v>3341</v>
      </c>
      <c r="D449" s="2" t="s">
        <v>1713</v>
      </c>
      <c r="E449" s="2" t="s">
        <v>2173</v>
      </c>
      <c r="F449" s="2" t="s">
        <v>3398</v>
      </c>
      <c r="G449" s="2" t="s">
        <v>3398</v>
      </c>
      <c r="H449" s="2" t="s">
        <v>3398</v>
      </c>
      <c r="I449" s="2" t="s">
        <v>3742</v>
      </c>
      <c r="J449" s="2" t="s">
        <v>215</v>
      </c>
      <c r="K449" s="2" t="s">
        <v>3417</v>
      </c>
      <c r="L449" s="3">
        <v>80</v>
      </c>
      <c r="M449" s="3">
        <v>84</v>
      </c>
      <c r="N449" s="3">
        <v>159.99</v>
      </c>
      <c r="O449" s="2" t="s">
        <v>217</v>
      </c>
      <c r="P449" s="2" t="s">
        <v>1308</v>
      </c>
      <c r="Q449" s="2" t="s">
        <v>219</v>
      </c>
      <c r="R449" s="2" t="s">
        <v>220</v>
      </c>
      <c r="S449" s="2" t="s">
        <v>3418</v>
      </c>
      <c r="T449" s="2" t="s">
        <v>222</v>
      </c>
      <c r="U449" s="2" t="s">
        <v>3531</v>
      </c>
      <c r="V449" s="2" t="s">
        <v>1033</v>
      </c>
      <c r="W449" s="2" t="s">
        <v>3029</v>
      </c>
      <c r="X449" s="2" t="s">
        <v>3402</v>
      </c>
      <c r="Y449" s="2" t="s">
        <v>3130</v>
      </c>
      <c r="Z449" s="4">
        <v>9</v>
      </c>
      <c r="AA449" s="4">
        <f>=ROUNDDOWN(11.25,0)</f>
      </c>
      <c r="AB449" s="5">
        <v>0.8</v>
      </c>
      <c r="AC449" s="2" t="s">
        <v>3419</v>
      </c>
      <c r="AD449" s="4">
        <v>14</v>
      </c>
      <c r="AE449" s="4">
        <v>14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1</v>
      </c>
      <c r="AQ449" s="8">
        <v>84</v>
      </c>
      <c r="AR449" s="4"/>
      <c r="AS449" s="8"/>
      <c r="AT449" s="7"/>
      <c r="AU449" s="7"/>
      <c r="AV449" s="4">
        <v>3</v>
      </c>
      <c r="AW449" s="8">
        <v>304.5</v>
      </c>
      <c r="AX449" s="4" t="s">
        <v>220</v>
      </c>
      <c r="AY449" s="8" t="s">
        <v>220</v>
      </c>
      <c r="AZ449" s="7" t="s">
        <v>220</v>
      </c>
      <c r="BA449" s="7" t="s">
        <v>220</v>
      </c>
      <c r="BB449" s="7">
        <v>0.2759</v>
      </c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>
        <v>0.3893</v>
      </c>
      <c r="BJ449" s="4">
        <v>1</v>
      </c>
      <c r="BK449" s="8">
        <v>84</v>
      </c>
      <c r="BL449" s="2" t="s">
        <v>20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230</v>
      </c>
      <c r="BV449" s="2" t="s">
        <v>217</v>
      </c>
      <c r="BW449" s="2" t="s">
        <v>220</v>
      </c>
      <c r="BX449" s="2" t="s">
        <v>220</v>
      </c>
      <c r="BY449" s="2" t="s">
        <v>232</v>
      </c>
      <c r="BZ449" s="2" t="s">
        <v>220</v>
      </c>
      <c r="CA449" s="4"/>
      <c r="CB449" s="8"/>
      <c r="CC449" s="4"/>
      <c r="CD449" s="8"/>
      <c r="CE449" s="7"/>
      <c r="CF449" s="7"/>
      <c r="CG449" s="2" t="s">
        <v>230</v>
      </c>
      <c r="CH449" s="2" t="s">
        <v>217</v>
      </c>
      <c r="CI449" s="2" t="s">
        <v>3420</v>
      </c>
      <c r="CJ449" s="2" t="s">
        <v>220</v>
      </c>
      <c r="CK449" s="2" t="s">
        <v>232</v>
      </c>
      <c r="CL449" s="2" t="s">
        <v>220</v>
      </c>
      <c r="CM449" s="4"/>
      <c r="CN449" s="8"/>
      <c r="CO449" s="4"/>
      <c r="CP449" s="8"/>
      <c r="CQ449" s="7"/>
      <c r="CR449" s="7"/>
      <c r="CS449" s="2" t="s">
        <v>254</v>
      </c>
      <c r="CT449" s="2" t="s">
        <v>217</v>
      </c>
      <c r="CU449" s="2" t="s">
        <v>220</v>
      </c>
      <c r="CV449" s="2" t="s">
        <v>220</v>
      </c>
      <c r="CW449" s="2" t="s">
        <v>232</v>
      </c>
      <c r="CX449" s="2" t="s">
        <v>220</v>
      </c>
      <c r="CY449" s="4"/>
      <c r="CZ449" s="8"/>
      <c r="DA449" s="4"/>
      <c r="DB449" s="8"/>
      <c r="DC449" s="7"/>
      <c r="DD449" s="7"/>
      <c r="DE449" s="2" t="s">
        <v>230</v>
      </c>
      <c r="DF449" s="2" t="s">
        <v>217</v>
      </c>
      <c r="DG449" s="2" t="s">
        <v>3421</v>
      </c>
      <c r="DH449" s="2" t="s">
        <v>220</v>
      </c>
      <c r="DI449" s="2" t="s">
        <v>232</v>
      </c>
      <c r="DJ449" s="2" t="s">
        <v>220</v>
      </c>
      <c r="DK449" s="4">
        <v>1</v>
      </c>
      <c r="DL449" s="8">
        <v>84</v>
      </c>
      <c r="DM449" s="4"/>
      <c r="DN449" s="8"/>
      <c r="DO449" s="7"/>
      <c r="DP449" s="7"/>
      <c r="DQ449" s="2" t="s">
        <v>230</v>
      </c>
      <c r="DR449" s="2" t="s">
        <v>217</v>
      </c>
      <c r="DS449" s="2" t="s">
        <v>1159</v>
      </c>
      <c r="DT449" s="2" t="s">
        <v>838</v>
      </c>
      <c r="DU449" s="2" t="s">
        <v>232</v>
      </c>
      <c r="DV449" s="2" t="s">
        <v>220</v>
      </c>
      <c r="DW449" s="4"/>
      <c r="DX449" s="8"/>
      <c r="DY449" s="4"/>
      <c r="DZ449" s="8"/>
      <c r="EA449" s="7"/>
      <c r="EB449" s="7"/>
      <c r="EC449" s="2" t="s">
        <v>230</v>
      </c>
      <c r="ED449" s="2" t="s">
        <v>217</v>
      </c>
      <c r="EE449" s="2" t="s">
        <v>1173</v>
      </c>
      <c r="EF449" s="2" t="s">
        <v>220</v>
      </c>
      <c r="EG449" s="2" t="s">
        <v>232</v>
      </c>
      <c r="EH449" s="2" t="s">
        <v>220</v>
      </c>
      <c r="EI449" s="4"/>
      <c r="EJ449" s="8"/>
      <c r="EK449" s="4"/>
      <c r="EL449" s="8"/>
      <c r="EM449" s="7"/>
      <c r="EN449" s="7"/>
      <c r="EO449" s="2" t="s">
        <v>268</v>
      </c>
      <c r="EP449" s="2" t="s">
        <v>217</v>
      </c>
      <c r="EQ449" s="2" t="s">
        <v>220</v>
      </c>
      <c r="ER449" s="2" t="s">
        <v>220</v>
      </c>
      <c r="ES449" s="2" t="s">
        <v>232</v>
      </c>
      <c r="ET449" s="2" t="s">
        <v>220</v>
      </c>
      <c r="EU449" s="4"/>
      <c r="EV449" s="8"/>
      <c r="EW449" s="4"/>
      <c r="EX449" s="8"/>
      <c r="EY449" s="7"/>
      <c r="EZ449" s="7"/>
      <c r="FA449" s="2" t="s">
        <v>386</v>
      </c>
      <c r="FB449" s="2" t="s">
        <v>217</v>
      </c>
      <c r="FC449" s="2" t="s">
        <v>220</v>
      </c>
      <c r="FD449" s="2" t="s">
        <v>220</v>
      </c>
      <c r="FE449" s="2" t="s">
        <v>232</v>
      </c>
      <c r="FF449" s="2" t="s">
        <v>220</v>
      </c>
      <c r="FG449" s="4"/>
      <c r="FH449" s="8"/>
      <c r="FI449" s="4"/>
      <c r="FJ449" s="8"/>
      <c r="FK449" s="7"/>
      <c r="FL449" s="7"/>
      <c r="FM449" s="2" t="s">
        <v>254</v>
      </c>
      <c r="FN449" s="2" t="s">
        <v>217</v>
      </c>
      <c r="FO449" s="2" t="s">
        <v>220</v>
      </c>
      <c r="FP449" s="2" t="s">
        <v>220</v>
      </c>
      <c r="FQ449" s="2" t="s">
        <v>232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277</v>
      </c>
      <c r="FZ449" s="2" t="s">
        <v>217</v>
      </c>
      <c r="GA449" s="2" t="s">
        <v>220</v>
      </c>
      <c r="GB449" s="2" t="s">
        <v>220</v>
      </c>
      <c r="GC449" s="2" t="s">
        <v>232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277</v>
      </c>
      <c r="GL449" s="2" t="s">
        <v>217</v>
      </c>
      <c r="GM449" s="2" t="s">
        <v>220</v>
      </c>
      <c r="GN449" s="2" t="s">
        <v>220</v>
      </c>
      <c r="GO449" s="2" t="s">
        <v>232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268</v>
      </c>
      <c r="GX449" s="2" t="s">
        <v>217</v>
      </c>
      <c r="GY449" s="2" t="s">
        <v>220</v>
      </c>
      <c r="GZ449" s="2" t="s">
        <v>220</v>
      </c>
      <c r="HA449" s="2" t="s">
        <v>232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268</v>
      </c>
      <c r="HJ449" s="2" t="s">
        <v>217</v>
      </c>
      <c r="HK449" s="2" t="s">
        <v>220</v>
      </c>
      <c r="HL449" s="2" t="s">
        <v>220</v>
      </c>
      <c r="HM449" s="2" t="s">
        <v>232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277</v>
      </c>
      <c r="HV449" s="2" t="s">
        <v>217</v>
      </c>
      <c r="HW449" s="2" t="s">
        <v>220</v>
      </c>
      <c r="HX449" s="2" t="s">
        <v>220</v>
      </c>
      <c r="HY449" s="2" t="s">
        <v>232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230</v>
      </c>
      <c r="IH449" s="2" t="s">
        <v>217</v>
      </c>
      <c r="II449" s="2" t="s">
        <v>3421</v>
      </c>
      <c r="IJ449" s="2" t="s">
        <v>220</v>
      </c>
      <c r="IK449" s="2" t="s">
        <v>232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217</v>
      </c>
      <c r="IU449" s="2" t="s">
        <v>220</v>
      </c>
      <c r="IV449" s="2" t="s">
        <v>220</v>
      </c>
      <c r="IW449" s="2" t="s">
        <v>232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254</v>
      </c>
      <c r="JF449" s="2" t="s">
        <v>217</v>
      </c>
      <c r="JG449" s="2" t="s">
        <v>220</v>
      </c>
      <c r="JH449" s="2" t="s">
        <v>220</v>
      </c>
      <c r="JI449" s="2" t="s">
        <v>232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277</v>
      </c>
      <c r="JR449" s="2" t="s">
        <v>217</v>
      </c>
      <c r="JS449" s="2" t="s">
        <v>220</v>
      </c>
      <c r="JT449" s="2" t="s">
        <v>220</v>
      </c>
      <c r="JU449" s="2" t="s">
        <v>232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277</v>
      </c>
      <c r="KD449" s="2" t="s">
        <v>217</v>
      </c>
      <c r="KE449" s="2" t="s">
        <v>220</v>
      </c>
      <c r="KF449" s="2" t="s">
        <v>220</v>
      </c>
      <c r="KG449" s="2" t="s">
        <v>232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277</v>
      </c>
      <c r="KP449" s="2" t="s">
        <v>217</v>
      </c>
      <c r="KQ449" s="2" t="s">
        <v>220</v>
      </c>
      <c r="KR449" s="2" t="s">
        <v>220</v>
      </c>
      <c r="KS449" s="2" t="s">
        <v>232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268</v>
      </c>
      <c r="LB449" s="2" t="s">
        <v>217</v>
      </c>
      <c r="LC449" s="2" t="s">
        <v>220</v>
      </c>
      <c r="LD449" s="2" t="s">
        <v>220</v>
      </c>
      <c r="LE449" s="2" t="s">
        <v>232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268</v>
      </c>
      <c r="LN449" s="2" t="s">
        <v>217</v>
      </c>
      <c r="LO449" s="2" t="s">
        <v>220</v>
      </c>
      <c r="LP449" s="2" t="s">
        <v>220</v>
      </c>
      <c r="LQ449" s="2" t="s">
        <v>232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268</v>
      </c>
      <c r="LZ449" s="2" t="s">
        <v>217</v>
      </c>
      <c r="MA449" s="2" t="s">
        <v>220</v>
      </c>
      <c r="MB449" s="2" t="s">
        <v>220</v>
      </c>
      <c r="MC449" s="2" t="s">
        <v>232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277</v>
      </c>
      <c r="ML449" s="2" t="s">
        <v>217</v>
      </c>
      <c r="MM449" s="2" t="s">
        <v>220</v>
      </c>
      <c r="MN449" s="2" t="s">
        <v>220</v>
      </c>
      <c r="MO449" s="2" t="s">
        <v>232</v>
      </c>
      <c r="MP449" s="2" t="s">
        <v>220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220</v>
      </c>
      <c r="MY449" s="2" t="s">
        <v>220</v>
      </c>
      <c r="MZ449" s="2" t="s">
        <v>220</v>
      </c>
      <c r="NA449" s="2" t="s">
        <v>220</v>
      </c>
      <c r="NB449" s="2" t="s">
        <v>220</v>
      </c>
      <c r="NC449" s="4"/>
      <c r="ND449" s="8"/>
      <c r="NE449" s="4"/>
      <c r="NF449" s="8"/>
      <c r="NG449" s="7"/>
      <c r="NH449" s="7"/>
      <c r="NI449" s="2" t="s">
        <v>268</v>
      </c>
      <c r="NJ449" s="2" t="s">
        <v>217</v>
      </c>
      <c r="NK449" s="2" t="s">
        <v>220</v>
      </c>
      <c r="NL449" s="2" t="s">
        <v>220</v>
      </c>
      <c r="NM449" s="2" t="s">
        <v>232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277</v>
      </c>
      <c r="NV449" s="2" t="s">
        <v>217</v>
      </c>
      <c r="NW449" s="2" t="s">
        <v>220</v>
      </c>
      <c r="NX449" s="2" t="s">
        <v>220</v>
      </c>
      <c r="NY449" s="2" t="s">
        <v>232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277</v>
      </c>
      <c r="OT449" s="2" t="s">
        <v>217</v>
      </c>
      <c r="OU449" s="2" t="s">
        <v>220</v>
      </c>
      <c r="OV449" s="2" t="s">
        <v>220</v>
      </c>
      <c r="OW449" s="2" t="s">
        <v>232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277</v>
      </c>
      <c r="PF449" s="2" t="s">
        <v>217</v>
      </c>
      <c r="PG449" s="2" t="s">
        <v>220</v>
      </c>
      <c r="PH449" s="2" t="s">
        <v>220</v>
      </c>
      <c r="PI449" s="2" t="s">
        <v>232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220</v>
      </c>
      <c r="PS449" s="2" t="s">
        <v>220</v>
      </c>
      <c r="PT449" s="2" t="s">
        <v>220</v>
      </c>
      <c r="PU449" s="2" t="s">
        <v>220</v>
      </c>
      <c r="PV449" s="2" t="s">
        <v>220</v>
      </c>
      <c r="PW449" s="4">
        <v>9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>
        <v>14</v>
      </c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</row>
    <row r="450">
      <c r="A450" s="2" t="s">
        <v>3748</v>
      </c>
      <c r="B450" s="2" t="s">
        <v>209</v>
      </c>
      <c r="C450" s="2" t="s">
        <v>3341</v>
      </c>
      <c r="D450" s="2" t="s">
        <v>1713</v>
      </c>
      <c r="E450" s="2" t="s">
        <v>2173</v>
      </c>
      <c r="F450" s="2" t="s">
        <v>3398</v>
      </c>
      <c r="G450" s="2" t="s">
        <v>3398</v>
      </c>
      <c r="H450" s="2" t="s">
        <v>3398</v>
      </c>
      <c r="I450" s="2" t="s">
        <v>3742</v>
      </c>
      <c r="J450" s="2" t="s">
        <v>282</v>
      </c>
      <c r="K450" s="2" t="s">
        <v>3417</v>
      </c>
      <c r="L450" s="3">
        <v>90</v>
      </c>
      <c r="M450" s="3">
        <v>94.5</v>
      </c>
      <c r="N450" s="3">
        <v>179.99</v>
      </c>
      <c r="O450" s="2" t="s">
        <v>217</v>
      </c>
      <c r="P450" s="2" t="s">
        <v>1308</v>
      </c>
      <c r="Q450" s="2" t="s">
        <v>219</v>
      </c>
      <c r="R450" s="2" t="s">
        <v>220</v>
      </c>
      <c r="S450" s="2" t="s">
        <v>3418</v>
      </c>
      <c r="T450" s="2" t="s">
        <v>222</v>
      </c>
      <c r="U450" s="2" t="s">
        <v>3531</v>
      </c>
      <c r="V450" s="2" t="s">
        <v>1033</v>
      </c>
      <c r="W450" s="2" t="s">
        <v>3029</v>
      </c>
      <c r="X450" s="2" t="s">
        <v>3402</v>
      </c>
      <c r="Y450" s="2" t="s">
        <v>3130</v>
      </c>
      <c r="Z450" s="4">
        <v>7</v>
      </c>
      <c r="AA450" s="4">
        <f>=ROUNDDOWN(7.77777777777778,0)</f>
      </c>
      <c r="AB450" s="5">
        <v>0.9</v>
      </c>
      <c r="AC450" s="2" t="s">
        <v>3419</v>
      </c>
      <c r="AD450" s="4">
        <v>13</v>
      </c>
      <c r="AE450" s="4">
        <v>13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>
        <v>2</v>
      </c>
      <c r="AQ450" s="8">
        <v>220.5</v>
      </c>
      <c r="AR450" s="4"/>
      <c r="AS450" s="8"/>
      <c r="AT450" s="7"/>
      <c r="AU450" s="7"/>
      <c r="AV450" s="4" t="s">
        <v>220</v>
      </c>
      <c r="AW450" s="8" t="s">
        <v>220</v>
      </c>
      <c r="AX450" s="4" t="s">
        <v>220</v>
      </c>
      <c r="AY450" s="8" t="s">
        <v>220</v>
      </c>
      <c r="AZ450" s="7" t="s">
        <v>220</v>
      </c>
      <c r="BA450" s="7" t="s">
        <v>220</v>
      </c>
      <c r="BB450" s="7">
        <v>0.7241</v>
      </c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 t="s">
        <v>220</v>
      </c>
      <c r="BJ450" s="4">
        <v>2</v>
      </c>
      <c r="BK450" s="8">
        <v>220.5</v>
      </c>
      <c r="BL450" s="2" t="s">
        <v>3749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230</v>
      </c>
      <c r="BV450" s="2" t="s">
        <v>217</v>
      </c>
      <c r="BW450" s="2" t="s">
        <v>220</v>
      </c>
      <c r="BX450" s="2" t="s">
        <v>220</v>
      </c>
      <c r="BY450" s="2" t="s">
        <v>232</v>
      </c>
      <c r="BZ450" s="2" t="s">
        <v>220</v>
      </c>
      <c r="CA450" s="4"/>
      <c r="CB450" s="8"/>
      <c r="CC450" s="4"/>
      <c r="CD450" s="8"/>
      <c r="CE450" s="7"/>
      <c r="CF450" s="7"/>
      <c r="CG450" s="2" t="s">
        <v>230</v>
      </c>
      <c r="CH450" s="2" t="s">
        <v>217</v>
      </c>
      <c r="CI450" s="2" t="s">
        <v>3420</v>
      </c>
      <c r="CJ450" s="2" t="s">
        <v>220</v>
      </c>
      <c r="CK450" s="2" t="s">
        <v>232</v>
      </c>
      <c r="CL450" s="2" t="s">
        <v>220</v>
      </c>
      <c r="CM450" s="4"/>
      <c r="CN450" s="8"/>
      <c r="CO450" s="4"/>
      <c r="CP450" s="8"/>
      <c r="CQ450" s="7"/>
      <c r="CR450" s="7"/>
      <c r="CS450" s="2" t="s">
        <v>254</v>
      </c>
      <c r="CT450" s="2" t="s">
        <v>217</v>
      </c>
      <c r="CU450" s="2" t="s">
        <v>220</v>
      </c>
      <c r="CV450" s="2" t="s">
        <v>220</v>
      </c>
      <c r="CW450" s="2" t="s">
        <v>232</v>
      </c>
      <c r="CX450" s="2" t="s">
        <v>220</v>
      </c>
      <c r="CY450" s="4"/>
      <c r="CZ450" s="8"/>
      <c r="DA450" s="4"/>
      <c r="DB450" s="8"/>
      <c r="DC450" s="7"/>
      <c r="DD450" s="7"/>
      <c r="DE450" s="2" t="s">
        <v>230</v>
      </c>
      <c r="DF450" s="2" t="s">
        <v>217</v>
      </c>
      <c r="DG450" s="2" t="s">
        <v>3421</v>
      </c>
      <c r="DH450" s="2" t="s">
        <v>220</v>
      </c>
      <c r="DI450" s="2" t="s">
        <v>232</v>
      </c>
      <c r="DJ450" s="2" t="s">
        <v>220</v>
      </c>
      <c r="DK450" s="4">
        <v>1</v>
      </c>
      <c r="DL450" s="8">
        <v>126</v>
      </c>
      <c r="DM450" s="4"/>
      <c r="DN450" s="8"/>
      <c r="DO450" s="7"/>
      <c r="DP450" s="7"/>
      <c r="DQ450" s="2" t="s">
        <v>230</v>
      </c>
      <c r="DR450" s="2" t="s">
        <v>217</v>
      </c>
      <c r="DS450" s="2" t="s">
        <v>1159</v>
      </c>
      <c r="DT450" s="2" t="s">
        <v>3404</v>
      </c>
      <c r="DU450" s="2" t="s">
        <v>232</v>
      </c>
      <c r="DV450" s="2" t="s">
        <v>220</v>
      </c>
      <c r="DW450" s="4">
        <v>1</v>
      </c>
      <c r="DX450" s="8">
        <v>94.5</v>
      </c>
      <c r="DY450" s="4"/>
      <c r="DZ450" s="8"/>
      <c r="EA450" s="7"/>
      <c r="EB450" s="7"/>
      <c r="EC450" s="2" t="s">
        <v>230</v>
      </c>
      <c r="ED450" s="2" t="s">
        <v>217</v>
      </c>
      <c r="EE450" s="2" t="s">
        <v>1173</v>
      </c>
      <c r="EF450" s="2" t="s">
        <v>3413</v>
      </c>
      <c r="EG450" s="2" t="s">
        <v>232</v>
      </c>
      <c r="EH450" s="2" t="s">
        <v>220</v>
      </c>
      <c r="EI450" s="4"/>
      <c r="EJ450" s="8"/>
      <c r="EK450" s="4"/>
      <c r="EL450" s="8"/>
      <c r="EM450" s="7"/>
      <c r="EN450" s="7"/>
      <c r="EO450" s="2" t="s">
        <v>268</v>
      </c>
      <c r="EP450" s="2" t="s">
        <v>217</v>
      </c>
      <c r="EQ450" s="2" t="s">
        <v>220</v>
      </c>
      <c r="ER450" s="2" t="s">
        <v>220</v>
      </c>
      <c r="ES450" s="2" t="s">
        <v>232</v>
      </c>
      <c r="ET450" s="2" t="s">
        <v>220</v>
      </c>
      <c r="EU450" s="4"/>
      <c r="EV450" s="8"/>
      <c r="EW450" s="4"/>
      <c r="EX450" s="8"/>
      <c r="EY450" s="7"/>
      <c r="EZ450" s="7"/>
      <c r="FA450" s="2" t="s">
        <v>386</v>
      </c>
      <c r="FB450" s="2" t="s">
        <v>217</v>
      </c>
      <c r="FC450" s="2" t="s">
        <v>220</v>
      </c>
      <c r="FD450" s="2" t="s">
        <v>220</v>
      </c>
      <c r="FE450" s="2" t="s">
        <v>232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254</v>
      </c>
      <c r="FN450" s="2" t="s">
        <v>217</v>
      </c>
      <c r="FO450" s="2" t="s">
        <v>220</v>
      </c>
      <c r="FP450" s="2" t="s">
        <v>220</v>
      </c>
      <c r="FQ450" s="2" t="s">
        <v>232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277</v>
      </c>
      <c r="FZ450" s="2" t="s">
        <v>217</v>
      </c>
      <c r="GA450" s="2" t="s">
        <v>220</v>
      </c>
      <c r="GB450" s="2" t="s">
        <v>220</v>
      </c>
      <c r="GC450" s="2" t="s">
        <v>232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277</v>
      </c>
      <c r="GL450" s="2" t="s">
        <v>217</v>
      </c>
      <c r="GM450" s="2" t="s">
        <v>220</v>
      </c>
      <c r="GN450" s="2" t="s">
        <v>220</v>
      </c>
      <c r="GO450" s="2" t="s">
        <v>232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268</v>
      </c>
      <c r="GX450" s="2" t="s">
        <v>217</v>
      </c>
      <c r="GY450" s="2" t="s">
        <v>220</v>
      </c>
      <c r="GZ450" s="2" t="s">
        <v>220</v>
      </c>
      <c r="HA450" s="2" t="s">
        <v>232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268</v>
      </c>
      <c r="HJ450" s="2" t="s">
        <v>217</v>
      </c>
      <c r="HK450" s="2" t="s">
        <v>220</v>
      </c>
      <c r="HL450" s="2" t="s">
        <v>220</v>
      </c>
      <c r="HM450" s="2" t="s">
        <v>232</v>
      </c>
      <c r="HN450" s="2" t="s">
        <v>220</v>
      </c>
      <c r="HO450" s="4"/>
      <c r="HP450" s="8"/>
      <c r="HQ450" s="4"/>
      <c r="HR450" s="8"/>
      <c r="HS450" s="7"/>
      <c r="HT450" s="7"/>
      <c r="HU450" s="2" t="s">
        <v>277</v>
      </c>
      <c r="HV450" s="2" t="s">
        <v>217</v>
      </c>
      <c r="HW450" s="2" t="s">
        <v>220</v>
      </c>
      <c r="HX450" s="2" t="s">
        <v>220</v>
      </c>
      <c r="HY450" s="2" t="s">
        <v>232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230</v>
      </c>
      <c r="IH450" s="2" t="s">
        <v>217</v>
      </c>
      <c r="II450" s="2" t="s">
        <v>3421</v>
      </c>
      <c r="IJ450" s="2" t="s">
        <v>220</v>
      </c>
      <c r="IK450" s="2" t="s">
        <v>232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217</v>
      </c>
      <c r="IU450" s="2" t="s">
        <v>220</v>
      </c>
      <c r="IV450" s="2" t="s">
        <v>220</v>
      </c>
      <c r="IW450" s="2" t="s">
        <v>232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254</v>
      </c>
      <c r="JF450" s="2" t="s">
        <v>217</v>
      </c>
      <c r="JG450" s="2" t="s">
        <v>220</v>
      </c>
      <c r="JH450" s="2" t="s">
        <v>220</v>
      </c>
      <c r="JI450" s="2" t="s">
        <v>232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277</v>
      </c>
      <c r="JR450" s="2" t="s">
        <v>217</v>
      </c>
      <c r="JS450" s="2" t="s">
        <v>220</v>
      </c>
      <c r="JT450" s="2" t="s">
        <v>220</v>
      </c>
      <c r="JU450" s="2" t="s">
        <v>232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277</v>
      </c>
      <c r="KD450" s="2" t="s">
        <v>217</v>
      </c>
      <c r="KE450" s="2" t="s">
        <v>220</v>
      </c>
      <c r="KF450" s="2" t="s">
        <v>220</v>
      </c>
      <c r="KG450" s="2" t="s">
        <v>232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277</v>
      </c>
      <c r="KP450" s="2" t="s">
        <v>217</v>
      </c>
      <c r="KQ450" s="2" t="s">
        <v>220</v>
      </c>
      <c r="KR450" s="2" t="s">
        <v>220</v>
      </c>
      <c r="KS450" s="2" t="s">
        <v>232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268</v>
      </c>
      <c r="LB450" s="2" t="s">
        <v>217</v>
      </c>
      <c r="LC450" s="2" t="s">
        <v>220</v>
      </c>
      <c r="LD450" s="2" t="s">
        <v>220</v>
      </c>
      <c r="LE450" s="2" t="s">
        <v>232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268</v>
      </c>
      <c r="LN450" s="2" t="s">
        <v>217</v>
      </c>
      <c r="LO450" s="2" t="s">
        <v>220</v>
      </c>
      <c r="LP450" s="2" t="s">
        <v>220</v>
      </c>
      <c r="LQ450" s="2" t="s">
        <v>232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268</v>
      </c>
      <c r="LZ450" s="2" t="s">
        <v>217</v>
      </c>
      <c r="MA450" s="2" t="s">
        <v>220</v>
      </c>
      <c r="MB450" s="2" t="s">
        <v>220</v>
      </c>
      <c r="MC450" s="2" t="s">
        <v>232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277</v>
      </c>
      <c r="ML450" s="2" t="s">
        <v>217</v>
      </c>
      <c r="MM450" s="2" t="s">
        <v>220</v>
      </c>
      <c r="MN450" s="2" t="s">
        <v>220</v>
      </c>
      <c r="MO450" s="2" t="s">
        <v>232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220</v>
      </c>
      <c r="MY450" s="2" t="s">
        <v>220</v>
      </c>
      <c r="MZ450" s="2" t="s">
        <v>220</v>
      </c>
      <c r="NA450" s="2" t="s">
        <v>220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268</v>
      </c>
      <c r="NJ450" s="2" t="s">
        <v>217</v>
      </c>
      <c r="NK450" s="2" t="s">
        <v>220</v>
      </c>
      <c r="NL450" s="2" t="s">
        <v>220</v>
      </c>
      <c r="NM450" s="2" t="s">
        <v>232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277</v>
      </c>
      <c r="NV450" s="2" t="s">
        <v>217</v>
      </c>
      <c r="NW450" s="2" t="s">
        <v>220</v>
      </c>
      <c r="NX450" s="2" t="s">
        <v>220</v>
      </c>
      <c r="NY450" s="2" t="s">
        <v>232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277</v>
      </c>
      <c r="OT450" s="2" t="s">
        <v>217</v>
      </c>
      <c r="OU450" s="2" t="s">
        <v>220</v>
      </c>
      <c r="OV450" s="2" t="s">
        <v>220</v>
      </c>
      <c r="OW450" s="2" t="s">
        <v>232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277</v>
      </c>
      <c r="PF450" s="2" t="s">
        <v>217</v>
      </c>
      <c r="PG450" s="2" t="s">
        <v>220</v>
      </c>
      <c r="PH450" s="2" t="s">
        <v>220</v>
      </c>
      <c r="PI450" s="2" t="s">
        <v>232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220</v>
      </c>
      <c r="PS450" s="2" t="s">
        <v>220</v>
      </c>
      <c r="PT450" s="2" t="s">
        <v>220</v>
      </c>
      <c r="PU450" s="2" t="s">
        <v>220</v>
      </c>
      <c r="PV450" s="2" t="s">
        <v>220</v>
      </c>
      <c r="PW450" s="4">
        <v>7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>
        <v>13</v>
      </c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</row>
    <row r="451">
      <c r="A451" s="2" t="s">
        <v>3750</v>
      </c>
      <c r="B451" s="2" t="s">
        <v>209</v>
      </c>
      <c r="C451" s="2" t="s">
        <v>3341</v>
      </c>
      <c r="D451" s="2" t="s">
        <v>1713</v>
      </c>
      <c r="E451" s="2" t="s">
        <v>2173</v>
      </c>
      <c r="F451" s="2" t="s">
        <v>3473</v>
      </c>
      <c r="G451" s="2" t="s">
        <v>3473</v>
      </c>
      <c r="H451" s="2" t="s">
        <v>3473</v>
      </c>
      <c r="I451" s="2" t="s">
        <v>2264</v>
      </c>
      <c r="J451" s="2" t="s">
        <v>215</v>
      </c>
      <c r="K451" s="2" t="s">
        <v>1436</v>
      </c>
      <c r="L451" s="3">
        <v>96.89</v>
      </c>
      <c r="M451" s="3">
        <v>101.74</v>
      </c>
      <c r="N451" s="3">
        <v>199.99</v>
      </c>
      <c r="O451" s="2" t="s">
        <v>217</v>
      </c>
      <c r="P451" s="2" t="s">
        <v>673</v>
      </c>
      <c r="Q451" s="2" t="s">
        <v>219</v>
      </c>
      <c r="R451" s="2" t="s">
        <v>220</v>
      </c>
      <c r="S451" s="2" t="s">
        <v>3474</v>
      </c>
      <c r="T451" s="2" t="s">
        <v>220</v>
      </c>
      <c r="U451" s="2" t="s">
        <v>220</v>
      </c>
      <c r="V451" s="2" t="s">
        <v>3167</v>
      </c>
      <c r="W451" s="2" t="s">
        <v>3167</v>
      </c>
      <c r="X451" s="2" t="s">
        <v>3029</v>
      </c>
      <c r="Y451" s="2" t="s">
        <v>582</v>
      </c>
      <c r="Z451" s="4">
        <v>310</v>
      </c>
      <c r="AA451" s="4">
        <f>=ROUNDDOWN(155,0)</f>
      </c>
      <c r="AB451" s="5">
        <v>2</v>
      </c>
      <c r="AC451" s="2" t="s">
        <v>220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3</v>
      </c>
      <c r="AQ451" s="8">
        <v>305.17</v>
      </c>
      <c r="AR451" s="4">
        <v>2</v>
      </c>
      <c r="AS451" s="8">
        <v>193.17</v>
      </c>
      <c r="AT451" s="7">
        <v>0.5</v>
      </c>
      <c r="AU451" s="7">
        <v>0.5798</v>
      </c>
      <c r="AV451" s="4">
        <v>6</v>
      </c>
      <c r="AW451" s="8">
        <v>655.16</v>
      </c>
      <c r="AX451" s="4">
        <v>13</v>
      </c>
      <c r="AY451" s="8">
        <v>1467.67</v>
      </c>
      <c r="AZ451" s="7">
        <v>-0.5385</v>
      </c>
      <c r="BA451" s="7">
        <v>-0.5536</v>
      </c>
      <c r="BB451" s="7">
        <v>0.4658</v>
      </c>
      <c r="BC451" s="4">
        <v>6</v>
      </c>
      <c r="BD451" s="8">
        <v>655.16</v>
      </c>
      <c r="BE451" s="4">
        <v>13</v>
      </c>
      <c r="BF451" s="8">
        <v>1467.67</v>
      </c>
      <c r="BG451" s="7">
        <v>-0.5385</v>
      </c>
      <c r="BH451" s="7">
        <v>-0.5536</v>
      </c>
      <c r="BI451" s="7">
        <v>1</v>
      </c>
      <c r="BJ451" s="4">
        <v>3</v>
      </c>
      <c r="BK451" s="8">
        <v>305.17</v>
      </c>
      <c r="BL451" s="2" t="s">
        <v>3751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230</v>
      </c>
      <c r="BV451" s="2" t="s">
        <v>217</v>
      </c>
      <c r="BW451" s="2" t="s">
        <v>220</v>
      </c>
      <c r="BX451" s="2" t="s">
        <v>3728</v>
      </c>
      <c r="BY451" s="2" t="s">
        <v>232</v>
      </c>
      <c r="BZ451" s="2" t="s">
        <v>220</v>
      </c>
      <c r="CA451" s="4"/>
      <c r="CB451" s="8"/>
      <c r="CC451" s="4"/>
      <c r="CD451" s="8"/>
      <c r="CE451" s="7"/>
      <c r="CF451" s="7"/>
      <c r="CG451" s="2" t="s">
        <v>230</v>
      </c>
      <c r="CH451" s="2" t="s">
        <v>217</v>
      </c>
      <c r="CI451" s="2" t="s">
        <v>591</v>
      </c>
      <c r="CJ451" s="2" t="s">
        <v>1498</v>
      </c>
      <c r="CK451" s="2" t="s">
        <v>232</v>
      </c>
      <c r="CL451" s="2" t="s">
        <v>220</v>
      </c>
      <c r="CM451" s="4">
        <v>1</v>
      </c>
      <c r="CN451" s="8">
        <v>102.5</v>
      </c>
      <c r="CO451" s="4"/>
      <c r="CP451" s="8"/>
      <c r="CQ451" s="7"/>
      <c r="CR451" s="7"/>
      <c r="CS451" s="2" t="s">
        <v>230</v>
      </c>
      <c r="CT451" s="2" t="s">
        <v>217</v>
      </c>
      <c r="CU451" s="2" t="s">
        <v>1469</v>
      </c>
      <c r="CV451" s="2" t="s">
        <v>1203</v>
      </c>
      <c r="CW451" s="2" t="s">
        <v>232</v>
      </c>
      <c r="CX451" s="2" t="s">
        <v>220</v>
      </c>
      <c r="CY451" s="4">
        <v>1</v>
      </c>
      <c r="CZ451" s="8">
        <v>95.85</v>
      </c>
      <c r="DA451" s="4"/>
      <c r="DB451" s="8"/>
      <c r="DC451" s="7"/>
      <c r="DD451" s="7"/>
      <c r="DE451" s="2" t="s">
        <v>230</v>
      </c>
      <c r="DF451" s="2" t="s">
        <v>217</v>
      </c>
      <c r="DG451" s="2" t="s">
        <v>591</v>
      </c>
      <c r="DH451" s="2" t="s">
        <v>3489</v>
      </c>
      <c r="DI451" s="2" t="s">
        <v>232</v>
      </c>
      <c r="DJ451" s="2" t="s">
        <v>220</v>
      </c>
      <c r="DK451" s="4"/>
      <c r="DL451" s="8"/>
      <c r="DM451" s="4">
        <v>1</v>
      </c>
      <c r="DN451" s="8">
        <v>96.65</v>
      </c>
      <c r="DO451" s="7">
        <v>-1</v>
      </c>
      <c r="DP451" s="7">
        <v>-1</v>
      </c>
      <c r="DQ451" s="2" t="s">
        <v>230</v>
      </c>
      <c r="DR451" s="2" t="s">
        <v>217</v>
      </c>
      <c r="DS451" s="2" t="s">
        <v>2421</v>
      </c>
      <c r="DT451" s="2" t="s">
        <v>631</v>
      </c>
      <c r="DU451" s="2" t="s">
        <v>232</v>
      </c>
      <c r="DV451" s="2" t="s">
        <v>220</v>
      </c>
      <c r="DW451" s="4"/>
      <c r="DX451" s="8"/>
      <c r="DY451" s="4">
        <v>1</v>
      </c>
      <c r="DZ451" s="8">
        <v>96.52</v>
      </c>
      <c r="EA451" s="7">
        <v>-1</v>
      </c>
      <c r="EB451" s="7">
        <v>-1</v>
      </c>
      <c r="EC451" s="2" t="s">
        <v>230</v>
      </c>
      <c r="ED451" s="2" t="s">
        <v>217</v>
      </c>
      <c r="EE451" s="2" t="s">
        <v>591</v>
      </c>
      <c r="EF451" s="2" t="s">
        <v>2237</v>
      </c>
      <c r="EG451" s="2" t="s">
        <v>232</v>
      </c>
      <c r="EH451" s="2" t="s">
        <v>220</v>
      </c>
      <c r="EI451" s="4"/>
      <c r="EJ451" s="8"/>
      <c r="EK451" s="4"/>
      <c r="EL451" s="8"/>
      <c r="EM451" s="7"/>
      <c r="EN451" s="7"/>
      <c r="EO451" s="2" t="s">
        <v>268</v>
      </c>
      <c r="EP451" s="2" t="s">
        <v>217</v>
      </c>
      <c r="EQ451" s="2" t="s">
        <v>220</v>
      </c>
      <c r="ER451" s="2" t="s">
        <v>220</v>
      </c>
      <c r="ES451" s="2" t="s">
        <v>232</v>
      </c>
      <c r="ET451" s="2" t="s">
        <v>220</v>
      </c>
      <c r="EU451" s="4">
        <v>1</v>
      </c>
      <c r="EV451" s="8">
        <v>106.82</v>
      </c>
      <c r="EW451" s="4"/>
      <c r="EX451" s="8"/>
      <c r="EY451" s="7"/>
      <c r="EZ451" s="7"/>
      <c r="FA451" s="2" t="s">
        <v>230</v>
      </c>
      <c r="FB451" s="2" t="s">
        <v>217</v>
      </c>
      <c r="FC451" s="2" t="s">
        <v>591</v>
      </c>
      <c r="FD451" s="2" t="s">
        <v>3581</v>
      </c>
      <c r="FE451" s="2" t="s">
        <v>232</v>
      </c>
      <c r="FF451" s="2" t="s">
        <v>220</v>
      </c>
      <c r="FG451" s="4"/>
      <c r="FH451" s="8"/>
      <c r="FI451" s="4"/>
      <c r="FJ451" s="8"/>
      <c r="FK451" s="7"/>
      <c r="FL451" s="7"/>
      <c r="FM451" s="2" t="s">
        <v>230</v>
      </c>
      <c r="FN451" s="2" t="s">
        <v>217</v>
      </c>
      <c r="FO451" s="2" t="s">
        <v>458</v>
      </c>
      <c r="FP451" s="2" t="s">
        <v>509</v>
      </c>
      <c r="FQ451" s="2" t="s">
        <v>232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416</v>
      </c>
      <c r="FZ451" s="2" t="s">
        <v>217</v>
      </c>
      <c r="GA451" s="2" t="s">
        <v>220</v>
      </c>
      <c r="GB451" s="2" t="s">
        <v>220</v>
      </c>
      <c r="GC451" s="2" t="s">
        <v>232</v>
      </c>
      <c r="GD451" s="2" t="s">
        <v>220</v>
      </c>
      <c r="GE451" s="4"/>
      <c r="GF451" s="8"/>
      <c r="GG451" s="4"/>
      <c r="GH451" s="8"/>
      <c r="GI451" s="7"/>
      <c r="GJ451" s="7"/>
      <c r="GK451" s="2" t="s">
        <v>386</v>
      </c>
      <c r="GL451" s="2" t="s">
        <v>217</v>
      </c>
      <c r="GM451" s="2" t="s">
        <v>220</v>
      </c>
      <c r="GN451" s="2" t="s">
        <v>220</v>
      </c>
      <c r="GO451" s="2" t="s">
        <v>232</v>
      </c>
      <c r="GP451" s="2" t="s">
        <v>220</v>
      </c>
      <c r="GQ451" s="4"/>
      <c r="GR451" s="8"/>
      <c r="GS451" s="4"/>
      <c r="GT451" s="8"/>
      <c r="GU451" s="7"/>
      <c r="GV451" s="7"/>
      <c r="GW451" s="2" t="s">
        <v>268</v>
      </c>
      <c r="GX451" s="2" t="s">
        <v>217</v>
      </c>
      <c r="GY451" s="2" t="s">
        <v>220</v>
      </c>
      <c r="GZ451" s="2" t="s">
        <v>220</v>
      </c>
      <c r="HA451" s="2" t="s">
        <v>232</v>
      </c>
      <c r="HB451" s="2" t="s">
        <v>220</v>
      </c>
      <c r="HC451" s="4"/>
      <c r="HD451" s="8"/>
      <c r="HE451" s="4"/>
      <c r="HF451" s="8"/>
      <c r="HG451" s="7"/>
      <c r="HH451" s="7"/>
      <c r="HI451" s="2" t="s">
        <v>254</v>
      </c>
      <c r="HJ451" s="2" t="s">
        <v>217</v>
      </c>
      <c r="HK451" s="2" t="s">
        <v>220</v>
      </c>
      <c r="HL451" s="2" t="s">
        <v>220</v>
      </c>
      <c r="HM451" s="2" t="s">
        <v>232</v>
      </c>
      <c r="HN451" s="2" t="s">
        <v>220</v>
      </c>
      <c r="HO451" s="4"/>
      <c r="HP451" s="8"/>
      <c r="HQ451" s="4"/>
      <c r="HR451" s="8"/>
      <c r="HS451" s="7"/>
      <c r="HT451" s="7"/>
      <c r="HU451" s="2" t="s">
        <v>230</v>
      </c>
      <c r="HV451" s="2" t="s">
        <v>217</v>
      </c>
      <c r="HW451" s="2" t="s">
        <v>970</v>
      </c>
      <c r="HX451" s="2" t="s">
        <v>220</v>
      </c>
      <c r="HY451" s="2" t="s">
        <v>232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230</v>
      </c>
      <c r="IH451" s="2" t="s">
        <v>217</v>
      </c>
      <c r="II451" s="2" t="s">
        <v>591</v>
      </c>
      <c r="IJ451" s="2" t="s">
        <v>3738</v>
      </c>
      <c r="IK451" s="2" t="s">
        <v>232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277</v>
      </c>
      <c r="IT451" s="2" t="s">
        <v>217</v>
      </c>
      <c r="IU451" s="2" t="s">
        <v>220</v>
      </c>
      <c r="IV451" s="2" t="s">
        <v>220</v>
      </c>
      <c r="IW451" s="2" t="s">
        <v>232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230</v>
      </c>
      <c r="JF451" s="2" t="s">
        <v>270</v>
      </c>
      <c r="JG451" s="2" t="s">
        <v>2728</v>
      </c>
      <c r="JH451" s="2" t="s">
        <v>2327</v>
      </c>
      <c r="JI451" s="2" t="s">
        <v>232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230</v>
      </c>
      <c r="JR451" s="2" t="s">
        <v>217</v>
      </c>
      <c r="JS451" s="2" t="s">
        <v>591</v>
      </c>
      <c r="JT451" s="2" t="s">
        <v>634</v>
      </c>
      <c r="JU451" s="2" t="s">
        <v>232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230</v>
      </c>
      <c r="KD451" s="2" t="s">
        <v>217</v>
      </c>
      <c r="KE451" s="2" t="s">
        <v>262</v>
      </c>
      <c r="KF451" s="2" t="s">
        <v>220</v>
      </c>
      <c r="KG451" s="2" t="s">
        <v>232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230</v>
      </c>
      <c r="KP451" s="2" t="s">
        <v>217</v>
      </c>
      <c r="KQ451" s="2" t="s">
        <v>264</v>
      </c>
      <c r="KR451" s="2" t="s">
        <v>2652</v>
      </c>
      <c r="KS451" s="2" t="s">
        <v>232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277</v>
      </c>
      <c r="LB451" s="2" t="s">
        <v>217</v>
      </c>
      <c r="LC451" s="2" t="s">
        <v>220</v>
      </c>
      <c r="LD451" s="2" t="s">
        <v>220</v>
      </c>
      <c r="LE451" s="2" t="s">
        <v>232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277</v>
      </c>
      <c r="LN451" s="2" t="s">
        <v>217</v>
      </c>
      <c r="LO451" s="2" t="s">
        <v>220</v>
      </c>
      <c r="LP451" s="2" t="s">
        <v>220</v>
      </c>
      <c r="LQ451" s="2" t="s">
        <v>232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277</v>
      </c>
      <c r="LZ451" s="2" t="s">
        <v>217</v>
      </c>
      <c r="MA451" s="2" t="s">
        <v>220</v>
      </c>
      <c r="MB451" s="2" t="s">
        <v>220</v>
      </c>
      <c r="MC451" s="2" t="s">
        <v>232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230</v>
      </c>
      <c r="ML451" s="2" t="s">
        <v>270</v>
      </c>
      <c r="MM451" s="2" t="s">
        <v>520</v>
      </c>
      <c r="MN451" s="2" t="s">
        <v>220</v>
      </c>
      <c r="MO451" s="2" t="s">
        <v>232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230</v>
      </c>
      <c r="MX451" s="2" t="s">
        <v>274</v>
      </c>
      <c r="MY451" s="2" t="s">
        <v>648</v>
      </c>
      <c r="MZ451" s="2" t="s">
        <v>1628</v>
      </c>
      <c r="NA451" s="2" t="s">
        <v>232</v>
      </c>
      <c r="NB451" s="2" t="s">
        <v>220</v>
      </c>
      <c r="NC451" s="4"/>
      <c r="ND451" s="8"/>
      <c r="NE451" s="4"/>
      <c r="NF451" s="8"/>
      <c r="NG451" s="7"/>
      <c r="NH451" s="7"/>
      <c r="NI451" s="2" t="s">
        <v>220</v>
      </c>
      <c r="NJ451" s="2" t="s">
        <v>220</v>
      </c>
      <c r="NK451" s="2" t="s">
        <v>220</v>
      </c>
      <c r="NL451" s="2" t="s">
        <v>220</v>
      </c>
      <c r="NM451" s="2" t="s">
        <v>220</v>
      </c>
      <c r="NN451" s="2" t="s">
        <v>220</v>
      </c>
      <c r="NO451" s="4"/>
      <c r="NP451" s="8"/>
      <c r="NQ451" s="4"/>
      <c r="NR451" s="8"/>
      <c r="NS451" s="7"/>
      <c r="NT451" s="7"/>
      <c r="NU451" s="2" t="s">
        <v>277</v>
      </c>
      <c r="NV451" s="2" t="s">
        <v>217</v>
      </c>
      <c r="NW451" s="2" t="s">
        <v>220</v>
      </c>
      <c r="NX451" s="2" t="s">
        <v>220</v>
      </c>
      <c r="NY451" s="2" t="s">
        <v>232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220</v>
      </c>
      <c r="OI451" s="2" t="s">
        <v>220</v>
      </c>
      <c r="OJ451" s="2" t="s">
        <v>220</v>
      </c>
      <c r="OK451" s="2" t="s">
        <v>220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230</v>
      </c>
      <c r="OT451" s="2" t="s">
        <v>270</v>
      </c>
      <c r="OU451" s="2" t="s">
        <v>607</v>
      </c>
      <c r="OV451" s="2" t="s">
        <v>2619</v>
      </c>
      <c r="OW451" s="2" t="s">
        <v>232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220</v>
      </c>
      <c r="PF451" s="2" t="s">
        <v>220</v>
      </c>
      <c r="PG451" s="2" t="s">
        <v>220</v>
      </c>
      <c r="PH451" s="2" t="s">
        <v>220</v>
      </c>
      <c r="PI451" s="2" t="s">
        <v>220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230</v>
      </c>
      <c r="PR451" s="2" t="s">
        <v>270</v>
      </c>
      <c r="PS451" s="2" t="s">
        <v>1731</v>
      </c>
      <c r="PT451" s="2" t="s">
        <v>220</v>
      </c>
      <c r="PU451" s="2" t="s">
        <v>232</v>
      </c>
      <c r="PV451" s="2" t="s">
        <v>220</v>
      </c>
      <c r="PW451" s="4">
        <v>310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</row>
    <row r="452">
      <c r="A452" s="2" t="s">
        <v>3752</v>
      </c>
      <c r="B452" s="2" t="s">
        <v>209</v>
      </c>
      <c r="C452" s="2" t="s">
        <v>3341</v>
      </c>
      <c r="D452" s="2" t="s">
        <v>1713</v>
      </c>
      <c r="E452" s="2" t="s">
        <v>2173</v>
      </c>
      <c r="F452" s="2" t="s">
        <v>3473</v>
      </c>
      <c r="G452" s="2" t="s">
        <v>3473</v>
      </c>
      <c r="H452" s="2" t="s">
        <v>3473</v>
      </c>
      <c r="I452" s="2" t="s">
        <v>2264</v>
      </c>
      <c r="J452" s="2" t="s">
        <v>1518</v>
      </c>
      <c r="K452" s="2" t="s">
        <v>1436</v>
      </c>
      <c r="L452" s="3">
        <v>109.19</v>
      </c>
      <c r="M452" s="3">
        <v>114.65</v>
      </c>
      <c r="N452" s="3">
        <v>224.99</v>
      </c>
      <c r="O452" s="2" t="s">
        <v>217</v>
      </c>
      <c r="P452" s="2" t="s">
        <v>673</v>
      </c>
      <c r="Q452" s="2" t="s">
        <v>219</v>
      </c>
      <c r="R452" s="2" t="s">
        <v>220</v>
      </c>
      <c r="S452" s="2" t="s">
        <v>3474</v>
      </c>
      <c r="T452" s="2" t="s">
        <v>220</v>
      </c>
      <c r="U452" s="2" t="s">
        <v>220</v>
      </c>
      <c r="V452" s="2" t="s">
        <v>3167</v>
      </c>
      <c r="W452" s="2" t="s">
        <v>3167</v>
      </c>
      <c r="X452" s="2" t="s">
        <v>3029</v>
      </c>
      <c r="Y452" s="2" t="s">
        <v>582</v>
      </c>
      <c r="Z452" s="4">
        <v>75</v>
      </c>
      <c r="AA452" s="4">
        <f>=ROUNDDOWN(25,0)</f>
      </c>
      <c r="AB452" s="5">
        <v>3</v>
      </c>
      <c r="AC452" s="2" t="s">
        <v>220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>
        <v>3</v>
      </c>
      <c r="AQ452" s="8">
        <v>349.99</v>
      </c>
      <c r="AR452" s="4">
        <v>11</v>
      </c>
      <c r="AS452" s="8">
        <v>1274.5</v>
      </c>
      <c r="AT452" s="7">
        <v>-0.7273</v>
      </c>
      <c r="AU452" s="7">
        <v>-0.7254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>
        <v>0.5342</v>
      </c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>
        <v>3</v>
      </c>
      <c r="BK452" s="8">
        <v>349.99</v>
      </c>
      <c r="BL452" s="2" t="s">
        <v>3753</v>
      </c>
      <c r="BM452" s="7">
        <v>1</v>
      </c>
      <c r="BN452" s="7">
        <v>1</v>
      </c>
      <c r="BO452" s="4">
        <v>1</v>
      </c>
      <c r="BP452" s="8">
        <v>120.69</v>
      </c>
      <c r="BQ452" s="4">
        <v>3</v>
      </c>
      <c r="BR452" s="8">
        <v>362.07</v>
      </c>
      <c r="BS452" s="7">
        <v>-0.6667</v>
      </c>
      <c r="BT452" s="7">
        <v>-0.6667</v>
      </c>
      <c r="BU452" s="2" t="s">
        <v>230</v>
      </c>
      <c r="BV452" s="2" t="s">
        <v>217</v>
      </c>
      <c r="BW452" s="2" t="s">
        <v>220</v>
      </c>
      <c r="BX452" s="2" t="s">
        <v>2317</v>
      </c>
      <c r="BY452" s="2" t="s">
        <v>232</v>
      </c>
      <c r="BZ452" s="2" t="s">
        <v>220</v>
      </c>
      <c r="CA452" s="4"/>
      <c r="CB452" s="8"/>
      <c r="CC452" s="4">
        <v>1</v>
      </c>
      <c r="CD452" s="8">
        <v>113.95</v>
      </c>
      <c r="CE452" s="7">
        <v>-1</v>
      </c>
      <c r="CF452" s="7">
        <v>-1</v>
      </c>
      <c r="CG452" s="2" t="s">
        <v>230</v>
      </c>
      <c r="CH452" s="2" t="s">
        <v>217</v>
      </c>
      <c r="CI452" s="2" t="s">
        <v>591</v>
      </c>
      <c r="CJ452" s="2" t="s">
        <v>1498</v>
      </c>
      <c r="CK452" s="2" t="s">
        <v>232</v>
      </c>
      <c r="CL452" s="2" t="s">
        <v>220</v>
      </c>
      <c r="CM452" s="4"/>
      <c r="CN452" s="8"/>
      <c r="CO452" s="4">
        <v>2</v>
      </c>
      <c r="CP452" s="8">
        <v>230</v>
      </c>
      <c r="CQ452" s="7">
        <v>-1</v>
      </c>
      <c r="CR452" s="7">
        <v>-1</v>
      </c>
      <c r="CS452" s="2" t="s">
        <v>230</v>
      </c>
      <c r="CT452" s="2" t="s">
        <v>217</v>
      </c>
      <c r="CU452" s="2" t="s">
        <v>1469</v>
      </c>
      <c r="CV452" s="2" t="s">
        <v>3754</v>
      </c>
      <c r="CW452" s="2" t="s">
        <v>232</v>
      </c>
      <c r="CX452" s="2" t="s">
        <v>220</v>
      </c>
      <c r="CY452" s="4"/>
      <c r="CZ452" s="8"/>
      <c r="DA452" s="4">
        <v>2</v>
      </c>
      <c r="DB452" s="8">
        <v>213</v>
      </c>
      <c r="DC452" s="7">
        <v>-1</v>
      </c>
      <c r="DD452" s="7">
        <v>-1</v>
      </c>
      <c r="DE452" s="2" t="s">
        <v>230</v>
      </c>
      <c r="DF452" s="2" t="s">
        <v>217</v>
      </c>
      <c r="DG452" s="2" t="s">
        <v>591</v>
      </c>
      <c r="DH452" s="2" t="s">
        <v>1629</v>
      </c>
      <c r="DI452" s="2" t="s">
        <v>232</v>
      </c>
      <c r="DJ452" s="2" t="s">
        <v>220</v>
      </c>
      <c r="DK452" s="4">
        <v>1</v>
      </c>
      <c r="DL452" s="8">
        <v>114.65</v>
      </c>
      <c r="DM452" s="4">
        <v>1</v>
      </c>
      <c r="DN452" s="8">
        <v>114.65</v>
      </c>
      <c r="DO452" s="7"/>
      <c r="DP452" s="7"/>
      <c r="DQ452" s="2" t="s">
        <v>230</v>
      </c>
      <c r="DR452" s="2" t="s">
        <v>217</v>
      </c>
      <c r="DS452" s="2" t="s">
        <v>2421</v>
      </c>
      <c r="DT452" s="2" t="s">
        <v>3548</v>
      </c>
      <c r="DU452" s="2" t="s">
        <v>232</v>
      </c>
      <c r="DV452" s="2" t="s">
        <v>220</v>
      </c>
      <c r="DW452" s="4"/>
      <c r="DX452" s="8"/>
      <c r="DY452" s="4"/>
      <c r="DZ452" s="8"/>
      <c r="EA452" s="7"/>
      <c r="EB452" s="7"/>
      <c r="EC452" s="2" t="s">
        <v>230</v>
      </c>
      <c r="ED452" s="2" t="s">
        <v>217</v>
      </c>
      <c r="EE452" s="2" t="s">
        <v>591</v>
      </c>
      <c r="EF452" s="2" t="s">
        <v>2234</v>
      </c>
      <c r="EG452" s="2" t="s">
        <v>232</v>
      </c>
      <c r="EH452" s="2" t="s">
        <v>220</v>
      </c>
      <c r="EI452" s="4"/>
      <c r="EJ452" s="8"/>
      <c r="EK452" s="4"/>
      <c r="EL452" s="8"/>
      <c r="EM452" s="7"/>
      <c r="EN452" s="7"/>
      <c r="EO452" s="2" t="s">
        <v>268</v>
      </c>
      <c r="EP452" s="2" t="s">
        <v>217</v>
      </c>
      <c r="EQ452" s="2" t="s">
        <v>220</v>
      </c>
      <c r="ER452" s="2" t="s">
        <v>220</v>
      </c>
      <c r="ES452" s="2" t="s">
        <v>232</v>
      </c>
      <c r="ET452" s="2" t="s">
        <v>220</v>
      </c>
      <c r="EU452" s="4"/>
      <c r="EV452" s="8"/>
      <c r="EW452" s="4"/>
      <c r="EX452" s="8"/>
      <c r="EY452" s="7"/>
      <c r="EZ452" s="7"/>
      <c r="FA452" s="2" t="s">
        <v>230</v>
      </c>
      <c r="FB452" s="2" t="s">
        <v>217</v>
      </c>
      <c r="FC452" s="2" t="s">
        <v>591</v>
      </c>
      <c r="FD452" s="2" t="s">
        <v>3755</v>
      </c>
      <c r="FE452" s="2" t="s">
        <v>232</v>
      </c>
      <c r="FF452" s="2" t="s">
        <v>220</v>
      </c>
      <c r="FG452" s="4"/>
      <c r="FH452" s="8"/>
      <c r="FI452" s="4"/>
      <c r="FJ452" s="8"/>
      <c r="FK452" s="7"/>
      <c r="FL452" s="7"/>
      <c r="FM452" s="2" t="s">
        <v>230</v>
      </c>
      <c r="FN452" s="2" t="s">
        <v>217</v>
      </c>
      <c r="FO452" s="2" t="s">
        <v>458</v>
      </c>
      <c r="FP452" s="2" t="s">
        <v>253</v>
      </c>
      <c r="FQ452" s="2" t="s">
        <v>232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416</v>
      </c>
      <c r="FZ452" s="2" t="s">
        <v>217</v>
      </c>
      <c r="GA452" s="2" t="s">
        <v>220</v>
      </c>
      <c r="GB452" s="2" t="s">
        <v>220</v>
      </c>
      <c r="GC452" s="2" t="s">
        <v>232</v>
      </c>
      <c r="GD452" s="2" t="s">
        <v>220</v>
      </c>
      <c r="GE452" s="4"/>
      <c r="GF452" s="8"/>
      <c r="GG452" s="4"/>
      <c r="GH452" s="8"/>
      <c r="GI452" s="7"/>
      <c r="GJ452" s="7"/>
      <c r="GK452" s="2" t="s">
        <v>386</v>
      </c>
      <c r="GL452" s="2" t="s">
        <v>217</v>
      </c>
      <c r="GM452" s="2" t="s">
        <v>220</v>
      </c>
      <c r="GN452" s="2" t="s">
        <v>220</v>
      </c>
      <c r="GO452" s="2" t="s">
        <v>232</v>
      </c>
      <c r="GP452" s="2" t="s">
        <v>220</v>
      </c>
      <c r="GQ452" s="4"/>
      <c r="GR452" s="8"/>
      <c r="GS452" s="4"/>
      <c r="GT452" s="8"/>
      <c r="GU452" s="7"/>
      <c r="GV452" s="7"/>
      <c r="GW452" s="2" t="s">
        <v>268</v>
      </c>
      <c r="GX452" s="2" t="s">
        <v>217</v>
      </c>
      <c r="GY452" s="2" t="s">
        <v>220</v>
      </c>
      <c r="GZ452" s="2" t="s">
        <v>220</v>
      </c>
      <c r="HA452" s="2" t="s">
        <v>232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254</v>
      </c>
      <c r="HJ452" s="2" t="s">
        <v>217</v>
      </c>
      <c r="HK452" s="2" t="s">
        <v>220</v>
      </c>
      <c r="HL452" s="2" t="s">
        <v>220</v>
      </c>
      <c r="HM452" s="2" t="s">
        <v>232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230</v>
      </c>
      <c r="HV452" s="2" t="s">
        <v>217</v>
      </c>
      <c r="HW452" s="2" t="s">
        <v>970</v>
      </c>
      <c r="HX452" s="2" t="s">
        <v>220</v>
      </c>
      <c r="HY452" s="2" t="s">
        <v>232</v>
      </c>
      <c r="HZ452" s="2" t="s">
        <v>220</v>
      </c>
      <c r="IA452" s="4"/>
      <c r="IB452" s="8"/>
      <c r="IC452" s="4"/>
      <c r="ID452" s="8"/>
      <c r="IE452" s="7"/>
      <c r="IF452" s="7"/>
      <c r="IG452" s="2" t="s">
        <v>230</v>
      </c>
      <c r="IH452" s="2" t="s">
        <v>217</v>
      </c>
      <c r="II452" s="2" t="s">
        <v>591</v>
      </c>
      <c r="IJ452" s="2" t="s">
        <v>2279</v>
      </c>
      <c r="IK452" s="2" t="s">
        <v>232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277</v>
      </c>
      <c r="IT452" s="2" t="s">
        <v>217</v>
      </c>
      <c r="IU452" s="2" t="s">
        <v>220</v>
      </c>
      <c r="IV452" s="2" t="s">
        <v>220</v>
      </c>
      <c r="IW452" s="2" t="s">
        <v>232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230</v>
      </c>
      <c r="JF452" s="2" t="s">
        <v>270</v>
      </c>
      <c r="JG452" s="2" t="s">
        <v>2728</v>
      </c>
      <c r="JH452" s="2" t="s">
        <v>1533</v>
      </c>
      <c r="JI452" s="2" t="s">
        <v>232</v>
      </c>
      <c r="JJ452" s="2" t="s">
        <v>220</v>
      </c>
      <c r="JK452" s="4">
        <v>1</v>
      </c>
      <c r="JL452" s="8">
        <v>114.65</v>
      </c>
      <c r="JM452" s="4">
        <v>1</v>
      </c>
      <c r="JN452" s="8">
        <v>114.65</v>
      </c>
      <c r="JO452" s="7"/>
      <c r="JP452" s="7"/>
      <c r="JQ452" s="2" t="s">
        <v>230</v>
      </c>
      <c r="JR452" s="2" t="s">
        <v>217</v>
      </c>
      <c r="JS452" s="2" t="s">
        <v>591</v>
      </c>
      <c r="JT452" s="2" t="s">
        <v>2491</v>
      </c>
      <c r="JU452" s="2" t="s">
        <v>232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230</v>
      </c>
      <c r="KD452" s="2" t="s">
        <v>217</v>
      </c>
      <c r="KE452" s="2" t="s">
        <v>262</v>
      </c>
      <c r="KF452" s="2" t="s">
        <v>870</v>
      </c>
      <c r="KG452" s="2" t="s">
        <v>232</v>
      </c>
      <c r="KH452" s="2" t="s">
        <v>220</v>
      </c>
      <c r="KI452" s="4"/>
      <c r="KJ452" s="8"/>
      <c r="KK452" s="4">
        <v>1</v>
      </c>
      <c r="KL452" s="8">
        <v>126.18</v>
      </c>
      <c r="KM452" s="7">
        <v>-1</v>
      </c>
      <c r="KN452" s="7">
        <v>-1</v>
      </c>
      <c r="KO452" s="2" t="s">
        <v>230</v>
      </c>
      <c r="KP452" s="2" t="s">
        <v>217</v>
      </c>
      <c r="KQ452" s="2" t="s">
        <v>264</v>
      </c>
      <c r="KR452" s="2" t="s">
        <v>1065</v>
      </c>
      <c r="KS452" s="2" t="s">
        <v>232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277</v>
      </c>
      <c r="LB452" s="2" t="s">
        <v>217</v>
      </c>
      <c r="LC452" s="2" t="s">
        <v>220</v>
      </c>
      <c r="LD452" s="2" t="s">
        <v>220</v>
      </c>
      <c r="LE452" s="2" t="s">
        <v>232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277</v>
      </c>
      <c r="LN452" s="2" t="s">
        <v>217</v>
      </c>
      <c r="LO452" s="2" t="s">
        <v>220</v>
      </c>
      <c r="LP452" s="2" t="s">
        <v>220</v>
      </c>
      <c r="LQ452" s="2" t="s">
        <v>232</v>
      </c>
      <c r="LR452" s="2" t="s">
        <v>220</v>
      </c>
      <c r="LS452" s="4"/>
      <c r="LT452" s="8"/>
      <c r="LU452" s="4"/>
      <c r="LV452" s="8"/>
      <c r="LW452" s="7"/>
      <c r="LX452" s="7"/>
      <c r="LY452" s="2" t="s">
        <v>277</v>
      </c>
      <c r="LZ452" s="2" t="s">
        <v>217</v>
      </c>
      <c r="MA452" s="2" t="s">
        <v>220</v>
      </c>
      <c r="MB452" s="2" t="s">
        <v>220</v>
      </c>
      <c r="MC452" s="2" t="s">
        <v>232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230</v>
      </c>
      <c r="ML452" s="2" t="s">
        <v>270</v>
      </c>
      <c r="MM452" s="2" t="s">
        <v>266</v>
      </c>
      <c r="MN452" s="2" t="s">
        <v>220</v>
      </c>
      <c r="MO452" s="2" t="s">
        <v>232</v>
      </c>
      <c r="MP452" s="2" t="s">
        <v>220</v>
      </c>
      <c r="MQ452" s="4"/>
      <c r="MR452" s="8"/>
      <c r="MS452" s="4"/>
      <c r="MT452" s="8"/>
      <c r="MU452" s="7"/>
      <c r="MV452" s="7"/>
      <c r="MW452" s="2" t="s">
        <v>230</v>
      </c>
      <c r="MX452" s="2" t="s">
        <v>274</v>
      </c>
      <c r="MY452" s="2" t="s">
        <v>648</v>
      </c>
      <c r="MZ452" s="2" t="s">
        <v>1628</v>
      </c>
      <c r="NA452" s="2" t="s">
        <v>232</v>
      </c>
      <c r="NB452" s="2" t="s">
        <v>220</v>
      </c>
      <c r="NC452" s="4"/>
      <c r="ND452" s="8"/>
      <c r="NE452" s="4"/>
      <c r="NF452" s="8"/>
      <c r="NG452" s="7"/>
      <c r="NH452" s="7"/>
      <c r="NI452" s="2" t="s">
        <v>220</v>
      </c>
      <c r="NJ452" s="2" t="s">
        <v>220</v>
      </c>
      <c r="NK452" s="2" t="s">
        <v>220</v>
      </c>
      <c r="NL452" s="2" t="s">
        <v>220</v>
      </c>
      <c r="NM452" s="2" t="s">
        <v>220</v>
      </c>
      <c r="NN452" s="2" t="s">
        <v>220</v>
      </c>
      <c r="NO452" s="4"/>
      <c r="NP452" s="8"/>
      <c r="NQ452" s="4"/>
      <c r="NR452" s="8"/>
      <c r="NS452" s="7"/>
      <c r="NT452" s="7"/>
      <c r="NU452" s="2" t="s">
        <v>277</v>
      </c>
      <c r="NV452" s="2" t="s">
        <v>217</v>
      </c>
      <c r="NW452" s="2" t="s">
        <v>220</v>
      </c>
      <c r="NX452" s="2" t="s">
        <v>220</v>
      </c>
      <c r="NY452" s="2" t="s">
        <v>232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220</v>
      </c>
      <c r="OI452" s="2" t="s">
        <v>220</v>
      </c>
      <c r="OJ452" s="2" t="s">
        <v>220</v>
      </c>
      <c r="OK452" s="2" t="s">
        <v>220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230</v>
      </c>
      <c r="OT452" s="2" t="s">
        <v>270</v>
      </c>
      <c r="OU452" s="2" t="s">
        <v>607</v>
      </c>
      <c r="OV452" s="2" t="s">
        <v>1431</v>
      </c>
      <c r="OW452" s="2" t="s">
        <v>232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220</v>
      </c>
      <c r="PF452" s="2" t="s">
        <v>220</v>
      </c>
      <c r="PG452" s="2" t="s">
        <v>220</v>
      </c>
      <c r="PH452" s="2" t="s">
        <v>220</v>
      </c>
      <c r="PI452" s="2" t="s">
        <v>220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230</v>
      </c>
      <c r="PR452" s="2" t="s">
        <v>270</v>
      </c>
      <c r="PS452" s="2" t="s">
        <v>1731</v>
      </c>
      <c r="PT452" s="2" t="s">
        <v>990</v>
      </c>
      <c r="PU452" s="2" t="s">
        <v>232</v>
      </c>
      <c r="PV452" s="2" t="s">
        <v>220</v>
      </c>
      <c r="PW452" s="4">
        <v>75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</row>
    <row r="453">
      <c r="A453" s="2" t="s">
        <v>3756</v>
      </c>
      <c r="B453" s="2" t="s">
        <v>209</v>
      </c>
      <c r="C453" s="2" t="s">
        <v>3341</v>
      </c>
      <c r="D453" s="2" t="s">
        <v>1713</v>
      </c>
      <c r="E453" s="2" t="s">
        <v>2173</v>
      </c>
      <c r="F453" s="2" t="s">
        <v>3498</v>
      </c>
      <c r="G453" s="2" t="s">
        <v>3498</v>
      </c>
      <c r="H453" s="2" t="s">
        <v>3498</v>
      </c>
      <c r="I453" s="2" t="s">
        <v>3757</v>
      </c>
      <c r="J453" s="2" t="s">
        <v>215</v>
      </c>
      <c r="K453" s="2" t="s">
        <v>1528</v>
      </c>
      <c r="L453" s="3">
        <v>75</v>
      </c>
      <c r="M453" s="3">
        <v>78.74</v>
      </c>
      <c r="N453" s="3">
        <v>149.99</v>
      </c>
      <c r="O453" s="2" t="s">
        <v>217</v>
      </c>
      <c r="P453" s="2" t="s">
        <v>673</v>
      </c>
      <c r="Q453" s="2" t="s">
        <v>219</v>
      </c>
      <c r="R453" s="2" t="s">
        <v>220</v>
      </c>
      <c r="S453" s="2" t="s">
        <v>3500</v>
      </c>
      <c r="T453" s="2" t="s">
        <v>222</v>
      </c>
      <c r="U453" s="2" t="s">
        <v>3531</v>
      </c>
      <c r="V453" s="2" t="s">
        <v>3326</v>
      </c>
      <c r="W453" s="2" t="s">
        <v>3029</v>
      </c>
      <c r="X453" s="2" t="s">
        <v>844</v>
      </c>
      <c r="Y453" s="2" t="s">
        <v>2937</v>
      </c>
      <c r="Z453" s="4">
        <v>48</v>
      </c>
      <c r="AA453" s="4">
        <f>=ROUNDDOWN(24,0)</f>
      </c>
      <c r="AB453" s="5">
        <v>2</v>
      </c>
      <c r="AC453" s="2" t="s">
        <v>1003</v>
      </c>
      <c r="AD453" s="4">
        <v>25</v>
      </c>
      <c r="AE453" s="4">
        <v>25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>
        <v>1</v>
      </c>
      <c r="AQ453" s="8">
        <v>86.63</v>
      </c>
      <c r="AR453" s="4">
        <v>5</v>
      </c>
      <c r="AS453" s="8">
        <v>433.15</v>
      </c>
      <c r="AT453" s="7">
        <v>-0.8</v>
      </c>
      <c r="AU453" s="7">
        <v>-0.8</v>
      </c>
      <c r="AV453" s="4">
        <v>7</v>
      </c>
      <c r="AW453" s="8">
        <v>633.75</v>
      </c>
      <c r="AX453" s="4">
        <v>11</v>
      </c>
      <c r="AY453" s="8">
        <v>1014.02</v>
      </c>
      <c r="AZ453" s="7">
        <v>-0.3636</v>
      </c>
      <c r="BA453" s="7">
        <v>-0.375</v>
      </c>
      <c r="BB453" s="7">
        <v>0.1367</v>
      </c>
      <c r="BC453" s="4">
        <v>7</v>
      </c>
      <c r="BD453" s="8">
        <v>633.75</v>
      </c>
      <c r="BE453" s="4">
        <v>11</v>
      </c>
      <c r="BF453" s="8">
        <v>1014.02</v>
      </c>
      <c r="BG453" s="7">
        <v>-0.3636</v>
      </c>
      <c r="BH453" s="7">
        <v>-0.375</v>
      </c>
      <c r="BI453" s="7">
        <v>1</v>
      </c>
      <c r="BJ453" s="4">
        <v>1</v>
      </c>
      <c r="BK453" s="8">
        <v>86.63</v>
      </c>
      <c r="BL453" s="2" t="s">
        <v>18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416</v>
      </c>
      <c r="BV453" s="2" t="s">
        <v>217</v>
      </c>
      <c r="BW453" s="2" t="s">
        <v>220</v>
      </c>
      <c r="BX453" s="2" t="s">
        <v>220</v>
      </c>
      <c r="BY453" s="2" t="s">
        <v>232</v>
      </c>
      <c r="BZ453" s="2" t="s">
        <v>220</v>
      </c>
      <c r="CA453" s="4"/>
      <c r="CB453" s="8"/>
      <c r="CC453" s="4"/>
      <c r="CD453" s="8"/>
      <c r="CE453" s="7"/>
      <c r="CF453" s="7"/>
      <c r="CG453" s="2" t="s">
        <v>230</v>
      </c>
      <c r="CH453" s="2" t="s">
        <v>217</v>
      </c>
      <c r="CI453" s="2" t="s">
        <v>1093</v>
      </c>
      <c r="CJ453" s="2" t="s">
        <v>861</v>
      </c>
      <c r="CK453" s="2" t="s">
        <v>232</v>
      </c>
      <c r="CL453" s="2" t="s">
        <v>220</v>
      </c>
      <c r="CM453" s="4">
        <v>1</v>
      </c>
      <c r="CN453" s="8">
        <v>86.63</v>
      </c>
      <c r="CO453" s="4">
        <v>5</v>
      </c>
      <c r="CP453" s="8">
        <v>433.15</v>
      </c>
      <c r="CQ453" s="7">
        <v>-0.8</v>
      </c>
      <c r="CR453" s="7">
        <v>-0.8</v>
      </c>
      <c r="CS453" s="2" t="s">
        <v>230</v>
      </c>
      <c r="CT453" s="2" t="s">
        <v>217</v>
      </c>
      <c r="CU453" s="2" t="s">
        <v>545</v>
      </c>
      <c r="CV453" s="2" t="s">
        <v>1817</v>
      </c>
      <c r="CW453" s="2" t="s">
        <v>232</v>
      </c>
      <c r="CX453" s="2" t="s">
        <v>220</v>
      </c>
      <c r="CY453" s="4"/>
      <c r="CZ453" s="8"/>
      <c r="DA453" s="4"/>
      <c r="DB453" s="8"/>
      <c r="DC453" s="7"/>
      <c r="DD453" s="7"/>
      <c r="DE453" s="2" t="s">
        <v>230</v>
      </c>
      <c r="DF453" s="2" t="s">
        <v>217</v>
      </c>
      <c r="DG453" s="2" t="s">
        <v>1093</v>
      </c>
      <c r="DH453" s="2" t="s">
        <v>919</v>
      </c>
      <c r="DI453" s="2" t="s">
        <v>232</v>
      </c>
      <c r="DJ453" s="2" t="s">
        <v>220</v>
      </c>
      <c r="DK453" s="4"/>
      <c r="DL453" s="8"/>
      <c r="DM453" s="4"/>
      <c r="DN453" s="8"/>
      <c r="DO453" s="7"/>
      <c r="DP453" s="7"/>
      <c r="DQ453" s="2" t="s">
        <v>230</v>
      </c>
      <c r="DR453" s="2" t="s">
        <v>217</v>
      </c>
      <c r="DS453" s="2" t="s">
        <v>2937</v>
      </c>
      <c r="DT453" s="2" t="s">
        <v>1340</v>
      </c>
      <c r="DU453" s="2" t="s">
        <v>232</v>
      </c>
      <c r="DV453" s="2" t="s">
        <v>220</v>
      </c>
      <c r="DW453" s="4"/>
      <c r="DX453" s="8"/>
      <c r="DY453" s="4"/>
      <c r="DZ453" s="8"/>
      <c r="EA453" s="7"/>
      <c r="EB453" s="7"/>
      <c r="EC453" s="2" t="s">
        <v>230</v>
      </c>
      <c r="ED453" s="2" t="s">
        <v>217</v>
      </c>
      <c r="EE453" s="2" t="s">
        <v>622</v>
      </c>
      <c r="EF453" s="2" t="s">
        <v>522</v>
      </c>
      <c r="EG453" s="2" t="s">
        <v>232</v>
      </c>
      <c r="EH453" s="2" t="s">
        <v>220</v>
      </c>
      <c r="EI453" s="4"/>
      <c r="EJ453" s="8"/>
      <c r="EK453" s="4"/>
      <c r="EL453" s="8"/>
      <c r="EM453" s="7"/>
      <c r="EN453" s="7"/>
      <c r="EO453" s="2" t="s">
        <v>268</v>
      </c>
      <c r="EP453" s="2" t="s">
        <v>217</v>
      </c>
      <c r="EQ453" s="2" t="s">
        <v>220</v>
      </c>
      <c r="ER453" s="2" t="s">
        <v>220</v>
      </c>
      <c r="ES453" s="2" t="s">
        <v>232</v>
      </c>
      <c r="ET453" s="2" t="s">
        <v>220</v>
      </c>
      <c r="EU453" s="4"/>
      <c r="EV453" s="8"/>
      <c r="EW453" s="4"/>
      <c r="EX453" s="8"/>
      <c r="EY453" s="7"/>
      <c r="EZ453" s="7"/>
      <c r="FA453" s="2" t="s">
        <v>230</v>
      </c>
      <c r="FB453" s="2" t="s">
        <v>274</v>
      </c>
      <c r="FC453" s="2" t="s">
        <v>1038</v>
      </c>
      <c r="FD453" s="2" t="s">
        <v>1926</v>
      </c>
      <c r="FE453" s="2" t="s">
        <v>232</v>
      </c>
      <c r="FF453" s="2" t="s">
        <v>220</v>
      </c>
      <c r="FG453" s="4"/>
      <c r="FH453" s="8"/>
      <c r="FI453" s="4"/>
      <c r="FJ453" s="8"/>
      <c r="FK453" s="7"/>
      <c r="FL453" s="7"/>
      <c r="FM453" s="2" t="s">
        <v>230</v>
      </c>
      <c r="FN453" s="2" t="s">
        <v>217</v>
      </c>
      <c r="FO453" s="2" t="s">
        <v>1802</v>
      </c>
      <c r="FP453" s="2" t="s">
        <v>1119</v>
      </c>
      <c r="FQ453" s="2" t="s">
        <v>232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277</v>
      </c>
      <c r="FZ453" s="2" t="s">
        <v>217</v>
      </c>
      <c r="GA453" s="2" t="s">
        <v>220</v>
      </c>
      <c r="GB453" s="2" t="s">
        <v>220</v>
      </c>
      <c r="GC453" s="2" t="s">
        <v>232</v>
      </c>
      <c r="GD453" s="2" t="s">
        <v>220</v>
      </c>
      <c r="GE453" s="4"/>
      <c r="GF453" s="8"/>
      <c r="GG453" s="4"/>
      <c r="GH453" s="8"/>
      <c r="GI453" s="7"/>
      <c r="GJ453" s="7"/>
      <c r="GK453" s="2" t="s">
        <v>277</v>
      </c>
      <c r="GL453" s="2" t="s">
        <v>217</v>
      </c>
      <c r="GM453" s="2" t="s">
        <v>220</v>
      </c>
      <c r="GN453" s="2" t="s">
        <v>220</v>
      </c>
      <c r="GO453" s="2" t="s">
        <v>232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268</v>
      </c>
      <c r="GX453" s="2" t="s">
        <v>217</v>
      </c>
      <c r="GY453" s="2" t="s">
        <v>220</v>
      </c>
      <c r="GZ453" s="2" t="s">
        <v>220</v>
      </c>
      <c r="HA453" s="2" t="s">
        <v>232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254</v>
      </c>
      <c r="HJ453" s="2" t="s">
        <v>217</v>
      </c>
      <c r="HK453" s="2" t="s">
        <v>220</v>
      </c>
      <c r="HL453" s="2" t="s">
        <v>220</v>
      </c>
      <c r="HM453" s="2" t="s">
        <v>232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254</v>
      </c>
      <c r="HV453" s="2" t="s">
        <v>217</v>
      </c>
      <c r="HW453" s="2" t="s">
        <v>220</v>
      </c>
      <c r="HX453" s="2" t="s">
        <v>220</v>
      </c>
      <c r="HY453" s="2" t="s">
        <v>232</v>
      </c>
      <c r="HZ453" s="2" t="s">
        <v>220</v>
      </c>
      <c r="IA453" s="4"/>
      <c r="IB453" s="8"/>
      <c r="IC453" s="4"/>
      <c r="ID453" s="8"/>
      <c r="IE453" s="7"/>
      <c r="IF453" s="7"/>
      <c r="IG453" s="2" t="s">
        <v>230</v>
      </c>
      <c r="IH453" s="2" t="s">
        <v>217</v>
      </c>
      <c r="II453" s="2" t="s">
        <v>1093</v>
      </c>
      <c r="IJ453" s="2" t="s">
        <v>2150</v>
      </c>
      <c r="IK453" s="2" t="s">
        <v>232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277</v>
      </c>
      <c r="IT453" s="2" t="s">
        <v>217</v>
      </c>
      <c r="IU453" s="2" t="s">
        <v>220</v>
      </c>
      <c r="IV453" s="2" t="s">
        <v>220</v>
      </c>
      <c r="IW453" s="2" t="s">
        <v>232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254</v>
      </c>
      <c r="JF453" s="2" t="s">
        <v>217</v>
      </c>
      <c r="JG453" s="2" t="s">
        <v>220</v>
      </c>
      <c r="JH453" s="2" t="s">
        <v>220</v>
      </c>
      <c r="JI453" s="2" t="s">
        <v>232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230</v>
      </c>
      <c r="JR453" s="2" t="s">
        <v>217</v>
      </c>
      <c r="JS453" s="2" t="s">
        <v>330</v>
      </c>
      <c r="JT453" s="2" t="s">
        <v>220</v>
      </c>
      <c r="JU453" s="2" t="s">
        <v>232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277</v>
      </c>
      <c r="KD453" s="2" t="s">
        <v>217</v>
      </c>
      <c r="KE453" s="2" t="s">
        <v>220</v>
      </c>
      <c r="KF453" s="2" t="s">
        <v>220</v>
      </c>
      <c r="KG453" s="2" t="s">
        <v>232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277</v>
      </c>
      <c r="KP453" s="2" t="s">
        <v>217</v>
      </c>
      <c r="KQ453" s="2" t="s">
        <v>220</v>
      </c>
      <c r="KR453" s="2" t="s">
        <v>220</v>
      </c>
      <c r="KS453" s="2" t="s">
        <v>232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277</v>
      </c>
      <c r="LB453" s="2" t="s">
        <v>217</v>
      </c>
      <c r="LC453" s="2" t="s">
        <v>220</v>
      </c>
      <c r="LD453" s="2" t="s">
        <v>220</v>
      </c>
      <c r="LE453" s="2" t="s">
        <v>232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277</v>
      </c>
      <c r="LN453" s="2" t="s">
        <v>217</v>
      </c>
      <c r="LO453" s="2" t="s">
        <v>220</v>
      </c>
      <c r="LP453" s="2" t="s">
        <v>220</v>
      </c>
      <c r="LQ453" s="2" t="s">
        <v>232</v>
      </c>
      <c r="LR453" s="2" t="s">
        <v>220</v>
      </c>
      <c r="LS453" s="4"/>
      <c r="LT453" s="8"/>
      <c r="LU453" s="4"/>
      <c r="LV453" s="8"/>
      <c r="LW453" s="7"/>
      <c r="LX453" s="7"/>
      <c r="LY453" s="2" t="s">
        <v>277</v>
      </c>
      <c r="LZ453" s="2" t="s">
        <v>217</v>
      </c>
      <c r="MA453" s="2" t="s">
        <v>220</v>
      </c>
      <c r="MB453" s="2" t="s">
        <v>220</v>
      </c>
      <c r="MC453" s="2" t="s">
        <v>232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277</v>
      </c>
      <c r="ML453" s="2" t="s">
        <v>217</v>
      </c>
      <c r="MM453" s="2" t="s">
        <v>220</v>
      </c>
      <c r="MN453" s="2" t="s">
        <v>220</v>
      </c>
      <c r="MO453" s="2" t="s">
        <v>232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230</v>
      </c>
      <c r="MX453" s="2" t="s">
        <v>274</v>
      </c>
      <c r="MY453" s="2" t="s">
        <v>1093</v>
      </c>
      <c r="MZ453" s="2" t="s">
        <v>1873</v>
      </c>
      <c r="NA453" s="2" t="s">
        <v>232</v>
      </c>
      <c r="NB453" s="2" t="s">
        <v>220</v>
      </c>
      <c r="NC453" s="4"/>
      <c r="ND453" s="8"/>
      <c r="NE453" s="4"/>
      <c r="NF453" s="8"/>
      <c r="NG453" s="7"/>
      <c r="NH453" s="7"/>
      <c r="NI453" s="2" t="s">
        <v>268</v>
      </c>
      <c r="NJ453" s="2" t="s">
        <v>217</v>
      </c>
      <c r="NK453" s="2" t="s">
        <v>220</v>
      </c>
      <c r="NL453" s="2" t="s">
        <v>220</v>
      </c>
      <c r="NM453" s="2" t="s">
        <v>232</v>
      </c>
      <c r="NN453" s="2" t="s">
        <v>220</v>
      </c>
      <c r="NO453" s="4"/>
      <c r="NP453" s="8"/>
      <c r="NQ453" s="4"/>
      <c r="NR453" s="8"/>
      <c r="NS453" s="7"/>
      <c r="NT453" s="7"/>
      <c r="NU453" s="2" t="s">
        <v>277</v>
      </c>
      <c r="NV453" s="2" t="s">
        <v>217</v>
      </c>
      <c r="NW453" s="2" t="s">
        <v>220</v>
      </c>
      <c r="NX453" s="2" t="s">
        <v>220</v>
      </c>
      <c r="NY453" s="2" t="s">
        <v>232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217</v>
      </c>
      <c r="OI453" s="2" t="s">
        <v>220</v>
      </c>
      <c r="OJ453" s="2" t="s">
        <v>220</v>
      </c>
      <c r="OK453" s="2" t="s">
        <v>232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277</v>
      </c>
      <c r="OT453" s="2" t="s">
        <v>270</v>
      </c>
      <c r="OU453" s="2" t="s">
        <v>220</v>
      </c>
      <c r="OV453" s="2" t="s">
        <v>220</v>
      </c>
      <c r="OW453" s="2" t="s">
        <v>232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277</v>
      </c>
      <c r="PF453" s="2" t="s">
        <v>217</v>
      </c>
      <c r="PG453" s="2" t="s">
        <v>220</v>
      </c>
      <c r="PH453" s="2" t="s">
        <v>220</v>
      </c>
      <c r="PI453" s="2" t="s">
        <v>232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277</v>
      </c>
      <c r="PR453" s="2" t="s">
        <v>270</v>
      </c>
      <c r="PS453" s="2" t="s">
        <v>220</v>
      </c>
      <c r="PT453" s="2" t="s">
        <v>220</v>
      </c>
      <c r="PU453" s="2" t="s">
        <v>232</v>
      </c>
      <c r="PV453" s="2" t="s">
        <v>220</v>
      </c>
      <c r="PW453" s="4">
        <v>48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>
        <v>25</v>
      </c>
      <c r="TC453" s="4"/>
      <c r="TD453" s="4"/>
      <c r="TE453" s="4"/>
      <c r="TF453" s="4"/>
      <c r="TG453" s="4"/>
      <c r="TH453" s="4"/>
    </row>
    <row r="454">
      <c r="A454" s="2" t="s">
        <v>3758</v>
      </c>
      <c r="B454" s="2" t="s">
        <v>209</v>
      </c>
      <c r="C454" s="2" t="s">
        <v>3341</v>
      </c>
      <c r="D454" s="2" t="s">
        <v>1713</v>
      </c>
      <c r="E454" s="2" t="s">
        <v>2173</v>
      </c>
      <c r="F454" s="2" t="s">
        <v>3498</v>
      </c>
      <c r="G454" s="2" t="s">
        <v>3498</v>
      </c>
      <c r="H454" s="2" t="s">
        <v>3498</v>
      </c>
      <c r="I454" s="2" t="s">
        <v>3757</v>
      </c>
      <c r="J454" s="2" t="s">
        <v>1518</v>
      </c>
      <c r="K454" s="2" t="s">
        <v>1528</v>
      </c>
      <c r="L454" s="3">
        <v>85</v>
      </c>
      <c r="M454" s="3">
        <v>89.24</v>
      </c>
      <c r="N454" s="3">
        <v>169.99</v>
      </c>
      <c r="O454" s="2" t="s">
        <v>217</v>
      </c>
      <c r="P454" s="2" t="s">
        <v>673</v>
      </c>
      <c r="Q454" s="2" t="s">
        <v>219</v>
      </c>
      <c r="R454" s="2" t="s">
        <v>220</v>
      </c>
      <c r="S454" s="2" t="s">
        <v>3500</v>
      </c>
      <c r="T454" s="2" t="s">
        <v>222</v>
      </c>
      <c r="U454" s="2" t="s">
        <v>3531</v>
      </c>
      <c r="V454" s="2" t="s">
        <v>3326</v>
      </c>
      <c r="W454" s="2" t="s">
        <v>3029</v>
      </c>
      <c r="X454" s="2" t="s">
        <v>844</v>
      </c>
      <c r="Y454" s="2" t="s">
        <v>2937</v>
      </c>
      <c r="Z454" s="4">
        <v>76</v>
      </c>
      <c r="AA454" s="4">
        <f>=ROUNDDOWN(25.3333333333333,0)</f>
      </c>
      <c r="AB454" s="5">
        <v>3</v>
      </c>
      <c r="AC454" s="2" t="s">
        <v>1003</v>
      </c>
      <c r="AD454" s="4">
        <v>30</v>
      </c>
      <c r="AE454" s="4">
        <v>30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6</v>
      </c>
      <c r="AQ454" s="8">
        <v>547.12</v>
      </c>
      <c r="AR454" s="4">
        <v>6</v>
      </c>
      <c r="AS454" s="8">
        <v>580.87</v>
      </c>
      <c r="AT454" s="7"/>
      <c r="AU454" s="7">
        <v>-0.0581</v>
      </c>
      <c r="AV454" s="4" t="s">
        <v>220</v>
      </c>
      <c r="AW454" s="8" t="s">
        <v>220</v>
      </c>
      <c r="AX454" s="4" t="s">
        <v>220</v>
      </c>
      <c r="AY454" s="8" t="s">
        <v>220</v>
      </c>
      <c r="AZ454" s="7" t="s">
        <v>220</v>
      </c>
      <c r="BA454" s="7" t="s">
        <v>220</v>
      </c>
      <c r="BB454" s="7">
        <v>0.8633</v>
      </c>
      <c r="BC454" s="4" t="s">
        <v>220</v>
      </c>
      <c r="BD454" s="8" t="s">
        <v>220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 t="s">
        <v>220</v>
      </c>
      <c r="BJ454" s="4">
        <v>6</v>
      </c>
      <c r="BK454" s="8">
        <v>547.12</v>
      </c>
      <c r="BL454" s="2" t="s">
        <v>3501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416</v>
      </c>
      <c r="BV454" s="2" t="s">
        <v>217</v>
      </c>
      <c r="BW454" s="2" t="s">
        <v>220</v>
      </c>
      <c r="BX454" s="2" t="s">
        <v>220</v>
      </c>
      <c r="BY454" s="2" t="s">
        <v>232</v>
      </c>
      <c r="BZ454" s="2" t="s">
        <v>220</v>
      </c>
      <c r="CA454" s="4">
        <v>2</v>
      </c>
      <c r="CB454" s="8">
        <v>187.24</v>
      </c>
      <c r="CC454" s="4"/>
      <c r="CD454" s="8"/>
      <c r="CE454" s="7"/>
      <c r="CF454" s="7"/>
      <c r="CG454" s="2" t="s">
        <v>230</v>
      </c>
      <c r="CH454" s="2" t="s">
        <v>217</v>
      </c>
      <c r="CI454" s="2" t="s">
        <v>1093</v>
      </c>
      <c r="CJ454" s="2" t="s">
        <v>1024</v>
      </c>
      <c r="CK454" s="2" t="s">
        <v>232</v>
      </c>
      <c r="CL454" s="2" t="s">
        <v>220</v>
      </c>
      <c r="CM454" s="4"/>
      <c r="CN454" s="8"/>
      <c r="CO454" s="4">
        <v>5</v>
      </c>
      <c r="CP454" s="8">
        <v>490.9</v>
      </c>
      <c r="CQ454" s="7">
        <v>-1</v>
      </c>
      <c r="CR454" s="7">
        <v>-1</v>
      </c>
      <c r="CS454" s="2" t="s">
        <v>230</v>
      </c>
      <c r="CT454" s="2" t="s">
        <v>217</v>
      </c>
      <c r="CU454" s="2" t="s">
        <v>545</v>
      </c>
      <c r="CV454" s="2" t="s">
        <v>1267</v>
      </c>
      <c r="CW454" s="2" t="s">
        <v>232</v>
      </c>
      <c r="CX454" s="2" t="s">
        <v>220</v>
      </c>
      <c r="CY454" s="4">
        <v>4</v>
      </c>
      <c r="CZ454" s="8">
        <v>359.88</v>
      </c>
      <c r="DA454" s="4">
        <v>1</v>
      </c>
      <c r="DB454" s="8">
        <v>89.97</v>
      </c>
      <c r="DC454" s="7">
        <v>3</v>
      </c>
      <c r="DD454" s="7">
        <v>3</v>
      </c>
      <c r="DE454" s="2" t="s">
        <v>230</v>
      </c>
      <c r="DF454" s="2" t="s">
        <v>217</v>
      </c>
      <c r="DG454" s="2" t="s">
        <v>1093</v>
      </c>
      <c r="DH454" s="2" t="s">
        <v>908</v>
      </c>
      <c r="DI454" s="2" t="s">
        <v>232</v>
      </c>
      <c r="DJ454" s="2" t="s">
        <v>220</v>
      </c>
      <c r="DK454" s="4"/>
      <c r="DL454" s="8"/>
      <c r="DM454" s="4"/>
      <c r="DN454" s="8"/>
      <c r="DO454" s="7"/>
      <c r="DP454" s="7"/>
      <c r="DQ454" s="2" t="s">
        <v>230</v>
      </c>
      <c r="DR454" s="2" t="s">
        <v>217</v>
      </c>
      <c r="DS454" s="2" t="s">
        <v>2937</v>
      </c>
      <c r="DT454" s="2" t="s">
        <v>1921</v>
      </c>
      <c r="DU454" s="2" t="s">
        <v>232</v>
      </c>
      <c r="DV454" s="2" t="s">
        <v>220</v>
      </c>
      <c r="DW454" s="4"/>
      <c r="DX454" s="8"/>
      <c r="DY454" s="4"/>
      <c r="DZ454" s="8"/>
      <c r="EA454" s="7"/>
      <c r="EB454" s="7"/>
      <c r="EC454" s="2" t="s">
        <v>230</v>
      </c>
      <c r="ED454" s="2" t="s">
        <v>217</v>
      </c>
      <c r="EE454" s="2" t="s">
        <v>622</v>
      </c>
      <c r="EF454" s="2" t="s">
        <v>522</v>
      </c>
      <c r="EG454" s="2" t="s">
        <v>232</v>
      </c>
      <c r="EH454" s="2" t="s">
        <v>220</v>
      </c>
      <c r="EI454" s="4"/>
      <c r="EJ454" s="8"/>
      <c r="EK454" s="4"/>
      <c r="EL454" s="8"/>
      <c r="EM454" s="7"/>
      <c r="EN454" s="7"/>
      <c r="EO454" s="2" t="s">
        <v>268</v>
      </c>
      <c r="EP454" s="2" t="s">
        <v>217</v>
      </c>
      <c r="EQ454" s="2" t="s">
        <v>220</v>
      </c>
      <c r="ER454" s="2" t="s">
        <v>220</v>
      </c>
      <c r="ES454" s="2" t="s">
        <v>232</v>
      </c>
      <c r="ET454" s="2" t="s">
        <v>220</v>
      </c>
      <c r="EU454" s="4"/>
      <c r="EV454" s="8"/>
      <c r="EW454" s="4"/>
      <c r="EX454" s="8"/>
      <c r="EY454" s="7"/>
      <c r="EZ454" s="7"/>
      <c r="FA454" s="2" t="s">
        <v>230</v>
      </c>
      <c r="FB454" s="2" t="s">
        <v>274</v>
      </c>
      <c r="FC454" s="2" t="s">
        <v>1038</v>
      </c>
      <c r="FD454" s="2" t="s">
        <v>1351</v>
      </c>
      <c r="FE454" s="2" t="s">
        <v>232</v>
      </c>
      <c r="FF454" s="2" t="s">
        <v>220</v>
      </c>
      <c r="FG454" s="4"/>
      <c r="FH454" s="8"/>
      <c r="FI454" s="4"/>
      <c r="FJ454" s="8"/>
      <c r="FK454" s="7"/>
      <c r="FL454" s="7"/>
      <c r="FM454" s="2" t="s">
        <v>230</v>
      </c>
      <c r="FN454" s="2" t="s">
        <v>217</v>
      </c>
      <c r="FO454" s="2" t="s">
        <v>1802</v>
      </c>
      <c r="FP454" s="2" t="s">
        <v>3759</v>
      </c>
      <c r="FQ454" s="2" t="s">
        <v>232</v>
      </c>
      <c r="FR454" s="2" t="s">
        <v>220</v>
      </c>
      <c r="FS454" s="4"/>
      <c r="FT454" s="8"/>
      <c r="FU454" s="4"/>
      <c r="FV454" s="8"/>
      <c r="FW454" s="7"/>
      <c r="FX454" s="7"/>
      <c r="FY454" s="2" t="s">
        <v>277</v>
      </c>
      <c r="FZ454" s="2" t="s">
        <v>217</v>
      </c>
      <c r="GA454" s="2" t="s">
        <v>220</v>
      </c>
      <c r="GB454" s="2" t="s">
        <v>220</v>
      </c>
      <c r="GC454" s="2" t="s">
        <v>232</v>
      </c>
      <c r="GD454" s="2" t="s">
        <v>220</v>
      </c>
      <c r="GE454" s="4"/>
      <c r="GF454" s="8"/>
      <c r="GG454" s="4"/>
      <c r="GH454" s="8"/>
      <c r="GI454" s="7"/>
      <c r="GJ454" s="7"/>
      <c r="GK454" s="2" t="s">
        <v>277</v>
      </c>
      <c r="GL454" s="2" t="s">
        <v>217</v>
      </c>
      <c r="GM454" s="2" t="s">
        <v>220</v>
      </c>
      <c r="GN454" s="2" t="s">
        <v>220</v>
      </c>
      <c r="GO454" s="2" t="s">
        <v>232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268</v>
      </c>
      <c r="GX454" s="2" t="s">
        <v>217</v>
      </c>
      <c r="GY454" s="2" t="s">
        <v>220</v>
      </c>
      <c r="GZ454" s="2" t="s">
        <v>220</v>
      </c>
      <c r="HA454" s="2" t="s">
        <v>232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254</v>
      </c>
      <c r="HJ454" s="2" t="s">
        <v>217</v>
      </c>
      <c r="HK454" s="2" t="s">
        <v>220</v>
      </c>
      <c r="HL454" s="2" t="s">
        <v>220</v>
      </c>
      <c r="HM454" s="2" t="s">
        <v>232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230</v>
      </c>
      <c r="HV454" s="2" t="s">
        <v>217</v>
      </c>
      <c r="HW454" s="2" t="s">
        <v>291</v>
      </c>
      <c r="HX454" s="2" t="s">
        <v>220</v>
      </c>
      <c r="HY454" s="2" t="s">
        <v>232</v>
      </c>
      <c r="HZ454" s="2" t="s">
        <v>220</v>
      </c>
      <c r="IA454" s="4"/>
      <c r="IB454" s="8"/>
      <c r="IC454" s="4"/>
      <c r="ID454" s="8"/>
      <c r="IE454" s="7"/>
      <c r="IF454" s="7"/>
      <c r="IG454" s="2" t="s">
        <v>230</v>
      </c>
      <c r="IH454" s="2" t="s">
        <v>217</v>
      </c>
      <c r="II454" s="2" t="s">
        <v>1093</v>
      </c>
      <c r="IJ454" s="2" t="s">
        <v>220</v>
      </c>
      <c r="IK454" s="2" t="s">
        <v>232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277</v>
      </c>
      <c r="IT454" s="2" t="s">
        <v>217</v>
      </c>
      <c r="IU454" s="2" t="s">
        <v>220</v>
      </c>
      <c r="IV454" s="2" t="s">
        <v>220</v>
      </c>
      <c r="IW454" s="2" t="s">
        <v>232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254</v>
      </c>
      <c r="JF454" s="2" t="s">
        <v>217</v>
      </c>
      <c r="JG454" s="2" t="s">
        <v>220</v>
      </c>
      <c r="JH454" s="2" t="s">
        <v>220</v>
      </c>
      <c r="JI454" s="2" t="s">
        <v>232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230</v>
      </c>
      <c r="JR454" s="2" t="s">
        <v>217</v>
      </c>
      <c r="JS454" s="2" t="s">
        <v>330</v>
      </c>
      <c r="JT454" s="2" t="s">
        <v>329</v>
      </c>
      <c r="JU454" s="2" t="s">
        <v>232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277</v>
      </c>
      <c r="KD454" s="2" t="s">
        <v>217</v>
      </c>
      <c r="KE454" s="2" t="s">
        <v>220</v>
      </c>
      <c r="KF454" s="2" t="s">
        <v>220</v>
      </c>
      <c r="KG454" s="2" t="s">
        <v>232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277</v>
      </c>
      <c r="KP454" s="2" t="s">
        <v>217</v>
      </c>
      <c r="KQ454" s="2" t="s">
        <v>220</v>
      </c>
      <c r="KR454" s="2" t="s">
        <v>220</v>
      </c>
      <c r="KS454" s="2" t="s">
        <v>232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277</v>
      </c>
      <c r="LB454" s="2" t="s">
        <v>217</v>
      </c>
      <c r="LC454" s="2" t="s">
        <v>220</v>
      </c>
      <c r="LD454" s="2" t="s">
        <v>220</v>
      </c>
      <c r="LE454" s="2" t="s">
        <v>232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277</v>
      </c>
      <c r="LN454" s="2" t="s">
        <v>217</v>
      </c>
      <c r="LO454" s="2" t="s">
        <v>220</v>
      </c>
      <c r="LP454" s="2" t="s">
        <v>220</v>
      </c>
      <c r="LQ454" s="2" t="s">
        <v>232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277</v>
      </c>
      <c r="LZ454" s="2" t="s">
        <v>217</v>
      </c>
      <c r="MA454" s="2" t="s">
        <v>220</v>
      </c>
      <c r="MB454" s="2" t="s">
        <v>220</v>
      </c>
      <c r="MC454" s="2" t="s">
        <v>232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277</v>
      </c>
      <c r="ML454" s="2" t="s">
        <v>217</v>
      </c>
      <c r="MM454" s="2" t="s">
        <v>220</v>
      </c>
      <c r="MN454" s="2" t="s">
        <v>220</v>
      </c>
      <c r="MO454" s="2" t="s">
        <v>232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230</v>
      </c>
      <c r="MX454" s="2" t="s">
        <v>274</v>
      </c>
      <c r="MY454" s="2" t="s">
        <v>1093</v>
      </c>
      <c r="MZ454" s="2" t="s">
        <v>1873</v>
      </c>
      <c r="NA454" s="2" t="s">
        <v>232</v>
      </c>
      <c r="NB454" s="2" t="s">
        <v>220</v>
      </c>
      <c r="NC454" s="4"/>
      <c r="ND454" s="8"/>
      <c r="NE454" s="4"/>
      <c r="NF454" s="8"/>
      <c r="NG454" s="7"/>
      <c r="NH454" s="7"/>
      <c r="NI454" s="2" t="s">
        <v>268</v>
      </c>
      <c r="NJ454" s="2" t="s">
        <v>217</v>
      </c>
      <c r="NK454" s="2" t="s">
        <v>220</v>
      </c>
      <c r="NL454" s="2" t="s">
        <v>220</v>
      </c>
      <c r="NM454" s="2" t="s">
        <v>232</v>
      </c>
      <c r="NN454" s="2" t="s">
        <v>220</v>
      </c>
      <c r="NO454" s="4"/>
      <c r="NP454" s="8"/>
      <c r="NQ454" s="4"/>
      <c r="NR454" s="8"/>
      <c r="NS454" s="7"/>
      <c r="NT454" s="7"/>
      <c r="NU454" s="2" t="s">
        <v>277</v>
      </c>
      <c r="NV454" s="2" t="s">
        <v>217</v>
      </c>
      <c r="NW454" s="2" t="s">
        <v>220</v>
      </c>
      <c r="NX454" s="2" t="s">
        <v>220</v>
      </c>
      <c r="NY454" s="2" t="s">
        <v>232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217</v>
      </c>
      <c r="OI454" s="2" t="s">
        <v>220</v>
      </c>
      <c r="OJ454" s="2" t="s">
        <v>220</v>
      </c>
      <c r="OK454" s="2" t="s">
        <v>232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277</v>
      </c>
      <c r="OT454" s="2" t="s">
        <v>270</v>
      </c>
      <c r="OU454" s="2" t="s">
        <v>220</v>
      </c>
      <c r="OV454" s="2" t="s">
        <v>220</v>
      </c>
      <c r="OW454" s="2" t="s">
        <v>232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277</v>
      </c>
      <c r="PF454" s="2" t="s">
        <v>217</v>
      </c>
      <c r="PG454" s="2" t="s">
        <v>220</v>
      </c>
      <c r="PH454" s="2" t="s">
        <v>220</v>
      </c>
      <c r="PI454" s="2" t="s">
        <v>232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277</v>
      </c>
      <c r="PR454" s="2" t="s">
        <v>270</v>
      </c>
      <c r="PS454" s="2" t="s">
        <v>220</v>
      </c>
      <c r="PT454" s="2" t="s">
        <v>220</v>
      </c>
      <c r="PU454" s="2" t="s">
        <v>232</v>
      </c>
      <c r="PV454" s="2" t="s">
        <v>220</v>
      </c>
      <c r="PW454" s="4">
        <v>76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>
        <v>30</v>
      </c>
      <c r="TC454" s="4"/>
      <c r="TD454" s="4"/>
      <c r="TE454" s="4"/>
      <c r="TF454" s="4"/>
      <c r="TG454" s="4"/>
      <c r="TH454" s="4"/>
    </row>
    <row r="455">
      <c r="A455" s="2" t="s">
        <v>3760</v>
      </c>
      <c r="B455" s="2" t="s">
        <v>209</v>
      </c>
      <c r="C455" s="2" t="s">
        <v>3341</v>
      </c>
      <c r="D455" s="2" t="s">
        <v>1713</v>
      </c>
      <c r="E455" s="2" t="s">
        <v>2173</v>
      </c>
      <c r="F455" s="2" t="s">
        <v>3541</v>
      </c>
      <c r="G455" s="2" t="s">
        <v>3541</v>
      </c>
      <c r="H455" s="2" t="s">
        <v>3541</v>
      </c>
      <c r="I455" s="2" t="s">
        <v>3761</v>
      </c>
      <c r="J455" s="2" t="s">
        <v>215</v>
      </c>
      <c r="K455" s="2" t="s">
        <v>1528</v>
      </c>
      <c r="L455" s="3">
        <v>75</v>
      </c>
      <c r="M455" s="3">
        <v>78.74</v>
      </c>
      <c r="N455" s="3">
        <v>159.99</v>
      </c>
      <c r="O455" s="2" t="s">
        <v>217</v>
      </c>
      <c r="P455" s="2" t="s">
        <v>673</v>
      </c>
      <c r="Q455" s="2" t="s">
        <v>219</v>
      </c>
      <c r="R455" s="2" t="s">
        <v>220</v>
      </c>
      <c r="S455" s="2" t="s">
        <v>3543</v>
      </c>
      <c r="T455" s="2" t="s">
        <v>220</v>
      </c>
      <c r="U455" s="2" t="s">
        <v>220</v>
      </c>
      <c r="V455" s="2" t="s">
        <v>3326</v>
      </c>
      <c r="W455" s="2" t="s">
        <v>3167</v>
      </c>
      <c r="X455" s="2" t="s">
        <v>3029</v>
      </c>
      <c r="Y455" s="2" t="s">
        <v>582</v>
      </c>
      <c r="Z455" s="4">
        <v>16</v>
      </c>
      <c r="AA455" s="4">
        <f>=ROUNDDOWN(16,0)</f>
      </c>
      <c r="AB455" s="5">
        <v>1</v>
      </c>
      <c r="AC455" s="2" t="s">
        <v>2670</v>
      </c>
      <c r="AD455" s="4">
        <v>10</v>
      </c>
      <c r="AE455" s="4">
        <v>20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>
        <v>2</v>
      </c>
      <c r="AQ455" s="8">
        <v>150.12</v>
      </c>
      <c r="AR455" s="4">
        <v>5</v>
      </c>
      <c r="AS455" s="8">
        <v>395.89</v>
      </c>
      <c r="AT455" s="7">
        <v>-0.6</v>
      </c>
      <c r="AU455" s="7">
        <v>-0.6208</v>
      </c>
      <c r="AV455" s="4">
        <v>7</v>
      </c>
      <c r="AW455" s="8">
        <v>586.27</v>
      </c>
      <c r="AX455" s="4">
        <v>12</v>
      </c>
      <c r="AY455" s="8">
        <v>997.72</v>
      </c>
      <c r="AZ455" s="7">
        <v>-0.4167</v>
      </c>
      <c r="BA455" s="7">
        <v>-0.4124</v>
      </c>
      <c r="BB455" s="7">
        <v>0.2561</v>
      </c>
      <c r="BC455" s="4">
        <v>7</v>
      </c>
      <c r="BD455" s="8">
        <v>586.27</v>
      </c>
      <c r="BE455" s="4">
        <v>12</v>
      </c>
      <c r="BF455" s="8">
        <v>997.72</v>
      </c>
      <c r="BG455" s="7">
        <v>-0.4167</v>
      </c>
      <c r="BH455" s="7">
        <v>-0.4124</v>
      </c>
      <c r="BI455" s="7">
        <v>1</v>
      </c>
      <c r="BJ455" s="4">
        <v>2</v>
      </c>
      <c r="BK455" s="8">
        <v>150.12</v>
      </c>
      <c r="BL455" s="2" t="s">
        <v>3751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230</v>
      </c>
      <c r="BV455" s="2" t="s">
        <v>217</v>
      </c>
      <c r="BW455" s="2" t="s">
        <v>220</v>
      </c>
      <c r="BX455" s="2" t="s">
        <v>2858</v>
      </c>
      <c r="BY455" s="2" t="s">
        <v>232</v>
      </c>
      <c r="BZ455" s="2" t="s">
        <v>220</v>
      </c>
      <c r="CA455" s="4"/>
      <c r="CB455" s="8"/>
      <c r="CC455" s="4"/>
      <c r="CD455" s="8"/>
      <c r="CE455" s="7"/>
      <c r="CF455" s="7"/>
      <c r="CG455" s="2" t="s">
        <v>230</v>
      </c>
      <c r="CH455" s="2" t="s">
        <v>217</v>
      </c>
      <c r="CI455" s="2" t="s">
        <v>3346</v>
      </c>
      <c r="CJ455" s="2" t="s">
        <v>1602</v>
      </c>
      <c r="CK455" s="2" t="s">
        <v>232</v>
      </c>
      <c r="CL455" s="2" t="s">
        <v>220</v>
      </c>
      <c r="CM455" s="4"/>
      <c r="CN455" s="8"/>
      <c r="CO455" s="4">
        <v>1</v>
      </c>
      <c r="CP455" s="8">
        <v>76.8</v>
      </c>
      <c r="CQ455" s="7">
        <v>-1</v>
      </c>
      <c r="CR455" s="7">
        <v>-1</v>
      </c>
      <c r="CS455" s="2" t="s">
        <v>1589</v>
      </c>
      <c r="CT455" s="2" t="s">
        <v>270</v>
      </c>
      <c r="CU455" s="2" t="s">
        <v>3546</v>
      </c>
      <c r="CV455" s="2" t="s">
        <v>2642</v>
      </c>
      <c r="CW455" s="2" t="s">
        <v>232</v>
      </c>
      <c r="CX455" s="2" t="s">
        <v>220</v>
      </c>
      <c r="CY455" s="4">
        <v>1</v>
      </c>
      <c r="CZ455" s="8">
        <v>75.15</v>
      </c>
      <c r="DA455" s="4"/>
      <c r="DB455" s="8"/>
      <c r="DC455" s="7"/>
      <c r="DD455" s="7"/>
      <c r="DE455" s="2" t="s">
        <v>230</v>
      </c>
      <c r="DF455" s="2" t="s">
        <v>217</v>
      </c>
      <c r="DG455" s="2" t="s">
        <v>1690</v>
      </c>
      <c r="DH455" s="2" t="s">
        <v>466</v>
      </c>
      <c r="DI455" s="2" t="s">
        <v>232</v>
      </c>
      <c r="DJ455" s="2" t="s">
        <v>220</v>
      </c>
      <c r="DK455" s="4"/>
      <c r="DL455" s="8"/>
      <c r="DM455" s="4">
        <v>1</v>
      </c>
      <c r="DN455" s="8">
        <v>78.74</v>
      </c>
      <c r="DO455" s="7">
        <v>-1</v>
      </c>
      <c r="DP455" s="7">
        <v>-1</v>
      </c>
      <c r="DQ455" s="2" t="s">
        <v>230</v>
      </c>
      <c r="DR455" s="2" t="s">
        <v>217</v>
      </c>
      <c r="DS455" s="2" t="s">
        <v>1994</v>
      </c>
      <c r="DT455" s="2" t="s">
        <v>3546</v>
      </c>
      <c r="DU455" s="2" t="s">
        <v>232</v>
      </c>
      <c r="DV455" s="2" t="s">
        <v>220</v>
      </c>
      <c r="DW455" s="4">
        <v>1</v>
      </c>
      <c r="DX455" s="8">
        <v>74.97</v>
      </c>
      <c r="DY455" s="4">
        <v>1</v>
      </c>
      <c r="DZ455" s="8">
        <v>74.97</v>
      </c>
      <c r="EA455" s="7"/>
      <c r="EB455" s="7"/>
      <c r="EC455" s="2" t="s">
        <v>230</v>
      </c>
      <c r="ED455" s="2" t="s">
        <v>217</v>
      </c>
      <c r="EE455" s="2" t="s">
        <v>1999</v>
      </c>
      <c r="EF455" s="2" t="s">
        <v>3762</v>
      </c>
      <c r="EG455" s="2" t="s">
        <v>232</v>
      </c>
      <c r="EH455" s="2" t="s">
        <v>220</v>
      </c>
      <c r="EI455" s="4"/>
      <c r="EJ455" s="8"/>
      <c r="EK455" s="4"/>
      <c r="EL455" s="8"/>
      <c r="EM455" s="7"/>
      <c r="EN455" s="7"/>
      <c r="EO455" s="2" t="s">
        <v>268</v>
      </c>
      <c r="EP455" s="2" t="s">
        <v>217</v>
      </c>
      <c r="EQ455" s="2" t="s">
        <v>220</v>
      </c>
      <c r="ER455" s="2" t="s">
        <v>220</v>
      </c>
      <c r="ES455" s="2" t="s">
        <v>232</v>
      </c>
      <c r="ET455" s="2" t="s">
        <v>220</v>
      </c>
      <c r="EU455" s="4"/>
      <c r="EV455" s="8"/>
      <c r="EW455" s="4">
        <v>2</v>
      </c>
      <c r="EX455" s="8">
        <v>165.38</v>
      </c>
      <c r="EY455" s="7">
        <v>-1</v>
      </c>
      <c r="EZ455" s="7">
        <v>-1</v>
      </c>
      <c r="FA455" s="2" t="s">
        <v>230</v>
      </c>
      <c r="FB455" s="2" t="s">
        <v>217</v>
      </c>
      <c r="FC455" s="2" t="s">
        <v>1038</v>
      </c>
      <c r="FD455" s="2" t="s">
        <v>3763</v>
      </c>
      <c r="FE455" s="2" t="s">
        <v>232</v>
      </c>
      <c r="FF455" s="2" t="s">
        <v>220</v>
      </c>
      <c r="FG455" s="4"/>
      <c r="FH455" s="8"/>
      <c r="FI455" s="4"/>
      <c r="FJ455" s="8"/>
      <c r="FK455" s="7"/>
      <c r="FL455" s="7"/>
      <c r="FM455" s="2" t="s">
        <v>230</v>
      </c>
      <c r="FN455" s="2" t="s">
        <v>217</v>
      </c>
      <c r="FO455" s="2" t="s">
        <v>458</v>
      </c>
      <c r="FP455" s="2" t="s">
        <v>253</v>
      </c>
      <c r="FQ455" s="2" t="s">
        <v>232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416</v>
      </c>
      <c r="FZ455" s="2" t="s">
        <v>217</v>
      </c>
      <c r="GA455" s="2" t="s">
        <v>220</v>
      </c>
      <c r="GB455" s="2" t="s">
        <v>220</v>
      </c>
      <c r="GC455" s="2" t="s">
        <v>232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386</v>
      </c>
      <c r="GL455" s="2" t="s">
        <v>217</v>
      </c>
      <c r="GM455" s="2" t="s">
        <v>220</v>
      </c>
      <c r="GN455" s="2" t="s">
        <v>220</v>
      </c>
      <c r="GO455" s="2" t="s">
        <v>232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268</v>
      </c>
      <c r="GX455" s="2" t="s">
        <v>217</v>
      </c>
      <c r="GY455" s="2" t="s">
        <v>220</v>
      </c>
      <c r="GZ455" s="2" t="s">
        <v>220</v>
      </c>
      <c r="HA455" s="2" t="s">
        <v>232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254</v>
      </c>
      <c r="HJ455" s="2" t="s">
        <v>217</v>
      </c>
      <c r="HK455" s="2" t="s">
        <v>220</v>
      </c>
      <c r="HL455" s="2" t="s">
        <v>220</v>
      </c>
      <c r="HM455" s="2" t="s">
        <v>232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230</v>
      </c>
      <c r="HV455" s="2" t="s">
        <v>217</v>
      </c>
      <c r="HW455" s="2" t="s">
        <v>970</v>
      </c>
      <c r="HX455" s="2" t="s">
        <v>3764</v>
      </c>
      <c r="HY455" s="2" t="s">
        <v>232</v>
      </c>
      <c r="HZ455" s="2" t="s">
        <v>220</v>
      </c>
      <c r="IA455" s="4"/>
      <c r="IB455" s="8"/>
      <c r="IC455" s="4"/>
      <c r="ID455" s="8"/>
      <c r="IE455" s="7"/>
      <c r="IF455" s="7"/>
      <c r="IG455" s="2" t="s">
        <v>230</v>
      </c>
      <c r="IH455" s="2" t="s">
        <v>217</v>
      </c>
      <c r="II455" s="2" t="s">
        <v>1994</v>
      </c>
      <c r="IJ455" s="2" t="s">
        <v>2460</v>
      </c>
      <c r="IK455" s="2" t="s">
        <v>232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277</v>
      </c>
      <c r="IT455" s="2" t="s">
        <v>217</v>
      </c>
      <c r="IU455" s="2" t="s">
        <v>220</v>
      </c>
      <c r="IV455" s="2" t="s">
        <v>220</v>
      </c>
      <c r="IW455" s="2" t="s">
        <v>232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254</v>
      </c>
      <c r="JF455" s="2" t="s">
        <v>217</v>
      </c>
      <c r="JG455" s="2" t="s">
        <v>220</v>
      </c>
      <c r="JH455" s="2" t="s">
        <v>220</v>
      </c>
      <c r="JI455" s="2" t="s">
        <v>232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230</v>
      </c>
      <c r="JR455" s="2" t="s">
        <v>217</v>
      </c>
      <c r="JS455" s="2" t="s">
        <v>603</v>
      </c>
      <c r="JT455" s="2" t="s">
        <v>220</v>
      </c>
      <c r="JU455" s="2" t="s">
        <v>232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230</v>
      </c>
      <c r="KD455" s="2" t="s">
        <v>217</v>
      </c>
      <c r="KE455" s="2" t="s">
        <v>262</v>
      </c>
      <c r="KF455" s="2" t="s">
        <v>1148</v>
      </c>
      <c r="KG455" s="2" t="s">
        <v>232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254</v>
      </c>
      <c r="KP455" s="2" t="s">
        <v>217</v>
      </c>
      <c r="KQ455" s="2" t="s">
        <v>220</v>
      </c>
      <c r="KR455" s="2" t="s">
        <v>220</v>
      </c>
      <c r="KS455" s="2" t="s">
        <v>232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277</v>
      </c>
      <c r="LB455" s="2" t="s">
        <v>217</v>
      </c>
      <c r="LC455" s="2" t="s">
        <v>220</v>
      </c>
      <c r="LD455" s="2" t="s">
        <v>220</v>
      </c>
      <c r="LE455" s="2" t="s">
        <v>232</v>
      </c>
      <c r="LF455" s="2" t="s">
        <v>220</v>
      </c>
      <c r="LG455" s="4"/>
      <c r="LH455" s="8"/>
      <c r="LI455" s="4"/>
      <c r="LJ455" s="8"/>
      <c r="LK455" s="7"/>
      <c r="LL455" s="7"/>
      <c r="LM455" s="2" t="s">
        <v>277</v>
      </c>
      <c r="LN455" s="2" t="s">
        <v>217</v>
      </c>
      <c r="LO455" s="2" t="s">
        <v>220</v>
      </c>
      <c r="LP455" s="2" t="s">
        <v>220</v>
      </c>
      <c r="LQ455" s="2" t="s">
        <v>232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277</v>
      </c>
      <c r="LZ455" s="2" t="s">
        <v>217</v>
      </c>
      <c r="MA455" s="2" t="s">
        <v>220</v>
      </c>
      <c r="MB455" s="2" t="s">
        <v>220</v>
      </c>
      <c r="MC455" s="2" t="s">
        <v>232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230</v>
      </c>
      <c r="ML455" s="2" t="s">
        <v>270</v>
      </c>
      <c r="MM455" s="2" t="s">
        <v>421</v>
      </c>
      <c r="MN455" s="2" t="s">
        <v>220</v>
      </c>
      <c r="MO455" s="2" t="s">
        <v>232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230</v>
      </c>
      <c r="MX455" s="2" t="s">
        <v>274</v>
      </c>
      <c r="MY455" s="2" t="s">
        <v>1710</v>
      </c>
      <c r="MZ455" s="2" t="s">
        <v>654</v>
      </c>
      <c r="NA455" s="2" t="s">
        <v>232</v>
      </c>
      <c r="NB455" s="2" t="s">
        <v>220</v>
      </c>
      <c r="NC455" s="4"/>
      <c r="ND455" s="8"/>
      <c r="NE455" s="4"/>
      <c r="NF455" s="8"/>
      <c r="NG455" s="7"/>
      <c r="NH455" s="7"/>
      <c r="NI455" s="2" t="s">
        <v>220</v>
      </c>
      <c r="NJ455" s="2" t="s">
        <v>220</v>
      </c>
      <c r="NK455" s="2" t="s">
        <v>220</v>
      </c>
      <c r="NL455" s="2" t="s">
        <v>220</v>
      </c>
      <c r="NM455" s="2" t="s">
        <v>220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277</v>
      </c>
      <c r="NV455" s="2" t="s">
        <v>217</v>
      </c>
      <c r="NW455" s="2" t="s">
        <v>220</v>
      </c>
      <c r="NX455" s="2" t="s">
        <v>220</v>
      </c>
      <c r="NY455" s="2" t="s">
        <v>232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220</v>
      </c>
      <c r="OI455" s="2" t="s">
        <v>220</v>
      </c>
      <c r="OJ455" s="2" t="s">
        <v>220</v>
      </c>
      <c r="OK455" s="2" t="s">
        <v>220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230</v>
      </c>
      <c r="OT455" s="2" t="s">
        <v>270</v>
      </c>
      <c r="OU455" s="2" t="s">
        <v>607</v>
      </c>
      <c r="OV455" s="2" t="s">
        <v>608</v>
      </c>
      <c r="OW455" s="2" t="s">
        <v>232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220</v>
      </c>
      <c r="PF455" s="2" t="s">
        <v>220</v>
      </c>
      <c r="PG455" s="2" t="s">
        <v>220</v>
      </c>
      <c r="PH455" s="2" t="s">
        <v>220</v>
      </c>
      <c r="PI455" s="2" t="s">
        <v>220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230</v>
      </c>
      <c r="PR455" s="2" t="s">
        <v>270</v>
      </c>
      <c r="PS455" s="2" t="s">
        <v>1731</v>
      </c>
      <c r="PT455" s="2" t="s">
        <v>2423</v>
      </c>
      <c r="PU455" s="2" t="s">
        <v>232</v>
      </c>
      <c r="PV455" s="2" t="s">
        <v>220</v>
      </c>
      <c r="PW455" s="4">
        <v>16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>
        <v>10</v>
      </c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>
        <v>10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</row>
    <row r="456">
      <c r="A456" s="2" t="s">
        <v>3765</v>
      </c>
      <c r="B456" s="2" t="s">
        <v>209</v>
      </c>
      <c r="C456" s="2" t="s">
        <v>3341</v>
      </c>
      <c r="D456" s="2" t="s">
        <v>1713</v>
      </c>
      <c r="E456" s="2" t="s">
        <v>2173</v>
      </c>
      <c r="F456" s="2" t="s">
        <v>3541</v>
      </c>
      <c r="G456" s="2" t="s">
        <v>3541</v>
      </c>
      <c r="H456" s="2" t="s">
        <v>3541</v>
      </c>
      <c r="I456" s="2" t="s">
        <v>3761</v>
      </c>
      <c r="J456" s="2" t="s">
        <v>282</v>
      </c>
      <c r="K456" s="2" t="s">
        <v>1528</v>
      </c>
      <c r="L456" s="3">
        <v>85</v>
      </c>
      <c r="M456" s="3">
        <v>89.24</v>
      </c>
      <c r="N456" s="3">
        <v>179.99</v>
      </c>
      <c r="O456" s="2" t="s">
        <v>217</v>
      </c>
      <c r="P456" s="2" t="s">
        <v>673</v>
      </c>
      <c r="Q456" s="2" t="s">
        <v>219</v>
      </c>
      <c r="R456" s="2" t="s">
        <v>220</v>
      </c>
      <c r="S456" s="2" t="s">
        <v>3543</v>
      </c>
      <c r="T456" s="2" t="s">
        <v>220</v>
      </c>
      <c r="U456" s="2" t="s">
        <v>220</v>
      </c>
      <c r="V456" s="2" t="s">
        <v>3326</v>
      </c>
      <c r="W456" s="2" t="s">
        <v>3167</v>
      </c>
      <c r="X456" s="2" t="s">
        <v>3029</v>
      </c>
      <c r="Y456" s="2" t="s">
        <v>582</v>
      </c>
      <c r="Z456" s="4">
        <v>38</v>
      </c>
      <c r="AA456" s="4">
        <f>=ROUNDDOWN(19,0)</f>
      </c>
      <c r="AB456" s="5">
        <v>2</v>
      </c>
      <c r="AC456" s="2" t="s">
        <v>2670</v>
      </c>
      <c r="AD456" s="4">
        <v>45</v>
      </c>
      <c r="AE456" s="4">
        <v>85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>
        <v>5</v>
      </c>
      <c r="AQ456" s="8">
        <v>436.15</v>
      </c>
      <c r="AR456" s="4">
        <v>7</v>
      </c>
      <c r="AS456" s="8">
        <v>601.83</v>
      </c>
      <c r="AT456" s="7">
        <v>-0.2857</v>
      </c>
      <c r="AU456" s="7">
        <v>-0.2753</v>
      </c>
      <c r="AV456" s="4" t="s">
        <v>220</v>
      </c>
      <c r="AW456" s="8" t="s">
        <v>220</v>
      </c>
      <c r="AX456" s="4" t="s">
        <v>220</v>
      </c>
      <c r="AY456" s="8" t="s">
        <v>220</v>
      </c>
      <c r="AZ456" s="7" t="s">
        <v>220</v>
      </c>
      <c r="BA456" s="7" t="s">
        <v>220</v>
      </c>
      <c r="BB456" s="7">
        <v>0.7439</v>
      </c>
      <c r="BC456" s="4" t="s">
        <v>220</v>
      </c>
      <c r="BD456" s="8" t="s">
        <v>220</v>
      </c>
      <c r="BE456" s="4" t="s">
        <v>220</v>
      </c>
      <c r="BF456" s="8" t="s">
        <v>220</v>
      </c>
      <c r="BG456" s="7" t="s">
        <v>220</v>
      </c>
      <c r="BH456" s="7" t="s">
        <v>220</v>
      </c>
      <c r="BI456" s="7" t="s">
        <v>220</v>
      </c>
      <c r="BJ456" s="4">
        <v>5</v>
      </c>
      <c r="BK456" s="8">
        <v>436.15</v>
      </c>
      <c r="BL456" s="2" t="s">
        <v>3766</v>
      </c>
      <c r="BM456" s="7">
        <v>1</v>
      </c>
      <c r="BN456" s="7">
        <v>1</v>
      </c>
      <c r="BO456" s="4">
        <v>2</v>
      </c>
      <c r="BP456" s="8">
        <v>188.02</v>
      </c>
      <c r="BQ456" s="4"/>
      <c r="BR456" s="8"/>
      <c r="BS456" s="7"/>
      <c r="BT456" s="7"/>
      <c r="BU456" s="2" t="s">
        <v>230</v>
      </c>
      <c r="BV456" s="2" t="s">
        <v>217</v>
      </c>
      <c r="BW456" s="2" t="s">
        <v>220</v>
      </c>
      <c r="BX456" s="2" t="s">
        <v>3242</v>
      </c>
      <c r="BY456" s="2" t="s">
        <v>232</v>
      </c>
      <c r="BZ456" s="2" t="s">
        <v>220</v>
      </c>
      <c r="CA456" s="4"/>
      <c r="CB456" s="8"/>
      <c r="CC456" s="4">
        <v>3</v>
      </c>
      <c r="CD456" s="8">
        <v>273.06</v>
      </c>
      <c r="CE456" s="7">
        <v>-1</v>
      </c>
      <c r="CF456" s="7">
        <v>-1</v>
      </c>
      <c r="CG456" s="2" t="s">
        <v>230</v>
      </c>
      <c r="CH456" s="2" t="s">
        <v>217</v>
      </c>
      <c r="CI456" s="2" t="s">
        <v>3346</v>
      </c>
      <c r="CJ456" s="2" t="s">
        <v>1412</v>
      </c>
      <c r="CK456" s="2" t="s">
        <v>232</v>
      </c>
      <c r="CL456" s="2" t="s">
        <v>220</v>
      </c>
      <c r="CM456" s="4"/>
      <c r="CN456" s="8"/>
      <c r="CO456" s="4"/>
      <c r="CP456" s="8"/>
      <c r="CQ456" s="7"/>
      <c r="CR456" s="7"/>
      <c r="CS456" s="2" t="s">
        <v>1589</v>
      </c>
      <c r="CT456" s="2" t="s">
        <v>270</v>
      </c>
      <c r="CU456" s="2" t="s">
        <v>3546</v>
      </c>
      <c r="CV456" s="2" t="s">
        <v>1657</v>
      </c>
      <c r="CW456" s="2" t="s">
        <v>232</v>
      </c>
      <c r="CX456" s="2" t="s">
        <v>220</v>
      </c>
      <c r="CY456" s="4">
        <v>1</v>
      </c>
      <c r="CZ456" s="8">
        <v>85.88</v>
      </c>
      <c r="DA456" s="4"/>
      <c r="DB456" s="8"/>
      <c r="DC456" s="7"/>
      <c r="DD456" s="7"/>
      <c r="DE456" s="2" t="s">
        <v>230</v>
      </c>
      <c r="DF456" s="2" t="s">
        <v>217</v>
      </c>
      <c r="DG456" s="2" t="s">
        <v>1690</v>
      </c>
      <c r="DH456" s="2" t="s">
        <v>272</v>
      </c>
      <c r="DI456" s="2" t="s">
        <v>232</v>
      </c>
      <c r="DJ456" s="2" t="s">
        <v>220</v>
      </c>
      <c r="DK456" s="4"/>
      <c r="DL456" s="8"/>
      <c r="DM456" s="4"/>
      <c r="DN456" s="8"/>
      <c r="DO456" s="7"/>
      <c r="DP456" s="7"/>
      <c r="DQ456" s="2" t="s">
        <v>230</v>
      </c>
      <c r="DR456" s="2" t="s">
        <v>217</v>
      </c>
      <c r="DS456" s="2" t="s">
        <v>1994</v>
      </c>
      <c r="DT456" s="2" t="s">
        <v>2203</v>
      </c>
      <c r="DU456" s="2" t="s">
        <v>232</v>
      </c>
      <c r="DV456" s="2" t="s">
        <v>220</v>
      </c>
      <c r="DW456" s="4">
        <v>1</v>
      </c>
      <c r="DX456" s="8">
        <v>68.54</v>
      </c>
      <c r="DY456" s="4">
        <v>2</v>
      </c>
      <c r="DZ456" s="8">
        <v>141.35</v>
      </c>
      <c r="EA456" s="7">
        <v>-0.5</v>
      </c>
      <c r="EB456" s="7">
        <v>-0.5151</v>
      </c>
      <c r="EC456" s="2" t="s">
        <v>230</v>
      </c>
      <c r="ED456" s="2" t="s">
        <v>217</v>
      </c>
      <c r="EE456" s="2" t="s">
        <v>1999</v>
      </c>
      <c r="EF456" s="2" t="s">
        <v>1990</v>
      </c>
      <c r="EG456" s="2" t="s">
        <v>232</v>
      </c>
      <c r="EH456" s="2" t="s">
        <v>220</v>
      </c>
      <c r="EI456" s="4"/>
      <c r="EJ456" s="8"/>
      <c r="EK456" s="4"/>
      <c r="EL456" s="8"/>
      <c r="EM456" s="7"/>
      <c r="EN456" s="7"/>
      <c r="EO456" s="2" t="s">
        <v>268</v>
      </c>
      <c r="EP456" s="2" t="s">
        <v>217</v>
      </c>
      <c r="EQ456" s="2" t="s">
        <v>220</v>
      </c>
      <c r="ER456" s="2" t="s">
        <v>220</v>
      </c>
      <c r="ES456" s="2" t="s">
        <v>232</v>
      </c>
      <c r="ET456" s="2" t="s">
        <v>220</v>
      </c>
      <c r="EU456" s="4">
        <v>1</v>
      </c>
      <c r="EV456" s="8">
        <v>93.71</v>
      </c>
      <c r="EW456" s="4">
        <v>2</v>
      </c>
      <c r="EX456" s="8">
        <v>187.42</v>
      </c>
      <c r="EY456" s="7">
        <v>-0.5</v>
      </c>
      <c r="EZ456" s="7">
        <v>-0.5</v>
      </c>
      <c r="FA456" s="2" t="s">
        <v>230</v>
      </c>
      <c r="FB456" s="2" t="s">
        <v>217</v>
      </c>
      <c r="FC456" s="2" t="s">
        <v>1038</v>
      </c>
      <c r="FD456" s="2" t="s">
        <v>3767</v>
      </c>
      <c r="FE456" s="2" t="s">
        <v>232</v>
      </c>
      <c r="FF456" s="2" t="s">
        <v>220</v>
      </c>
      <c r="FG456" s="4"/>
      <c r="FH456" s="8"/>
      <c r="FI456" s="4"/>
      <c r="FJ456" s="8"/>
      <c r="FK456" s="7"/>
      <c r="FL456" s="7"/>
      <c r="FM456" s="2" t="s">
        <v>230</v>
      </c>
      <c r="FN456" s="2" t="s">
        <v>217</v>
      </c>
      <c r="FO456" s="2" t="s">
        <v>458</v>
      </c>
      <c r="FP456" s="2" t="s">
        <v>2685</v>
      </c>
      <c r="FQ456" s="2" t="s">
        <v>232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416</v>
      </c>
      <c r="FZ456" s="2" t="s">
        <v>217</v>
      </c>
      <c r="GA456" s="2" t="s">
        <v>220</v>
      </c>
      <c r="GB456" s="2" t="s">
        <v>220</v>
      </c>
      <c r="GC456" s="2" t="s">
        <v>232</v>
      </c>
      <c r="GD456" s="2" t="s">
        <v>220</v>
      </c>
      <c r="GE456" s="4"/>
      <c r="GF456" s="8"/>
      <c r="GG456" s="4"/>
      <c r="GH456" s="8"/>
      <c r="GI456" s="7"/>
      <c r="GJ456" s="7"/>
      <c r="GK456" s="2" t="s">
        <v>386</v>
      </c>
      <c r="GL456" s="2" t="s">
        <v>217</v>
      </c>
      <c r="GM456" s="2" t="s">
        <v>220</v>
      </c>
      <c r="GN456" s="2" t="s">
        <v>220</v>
      </c>
      <c r="GO456" s="2" t="s">
        <v>232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268</v>
      </c>
      <c r="GX456" s="2" t="s">
        <v>217</v>
      </c>
      <c r="GY456" s="2" t="s">
        <v>220</v>
      </c>
      <c r="GZ456" s="2" t="s">
        <v>220</v>
      </c>
      <c r="HA456" s="2" t="s">
        <v>232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254</v>
      </c>
      <c r="HJ456" s="2" t="s">
        <v>217</v>
      </c>
      <c r="HK456" s="2" t="s">
        <v>220</v>
      </c>
      <c r="HL456" s="2" t="s">
        <v>220</v>
      </c>
      <c r="HM456" s="2" t="s">
        <v>232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230</v>
      </c>
      <c r="HV456" s="2" t="s">
        <v>217</v>
      </c>
      <c r="HW456" s="2" t="s">
        <v>970</v>
      </c>
      <c r="HX456" s="2" t="s">
        <v>220</v>
      </c>
      <c r="HY456" s="2" t="s">
        <v>232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230</v>
      </c>
      <c r="IH456" s="2" t="s">
        <v>217</v>
      </c>
      <c r="II456" s="2" t="s">
        <v>1994</v>
      </c>
      <c r="IJ456" s="2" t="s">
        <v>3768</v>
      </c>
      <c r="IK456" s="2" t="s">
        <v>232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277</v>
      </c>
      <c r="IT456" s="2" t="s">
        <v>217</v>
      </c>
      <c r="IU456" s="2" t="s">
        <v>220</v>
      </c>
      <c r="IV456" s="2" t="s">
        <v>220</v>
      </c>
      <c r="IW456" s="2" t="s">
        <v>232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254</v>
      </c>
      <c r="JF456" s="2" t="s">
        <v>217</v>
      </c>
      <c r="JG456" s="2" t="s">
        <v>220</v>
      </c>
      <c r="JH456" s="2" t="s">
        <v>220</v>
      </c>
      <c r="JI456" s="2" t="s">
        <v>232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230</v>
      </c>
      <c r="JR456" s="2" t="s">
        <v>217</v>
      </c>
      <c r="JS456" s="2" t="s">
        <v>603</v>
      </c>
      <c r="JT456" s="2" t="s">
        <v>220</v>
      </c>
      <c r="JU456" s="2" t="s">
        <v>232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230</v>
      </c>
      <c r="KD456" s="2" t="s">
        <v>217</v>
      </c>
      <c r="KE456" s="2" t="s">
        <v>262</v>
      </c>
      <c r="KF456" s="2" t="s">
        <v>3769</v>
      </c>
      <c r="KG456" s="2" t="s">
        <v>232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254</v>
      </c>
      <c r="KP456" s="2" t="s">
        <v>217</v>
      </c>
      <c r="KQ456" s="2" t="s">
        <v>220</v>
      </c>
      <c r="KR456" s="2" t="s">
        <v>220</v>
      </c>
      <c r="KS456" s="2" t="s">
        <v>232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277</v>
      </c>
      <c r="LB456" s="2" t="s">
        <v>217</v>
      </c>
      <c r="LC456" s="2" t="s">
        <v>220</v>
      </c>
      <c r="LD456" s="2" t="s">
        <v>220</v>
      </c>
      <c r="LE456" s="2" t="s">
        <v>232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277</v>
      </c>
      <c r="LN456" s="2" t="s">
        <v>217</v>
      </c>
      <c r="LO456" s="2" t="s">
        <v>220</v>
      </c>
      <c r="LP456" s="2" t="s">
        <v>220</v>
      </c>
      <c r="LQ456" s="2" t="s">
        <v>232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277</v>
      </c>
      <c r="LZ456" s="2" t="s">
        <v>217</v>
      </c>
      <c r="MA456" s="2" t="s">
        <v>220</v>
      </c>
      <c r="MB456" s="2" t="s">
        <v>220</v>
      </c>
      <c r="MC456" s="2" t="s">
        <v>232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230</v>
      </c>
      <c r="ML456" s="2" t="s">
        <v>270</v>
      </c>
      <c r="MM456" s="2" t="s">
        <v>421</v>
      </c>
      <c r="MN456" s="2" t="s">
        <v>220</v>
      </c>
      <c r="MO456" s="2" t="s">
        <v>232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274</v>
      </c>
      <c r="MY456" s="2" t="s">
        <v>1710</v>
      </c>
      <c r="MZ456" s="2" t="s">
        <v>654</v>
      </c>
      <c r="NA456" s="2" t="s">
        <v>232</v>
      </c>
      <c r="NB456" s="2" t="s">
        <v>220</v>
      </c>
      <c r="NC456" s="4"/>
      <c r="ND456" s="8"/>
      <c r="NE456" s="4"/>
      <c r="NF456" s="8"/>
      <c r="NG456" s="7"/>
      <c r="NH456" s="7"/>
      <c r="NI456" s="2" t="s">
        <v>220</v>
      </c>
      <c r="NJ456" s="2" t="s">
        <v>220</v>
      </c>
      <c r="NK456" s="2" t="s">
        <v>220</v>
      </c>
      <c r="NL456" s="2" t="s">
        <v>220</v>
      </c>
      <c r="NM456" s="2" t="s">
        <v>220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277</v>
      </c>
      <c r="NV456" s="2" t="s">
        <v>217</v>
      </c>
      <c r="NW456" s="2" t="s">
        <v>220</v>
      </c>
      <c r="NX456" s="2" t="s">
        <v>220</v>
      </c>
      <c r="NY456" s="2" t="s">
        <v>232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220</v>
      </c>
      <c r="OI456" s="2" t="s">
        <v>220</v>
      </c>
      <c r="OJ456" s="2" t="s">
        <v>220</v>
      </c>
      <c r="OK456" s="2" t="s">
        <v>220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230</v>
      </c>
      <c r="OT456" s="2" t="s">
        <v>270</v>
      </c>
      <c r="OU456" s="2" t="s">
        <v>607</v>
      </c>
      <c r="OV456" s="2" t="s">
        <v>220</v>
      </c>
      <c r="OW456" s="2" t="s">
        <v>232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220</v>
      </c>
      <c r="PF456" s="2" t="s">
        <v>220</v>
      </c>
      <c r="PG456" s="2" t="s">
        <v>220</v>
      </c>
      <c r="PH456" s="2" t="s">
        <v>220</v>
      </c>
      <c r="PI456" s="2" t="s">
        <v>220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230</v>
      </c>
      <c r="PR456" s="2" t="s">
        <v>270</v>
      </c>
      <c r="PS456" s="2" t="s">
        <v>1731</v>
      </c>
      <c r="PT456" s="2" t="s">
        <v>963</v>
      </c>
      <c r="PU456" s="2" t="s">
        <v>232</v>
      </c>
      <c r="PV456" s="2" t="s">
        <v>220</v>
      </c>
      <c r="PW456" s="4">
        <v>38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>
        <v>45</v>
      </c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>
        <v>40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</row>
    <row r="457">
      <c r="A457" s="2" t="s">
        <v>3770</v>
      </c>
      <c r="B457" s="2" t="s">
        <v>209</v>
      </c>
      <c r="C457" s="2" t="s">
        <v>3341</v>
      </c>
      <c r="D457" s="2" t="s">
        <v>1713</v>
      </c>
      <c r="E457" s="2" t="s">
        <v>2173</v>
      </c>
      <c r="F457" s="2" t="s">
        <v>3558</v>
      </c>
      <c r="G457" s="2" t="s">
        <v>3558</v>
      </c>
      <c r="H457" s="2" t="s">
        <v>3558</v>
      </c>
      <c r="I457" s="2" t="s">
        <v>3757</v>
      </c>
      <c r="J457" s="2" t="s">
        <v>215</v>
      </c>
      <c r="K457" s="2" t="s">
        <v>1583</v>
      </c>
      <c r="L457" s="3">
        <v>75</v>
      </c>
      <c r="M457" s="3">
        <v>78.74</v>
      </c>
      <c r="N457" s="3">
        <v>159.99</v>
      </c>
      <c r="O457" s="2" t="s">
        <v>217</v>
      </c>
      <c r="P457" s="2" t="s">
        <v>673</v>
      </c>
      <c r="Q457" s="2" t="s">
        <v>219</v>
      </c>
      <c r="R457" s="2" t="s">
        <v>220</v>
      </c>
      <c r="S457" s="2" t="s">
        <v>3559</v>
      </c>
      <c r="T457" s="2" t="s">
        <v>220</v>
      </c>
      <c r="U457" s="2" t="s">
        <v>220</v>
      </c>
      <c r="V457" s="2" t="s">
        <v>2964</v>
      </c>
      <c r="W457" s="2" t="s">
        <v>3144</v>
      </c>
      <c r="X457" s="2" t="s">
        <v>3029</v>
      </c>
      <c r="Y457" s="2" t="s">
        <v>2233</v>
      </c>
      <c r="Z457" s="4">
        <v>27</v>
      </c>
      <c r="AA457" s="4">
        <f>=ROUNDDOWN(13.5,0)</f>
      </c>
      <c r="AB457" s="5">
        <v>2</v>
      </c>
      <c r="AC457" s="2" t="s">
        <v>355</v>
      </c>
      <c r="AD457" s="4">
        <v>12</v>
      </c>
      <c r="AE457" s="4">
        <v>79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>
        <v>2</v>
      </c>
      <c r="AQ457" s="8">
        <v>176.64</v>
      </c>
      <c r="AR457" s="4">
        <v>1</v>
      </c>
      <c r="AS457" s="8">
        <v>82.69</v>
      </c>
      <c r="AT457" s="7">
        <v>1</v>
      </c>
      <c r="AU457" s="7">
        <v>1.1362</v>
      </c>
      <c r="AV457" s="4">
        <v>6</v>
      </c>
      <c r="AW457" s="8">
        <v>543.78</v>
      </c>
      <c r="AX457" s="4">
        <v>7</v>
      </c>
      <c r="AY457" s="8">
        <v>619.59</v>
      </c>
      <c r="AZ457" s="7">
        <v>-0.1429</v>
      </c>
      <c r="BA457" s="7">
        <v>-0.1224</v>
      </c>
      <c r="BB457" s="7">
        <v>0.3248</v>
      </c>
      <c r="BC457" s="4">
        <v>6</v>
      </c>
      <c r="BD457" s="8">
        <v>543.78</v>
      </c>
      <c r="BE457" s="4">
        <v>7</v>
      </c>
      <c r="BF457" s="8">
        <v>619.59</v>
      </c>
      <c r="BG457" s="7">
        <v>-0.1429</v>
      </c>
      <c r="BH457" s="7">
        <v>-0.1224</v>
      </c>
      <c r="BI457" s="7">
        <v>1</v>
      </c>
      <c r="BJ457" s="4">
        <v>2</v>
      </c>
      <c r="BK457" s="8">
        <v>176.64</v>
      </c>
      <c r="BL457" s="2" t="s">
        <v>3771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1188</v>
      </c>
      <c r="BV457" s="2" t="s">
        <v>270</v>
      </c>
      <c r="BW457" s="2" t="s">
        <v>220</v>
      </c>
      <c r="BX457" s="2" t="s">
        <v>1539</v>
      </c>
      <c r="BY457" s="2" t="s">
        <v>232</v>
      </c>
      <c r="BZ457" s="2" t="s">
        <v>220</v>
      </c>
      <c r="CA457" s="4"/>
      <c r="CB457" s="8"/>
      <c r="CC457" s="4"/>
      <c r="CD457" s="8"/>
      <c r="CE457" s="7"/>
      <c r="CF457" s="7"/>
      <c r="CG457" s="2" t="s">
        <v>230</v>
      </c>
      <c r="CH457" s="2" t="s">
        <v>217</v>
      </c>
      <c r="CI457" s="2" t="s">
        <v>1415</v>
      </c>
      <c r="CJ457" s="2" t="s">
        <v>3115</v>
      </c>
      <c r="CK457" s="2" t="s">
        <v>232</v>
      </c>
      <c r="CL457" s="2" t="s">
        <v>220</v>
      </c>
      <c r="CM457" s="4">
        <v>2</v>
      </c>
      <c r="CN457" s="8">
        <v>176.64</v>
      </c>
      <c r="CO457" s="4"/>
      <c r="CP457" s="8"/>
      <c r="CQ457" s="7"/>
      <c r="CR457" s="7"/>
      <c r="CS457" s="2" t="s">
        <v>230</v>
      </c>
      <c r="CT457" s="2" t="s">
        <v>217</v>
      </c>
      <c r="CU457" s="2" t="s">
        <v>1542</v>
      </c>
      <c r="CV457" s="2" t="s">
        <v>240</v>
      </c>
      <c r="CW457" s="2" t="s">
        <v>232</v>
      </c>
      <c r="CX457" s="2" t="s">
        <v>220</v>
      </c>
      <c r="CY457" s="4"/>
      <c r="CZ457" s="8"/>
      <c r="DA457" s="4"/>
      <c r="DB457" s="8"/>
      <c r="DC457" s="7"/>
      <c r="DD457" s="7"/>
      <c r="DE457" s="2" t="s">
        <v>230</v>
      </c>
      <c r="DF457" s="2" t="s">
        <v>217</v>
      </c>
      <c r="DG457" s="2" t="s">
        <v>2262</v>
      </c>
      <c r="DH457" s="2" t="s">
        <v>301</v>
      </c>
      <c r="DI457" s="2" t="s">
        <v>232</v>
      </c>
      <c r="DJ457" s="2" t="s">
        <v>220</v>
      </c>
      <c r="DK457" s="4"/>
      <c r="DL457" s="8"/>
      <c r="DM457" s="4"/>
      <c r="DN457" s="8"/>
      <c r="DO457" s="7"/>
      <c r="DP457" s="7"/>
      <c r="DQ457" s="2" t="s">
        <v>230</v>
      </c>
      <c r="DR457" s="2" t="s">
        <v>217</v>
      </c>
      <c r="DS457" s="2" t="s">
        <v>1741</v>
      </c>
      <c r="DT457" s="2" t="s">
        <v>242</v>
      </c>
      <c r="DU457" s="2" t="s">
        <v>232</v>
      </c>
      <c r="DV457" s="2" t="s">
        <v>220</v>
      </c>
      <c r="DW457" s="4"/>
      <c r="DX457" s="8"/>
      <c r="DY457" s="4"/>
      <c r="DZ457" s="8"/>
      <c r="EA457" s="7"/>
      <c r="EB457" s="7"/>
      <c r="EC457" s="2" t="s">
        <v>230</v>
      </c>
      <c r="ED457" s="2" t="s">
        <v>217</v>
      </c>
      <c r="EE457" s="2" t="s">
        <v>234</v>
      </c>
      <c r="EF457" s="2" t="s">
        <v>3107</v>
      </c>
      <c r="EG457" s="2" t="s">
        <v>232</v>
      </c>
      <c r="EH457" s="2" t="s">
        <v>220</v>
      </c>
      <c r="EI457" s="4"/>
      <c r="EJ457" s="8"/>
      <c r="EK457" s="4"/>
      <c r="EL457" s="8"/>
      <c r="EM457" s="7"/>
      <c r="EN457" s="7"/>
      <c r="EO457" s="2" t="s">
        <v>268</v>
      </c>
      <c r="EP457" s="2" t="s">
        <v>217</v>
      </c>
      <c r="EQ457" s="2" t="s">
        <v>220</v>
      </c>
      <c r="ER457" s="2" t="s">
        <v>220</v>
      </c>
      <c r="ES457" s="2" t="s">
        <v>232</v>
      </c>
      <c r="ET457" s="2" t="s">
        <v>220</v>
      </c>
      <c r="EU457" s="4"/>
      <c r="EV457" s="8"/>
      <c r="EW457" s="4"/>
      <c r="EX457" s="8"/>
      <c r="EY457" s="7"/>
      <c r="EZ457" s="7"/>
      <c r="FA457" s="2" t="s">
        <v>230</v>
      </c>
      <c r="FB457" s="2" t="s">
        <v>217</v>
      </c>
      <c r="FC457" s="2" t="s">
        <v>965</v>
      </c>
      <c r="FD457" s="2" t="s">
        <v>650</v>
      </c>
      <c r="FE457" s="2" t="s">
        <v>232</v>
      </c>
      <c r="FF457" s="2" t="s">
        <v>220</v>
      </c>
      <c r="FG457" s="4"/>
      <c r="FH457" s="8"/>
      <c r="FI457" s="4">
        <v>1</v>
      </c>
      <c r="FJ457" s="8">
        <v>82.69</v>
      </c>
      <c r="FK457" s="7">
        <v>-1</v>
      </c>
      <c r="FL457" s="7">
        <v>-1</v>
      </c>
      <c r="FM457" s="2" t="s">
        <v>230</v>
      </c>
      <c r="FN457" s="2" t="s">
        <v>217</v>
      </c>
      <c r="FO457" s="2" t="s">
        <v>458</v>
      </c>
      <c r="FP457" s="2" t="s">
        <v>276</v>
      </c>
      <c r="FQ457" s="2" t="s">
        <v>232</v>
      </c>
      <c r="FR457" s="2" t="s">
        <v>220</v>
      </c>
      <c r="FS457" s="4"/>
      <c r="FT457" s="8"/>
      <c r="FU457" s="4"/>
      <c r="FV457" s="8"/>
      <c r="FW457" s="7"/>
      <c r="FX457" s="7"/>
      <c r="FY457" s="2" t="s">
        <v>416</v>
      </c>
      <c r="FZ457" s="2" t="s">
        <v>217</v>
      </c>
      <c r="GA457" s="2" t="s">
        <v>220</v>
      </c>
      <c r="GB457" s="2" t="s">
        <v>220</v>
      </c>
      <c r="GC457" s="2" t="s">
        <v>232</v>
      </c>
      <c r="GD457" s="2" t="s">
        <v>220</v>
      </c>
      <c r="GE457" s="4"/>
      <c r="GF457" s="8"/>
      <c r="GG457" s="4"/>
      <c r="GH457" s="8"/>
      <c r="GI457" s="7"/>
      <c r="GJ457" s="7"/>
      <c r="GK457" s="2" t="s">
        <v>230</v>
      </c>
      <c r="GL457" s="2" t="s">
        <v>217</v>
      </c>
      <c r="GM457" s="2" t="s">
        <v>250</v>
      </c>
      <c r="GN457" s="2" t="s">
        <v>2052</v>
      </c>
      <c r="GO457" s="2" t="s">
        <v>232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268</v>
      </c>
      <c r="GX457" s="2" t="s">
        <v>217</v>
      </c>
      <c r="GY457" s="2" t="s">
        <v>220</v>
      </c>
      <c r="GZ457" s="2" t="s">
        <v>220</v>
      </c>
      <c r="HA457" s="2" t="s">
        <v>232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277</v>
      </c>
      <c r="HJ457" s="2" t="s">
        <v>217</v>
      </c>
      <c r="HK457" s="2" t="s">
        <v>220</v>
      </c>
      <c r="HL457" s="2" t="s">
        <v>220</v>
      </c>
      <c r="HM457" s="2" t="s">
        <v>232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230</v>
      </c>
      <c r="HV457" s="2" t="s">
        <v>217</v>
      </c>
      <c r="HW457" s="2" t="s">
        <v>291</v>
      </c>
      <c r="HX457" s="2" t="s">
        <v>220</v>
      </c>
      <c r="HY457" s="2" t="s">
        <v>232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230</v>
      </c>
      <c r="IH457" s="2" t="s">
        <v>217</v>
      </c>
      <c r="II457" s="2" t="s">
        <v>2942</v>
      </c>
      <c r="IJ457" s="2" t="s">
        <v>2766</v>
      </c>
      <c r="IK457" s="2" t="s">
        <v>232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277</v>
      </c>
      <c r="IT457" s="2" t="s">
        <v>217</v>
      </c>
      <c r="IU457" s="2" t="s">
        <v>220</v>
      </c>
      <c r="IV457" s="2" t="s">
        <v>220</v>
      </c>
      <c r="IW457" s="2" t="s">
        <v>232</v>
      </c>
      <c r="IX457" s="2" t="s">
        <v>220</v>
      </c>
      <c r="IY457" s="4"/>
      <c r="IZ457" s="8"/>
      <c r="JA457" s="4"/>
      <c r="JB457" s="8"/>
      <c r="JC457" s="7"/>
      <c r="JD457" s="7"/>
      <c r="JE457" s="2" t="s">
        <v>254</v>
      </c>
      <c r="JF457" s="2" t="s">
        <v>217</v>
      </c>
      <c r="JG457" s="2" t="s">
        <v>220</v>
      </c>
      <c r="JH457" s="2" t="s">
        <v>220</v>
      </c>
      <c r="JI457" s="2" t="s">
        <v>232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230</v>
      </c>
      <c r="JR457" s="2" t="s">
        <v>217</v>
      </c>
      <c r="JS457" s="2" t="s">
        <v>2695</v>
      </c>
      <c r="JT457" s="2" t="s">
        <v>231</v>
      </c>
      <c r="JU457" s="2" t="s">
        <v>232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230</v>
      </c>
      <c r="KD457" s="2" t="s">
        <v>217</v>
      </c>
      <c r="KE457" s="2" t="s">
        <v>262</v>
      </c>
      <c r="KF457" s="2" t="s">
        <v>220</v>
      </c>
      <c r="KG457" s="2" t="s">
        <v>232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230</v>
      </c>
      <c r="KP457" s="2" t="s">
        <v>217</v>
      </c>
      <c r="KQ457" s="2" t="s">
        <v>264</v>
      </c>
      <c r="KR457" s="2" t="s">
        <v>220</v>
      </c>
      <c r="KS457" s="2" t="s">
        <v>232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277</v>
      </c>
      <c r="LB457" s="2" t="s">
        <v>217</v>
      </c>
      <c r="LC457" s="2" t="s">
        <v>220</v>
      </c>
      <c r="LD457" s="2" t="s">
        <v>220</v>
      </c>
      <c r="LE457" s="2" t="s">
        <v>232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277</v>
      </c>
      <c r="LN457" s="2" t="s">
        <v>217</v>
      </c>
      <c r="LO457" s="2" t="s">
        <v>220</v>
      </c>
      <c r="LP457" s="2" t="s">
        <v>220</v>
      </c>
      <c r="LQ457" s="2" t="s">
        <v>232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277</v>
      </c>
      <c r="LZ457" s="2" t="s">
        <v>217</v>
      </c>
      <c r="MA457" s="2" t="s">
        <v>220</v>
      </c>
      <c r="MB457" s="2" t="s">
        <v>220</v>
      </c>
      <c r="MC457" s="2" t="s">
        <v>232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230</v>
      </c>
      <c r="ML457" s="2" t="s">
        <v>270</v>
      </c>
      <c r="MM457" s="2" t="s">
        <v>421</v>
      </c>
      <c r="MN457" s="2" t="s">
        <v>220</v>
      </c>
      <c r="MO457" s="2" t="s">
        <v>232</v>
      </c>
      <c r="MP457" s="2" t="s">
        <v>220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274</v>
      </c>
      <c r="MY457" s="2" t="s">
        <v>1728</v>
      </c>
      <c r="MZ457" s="2" t="s">
        <v>1445</v>
      </c>
      <c r="NA457" s="2" t="s">
        <v>232</v>
      </c>
      <c r="NB457" s="2" t="s">
        <v>220</v>
      </c>
      <c r="NC457" s="4"/>
      <c r="ND457" s="8"/>
      <c r="NE457" s="4"/>
      <c r="NF457" s="8"/>
      <c r="NG457" s="7"/>
      <c r="NH457" s="7"/>
      <c r="NI457" s="2" t="s">
        <v>220</v>
      </c>
      <c r="NJ457" s="2" t="s">
        <v>220</v>
      </c>
      <c r="NK457" s="2" t="s">
        <v>220</v>
      </c>
      <c r="NL457" s="2" t="s">
        <v>220</v>
      </c>
      <c r="NM457" s="2" t="s">
        <v>220</v>
      </c>
      <c r="NN457" s="2" t="s">
        <v>220</v>
      </c>
      <c r="NO457" s="4"/>
      <c r="NP457" s="8"/>
      <c r="NQ457" s="4"/>
      <c r="NR457" s="8"/>
      <c r="NS457" s="7"/>
      <c r="NT457" s="7"/>
      <c r="NU457" s="2" t="s">
        <v>277</v>
      </c>
      <c r="NV457" s="2" t="s">
        <v>217</v>
      </c>
      <c r="NW457" s="2" t="s">
        <v>220</v>
      </c>
      <c r="NX457" s="2" t="s">
        <v>220</v>
      </c>
      <c r="NY457" s="2" t="s">
        <v>232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220</v>
      </c>
      <c r="OI457" s="2" t="s">
        <v>220</v>
      </c>
      <c r="OJ457" s="2" t="s">
        <v>220</v>
      </c>
      <c r="OK457" s="2" t="s">
        <v>220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230</v>
      </c>
      <c r="OT457" s="2" t="s">
        <v>270</v>
      </c>
      <c r="OU457" s="2" t="s">
        <v>1420</v>
      </c>
      <c r="OV457" s="2" t="s">
        <v>220</v>
      </c>
      <c r="OW457" s="2" t="s">
        <v>232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220</v>
      </c>
      <c r="PF457" s="2" t="s">
        <v>220</v>
      </c>
      <c r="PG457" s="2" t="s">
        <v>220</v>
      </c>
      <c r="PH457" s="2" t="s">
        <v>220</v>
      </c>
      <c r="PI457" s="2" t="s">
        <v>220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254</v>
      </c>
      <c r="PR457" s="2" t="s">
        <v>270</v>
      </c>
      <c r="PS457" s="2" t="s">
        <v>220</v>
      </c>
      <c r="PT457" s="2" t="s">
        <v>220</v>
      </c>
      <c r="PU457" s="2" t="s">
        <v>232</v>
      </c>
      <c r="PV457" s="2" t="s">
        <v>220</v>
      </c>
      <c r="PW457" s="4">
        <v>27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>
        <v>12</v>
      </c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>
        <v>24</v>
      </c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>
        <v>43</v>
      </c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</row>
    <row r="458">
      <c r="A458" s="2" t="s">
        <v>3772</v>
      </c>
      <c r="B458" s="2" t="s">
        <v>209</v>
      </c>
      <c r="C458" s="2" t="s">
        <v>3341</v>
      </c>
      <c r="D458" s="2" t="s">
        <v>1713</v>
      </c>
      <c r="E458" s="2" t="s">
        <v>2173</v>
      </c>
      <c r="F458" s="2" t="s">
        <v>3558</v>
      </c>
      <c r="G458" s="2" t="s">
        <v>3558</v>
      </c>
      <c r="H458" s="2" t="s">
        <v>3558</v>
      </c>
      <c r="I458" s="2" t="s">
        <v>3757</v>
      </c>
      <c r="J458" s="2" t="s">
        <v>1518</v>
      </c>
      <c r="K458" s="2" t="s">
        <v>1583</v>
      </c>
      <c r="L458" s="3">
        <v>85</v>
      </c>
      <c r="M458" s="3">
        <v>89.24</v>
      </c>
      <c r="N458" s="3">
        <v>179.99</v>
      </c>
      <c r="O458" s="2" t="s">
        <v>217</v>
      </c>
      <c r="P458" s="2" t="s">
        <v>673</v>
      </c>
      <c r="Q458" s="2" t="s">
        <v>219</v>
      </c>
      <c r="R458" s="2" t="s">
        <v>220</v>
      </c>
      <c r="S458" s="2" t="s">
        <v>3559</v>
      </c>
      <c r="T458" s="2" t="s">
        <v>220</v>
      </c>
      <c r="U458" s="2" t="s">
        <v>220</v>
      </c>
      <c r="V458" s="2" t="s">
        <v>2964</v>
      </c>
      <c r="W458" s="2" t="s">
        <v>3144</v>
      </c>
      <c r="X458" s="2" t="s">
        <v>3029</v>
      </c>
      <c r="Y458" s="2" t="s">
        <v>2233</v>
      </c>
      <c r="Z458" s="4">
        <v>79</v>
      </c>
      <c r="AA458" s="4">
        <f>=ROUNDDOWN(39.5,0)</f>
      </c>
      <c r="AB458" s="5">
        <v>2</v>
      </c>
      <c r="AC458" s="2" t="s">
        <v>355</v>
      </c>
      <c r="AD458" s="4">
        <v>55</v>
      </c>
      <c r="AE458" s="4">
        <v>83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4</v>
      </c>
      <c r="AQ458" s="8">
        <v>367.14</v>
      </c>
      <c r="AR458" s="4">
        <v>6</v>
      </c>
      <c r="AS458" s="8">
        <v>536.9</v>
      </c>
      <c r="AT458" s="7">
        <v>-0.3333</v>
      </c>
      <c r="AU458" s="7">
        <v>-0.3162</v>
      </c>
      <c r="AV458" s="4" t="s">
        <v>220</v>
      </c>
      <c r="AW458" s="8" t="s">
        <v>220</v>
      </c>
      <c r="AX458" s="4" t="s">
        <v>220</v>
      </c>
      <c r="AY458" s="8" t="s">
        <v>220</v>
      </c>
      <c r="AZ458" s="7" t="s">
        <v>220</v>
      </c>
      <c r="BA458" s="7" t="s">
        <v>220</v>
      </c>
      <c r="BB458" s="7">
        <v>0.6752</v>
      </c>
      <c r="BC458" s="4" t="s">
        <v>220</v>
      </c>
      <c r="BD458" s="8" t="s">
        <v>220</v>
      </c>
      <c r="BE458" s="4" t="s">
        <v>220</v>
      </c>
      <c r="BF458" s="8" t="s">
        <v>220</v>
      </c>
      <c r="BG458" s="7" t="s">
        <v>220</v>
      </c>
      <c r="BH458" s="7" t="s">
        <v>220</v>
      </c>
      <c r="BI458" s="7" t="s">
        <v>220</v>
      </c>
      <c r="BJ458" s="4">
        <v>4</v>
      </c>
      <c r="BK458" s="8">
        <v>367.14</v>
      </c>
      <c r="BL458" s="2" t="s">
        <v>1118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1188</v>
      </c>
      <c r="BV458" s="2" t="s">
        <v>270</v>
      </c>
      <c r="BW458" s="2" t="s">
        <v>220</v>
      </c>
      <c r="BX458" s="2" t="s">
        <v>1539</v>
      </c>
      <c r="BY458" s="2" t="s">
        <v>232</v>
      </c>
      <c r="BZ458" s="2" t="s">
        <v>220</v>
      </c>
      <c r="CA458" s="4">
        <v>2</v>
      </c>
      <c r="CB458" s="8">
        <v>182.04</v>
      </c>
      <c r="CC458" s="4">
        <v>1</v>
      </c>
      <c r="CD458" s="8">
        <v>91.02</v>
      </c>
      <c r="CE458" s="7">
        <v>1</v>
      </c>
      <c r="CF458" s="7">
        <v>1</v>
      </c>
      <c r="CG458" s="2" t="s">
        <v>230</v>
      </c>
      <c r="CH458" s="2" t="s">
        <v>217</v>
      </c>
      <c r="CI458" s="2" t="s">
        <v>1415</v>
      </c>
      <c r="CJ458" s="2" t="s">
        <v>2225</v>
      </c>
      <c r="CK458" s="2" t="s">
        <v>232</v>
      </c>
      <c r="CL458" s="2" t="s">
        <v>220</v>
      </c>
      <c r="CM458" s="4">
        <v>1</v>
      </c>
      <c r="CN458" s="8">
        <v>108</v>
      </c>
      <c r="CO458" s="4">
        <v>4</v>
      </c>
      <c r="CP458" s="8">
        <v>360</v>
      </c>
      <c r="CQ458" s="7">
        <v>-0.75</v>
      </c>
      <c r="CR458" s="7">
        <v>-0.7</v>
      </c>
      <c r="CS458" s="2" t="s">
        <v>230</v>
      </c>
      <c r="CT458" s="2" t="s">
        <v>217</v>
      </c>
      <c r="CU458" s="2" t="s">
        <v>1542</v>
      </c>
      <c r="CV458" s="2" t="s">
        <v>233</v>
      </c>
      <c r="CW458" s="2" t="s">
        <v>232</v>
      </c>
      <c r="CX458" s="2" t="s">
        <v>220</v>
      </c>
      <c r="CY458" s="4"/>
      <c r="CZ458" s="8"/>
      <c r="DA458" s="4">
        <v>1</v>
      </c>
      <c r="DB458" s="8">
        <v>85.88</v>
      </c>
      <c r="DC458" s="7">
        <v>-1</v>
      </c>
      <c r="DD458" s="7">
        <v>-1</v>
      </c>
      <c r="DE458" s="2" t="s">
        <v>230</v>
      </c>
      <c r="DF458" s="2" t="s">
        <v>217</v>
      </c>
      <c r="DG458" s="2" t="s">
        <v>2262</v>
      </c>
      <c r="DH458" s="2" t="s">
        <v>1161</v>
      </c>
      <c r="DI458" s="2" t="s">
        <v>232</v>
      </c>
      <c r="DJ458" s="2" t="s">
        <v>220</v>
      </c>
      <c r="DK458" s="4"/>
      <c r="DL458" s="8"/>
      <c r="DM458" s="4"/>
      <c r="DN458" s="8"/>
      <c r="DO458" s="7"/>
      <c r="DP458" s="7"/>
      <c r="DQ458" s="2" t="s">
        <v>230</v>
      </c>
      <c r="DR458" s="2" t="s">
        <v>217</v>
      </c>
      <c r="DS458" s="2" t="s">
        <v>1741</v>
      </c>
      <c r="DT458" s="2" t="s">
        <v>1836</v>
      </c>
      <c r="DU458" s="2" t="s">
        <v>232</v>
      </c>
      <c r="DV458" s="2" t="s">
        <v>220</v>
      </c>
      <c r="DW458" s="4">
        <v>1</v>
      </c>
      <c r="DX458" s="8">
        <v>77.1</v>
      </c>
      <c r="DY458" s="4"/>
      <c r="DZ458" s="8"/>
      <c r="EA458" s="7"/>
      <c r="EB458" s="7"/>
      <c r="EC458" s="2" t="s">
        <v>230</v>
      </c>
      <c r="ED458" s="2" t="s">
        <v>217</v>
      </c>
      <c r="EE458" s="2" t="s">
        <v>234</v>
      </c>
      <c r="EF458" s="2" t="s">
        <v>238</v>
      </c>
      <c r="EG458" s="2" t="s">
        <v>232</v>
      </c>
      <c r="EH458" s="2" t="s">
        <v>220</v>
      </c>
      <c r="EI458" s="4"/>
      <c r="EJ458" s="8"/>
      <c r="EK458" s="4"/>
      <c r="EL458" s="8"/>
      <c r="EM458" s="7"/>
      <c r="EN458" s="7"/>
      <c r="EO458" s="2" t="s">
        <v>268</v>
      </c>
      <c r="EP458" s="2" t="s">
        <v>217</v>
      </c>
      <c r="EQ458" s="2" t="s">
        <v>220</v>
      </c>
      <c r="ER458" s="2" t="s">
        <v>220</v>
      </c>
      <c r="ES458" s="2" t="s">
        <v>232</v>
      </c>
      <c r="ET458" s="2" t="s">
        <v>220</v>
      </c>
      <c r="EU458" s="4"/>
      <c r="EV458" s="8"/>
      <c r="EW458" s="4"/>
      <c r="EX458" s="8"/>
      <c r="EY458" s="7"/>
      <c r="EZ458" s="7"/>
      <c r="FA458" s="2" t="s">
        <v>230</v>
      </c>
      <c r="FB458" s="2" t="s">
        <v>217</v>
      </c>
      <c r="FC458" s="2" t="s">
        <v>965</v>
      </c>
      <c r="FD458" s="2" t="s">
        <v>971</v>
      </c>
      <c r="FE458" s="2" t="s">
        <v>232</v>
      </c>
      <c r="FF458" s="2" t="s">
        <v>220</v>
      </c>
      <c r="FG458" s="4"/>
      <c r="FH458" s="8"/>
      <c r="FI458" s="4"/>
      <c r="FJ458" s="8"/>
      <c r="FK458" s="7"/>
      <c r="FL458" s="7"/>
      <c r="FM458" s="2" t="s">
        <v>230</v>
      </c>
      <c r="FN458" s="2" t="s">
        <v>217</v>
      </c>
      <c r="FO458" s="2" t="s">
        <v>458</v>
      </c>
      <c r="FP458" s="2" t="s">
        <v>958</v>
      </c>
      <c r="FQ458" s="2" t="s">
        <v>232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416</v>
      </c>
      <c r="FZ458" s="2" t="s">
        <v>217</v>
      </c>
      <c r="GA458" s="2" t="s">
        <v>220</v>
      </c>
      <c r="GB458" s="2" t="s">
        <v>220</v>
      </c>
      <c r="GC458" s="2" t="s">
        <v>232</v>
      </c>
      <c r="GD458" s="2" t="s">
        <v>220</v>
      </c>
      <c r="GE458" s="4"/>
      <c r="GF458" s="8"/>
      <c r="GG458" s="4"/>
      <c r="GH458" s="8"/>
      <c r="GI458" s="7"/>
      <c r="GJ458" s="7"/>
      <c r="GK458" s="2" t="s">
        <v>230</v>
      </c>
      <c r="GL458" s="2" t="s">
        <v>217</v>
      </c>
      <c r="GM458" s="2" t="s">
        <v>250</v>
      </c>
      <c r="GN458" s="2" t="s">
        <v>220</v>
      </c>
      <c r="GO458" s="2" t="s">
        <v>232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268</v>
      </c>
      <c r="GX458" s="2" t="s">
        <v>217</v>
      </c>
      <c r="GY458" s="2" t="s">
        <v>220</v>
      </c>
      <c r="GZ458" s="2" t="s">
        <v>220</v>
      </c>
      <c r="HA458" s="2" t="s">
        <v>232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254</v>
      </c>
      <c r="HJ458" s="2" t="s">
        <v>217</v>
      </c>
      <c r="HK458" s="2" t="s">
        <v>220</v>
      </c>
      <c r="HL458" s="2" t="s">
        <v>220</v>
      </c>
      <c r="HM458" s="2" t="s">
        <v>232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217</v>
      </c>
      <c r="HW458" s="2" t="s">
        <v>291</v>
      </c>
      <c r="HX458" s="2" t="s">
        <v>220</v>
      </c>
      <c r="HY458" s="2" t="s">
        <v>232</v>
      </c>
      <c r="HZ458" s="2" t="s">
        <v>220</v>
      </c>
      <c r="IA458" s="4"/>
      <c r="IB458" s="8"/>
      <c r="IC458" s="4"/>
      <c r="ID458" s="8"/>
      <c r="IE458" s="7"/>
      <c r="IF458" s="7"/>
      <c r="IG458" s="2" t="s">
        <v>230</v>
      </c>
      <c r="IH458" s="2" t="s">
        <v>217</v>
      </c>
      <c r="II458" s="2" t="s">
        <v>2942</v>
      </c>
      <c r="IJ458" s="2" t="s">
        <v>240</v>
      </c>
      <c r="IK458" s="2" t="s">
        <v>232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277</v>
      </c>
      <c r="IT458" s="2" t="s">
        <v>217</v>
      </c>
      <c r="IU458" s="2" t="s">
        <v>220</v>
      </c>
      <c r="IV458" s="2" t="s">
        <v>220</v>
      </c>
      <c r="IW458" s="2" t="s">
        <v>232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254</v>
      </c>
      <c r="JF458" s="2" t="s">
        <v>217</v>
      </c>
      <c r="JG458" s="2" t="s">
        <v>220</v>
      </c>
      <c r="JH458" s="2" t="s">
        <v>220</v>
      </c>
      <c r="JI458" s="2" t="s">
        <v>232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230</v>
      </c>
      <c r="JR458" s="2" t="s">
        <v>217</v>
      </c>
      <c r="JS458" s="2" t="s">
        <v>2695</v>
      </c>
      <c r="JT458" s="2" t="s">
        <v>920</v>
      </c>
      <c r="JU458" s="2" t="s">
        <v>232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230</v>
      </c>
      <c r="KD458" s="2" t="s">
        <v>217</v>
      </c>
      <c r="KE458" s="2" t="s">
        <v>262</v>
      </c>
      <c r="KF458" s="2" t="s">
        <v>394</v>
      </c>
      <c r="KG458" s="2" t="s">
        <v>232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230</v>
      </c>
      <c r="KP458" s="2" t="s">
        <v>217</v>
      </c>
      <c r="KQ458" s="2" t="s">
        <v>264</v>
      </c>
      <c r="KR458" s="2" t="s">
        <v>2706</v>
      </c>
      <c r="KS458" s="2" t="s">
        <v>232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277</v>
      </c>
      <c r="LB458" s="2" t="s">
        <v>217</v>
      </c>
      <c r="LC458" s="2" t="s">
        <v>220</v>
      </c>
      <c r="LD458" s="2" t="s">
        <v>220</v>
      </c>
      <c r="LE458" s="2" t="s">
        <v>232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277</v>
      </c>
      <c r="LN458" s="2" t="s">
        <v>217</v>
      </c>
      <c r="LO458" s="2" t="s">
        <v>220</v>
      </c>
      <c r="LP458" s="2" t="s">
        <v>220</v>
      </c>
      <c r="LQ458" s="2" t="s">
        <v>232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277</v>
      </c>
      <c r="LZ458" s="2" t="s">
        <v>217</v>
      </c>
      <c r="MA458" s="2" t="s">
        <v>220</v>
      </c>
      <c r="MB458" s="2" t="s">
        <v>220</v>
      </c>
      <c r="MC458" s="2" t="s">
        <v>232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230</v>
      </c>
      <c r="ML458" s="2" t="s">
        <v>270</v>
      </c>
      <c r="MM458" s="2" t="s">
        <v>421</v>
      </c>
      <c r="MN458" s="2" t="s">
        <v>887</v>
      </c>
      <c r="MO458" s="2" t="s">
        <v>232</v>
      </c>
      <c r="MP458" s="2" t="s">
        <v>220</v>
      </c>
      <c r="MQ458" s="4"/>
      <c r="MR458" s="8"/>
      <c r="MS458" s="4"/>
      <c r="MT458" s="8"/>
      <c r="MU458" s="7"/>
      <c r="MV458" s="7"/>
      <c r="MW458" s="2" t="s">
        <v>230</v>
      </c>
      <c r="MX458" s="2" t="s">
        <v>274</v>
      </c>
      <c r="MY458" s="2" t="s">
        <v>1728</v>
      </c>
      <c r="MZ458" s="2" t="s">
        <v>3572</v>
      </c>
      <c r="NA458" s="2" t="s">
        <v>232</v>
      </c>
      <c r="NB458" s="2" t="s">
        <v>220</v>
      </c>
      <c r="NC458" s="4"/>
      <c r="ND458" s="8"/>
      <c r="NE458" s="4"/>
      <c r="NF458" s="8"/>
      <c r="NG458" s="7"/>
      <c r="NH458" s="7"/>
      <c r="NI458" s="2" t="s">
        <v>220</v>
      </c>
      <c r="NJ458" s="2" t="s">
        <v>220</v>
      </c>
      <c r="NK458" s="2" t="s">
        <v>220</v>
      </c>
      <c r="NL458" s="2" t="s">
        <v>220</v>
      </c>
      <c r="NM458" s="2" t="s">
        <v>220</v>
      </c>
      <c r="NN458" s="2" t="s">
        <v>220</v>
      </c>
      <c r="NO458" s="4"/>
      <c r="NP458" s="8"/>
      <c r="NQ458" s="4"/>
      <c r="NR458" s="8"/>
      <c r="NS458" s="7"/>
      <c r="NT458" s="7"/>
      <c r="NU458" s="2" t="s">
        <v>277</v>
      </c>
      <c r="NV458" s="2" t="s">
        <v>217</v>
      </c>
      <c r="NW458" s="2" t="s">
        <v>220</v>
      </c>
      <c r="NX458" s="2" t="s">
        <v>220</v>
      </c>
      <c r="NY458" s="2" t="s">
        <v>232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220</v>
      </c>
      <c r="OI458" s="2" t="s">
        <v>220</v>
      </c>
      <c r="OJ458" s="2" t="s">
        <v>220</v>
      </c>
      <c r="OK458" s="2" t="s">
        <v>220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230</v>
      </c>
      <c r="OT458" s="2" t="s">
        <v>270</v>
      </c>
      <c r="OU458" s="2" t="s">
        <v>1420</v>
      </c>
      <c r="OV458" s="2" t="s">
        <v>220</v>
      </c>
      <c r="OW458" s="2" t="s">
        <v>232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220</v>
      </c>
      <c r="PG458" s="2" t="s">
        <v>220</v>
      </c>
      <c r="PH458" s="2" t="s">
        <v>220</v>
      </c>
      <c r="PI458" s="2" t="s">
        <v>220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254</v>
      </c>
      <c r="PR458" s="2" t="s">
        <v>270</v>
      </c>
      <c r="PS458" s="2" t="s">
        <v>220</v>
      </c>
      <c r="PT458" s="2" t="s">
        <v>220</v>
      </c>
      <c r="PU458" s="2" t="s">
        <v>232</v>
      </c>
      <c r="PV458" s="2" t="s">
        <v>220</v>
      </c>
      <c r="PW458" s="4">
        <v>79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>
        <v>55</v>
      </c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>
        <v>28</v>
      </c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</row>
    <row r="459">
      <c r="A459" s="2" t="s">
        <v>3773</v>
      </c>
      <c r="B459" s="2" t="s">
        <v>209</v>
      </c>
      <c r="C459" s="2" t="s">
        <v>3341</v>
      </c>
      <c r="D459" s="2" t="s">
        <v>1713</v>
      </c>
      <c r="E459" s="2" t="s">
        <v>2173</v>
      </c>
      <c r="F459" s="2" t="s">
        <v>3597</v>
      </c>
      <c r="G459" s="2" t="s">
        <v>3597</v>
      </c>
      <c r="H459" s="2" t="s">
        <v>3597</v>
      </c>
      <c r="I459" s="2" t="s">
        <v>1965</v>
      </c>
      <c r="J459" s="2" t="s">
        <v>215</v>
      </c>
      <c r="K459" s="2" t="s">
        <v>1329</v>
      </c>
      <c r="L459" s="3">
        <v>58.8</v>
      </c>
      <c r="M459" s="3">
        <v>61.73</v>
      </c>
      <c r="N459" s="3">
        <v>124.99</v>
      </c>
      <c r="O459" s="2" t="s">
        <v>217</v>
      </c>
      <c r="P459" s="2" t="s">
        <v>2438</v>
      </c>
      <c r="Q459" s="2" t="s">
        <v>219</v>
      </c>
      <c r="R459" s="2" t="s">
        <v>220</v>
      </c>
      <c r="S459" s="2" t="s">
        <v>3599</v>
      </c>
      <c r="T459" s="2" t="s">
        <v>220</v>
      </c>
      <c r="U459" s="2" t="s">
        <v>220</v>
      </c>
      <c r="V459" s="2" t="s">
        <v>3600</v>
      </c>
      <c r="W459" s="2" t="s">
        <v>3144</v>
      </c>
      <c r="X459" s="2" t="s">
        <v>3029</v>
      </c>
      <c r="Y459" s="2" t="s">
        <v>582</v>
      </c>
      <c r="Z459" s="4">
        <v>85</v>
      </c>
      <c r="AA459" s="4">
        <f>=ROUNDDOWN(42.5,0)</f>
      </c>
      <c r="AB459" s="5">
        <v>2</v>
      </c>
      <c r="AC459" s="2" t="s">
        <v>220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2</v>
      </c>
      <c r="AQ459" s="8">
        <v>125.71</v>
      </c>
      <c r="AR459" s="4"/>
      <c r="AS459" s="8"/>
      <c r="AT459" s="7"/>
      <c r="AU459" s="7"/>
      <c r="AV459" s="4">
        <v>7</v>
      </c>
      <c r="AW459" s="8">
        <v>474.61</v>
      </c>
      <c r="AX459" s="4">
        <v>9</v>
      </c>
      <c r="AY459" s="8">
        <v>604.24</v>
      </c>
      <c r="AZ459" s="7">
        <v>-0.2222</v>
      </c>
      <c r="BA459" s="7">
        <v>-0.2145</v>
      </c>
      <c r="BB459" s="7">
        <v>0.2649</v>
      </c>
      <c r="BC459" s="4">
        <v>7</v>
      </c>
      <c r="BD459" s="8">
        <v>474.61</v>
      </c>
      <c r="BE459" s="4">
        <v>9</v>
      </c>
      <c r="BF459" s="8">
        <v>604.24</v>
      </c>
      <c r="BG459" s="7">
        <v>-0.2222</v>
      </c>
      <c r="BH459" s="7">
        <v>-0.2145</v>
      </c>
      <c r="BI459" s="7">
        <v>1</v>
      </c>
      <c r="BJ459" s="4">
        <v>2</v>
      </c>
      <c r="BK459" s="8">
        <v>125.71</v>
      </c>
      <c r="BL459" s="2" t="s">
        <v>3774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230</v>
      </c>
      <c r="BV459" s="2" t="s">
        <v>217</v>
      </c>
      <c r="BW459" s="2" t="s">
        <v>220</v>
      </c>
      <c r="BX459" s="2" t="s">
        <v>3775</v>
      </c>
      <c r="BY459" s="2" t="s">
        <v>232</v>
      </c>
      <c r="BZ459" s="2" t="s">
        <v>220</v>
      </c>
      <c r="CA459" s="4"/>
      <c r="CB459" s="8"/>
      <c r="CC459" s="4"/>
      <c r="CD459" s="8"/>
      <c r="CE459" s="7"/>
      <c r="CF459" s="7"/>
      <c r="CG459" s="2" t="s">
        <v>230</v>
      </c>
      <c r="CH459" s="2" t="s">
        <v>217</v>
      </c>
      <c r="CI459" s="2" t="s">
        <v>591</v>
      </c>
      <c r="CJ459" s="2" t="s">
        <v>1498</v>
      </c>
      <c r="CK459" s="2" t="s">
        <v>232</v>
      </c>
      <c r="CL459" s="2" t="s">
        <v>220</v>
      </c>
      <c r="CM459" s="4"/>
      <c r="CN459" s="8"/>
      <c r="CO459" s="4"/>
      <c r="CP459" s="8"/>
      <c r="CQ459" s="7"/>
      <c r="CR459" s="7"/>
      <c r="CS459" s="2" t="s">
        <v>230</v>
      </c>
      <c r="CT459" s="2" t="s">
        <v>217</v>
      </c>
      <c r="CU459" s="2" t="s">
        <v>3289</v>
      </c>
      <c r="CV459" s="2" t="s">
        <v>276</v>
      </c>
      <c r="CW459" s="2" t="s">
        <v>269</v>
      </c>
      <c r="CX459" s="2" t="s">
        <v>220</v>
      </c>
      <c r="CY459" s="4">
        <v>1</v>
      </c>
      <c r="CZ459" s="8">
        <v>59.04</v>
      </c>
      <c r="DA459" s="4"/>
      <c r="DB459" s="8"/>
      <c r="DC459" s="7"/>
      <c r="DD459" s="7"/>
      <c r="DE459" s="2" t="s">
        <v>230</v>
      </c>
      <c r="DF459" s="2" t="s">
        <v>217</v>
      </c>
      <c r="DG459" s="2" t="s">
        <v>591</v>
      </c>
      <c r="DH459" s="2" t="s">
        <v>3776</v>
      </c>
      <c r="DI459" s="2" t="s">
        <v>232</v>
      </c>
      <c r="DJ459" s="2" t="s">
        <v>220</v>
      </c>
      <c r="DK459" s="4">
        <v>1</v>
      </c>
      <c r="DL459" s="8">
        <v>66.67</v>
      </c>
      <c r="DM459" s="4"/>
      <c r="DN459" s="8"/>
      <c r="DO459" s="7"/>
      <c r="DP459" s="7"/>
      <c r="DQ459" s="2" t="s">
        <v>230</v>
      </c>
      <c r="DR459" s="2" t="s">
        <v>217</v>
      </c>
      <c r="DS459" s="2" t="s">
        <v>591</v>
      </c>
      <c r="DT459" s="2" t="s">
        <v>1498</v>
      </c>
      <c r="DU459" s="2" t="s">
        <v>232</v>
      </c>
      <c r="DV459" s="2" t="s">
        <v>220</v>
      </c>
      <c r="DW459" s="4"/>
      <c r="DX459" s="8"/>
      <c r="DY459" s="4"/>
      <c r="DZ459" s="8"/>
      <c r="EA459" s="7"/>
      <c r="EB459" s="7"/>
      <c r="EC459" s="2" t="s">
        <v>230</v>
      </c>
      <c r="ED459" s="2" t="s">
        <v>217</v>
      </c>
      <c r="EE459" s="2" t="s">
        <v>591</v>
      </c>
      <c r="EF459" s="2" t="s">
        <v>2261</v>
      </c>
      <c r="EG459" s="2" t="s">
        <v>232</v>
      </c>
      <c r="EH459" s="2" t="s">
        <v>220</v>
      </c>
      <c r="EI459" s="4"/>
      <c r="EJ459" s="8"/>
      <c r="EK459" s="4"/>
      <c r="EL459" s="8"/>
      <c r="EM459" s="7"/>
      <c r="EN459" s="7"/>
      <c r="EO459" s="2" t="s">
        <v>268</v>
      </c>
      <c r="EP459" s="2" t="s">
        <v>217</v>
      </c>
      <c r="EQ459" s="2" t="s">
        <v>220</v>
      </c>
      <c r="ER459" s="2" t="s">
        <v>220</v>
      </c>
      <c r="ES459" s="2" t="s">
        <v>232</v>
      </c>
      <c r="ET459" s="2" t="s">
        <v>220</v>
      </c>
      <c r="EU459" s="4"/>
      <c r="EV459" s="8"/>
      <c r="EW459" s="4"/>
      <c r="EX459" s="8"/>
      <c r="EY459" s="7"/>
      <c r="EZ459" s="7"/>
      <c r="FA459" s="2" t="s">
        <v>230</v>
      </c>
      <c r="FB459" s="2" t="s">
        <v>270</v>
      </c>
      <c r="FC459" s="2" t="s">
        <v>591</v>
      </c>
      <c r="FD459" s="2" t="s">
        <v>636</v>
      </c>
      <c r="FE459" s="2" t="s">
        <v>232</v>
      </c>
      <c r="FF459" s="2" t="s">
        <v>220</v>
      </c>
      <c r="FG459" s="4"/>
      <c r="FH459" s="8"/>
      <c r="FI459" s="4"/>
      <c r="FJ459" s="8"/>
      <c r="FK459" s="7"/>
      <c r="FL459" s="7"/>
      <c r="FM459" s="2" t="s">
        <v>230</v>
      </c>
      <c r="FN459" s="2" t="s">
        <v>217</v>
      </c>
      <c r="FO459" s="2" t="s">
        <v>458</v>
      </c>
      <c r="FP459" s="2" t="s">
        <v>922</v>
      </c>
      <c r="FQ459" s="2" t="s">
        <v>232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277</v>
      </c>
      <c r="FZ459" s="2" t="s">
        <v>217</v>
      </c>
      <c r="GA459" s="2" t="s">
        <v>220</v>
      </c>
      <c r="GB459" s="2" t="s">
        <v>220</v>
      </c>
      <c r="GC459" s="2" t="s">
        <v>232</v>
      </c>
      <c r="GD459" s="2" t="s">
        <v>220</v>
      </c>
      <c r="GE459" s="4"/>
      <c r="GF459" s="8"/>
      <c r="GG459" s="4"/>
      <c r="GH459" s="8"/>
      <c r="GI459" s="7"/>
      <c r="GJ459" s="7"/>
      <c r="GK459" s="2" t="s">
        <v>230</v>
      </c>
      <c r="GL459" s="2" t="s">
        <v>217</v>
      </c>
      <c r="GM459" s="2" t="s">
        <v>250</v>
      </c>
      <c r="GN459" s="2" t="s">
        <v>220</v>
      </c>
      <c r="GO459" s="2" t="s">
        <v>232</v>
      </c>
      <c r="GP459" s="2" t="s">
        <v>220</v>
      </c>
      <c r="GQ459" s="4"/>
      <c r="GR459" s="8"/>
      <c r="GS459" s="4"/>
      <c r="GT459" s="8"/>
      <c r="GU459" s="7"/>
      <c r="GV459" s="7"/>
      <c r="GW459" s="2" t="s">
        <v>268</v>
      </c>
      <c r="GX459" s="2" t="s">
        <v>217</v>
      </c>
      <c r="GY459" s="2" t="s">
        <v>220</v>
      </c>
      <c r="GZ459" s="2" t="s">
        <v>220</v>
      </c>
      <c r="HA459" s="2" t="s">
        <v>232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277</v>
      </c>
      <c r="HJ459" s="2" t="s">
        <v>217</v>
      </c>
      <c r="HK459" s="2" t="s">
        <v>220</v>
      </c>
      <c r="HL459" s="2" t="s">
        <v>220</v>
      </c>
      <c r="HM459" s="2" t="s">
        <v>232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217</v>
      </c>
      <c r="HW459" s="2" t="s">
        <v>1750</v>
      </c>
      <c r="HX459" s="2" t="s">
        <v>220</v>
      </c>
      <c r="HY459" s="2" t="s">
        <v>232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230</v>
      </c>
      <c r="IH459" s="2" t="s">
        <v>217</v>
      </c>
      <c r="II459" s="2" t="s">
        <v>591</v>
      </c>
      <c r="IJ459" s="2" t="s">
        <v>2838</v>
      </c>
      <c r="IK459" s="2" t="s">
        <v>232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268</v>
      </c>
      <c r="IT459" s="2" t="s">
        <v>217</v>
      </c>
      <c r="IU459" s="2" t="s">
        <v>220</v>
      </c>
      <c r="IV459" s="2" t="s">
        <v>220</v>
      </c>
      <c r="IW459" s="2" t="s">
        <v>232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254</v>
      </c>
      <c r="JF459" s="2" t="s">
        <v>217</v>
      </c>
      <c r="JG459" s="2" t="s">
        <v>2728</v>
      </c>
      <c r="JH459" s="2" t="s">
        <v>220</v>
      </c>
      <c r="JI459" s="2" t="s">
        <v>232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230</v>
      </c>
      <c r="JR459" s="2" t="s">
        <v>217</v>
      </c>
      <c r="JS459" s="2" t="s">
        <v>591</v>
      </c>
      <c r="JT459" s="2" t="s">
        <v>3777</v>
      </c>
      <c r="JU459" s="2" t="s">
        <v>232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277</v>
      </c>
      <c r="KD459" s="2" t="s">
        <v>217</v>
      </c>
      <c r="KE459" s="2" t="s">
        <v>220</v>
      </c>
      <c r="KF459" s="2" t="s">
        <v>220</v>
      </c>
      <c r="KG459" s="2" t="s">
        <v>232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254</v>
      </c>
      <c r="KP459" s="2" t="s">
        <v>217</v>
      </c>
      <c r="KQ459" s="2" t="s">
        <v>220</v>
      </c>
      <c r="KR459" s="2" t="s">
        <v>220</v>
      </c>
      <c r="KS459" s="2" t="s">
        <v>232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277</v>
      </c>
      <c r="LB459" s="2" t="s">
        <v>217</v>
      </c>
      <c r="LC459" s="2" t="s">
        <v>220</v>
      </c>
      <c r="LD459" s="2" t="s">
        <v>220</v>
      </c>
      <c r="LE459" s="2" t="s">
        <v>232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254</v>
      </c>
      <c r="LN459" s="2" t="s">
        <v>217</v>
      </c>
      <c r="LO459" s="2" t="s">
        <v>220</v>
      </c>
      <c r="LP459" s="2" t="s">
        <v>220</v>
      </c>
      <c r="LQ459" s="2" t="s">
        <v>232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268</v>
      </c>
      <c r="LZ459" s="2" t="s">
        <v>217</v>
      </c>
      <c r="MA459" s="2" t="s">
        <v>220</v>
      </c>
      <c r="MB459" s="2" t="s">
        <v>220</v>
      </c>
      <c r="MC459" s="2" t="s">
        <v>232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277</v>
      </c>
      <c r="ML459" s="2" t="s">
        <v>217</v>
      </c>
      <c r="MM459" s="2" t="s">
        <v>220</v>
      </c>
      <c r="MN459" s="2" t="s">
        <v>220</v>
      </c>
      <c r="MO459" s="2" t="s">
        <v>232</v>
      </c>
      <c r="MP459" s="2" t="s">
        <v>220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274</v>
      </c>
      <c r="MY459" s="2" t="s">
        <v>648</v>
      </c>
      <c r="MZ459" s="2" t="s">
        <v>1635</v>
      </c>
      <c r="NA459" s="2" t="s">
        <v>232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220</v>
      </c>
      <c r="NJ459" s="2" t="s">
        <v>220</v>
      </c>
      <c r="NK459" s="2" t="s">
        <v>220</v>
      </c>
      <c r="NL459" s="2" t="s">
        <v>220</v>
      </c>
      <c r="NM459" s="2" t="s">
        <v>220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277</v>
      </c>
      <c r="NV459" s="2" t="s">
        <v>217</v>
      </c>
      <c r="NW459" s="2" t="s">
        <v>220</v>
      </c>
      <c r="NX459" s="2" t="s">
        <v>220</v>
      </c>
      <c r="NY459" s="2" t="s">
        <v>232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220</v>
      </c>
      <c r="OI459" s="2" t="s">
        <v>220</v>
      </c>
      <c r="OJ459" s="2" t="s">
        <v>220</v>
      </c>
      <c r="OK459" s="2" t="s">
        <v>220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268</v>
      </c>
      <c r="OT459" s="2" t="s">
        <v>270</v>
      </c>
      <c r="OU459" s="2" t="s">
        <v>220</v>
      </c>
      <c r="OV459" s="2" t="s">
        <v>220</v>
      </c>
      <c r="OW459" s="2" t="s">
        <v>232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220</v>
      </c>
      <c r="PG459" s="2" t="s">
        <v>220</v>
      </c>
      <c r="PH459" s="2" t="s">
        <v>220</v>
      </c>
      <c r="PI459" s="2" t="s">
        <v>220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230</v>
      </c>
      <c r="PR459" s="2" t="s">
        <v>270</v>
      </c>
      <c r="PS459" s="2" t="s">
        <v>1731</v>
      </c>
      <c r="PT459" s="2" t="s">
        <v>3039</v>
      </c>
      <c r="PU459" s="2" t="s">
        <v>232</v>
      </c>
      <c r="PV459" s="2" t="s">
        <v>220</v>
      </c>
      <c r="PW459" s="4">
        <v>50</v>
      </c>
      <c r="PX459" s="4"/>
      <c r="PY459" s="4"/>
      <c r="PZ459" s="4"/>
      <c r="QA459" s="4"/>
      <c r="QB459" s="4"/>
      <c r="QC459" s="4"/>
      <c r="QD459" s="4">
        <v>35</v>
      </c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</row>
    <row r="460">
      <c r="A460" s="2" t="s">
        <v>3778</v>
      </c>
      <c r="B460" s="2" t="s">
        <v>209</v>
      </c>
      <c r="C460" s="2" t="s">
        <v>3341</v>
      </c>
      <c r="D460" s="2" t="s">
        <v>1713</v>
      </c>
      <c r="E460" s="2" t="s">
        <v>2173</v>
      </c>
      <c r="F460" s="2" t="s">
        <v>3597</v>
      </c>
      <c r="G460" s="2" t="s">
        <v>3597</v>
      </c>
      <c r="H460" s="2" t="s">
        <v>3597</v>
      </c>
      <c r="I460" s="2" t="s">
        <v>1965</v>
      </c>
      <c r="J460" s="2" t="s">
        <v>1518</v>
      </c>
      <c r="K460" s="2" t="s">
        <v>1329</v>
      </c>
      <c r="L460" s="3">
        <v>68.6</v>
      </c>
      <c r="M460" s="3">
        <v>72.02</v>
      </c>
      <c r="N460" s="3">
        <v>144.99</v>
      </c>
      <c r="O460" s="2" t="s">
        <v>217</v>
      </c>
      <c r="P460" s="2" t="s">
        <v>2438</v>
      </c>
      <c r="Q460" s="2" t="s">
        <v>219</v>
      </c>
      <c r="R460" s="2" t="s">
        <v>220</v>
      </c>
      <c r="S460" s="2" t="s">
        <v>3599</v>
      </c>
      <c r="T460" s="2" t="s">
        <v>220</v>
      </c>
      <c r="U460" s="2" t="s">
        <v>220</v>
      </c>
      <c r="V460" s="2" t="s">
        <v>3600</v>
      </c>
      <c r="W460" s="2" t="s">
        <v>3144</v>
      </c>
      <c r="X460" s="2" t="s">
        <v>3029</v>
      </c>
      <c r="Y460" s="2" t="s">
        <v>582</v>
      </c>
      <c r="Z460" s="4">
        <v>138</v>
      </c>
      <c r="AA460" s="4">
        <f>=ROUNDDOWN(69,0)</f>
      </c>
      <c r="AB460" s="5">
        <v>2</v>
      </c>
      <c r="AC460" s="2" t="s">
        <v>220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5</v>
      </c>
      <c r="AQ460" s="8">
        <v>348.9</v>
      </c>
      <c r="AR460" s="4">
        <v>9</v>
      </c>
      <c r="AS460" s="8">
        <v>604.24</v>
      </c>
      <c r="AT460" s="7">
        <v>-0.4444</v>
      </c>
      <c r="AU460" s="7">
        <v>-0.4226</v>
      </c>
      <c r="AV460" s="4" t="s">
        <v>220</v>
      </c>
      <c r="AW460" s="8" t="s">
        <v>220</v>
      </c>
      <c r="AX460" s="4" t="s">
        <v>220</v>
      </c>
      <c r="AY460" s="8" t="s">
        <v>220</v>
      </c>
      <c r="AZ460" s="7" t="s">
        <v>220</v>
      </c>
      <c r="BA460" s="7" t="s">
        <v>220</v>
      </c>
      <c r="BB460" s="7">
        <v>0.7351</v>
      </c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 t="s">
        <v>220</v>
      </c>
      <c r="BJ460" s="4">
        <v>5</v>
      </c>
      <c r="BK460" s="8">
        <v>348.9</v>
      </c>
      <c r="BL460" s="2" t="s">
        <v>3779</v>
      </c>
      <c r="BM460" s="7">
        <v>1</v>
      </c>
      <c r="BN460" s="7">
        <v>1</v>
      </c>
      <c r="BO460" s="4"/>
      <c r="BP460" s="8"/>
      <c r="BQ460" s="4">
        <v>3</v>
      </c>
      <c r="BR460" s="8">
        <v>174.42</v>
      </c>
      <c r="BS460" s="7">
        <v>-1</v>
      </c>
      <c r="BT460" s="7">
        <v>-1</v>
      </c>
      <c r="BU460" s="2" t="s">
        <v>230</v>
      </c>
      <c r="BV460" s="2" t="s">
        <v>217</v>
      </c>
      <c r="BW460" s="2" t="s">
        <v>220</v>
      </c>
      <c r="BX460" s="2" t="s">
        <v>3780</v>
      </c>
      <c r="BY460" s="2" t="s">
        <v>232</v>
      </c>
      <c r="BZ460" s="2" t="s">
        <v>220</v>
      </c>
      <c r="CA460" s="4"/>
      <c r="CB460" s="8"/>
      <c r="CC460" s="4">
        <v>1</v>
      </c>
      <c r="CD460" s="8">
        <v>70.42</v>
      </c>
      <c r="CE460" s="7">
        <v>-1</v>
      </c>
      <c r="CF460" s="7">
        <v>-1</v>
      </c>
      <c r="CG460" s="2" t="s">
        <v>230</v>
      </c>
      <c r="CH460" s="2" t="s">
        <v>217</v>
      </c>
      <c r="CI460" s="2" t="s">
        <v>591</v>
      </c>
      <c r="CJ460" s="2" t="s">
        <v>1498</v>
      </c>
      <c r="CK460" s="2" t="s">
        <v>232</v>
      </c>
      <c r="CL460" s="2" t="s">
        <v>220</v>
      </c>
      <c r="CM460" s="4"/>
      <c r="CN460" s="8"/>
      <c r="CO460" s="4">
        <v>3</v>
      </c>
      <c r="CP460" s="8">
        <v>217.5</v>
      </c>
      <c r="CQ460" s="7">
        <v>-1</v>
      </c>
      <c r="CR460" s="7">
        <v>-1</v>
      </c>
      <c r="CS460" s="2" t="s">
        <v>230</v>
      </c>
      <c r="CT460" s="2" t="s">
        <v>217</v>
      </c>
      <c r="CU460" s="2" t="s">
        <v>1469</v>
      </c>
      <c r="CV460" s="2" t="s">
        <v>1443</v>
      </c>
      <c r="CW460" s="2" t="s">
        <v>269</v>
      </c>
      <c r="CX460" s="2" t="s">
        <v>220</v>
      </c>
      <c r="CY460" s="4">
        <v>5</v>
      </c>
      <c r="CZ460" s="8">
        <v>348.9</v>
      </c>
      <c r="DA460" s="4"/>
      <c r="DB460" s="8"/>
      <c r="DC460" s="7"/>
      <c r="DD460" s="7"/>
      <c r="DE460" s="2" t="s">
        <v>230</v>
      </c>
      <c r="DF460" s="2" t="s">
        <v>217</v>
      </c>
      <c r="DG460" s="2" t="s">
        <v>591</v>
      </c>
      <c r="DH460" s="2" t="s">
        <v>1498</v>
      </c>
      <c r="DI460" s="2" t="s">
        <v>232</v>
      </c>
      <c r="DJ460" s="2" t="s">
        <v>220</v>
      </c>
      <c r="DK460" s="4"/>
      <c r="DL460" s="8"/>
      <c r="DM460" s="4"/>
      <c r="DN460" s="8"/>
      <c r="DO460" s="7"/>
      <c r="DP460" s="7"/>
      <c r="DQ460" s="2" t="s">
        <v>230</v>
      </c>
      <c r="DR460" s="2" t="s">
        <v>217</v>
      </c>
      <c r="DS460" s="2" t="s">
        <v>591</v>
      </c>
      <c r="DT460" s="2" t="s">
        <v>3781</v>
      </c>
      <c r="DU460" s="2" t="s">
        <v>232</v>
      </c>
      <c r="DV460" s="2" t="s">
        <v>220</v>
      </c>
      <c r="DW460" s="4"/>
      <c r="DX460" s="8"/>
      <c r="DY460" s="4">
        <v>1</v>
      </c>
      <c r="DZ460" s="8">
        <v>66.27</v>
      </c>
      <c r="EA460" s="7">
        <v>-1</v>
      </c>
      <c r="EB460" s="7">
        <v>-1</v>
      </c>
      <c r="EC460" s="2" t="s">
        <v>230</v>
      </c>
      <c r="ED460" s="2" t="s">
        <v>217</v>
      </c>
      <c r="EE460" s="2" t="s">
        <v>591</v>
      </c>
      <c r="EF460" s="2" t="s">
        <v>1512</v>
      </c>
      <c r="EG460" s="2" t="s">
        <v>232</v>
      </c>
      <c r="EH460" s="2" t="s">
        <v>220</v>
      </c>
      <c r="EI460" s="4"/>
      <c r="EJ460" s="8"/>
      <c r="EK460" s="4"/>
      <c r="EL460" s="8"/>
      <c r="EM460" s="7"/>
      <c r="EN460" s="7"/>
      <c r="EO460" s="2" t="s">
        <v>268</v>
      </c>
      <c r="EP460" s="2" t="s">
        <v>217</v>
      </c>
      <c r="EQ460" s="2" t="s">
        <v>220</v>
      </c>
      <c r="ER460" s="2" t="s">
        <v>220</v>
      </c>
      <c r="ES460" s="2" t="s">
        <v>232</v>
      </c>
      <c r="ET460" s="2" t="s">
        <v>220</v>
      </c>
      <c r="EU460" s="4"/>
      <c r="EV460" s="8"/>
      <c r="EW460" s="4"/>
      <c r="EX460" s="8"/>
      <c r="EY460" s="7"/>
      <c r="EZ460" s="7"/>
      <c r="FA460" s="2" t="s">
        <v>230</v>
      </c>
      <c r="FB460" s="2" t="s">
        <v>270</v>
      </c>
      <c r="FC460" s="2" t="s">
        <v>591</v>
      </c>
      <c r="FD460" s="2" t="s">
        <v>636</v>
      </c>
      <c r="FE460" s="2" t="s">
        <v>232</v>
      </c>
      <c r="FF460" s="2" t="s">
        <v>220</v>
      </c>
      <c r="FG460" s="4"/>
      <c r="FH460" s="8"/>
      <c r="FI460" s="4">
        <v>1</v>
      </c>
      <c r="FJ460" s="8">
        <v>75.63</v>
      </c>
      <c r="FK460" s="7">
        <v>-1</v>
      </c>
      <c r="FL460" s="7">
        <v>-1</v>
      </c>
      <c r="FM460" s="2" t="s">
        <v>230</v>
      </c>
      <c r="FN460" s="2" t="s">
        <v>217</v>
      </c>
      <c r="FO460" s="2" t="s">
        <v>458</v>
      </c>
      <c r="FP460" s="2" t="s">
        <v>2093</v>
      </c>
      <c r="FQ460" s="2" t="s">
        <v>232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277</v>
      </c>
      <c r="FZ460" s="2" t="s">
        <v>217</v>
      </c>
      <c r="GA460" s="2" t="s">
        <v>220</v>
      </c>
      <c r="GB460" s="2" t="s">
        <v>220</v>
      </c>
      <c r="GC460" s="2" t="s">
        <v>232</v>
      </c>
      <c r="GD460" s="2" t="s">
        <v>220</v>
      </c>
      <c r="GE460" s="4"/>
      <c r="GF460" s="8"/>
      <c r="GG460" s="4"/>
      <c r="GH460" s="8"/>
      <c r="GI460" s="7"/>
      <c r="GJ460" s="7"/>
      <c r="GK460" s="2" t="s">
        <v>230</v>
      </c>
      <c r="GL460" s="2" t="s">
        <v>217</v>
      </c>
      <c r="GM460" s="2" t="s">
        <v>250</v>
      </c>
      <c r="GN460" s="2" t="s">
        <v>220</v>
      </c>
      <c r="GO460" s="2" t="s">
        <v>232</v>
      </c>
      <c r="GP460" s="2" t="s">
        <v>220</v>
      </c>
      <c r="GQ460" s="4"/>
      <c r="GR460" s="8"/>
      <c r="GS460" s="4"/>
      <c r="GT460" s="8"/>
      <c r="GU460" s="7"/>
      <c r="GV460" s="7"/>
      <c r="GW460" s="2" t="s">
        <v>268</v>
      </c>
      <c r="GX460" s="2" t="s">
        <v>217</v>
      </c>
      <c r="GY460" s="2" t="s">
        <v>220</v>
      </c>
      <c r="GZ460" s="2" t="s">
        <v>220</v>
      </c>
      <c r="HA460" s="2" t="s">
        <v>232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277</v>
      </c>
      <c r="HJ460" s="2" t="s">
        <v>217</v>
      </c>
      <c r="HK460" s="2" t="s">
        <v>220</v>
      </c>
      <c r="HL460" s="2" t="s">
        <v>220</v>
      </c>
      <c r="HM460" s="2" t="s">
        <v>232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217</v>
      </c>
      <c r="HW460" s="2" t="s">
        <v>885</v>
      </c>
      <c r="HX460" s="2" t="s">
        <v>220</v>
      </c>
      <c r="HY460" s="2" t="s">
        <v>232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230</v>
      </c>
      <c r="IH460" s="2" t="s">
        <v>217</v>
      </c>
      <c r="II460" s="2" t="s">
        <v>591</v>
      </c>
      <c r="IJ460" s="2" t="s">
        <v>3782</v>
      </c>
      <c r="IK460" s="2" t="s">
        <v>232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268</v>
      </c>
      <c r="IT460" s="2" t="s">
        <v>217</v>
      </c>
      <c r="IU460" s="2" t="s">
        <v>220</v>
      </c>
      <c r="IV460" s="2" t="s">
        <v>220</v>
      </c>
      <c r="IW460" s="2" t="s">
        <v>232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254</v>
      </c>
      <c r="JF460" s="2" t="s">
        <v>217</v>
      </c>
      <c r="JG460" s="2" t="s">
        <v>2728</v>
      </c>
      <c r="JH460" s="2" t="s">
        <v>220</v>
      </c>
      <c r="JI460" s="2" t="s">
        <v>232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230</v>
      </c>
      <c r="JR460" s="2" t="s">
        <v>217</v>
      </c>
      <c r="JS460" s="2" t="s">
        <v>591</v>
      </c>
      <c r="JT460" s="2" t="s">
        <v>3783</v>
      </c>
      <c r="JU460" s="2" t="s">
        <v>232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277</v>
      </c>
      <c r="KD460" s="2" t="s">
        <v>217</v>
      </c>
      <c r="KE460" s="2" t="s">
        <v>220</v>
      </c>
      <c r="KF460" s="2" t="s">
        <v>220</v>
      </c>
      <c r="KG460" s="2" t="s">
        <v>232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254</v>
      </c>
      <c r="KP460" s="2" t="s">
        <v>217</v>
      </c>
      <c r="KQ460" s="2" t="s">
        <v>220</v>
      </c>
      <c r="KR460" s="2" t="s">
        <v>220</v>
      </c>
      <c r="KS460" s="2" t="s">
        <v>232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277</v>
      </c>
      <c r="LB460" s="2" t="s">
        <v>217</v>
      </c>
      <c r="LC460" s="2" t="s">
        <v>220</v>
      </c>
      <c r="LD460" s="2" t="s">
        <v>220</v>
      </c>
      <c r="LE460" s="2" t="s">
        <v>232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254</v>
      </c>
      <c r="LN460" s="2" t="s">
        <v>217</v>
      </c>
      <c r="LO460" s="2" t="s">
        <v>220</v>
      </c>
      <c r="LP460" s="2" t="s">
        <v>220</v>
      </c>
      <c r="LQ460" s="2" t="s">
        <v>232</v>
      </c>
      <c r="LR460" s="2" t="s">
        <v>220</v>
      </c>
      <c r="LS460" s="4"/>
      <c r="LT460" s="8"/>
      <c r="LU460" s="4"/>
      <c r="LV460" s="8"/>
      <c r="LW460" s="7"/>
      <c r="LX460" s="7"/>
      <c r="LY460" s="2" t="s">
        <v>268</v>
      </c>
      <c r="LZ460" s="2" t="s">
        <v>217</v>
      </c>
      <c r="MA460" s="2" t="s">
        <v>220</v>
      </c>
      <c r="MB460" s="2" t="s">
        <v>220</v>
      </c>
      <c r="MC460" s="2" t="s">
        <v>232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277</v>
      </c>
      <c r="ML460" s="2" t="s">
        <v>217</v>
      </c>
      <c r="MM460" s="2" t="s">
        <v>220</v>
      </c>
      <c r="MN460" s="2" t="s">
        <v>220</v>
      </c>
      <c r="MO460" s="2" t="s">
        <v>232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274</v>
      </c>
      <c r="MY460" s="2" t="s">
        <v>648</v>
      </c>
      <c r="MZ460" s="2" t="s">
        <v>1635</v>
      </c>
      <c r="NA460" s="2" t="s">
        <v>232</v>
      </c>
      <c r="NB460" s="2" t="s">
        <v>220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220</v>
      </c>
      <c r="NK460" s="2" t="s">
        <v>220</v>
      </c>
      <c r="NL460" s="2" t="s">
        <v>220</v>
      </c>
      <c r="NM460" s="2" t="s">
        <v>220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277</v>
      </c>
      <c r="NV460" s="2" t="s">
        <v>217</v>
      </c>
      <c r="NW460" s="2" t="s">
        <v>220</v>
      </c>
      <c r="NX460" s="2" t="s">
        <v>220</v>
      </c>
      <c r="NY460" s="2" t="s">
        <v>232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220</v>
      </c>
      <c r="OI460" s="2" t="s">
        <v>220</v>
      </c>
      <c r="OJ460" s="2" t="s">
        <v>220</v>
      </c>
      <c r="OK460" s="2" t="s">
        <v>220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268</v>
      </c>
      <c r="OT460" s="2" t="s">
        <v>270</v>
      </c>
      <c r="OU460" s="2" t="s">
        <v>220</v>
      </c>
      <c r="OV460" s="2" t="s">
        <v>220</v>
      </c>
      <c r="OW460" s="2" t="s">
        <v>232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220</v>
      </c>
      <c r="PG460" s="2" t="s">
        <v>220</v>
      </c>
      <c r="PH460" s="2" t="s">
        <v>220</v>
      </c>
      <c r="PI460" s="2" t="s">
        <v>220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230</v>
      </c>
      <c r="PR460" s="2" t="s">
        <v>270</v>
      </c>
      <c r="PS460" s="2" t="s">
        <v>1731</v>
      </c>
      <c r="PT460" s="2" t="s">
        <v>3681</v>
      </c>
      <c r="PU460" s="2" t="s">
        <v>232</v>
      </c>
      <c r="PV460" s="2" t="s">
        <v>220</v>
      </c>
      <c r="PW460" s="4">
        <v>68</v>
      </c>
      <c r="PX460" s="4"/>
      <c r="PY460" s="4"/>
      <c r="PZ460" s="4"/>
      <c r="QA460" s="4"/>
      <c r="QB460" s="4"/>
      <c r="QC460" s="4"/>
      <c r="QD460" s="4">
        <v>70</v>
      </c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</row>
    <row r="461">
      <c r="A461" s="2" t="s">
        <v>3784</v>
      </c>
      <c r="B461" s="2" t="s">
        <v>209</v>
      </c>
      <c r="C461" s="2" t="s">
        <v>3341</v>
      </c>
      <c r="D461" s="2" t="s">
        <v>1713</v>
      </c>
      <c r="E461" s="2" t="s">
        <v>2173</v>
      </c>
      <c r="F461" s="2" t="s">
        <v>3608</v>
      </c>
      <c r="G461" s="2" t="s">
        <v>3608</v>
      </c>
      <c r="H461" s="2" t="s">
        <v>3608</v>
      </c>
      <c r="I461" s="2" t="s">
        <v>3785</v>
      </c>
      <c r="J461" s="2" t="s">
        <v>215</v>
      </c>
      <c r="K461" s="2" t="s">
        <v>3610</v>
      </c>
      <c r="L461" s="3">
        <v>72</v>
      </c>
      <c r="M461" s="3">
        <v>75.6</v>
      </c>
      <c r="N461" s="3">
        <v>149.99</v>
      </c>
      <c r="O461" s="2" t="s">
        <v>217</v>
      </c>
      <c r="P461" s="2" t="s">
        <v>673</v>
      </c>
      <c r="Q461" s="2" t="s">
        <v>219</v>
      </c>
      <c r="R461" s="2" t="s">
        <v>220</v>
      </c>
      <c r="S461" s="2" t="s">
        <v>3611</v>
      </c>
      <c r="T461" s="2" t="s">
        <v>222</v>
      </c>
      <c r="U461" s="2" t="s">
        <v>3531</v>
      </c>
      <c r="V461" s="2" t="s">
        <v>3167</v>
      </c>
      <c r="W461" s="2" t="s">
        <v>3167</v>
      </c>
      <c r="X461" s="2" t="s">
        <v>220</v>
      </c>
      <c r="Y461" s="2" t="s">
        <v>1049</v>
      </c>
      <c r="Z461" s="4">
        <v>46</v>
      </c>
      <c r="AA461" s="4">
        <f>=ROUNDDOWN(46,0)</f>
      </c>
      <c r="AB461" s="5">
        <v>1</v>
      </c>
      <c r="AC461" s="2" t="s">
        <v>928</v>
      </c>
      <c r="AD461" s="4">
        <v>30</v>
      </c>
      <c r="AE461" s="4">
        <v>30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2</v>
      </c>
      <c r="AQ461" s="8">
        <v>164.44</v>
      </c>
      <c r="AR461" s="4"/>
      <c r="AS461" s="8"/>
      <c r="AT461" s="7"/>
      <c r="AU461" s="7"/>
      <c r="AV461" s="4">
        <v>3</v>
      </c>
      <c r="AW461" s="8">
        <v>260.4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>
        <v>0.6315</v>
      </c>
      <c r="BC461" s="4">
        <v>3</v>
      </c>
      <c r="BD461" s="8">
        <v>260.4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>
        <v>1</v>
      </c>
      <c r="BJ461" s="4">
        <v>2</v>
      </c>
      <c r="BK461" s="8">
        <v>164.44</v>
      </c>
      <c r="BL461" s="2" t="s">
        <v>3786</v>
      </c>
      <c r="BM461" s="7">
        <v>1</v>
      </c>
      <c r="BN461" s="7">
        <v>1</v>
      </c>
      <c r="BO461" s="4">
        <v>1</v>
      </c>
      <c r="BP461" s="8">
        <v>82.8</v>
      </c>
      <c r="BQ461" s="4"/>
      <c r="BR461" s="8"/>
      <c r="BS461" s="7"/>
      <c r="BT461" s="7"/>
      <c r="BU461" s="2" t="s">
        <v>230</v>
      </c>
      <c r="BV461" s="2" t="s">
        <v>217</v>
      </c>
      <c r="BW461" s="2" t="s">
        <v>220</v>
      </c>
      <c r="BX461" s="2" t="s">
        <v>621</v>
      </c>
      <c r="BY461" s="2" t="s">
        <v>232</v>
      </c>
      <c r="BZ461" s="2" t="s">
        <v>220</v>
      </c>
      <c r="CA461" s="4">
        <v>1</v>
      </c>
      <c r="CB461" s="8">
        <v>81.64</v>
      </c>
      <c r="CC461" s="4"/>
      <c r="CD461" s="8"/>
      <c r="CE461" s="7"/>
      <c r="CF461" s="7"/>
      <c r="CG461" s="2" t="s">
        <v>230</v>
      </c>
      <c r="CH461" s="2" t="s">
        <v>217</v>
      </c>
      <c r="CI461" s="2" t="s">
        <v>394</v>
      </c>
      <c r="CJ461" s="2" t="s">
        <v>1847</v>
      </c>
      <c r="CK461" s="2" t="s">
        <v>232</v>
      </c>
      <c r="CL461" s="2" t="s">
        <v>220</v>
      </c>
      <c r="CM461" s="4"/>
      <c r="CN461" s="8"/>
      <c r="CO461" s="4"/>
      <c r="CP461" s="8"/>
      <c r="CQ461" s="7"/>
      <c r="CR461" s="7"/>
      <c r="CS461" s="2" t="s">
        <v>230</v>
      </c>
      <c r="CT461" s="2" t="s">
        <v>217</v>
      </c>
      <c r="CU461" s="2" t="s">
        <v>3100</v>
      </c>
      <c r="CV461" s="2" t="s">
        <v>1035</v>
      </c>
      <c r="CW461" s="2" t="s">
        <v>232</v>
      </c>
      <c r="CX461" s="2" t="s">
        <v>220</v>
      </c>
      <c r="CY461" s="4"/>
      <c r="CZ461" s="8"/>
      <c r="DA461" s="4"/>
      <c r="DB461" s="8"/>
      <c r="DC461" s="7"/>
      <c r="DD461" s="7"/>
      <c r="DE461" s="2" t="s">
        <v>230</v>
      </c>
      <c r="DF461" s="2" t="s">
        <v>217</v>
      </c>
      <c r="DG461" s="2" t="s">
        <v>1049</v>
      </c>
      <c r="DH461" s="2" t="s">
        <v>418</v>
      </c>
      <c r="DI461" s="2" t="s">
        <v>232</v>
      </c>
      <c r="DJ461" s="2" t="s">
        <v>220</v>
      </c>
      <c r="DK461" s="4"/>
      <c r="DL461" s="8"/>
      <c r="DM461" s="4"/>
      <c r="DN461" s="8"/>
      <c r="DO461" s="7"/>
      <c r="DP461" s="7"/>
      <c r="DQ461" s="2" t="s">
        <v>230</v>
      </c>
      <c r="DR461" s="2" t="s">
        <v>217</v>
      </c>
      <c r="DS461" s="2" t="s">
        <v>1049</v>
      </c>
      <c r="DT461" s="2" t="s">
        <v>3787</v>
      </c>
      <c r="DU461" s="2" t="s">
        <v>232</v>
      </c>
      <c r="DV461" s="2" t="s">
        <v>220</v>
      </c>
      <c r="DW461" s="4"/>
      <c r="DX461" s="8"/>
      <c r="DY461" s="4"/>
      <c r="DZ461" s="8"/>
      <c r="EA461" s="7"/>
      <c r="EB461" s="7"/>
      <c r="EC461" s="2" t="s">
        <v>230</v>
      </c>
      <c r="ED461" s="2" t="s">
        <v>217</v>
      </c>
      <c r="EE461" s="2" t="s">
        <v>399</v>
      </c>
      <c r="EF461" s="2" t="s">
        <v>3407</v>
      </c>
      <c r="EG461" s="2" t="s">
        <v>232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268</v>
      </c>
      <c r="EP461" s="2" t="s">
        <v>217</v>
      </c>
      <c r="EQ461" s="2" t="s">
        <v>220</v>
      </c>
      <c r="ER461" s="2" t="s">
        <v>220</v>
      </c>
      <c r="ES461" s="2" t="s">
        <v>232</v>
      </c>
      <c r="ET461" s="2" t="s">
        <v>220</v>
      </c>
      <c r="EU461" s="4"/>
      <c r="EV461" s="8"/>
      <c r="EW461" s="4"/>
      <c r="EX461" s="8"/>
      <c r="EY461" s="7"/>
      <c r="EZ461" s="7"/>
      <c r="FA461" s="2" t="s">
        <v>230</v>
      </c>
      <c r="FB461" s="2" t="s">
        <v>217</v>
      </c>
      <c r="FC461" s="2" t="s">
        <v>3329</v>
      </c>
      <c r="FD461" s="2" t="s">
        <v>1044</v>
      </c>
      <c r="FE461" s="2" t="s">
        <v>232</v>
      </c>
      <c r="FF461" s="2" t="s">
        <v>220</v>
      </c>
      <c r="FG461" s="4"/>
      <c r="FH461" s="8"/>
      <c r="FI461" s="4"/>
      <c r="FJ461" s="8"/>
      <c r="FK461" s="7"/>
      <c r="FL461" s="7"/>
      <c r="FM461" s="2" t="s">
        <v>254</v>
      </c>
      <c r="FN461" s="2" t="s">
        <v>217</v>
      </c>
      <c r="FO461" s="2" t="s">
        <v>220</v>
      </c>
      <c r="FP461" s="2" t="s">
        <v>220</v>
      </c>
      <c r="FQ461" s="2" t="s">
        <v>232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277</v>
      </c>
      <c r="FZ461" s="2" t="s">
        <v>217</v>
      </c>
      <c r="GA461" s="2" t="s">
        <v>220</v>
      </c>
      <c r="GB461" s="2" t="s">
        <v>220</v>
      </c>
      <c r="GC461" s="2" t="s">
        <v>232</v>
      </c>
      <c r="GD461" s="2" t="s">
        <v>220</v>
      </c>
      <c r="GE461" s="4"/>
      <c r="GF461" s="8"/>
      <c r="GG461" s="4"/>
      <c r="GH461" s="8"/>
      <c r="GI461" s="7"/>
      <c r="GJ461" s="7"/>
      <c r="GK461" s="2" t="s">
        <v>277</v>
      </c>
      <c r="GL461" s="2" t="s">
        <v>217</v>
      </c>
      <c r="GM461" s="2" t="s">
        <v>220</v>
      </c>
      <c r="GN461" s="2" t="s">
        <v>220</v>
      </c>
      <c r="GO461" s="2" t="s">
        <v>232</v>
      </c>
      <c r="GP461" s="2" t="s">
        <v>220</v>
      </c>
      <c r="GQ461" s="4"/>
      <c r="GR461" s="8"/>
      <c r="GS461" s="4"/>
      <c r="GT461" s="8"/>
      <c r="GU461" s="7"/>
      <c r="GV461" s="7"/>
      <c r="GW461" s="2" t="s">
        <v>268</v>
      </c>
      <c r="GX461" s="2" t="s">
        <v>217</v>
      </c>
      <c r="GY461" s="2" t="s">
        <v>220</v>
      </c>
      <c r="GZ461" s="2" t="s">
        <v>220</v>
      </c>
      <c r="HA461" s="2" t="s">
        <v>232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277</v>
      </c>
      <c r="HJ461" s="2" t="s">
        <v>217</v>
      </c>
      <c r="HK461" s="2" t="s">
        <v>220</v>
      </c>
      <c r="HL461" s="2" t="s">
        <v>220</v>
      </c>
      <c r="HM461" s="2" t="s">
        <v>232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217</v>
      </c>
      <c r="HW461" s="2" t="s">
        <v>3159</v>
      </c>
      <c r="HX461" s="2" t="s">
        <v>220</v>
      </c>
      <c r="HY461" s="2" t="s">
        <v>232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230</v>
      </c>
      <c r="IH461" s="2" t="s">
        <v>217</v>
      </c>
      <c r="II461" s="2" t="s">
        <v>1049</v>
      </c>
      <c r="IJ461" s="2" t="s">
        <v>1847</v>
      </c>
      <c r="IK461" s="2" t="s">
        <v>232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277</v>
      </c>
      <c r="IT461" s="2" t="s">
        <v>217</v>
      </c>
      <c r="IU461" s="2" t="s">
        <v>220</v>
      </c>
      <c r="IV461" s="2" t="s">
        <v>220</v>
      </c>
      <c r="IW461" s="2" t="s">
        <v>232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254</v>
      </c>
      <c r="JF461" s="2" t="s">
        <v>217</v>
      </c>
      <c r="JG461" s="2" t="s">
        <v>220</v>
      </c>
      <c r="JH461" s="2" t="s">
        <v>220</v>
      </c>
      <c r="JI461" s="2" t="s">
        <v>232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277</v>
      </c>
      <c r="JR461" s="2" t="s">
        <v>217</v>
      </c>
      <c r="JS461" s="2" t="s">
        <v>220</v>
      </c>
      <c r="JT461" s="2" t="s">
        <v>220</v>
      </c>
      <c r="JU461" s="2" t="s">
        <v>232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277</v>
      </c>
      <c r="KD461" s="2" t="s">
        <v>217</v>
      </c>
      <c r="KE461" s="2" t="s">
        <v>220</v>
      </c>
      <c r="KF461" s="2" t="s">
        <v>220</v>
      </c>
      <c r="KG461" s="2" t="s">
        <v>232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277</v>
      </c>
      <c r="KP461" s="2" t="s">
        <v>217</v>
      </c>
      <c r="KQ461" s="2" t="s">
        <v>220</v>
      </c>
      <c r="KR461" s="2" t="s">
        <v>220</v>
      </c>
      <c r="KS461" s="2" t="s">
        <v>232</v>
      </c>
      <c r="KT461" s="2" t="s">
        <v>220</v>
      </c>
      <c r="KU461" s="4"/>
      <c r="KV461" s="8"/>
      <c r="KW461" s="4"/>
      <c r="KX461" s="8"/>
      <c r="KY461" s="7"/>
      <c r="KZ461" s="7"/>
      <c r="LA461" s="2" t="s">
        <v>277</v>
      </c>
      <c r="LB461" s="2" t="s">
        <v>217</v>
      </c>
      <c r="LC461" s="2" t="s">
        <v>220</v>
      </c>
      <c r="LD461" s="2" t="s">
        <v>220</v>
      </c>
      <c r="LE461" s="2" t="s">
        <v>232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277</v>
      </c>
      <c r="LN461" s="2" t="s">
        <v>217</v>
      </c>
      <c r="LO461" s="2" t="s">
        <v>220</v>
      </c>
      <c r="LP461" s="2" t="s">
        <v>220</v>
      </c>
      <c r="LQ461" s="2" t="s">
        <v>232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277</v>
      </c>
      <c r="LZ461" s="2" t="s">
        <v>217</v>
      </c>
      <c r="MA461" s="2" t="s">
        <v>220</v>
      </c>
      <c r="MB461" s="2" t="s">
        <v>220</v>
      </c>
      <c r="MC461" s="2" t="s">
        <v>232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230</v>
      </c>
      <c r="ML461" s="2" t="s">
        <v>270</v>
      </c>
      <c r="MM461" s="2" t="s">
        <v>421</v>
      </c>
      <c r="MN461" s="2" t="s">
        <v>220</v>
      </c>
      <c r="MO461" s="2" t="s">
        <v>232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254</v>
      </c>
      <c r="MX461" s="2" t="s">
        <v>217</v>
      </c>
      <c r="MY461" s="2" t="s">
        <v>220</v>
      </c>
      <c r="MZ461" s="2" t="s">
        <v>220</v>
      </c>
      <c r="NA461" s="2" t="s">
        <v>232</v>
      </c>
      <c r="NB461" s="2" t="s">
        <v>220</v>
      </c>
      <c r="NC461" s="4"/>
      <c r="ND461" s="8"/>
      <c r="NE461" s="4"/>
      <c r="NF461" s="8"/>
      <c r="NG461" s="7"/>
      <c r="NH461" s="7"/>
      <c r="NI461" s="2" t="s">
        <v>268</v>
      </c>
      <c r="NJ461" s="2" t="s">
        <v>217</v>
      </c>
      <c r="NK461" s="2" t="s">
        <v>220</v>
      </c>
      <c r="NL461" s="2" t="s">
        <v>220</v>
      </c>
      <c r="NM461" s="2" t="s">
        <v>232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277</v>
      </c>
      <c r="NV461" s="2" t="s">
        <v>217</v>
      </c>
      <c r="NW461" s="2" t="s">
        <v>220</v>
      </c>
      <c r="NX461" s="2" t="s">
        <v>220</v>
      </c>
      <c r="NY461" s="2" t="s">
        <v>232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220</v>
      </c>
      <c r="OI461" s="2" t="s">
        <v>220</v>
      </c>
      <c r="OJ461" s="2" t="s">
        <v>220</v>
      </c>
      <c r="OK461" s="2" t="s">
        <v>220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220</v>
      </c>
      <c r="OT461" s="2" t="s">
        <v>220</v>
      </c>
      <c r="OU461" s="2" t="s">
        <v>220</v>
      </c>
      <c r="OV461" s="2" t="s">
        <v>220</v>
      </c>
      <c r="OW461" s="2" t="s">
        <v>220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277</v>
      </c>
      <c r="PF461" s="2" t="s">
        <v>217</v>
      </c>
      <c r="PG461" s="2" t="s">
        <v>220</v>
      </c>
      <c r="PH461" s="2" t="s">
        <v>220</v>
      </c>
      <c r="PI461" s="2" t="s">
        <v>232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220</v>
      </c>
      <c r="PR461" s="2" t="s">
        <v>220</v>
      </c>
      <c r="PS461" s="2" t="s">
        <v>220</v>
      </c>
      <c r="PT461" s="2" t="s">
        <v>220</v>
      </c>
      <c r="PU461" s="2" t="s">
        <v>220</v>
      </c>
      <c r="PV461" s="2" t="s">
        <v>220</v>
      </c>
      <c r="PW461" s="4">
        <v>46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>
        <v>30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</row>
    <row r="462">
      <c r="A462" s="2" t="s">
        <v>3788</v>
      </c>
      <c r="B462" s="2" t="s">
        <v>209</v>
      </c>
      <c r="C462" s="2" t="s">
        <v>3341</v>
      </c>
      <c r="D462" s="2" t="s">
        <v>1713</v>
      </c>
      <c r="E462" s="2" t="s">
        <v>2173</v>
      </c>
      <c r="F462" s="2" t="s">
        <v>3608</v>
      </c>
      <c r="G462" s="2" t="s">
        <v>3608</v>
      </c>
      <c r="H462" s="2" t="s">
        <v>3608</v>
      </c>
      <c r="I462" s="2" t="s">
        <v>3785</v>
      </c>
      <c r="J462" s="2" t="s">
        <v>282</v>
      </c>
      <c r="K462" s="2" t="s">
        <v>3610</v>
      </c>
      <c r="L462" s="3">
        <v>81.6</v>
      </c>
      <c r="M462" s="3">
        <v>85.68</v>
      </c>
      <c r="N462" s="3">
        <v>169.99</v>
      </c>
      <c r="O462" s="2" t="s">
        <v>217</v>
      </c>
      <c r="P462" s="2" t="s">
        <v>673</v>
      </c>
      <c r="Q462" s="2" t="s">
        <v>219</v>
      </c>
      <c r="R462" s="2" t="s">
        <v>220</v>
      </c>
      <c r="S462" s="2" t="s">
        <v>3611</v>
      </c>
      <c r="T462" s="2" t="s">
        <v>222</v>
      </c>
      <c r="U462" s="2" t="s">
        <v>3531</v>
      </c>
      <c r="V462" s="2" t="s">
        <v>3167</v>
      </c>
      <c r="W462" s="2" t="s">
        <v>3167</v>
      </c>
      <c r="X462" s="2" t="s">
        <v>220</v>
      </c>
      <c r="Y462" s="2" t="s">
        <v>1049</v>
      </c>
      <c r="Z462" s="4">
        <v>11</v>
      </c>
      <c r="AA462" s="4">
        <f>=ROUNDDOWN(3.66666666666667,0)</f>
      </c>
      <c r="AB462" s="5">
        <v>3</v>
      </c>
      <c r="AC462" s="2" t="s">
        <v>928</v>
      </c>
      <c r="AD462" s="4">
        <v>86</v>
      </c>
      <c r="AE462" s="4">
        <v>86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1</v>
      </c>
      <c r="AQ462" s="8">
        <v>95.96</v>
      </c>
      <c r="AR462" s="4"/>
      <c r="AS462" s="8"/>
      <c r="AT462" s="7"/>
      <c r="AU462" s="7"/>
      <c r="AV462" s="4" t="s">
        <v>220</v>
      </c>
      <c r="AW462" s="8" t="s">
        <v>220</v>
      </c>
      <c r="AX462" s="4" t="s">
        <v>220</v>
      </c>
      <c r="AY462" s="8" t="s">
        <v>220</v>
      </c>
      <c r="AZ462" s="7" t="s">
        <v>220</v>
      </c>
      <c r="BA462" s="7" t="s">
        <v>220</v>
      </c>
      <c r="BB462" s="7">
        <v>0.3685</v>
      </c>
      <c r="BC462" s="4" t="s">
        <v>220</v>
      </c>
      <c r="BD462" s="8" t="s">
        <v>220</v>
      </c>
      <c r="BE462" s="4" t="s">
        <v>220</v>
      </c>
      <c r="BF462" s="8" t="s">
        <v>220</v>
      </c>
      <c r="BG462" s="7" t="s">
        <v>220</v>
      </c>
      <c r="BH462" s="7" t="s">
        <v>220</v>
      </c>
      <c r="BI462" s="7" t="s">
        <v>220</v>
      </c>
      <c r="BJ462" s="4">
        <v>1</v>
      </c>
      <c r="BK462" s="8">
        <v>95.96</v>
      </c>
      <c r="BL462" s="2" t="s">
        <v>18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230</v>
      </c>
      <c r="BV462" s="2" t="s">
        <v>217</v>
      </c>
      <c r="BW462" s="2" t="s">
        <v>220</v>
      </c>
      <c r="BX462" s="2" t="s">
        <v>3789</v>
      </c>
      <c r="BY462" s="2" t="s">
        <v>232</v>
      </c>
      <c r="BZ462" s="2" t="s">
        <v>220</v>
      </c>
      <c r="CA462" s="4"/>
      <c r="CB462" s="8"/>
      <c r="CC462" s="4"/>
      <c r="CD462" s="8"/>
      <c r="CE462" s="7"/>
      <c r="CF462" s="7"/>
      <c r="CG462" s="2" t="s">
        <v>230</v>
      </c>
      <c r="CH462" s="2" t="s">
        <v>217</v>
      </c>
      <c r="CI462" s="2" t="s">
        <v>394</v>
      </c>
      <c r="CJ462" s="2" t="s">
        <v>1747</v>
      </c>
      <c r="CK462" s="2" t="s">
        <v>232</v>
      </c>
      <c r="CL462" s="2" t="s">
        <v>220</v>
      </c>
      <c r="CM462" s="4">
        <v>1</v>
      </c>
      <c r="CN462" s="8">
        <v>95.96</v>
      </c>
      <c r="CO462" s="4"/>
      <c r="CP462" s="8"/>
      <c r="CQ462" s="7"/>
      <c r="CR462" s="7"/>
      <c r="CS462" s="2" t="s">
        <v>230</v>
      </c>
      <c r="CT462" s="2" t="s">
        <v>217</v>
      </c>
      <c r="CU462" s="2" t="s">
        <v>3100</v>
      </c>
      <c r="CV462" s="2" t="s">
        <v>3790</v>
      </c>
      <c r="CW462" s="2" t="s">
        <v>232</v>
      </c>
      <c r="CX462" s="2" t="s">
        <v>220</v>
      </c>
      <c r="CY462" s="4"/>
      <c r="CZ462" s="8"/>
      <c r="DA462" s="4"/>
      <c r="DB462" s="8"/>
      <c r="DC462" s="7"/>
      <c r="DD462" s="7"/>
      <c r="DE462" s="2" t="s">
        <v>230</v>
      </c>
      <c r="DF462" s="2" t="s">
        <v>217</v>
      </c>
      <c r="DG462" s="2" t="s">
        <v>1049</v>
      </c>
      <c r="DH462" s="2" t="s">
        <v>2888</v>
      </c>
      <c r="DI462" s="2" t="s">
        <v>232</v>
      </c>
      <c r="DJ462" s="2" t="s">
        <v>220</v>
      </c>
      <c r="DK462" s="4"/>
      <c r="DL462" s="8"/>
      <c r="DM462" s="4"/>
      <c r="DN462" s="8"/>
      <c r="DO462" s="7"/>
      <c r="DP462" s="7"/>
      <c r="DQ462" s="2" t="s">
        <v>230</v>
      </c>
      <c r="DR462" s="2" t="s">
        <v>217</v>
      </c>
      <c r="DS462" s="2" t="s">
        <v>1049</v>
      </c>
      <c r="DT462" s="2" t="s">
        <v>3791</v>
      </c>
      <c r="DU462" s="2" t="s">
        <v>232</v>
      </c>
      <c r="DV462" s="2" t="s">
        <v>220</v>
      </c>
      <c r="DW462" s="4"/>
      <c r="DX462" s="8"/>
      <c r="DY462" s="4"/>
      <c r="DZ462" s="8"/>
      <c r="EA462" s="7"/>
      <c r="EB462" s="7"/>
      <c r="EC462" s="2" t="s">
        <v>230</v>
      </c>
      <c r="ED462" s="2" t="s">
        <v>217</v>
      </c>
      <c r="EE462" s="2" t="s">
        <v>399</v>
      </c>
      <c r="EF462" s="2" t="s">
        <v>3407</v>
      </c>
      <c r="EG462" s="2" t="s">
        <v>232</v>
      </c>
      <c r="EH462" s="2" t="s">
        <v>220</v>
      </c>
      <c r="EI462" s="4"/>
      <c r="EJ462" s="8"/>
      <c r="EK462" s="4"/>
      <c r="EL462" s="8"/>
      <c r="EM462" s="7"/>
      <c r="EN462" s="7"/>
      <c r="EO462" s="2" t="s">
        <v>268</v>
      </c>
      <c r="EP462" s="2" t="s">
        <v>217</v>
      </c>
      <c r="EQ462" s="2" t="s">
        <v>220</v>
      </c>
      <c r="ER462" s="2" t="s">
        <v>220</v>
      </c>
      <c r="ES462" s="2" t="s">
        <v>232</v>
      </c>
      <c r="ET462" s="2" t="s">
        <v>220</v>
      </c>
      <c r="EU462" s="4"/>
      <c r="EV462" s="8"/>
      <c r="EW462" s="4"/>
      <c r="EX462" s="8"/>
      <c r="EY462" s="7"/>
      <c r="EZ462" s="7"/>
      <c r="FA462" s="2" t="s">
        <v>230</v>
      </c>
      <c r="FB462" s="2" t="s">
        <v>217</v>
      </c>
      <c r="FC462" s="2" t="s">
        <v>3329</v>
      </c>
      <c r="FD462" s="2" t="s">
        <v>3792</v>
      </c>
      <c r="FE462" s="2" t="s">
        <v>232</v>
      </c>
      <c r="FF462" s="2" t="s">
        <v>220</v>
      </c>
      <c r="FG462" s="4"/>
      <c r="FH462" s="8"/>
      <c r="FI462" s="4"/>
      <c r="FJ462" s="8"/>
      <c r="FK462" s="7"/>
      <c r="FL462" s="7"/>
      <c r="FM462" s="2" t="s">
        <v>254</v>
      </c>
      <c r="FN462" s="2" t="s">
        <v>217</v>
      </c>
      <c r="FO462" s="2" t="s">
        <v>220</v>
      </c>
      <c r="FP462" s="2" t="s">
        <v>220</v>
      </c>
      <c r="FQ462" s="2" t="s">
        <v>232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277</v>
      </c>
      <c r="FZ462" s="2" t="s">
        <v>217</v>
      </c>
      <c r="GA462" s="2" t="s">
        <v>220</v>
      </c>
      <c r="GB462" s="2" t="s">
        <v>220</v>
      </c>
      <c r="GC462" s="2" t="s">
        <v>232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277</v>
      </c>
      <c r="GL462" s="2" t="s">
        <v>217</v>
      </c>
      <c r="GM462" s="2" t="s">
        <v>220</v>
      </c>
      <c r="GN462" s="2" t="s">
        <v>220</v>
      </c>
      <c r="GO462" s="2" t="s">
        <v>232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268</v>
      </c>
      <c r="GX462" s="2" t="s">
        <v>217</v>
      </c>
      <c r="GY462" s="2" t="s">
        <v>220</v>
      </c>
      <c r="GZ462" s="2" t="s">
        <v>220</v>
      </c>
      <c r="HA462" s="2" t="s">
        <v>232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277</v>
      </c>
      <c r="HJ462" s="2" t="s">
        <v>217</v>
      </c>
      <c r="HK462" s="2" t="s">
        <v>220</v>
      </c>
      <c r="HL462" s="2" t="s">
        <v>220</v>
      </c>
      <c r="HM462" s="2" t="s">
        <v>232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230</v>
      </c>
      <c r="HV462" s="2" t="s">
        <v>217</v>
      </c>
      <c r="HW462" s="2" t="s">
        <v>3159</v>
      </c>
      <c r="HX462" s="2" t="s">
        <v>220</v>
      </c>
      <c r="HY462" s="2" t="s">
        <v>232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230</v>
      </c>
      <c r="IH462" s="2" t="s">
        <v>217</v>
      </c>
      <c r="II462" s="2" t="s">
        <v>1049</v>
      </c>
      <c r="IJ462" s="2" t="s">
        <v>220</v>
      </c>
      <c r="IK462" s="2" t="s">
        <v>232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277</v>
      </c>
      <c r="IT462" s="2" t="s">
        <v>217</v>
      </c>
      <c r="IU462" s="2" t="s">
        <v>220</v>
      </c>
      <c r="IV462" s="2" t="s">
        <v>220</v>
      </c>
      <c r="IW462" s="2" t="s">
        <v>232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254</v>
      </c>
      <c r="JF462" s="2" t="s">
        <v>217</v>
      </c>
      <c r="JG462" s="2" t="s">
        <v>220</v>
      </c>
      <c r="JH462" s="2" t="s">
        <v>220</v>
      </c>
      <c r="JI462" s="2" t="s">
        <v>232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277</v>
      </c>
      <c r="JR462" s="2" t="s">
        <v>217</v>
      </c>
      <c r="JS462" s="2" t="s">
        <v>220</v>
      </c>
      <c r="JT462" s="2" t="s">
        <v>220</v>
      </c>
      <c r="JU462" s="2" t="s">
        <v>232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277</v>
      </c>
      <c r="KD462" s="2" t="s">
        <v>217</v>
      </c>
      <c r="KE462" s="2" t="s">
        <v>220</v>
      </c>
      <c r="KF462" s="2" t="s">
        <v>220</v>
      </c>
      <c r="KG462" s="2" t="s">
        <v>232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277</v>
      </c>
      <c r="KP462" s="2" t="s">
        <v>217</v>
      </c>
      <c r="KQ462" s="2" t="s">
        <v>220</v>
      </c>
      <c r="KR462" s="2" t="s">
        <v>220</v>
      </c>
      <c r="KS462" s="2" t="s">
        <v>232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277</v>
      </c>
      <c r="LB462" s="2" t="s">
        <v>217</v>
      </c>
      <c r="LC462" s="2" t="s">
        <v>220</v>
      </c>
      <c r="LD462" s="2" t="s">
        <v>220</v>
      </c>
      <c r="LE462" s="2" t="s">
        <v>232</v>
      </c>
      <c r="LF462" s="2" t="s">
        <v>220</v>
      </c>
      <c r="LG462" s="4"/>
      <c r="LH462" s="8"/>
      <c r="LI462" s="4"/>
      <c r="LJ462" s="8"/>
      <c r="LK462" s="7"/>
      <c r="LL462" s="7"/>
      <c r="LM462" s="2" t="s">
        <v>277</v>
      </c>
      <c r="LN462" s="2" t="s">
        <v>217</v>
      </c>
      <c r="LO462" s="2" t="s">
        <v>220</v>
      </c>
      <c r="LP462" s="2" t="s">
        <v>220</v>
      </c>
      <c r="LQ462" s="2" t="s">
        <v>232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277</v>
      </c>
      <c r="LZ462" s="2" t="s">
        <v>217</v>
      </c>
      <c r="MA462" s="2" t="s">
        <v>220</v>
      </c>
      <c r="MB462" s="2" t="s">
        <v>220</v>
      </c>
      <c r="MC462" s="2" t="s">
        <v>232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230</v>
      </c>
      <c r="ML462" s="2" t="s">
        <v>270</v>
      </c>
      <c r="MM462" s="2" t="s">
        <v>421</v>
      </c>
      <c r="MN462" s="2" t="s">
        <v>220</v>
      </c>
      <c r="MO462" s="2" t="s">
        <v>232</v>
      </c>
      <c r="MP462" s="2" t="s">
        <v>220</v>
      </c>
      <c r="MQ462" s="4"/>
      <c r="MR462" s="8"/>
      <c r="MS462" s="4"/>
      <c r="MT462" s="8"/>
      <c r="MU462" s="7"/>
      <c r="MV462" s="7"/>
      <c r="MW462" s="2" t="s">
        <v>254</v>
      </c>
      <c r="MX462" s="2" t="s">
        <v>217</v>
      </c>
      <c r="MY462" s="2" t="s">
        <v>220</v>
      </c>
      <c r="MZ462" s="2" t="s">
        <v>220</v>
      </c>
      <c r="NA462" s="2" t="s">
        <v>232</v>
      </c>
      <c r="NB462" s="2" t="s">
        <v>220</v>
      </c>
      <c r="NC462" s="4"/>
      <c r="ND462" s="8"/>
      <c r="NE462" s="4"/>
      <c r="NF462" s="8"/>
      <c r="NG462" s="7"/>
      <c r="NH462" s="7"/>
      <c r="NI462" s="2" t="s">
        <v>268</v>
      </c>
      <c r="NJ462" s="2" t="s">
        <v>217</v>
      </c>
      <c r="NK462" s="2" t="s">
        <v>220</v>
      </c>
      <c r="NL462" s="2" t="s">
        <v>220</v>
      </c>
      <c r="NM462" s="2" t="s">
        <v>232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277</v>
      </c>
      <c r="NV462" s="2" t="s">
        <v>217</v>
      </c>
      <c r="NW462" s="2" t="s">
        <v>220</v>
      </c>
      <c r="NX462" s="2" t="s">
        <v>220</v>
      </c>
      <c r="NY462" s="2" t="s">
        <v>232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220</v>
      </c>
      <c r="OH462" s="2" t="s">
        <v>220</v>
      </c>
      <c r="OI462" s="2" t="s">
        <v>220</v>
      </c>
      <c r="OJ462" s="2" t="s">
        <v>220</v>
      </c>
      <c r="OK462" s="2" t="s">
        <v>220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220</v>
      </c>
      <c r="OT462" s="2" t="s">
        <v>220</v>
      </c>
      <c r="OU462" s="2" t="s">
        <v>220</v>
      </c>
      <c r="OV462" s="2" t="s">
        <v>220</v>
      </c>
      <c r="OW462" s="2" t="s">
        <v>220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277</v>
      </c>
      <c r="PF462" s="2" t="s">
        <v>217</v>
      </c>
      <c r="PG462" s="2" t="s">
        <v>220</v>
      </c>
      <c r="PH462" s="2" t="s">
        <v>220</v>
      </c>
      <c r="PI462" s="2" t="s">
        <v>232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220</v>
      </c>
      <c r="PR462" s="2" t="s">
        <v>220</v>
      </c>
      <c r="PS462" s="2" t="s">
        <v>220</v>
      </c>
      <c r="PT462" s="2" t="s">
        <v>220</v>
      </c>
      <c r="PU462" s="2" t="s">
        <v>220</v>
      </c>
      <c r="PV462" s="2" t="s">
        <v>220</v>
      </c>
      <c r="PW462" s="4">
        <v>11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>
        <v>86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</row>
    <row r="463">
      <c r="A463" s="2" t="s">
        <v>3793</v>
      </c>
      <c r="B463" s="2" t="s">
        <v>209</v>
      </c>
      <c r="C463" s="2" t="s">
        <v>3341</v>
      </c>
      <c r="D463" s="2" t="s">
        <v>1713</v>
      </c>
      <c r="E463" s="2" t="s">
        <v>2173</v>
      </c>
      <c r="F463" s="2" t="s">
        <v>3794</v>
      </c>
      <c r="G463" s="2" t="s">
        <v>220</v>
      </c>
      <c r="H463" s="2" t="s">
        <v>220</v>
      </c>
      <c r="I463" s="2" t="s">
        <v>2232</v>
      </c>
      <c r="J463" s="2" t="s">
        <v>1518</v>
      </c>
      <c r="K463" s="2" t="s">
        <v>1528</v>
      </c>
      <c r="L463" s="3">
        <v>75</v>
      </c>
      <c r="M463" s="3">
        <v>78</v>
      </c>
      <c r="N463" s="3">
        <v>149.99</v>
      </c>
      <c r="O463" s="2" t="s">
        <v>217</v>
      </c>
      <c r="P463" s="2" t="s">
        <v>538</v>
      </c>
      <c r="Q463" s="2" t="s">
        <v>219</v>
      </c>
      <c r="R463" s="2" t="s">
        <v>220</v>
      </c>
      <c r="S463" s="2" t="s">
        <v>220</v>
      </c>
      <c r="T463" s="2" t="s">
        <v>220</v>
      </c>
      <c r="U463" s="2" t="s">
        <v>220</v>
      </c>
      <c r="V463" s="2" t="s">
        <v>1615</v>
      </c>
      <c r="W463" s="2" t="s">
        <v>3144</v>
      </c>
      <c r="X463" s="2" t="s">
        <v>220</v>
      </c>
      <c r="Y463" s="2" t="s">
        <v>582</v>
      </c>
      <c r="Z463" s="4"/>
      <c r="AA463" s="4">
        <f>=ROUNDDOWN({0},0)</f>
      </c>
      <c r="AB463" s="5"/>
      <c r="AC463" s="2" t="s">
        <v>220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220</v>
      </c>
      <c r="BM463" s="7"/>
      <c r="BN463" s="7"/>
      <c r="BO463" s="4"/>
      <c r="BP463" s="8"/>
      <c r="BQ463" s="4"/>
      <c r="BR463" s="8"/>
      <c r="BS463" s="7"/>
      <c r="BT463" s="7"/>
      <c r="BU463" s="2" t="s">
        <v>230</v>
      </c>
      <c r="BV463" s="2" t="s">
        <v>270</v>
      </c>
      <c r="BW463" s="2" t="s">
        <v>220</v>
      </c>
      <c r="BX463" s="2" t="s">
        <v>2311</v>
      </c>
      <c r="BY463" s="2" t="s">
        <v>232</v>
      </c>
      <c r="BZ463" s="2" t="s">
        <v>220</v>
      </c>
      <c r="CA463" s="4"/>
      <c r="CB463" s="8"/>
      <c r="CC463" s="4"/>
      <c r="CD463" s="8"/>
      <c r="CE463" s="7"/>
      <c r="CF463" s="7"/>
      <c r="CG463" s="2" t="s">
        <v>230</v>
      </c>
      <c r="CH463" s="2" t="s">
        <v>270</v>
      </c>
      <c r="CI463" s="2" t="s">
        <v>591</v>
      </c>
      <c r="CJ463" s="2" t="s">
        <v>3795</v>
      </c>
      <c r="CK463" s="2" t="s">
        <v>232</v>
      </c>
      <c r="CL463" s="2" t="s">
        <v>220</v>
      </c>
      <c r="CM463" s="4"/>
      <c r="CN463" s="8"/>
      <c r="CO463" s="4"/>
      <c r="CP463" s="8"/>
      <c r="CQ463" s="7"/>
      <c r="CR463" s="7"/>
      <c r="CS463" s="2" t="s">
        <v>277</v>
      </c>
      <c r="CT463" s="2" t="s">
        <v>270</v>
      </c>
      <c r="CU463" s="2" t="s">
        <v>220</v>
      </c>
      <c r="CV463" s="2" t="s">
        <v>220</v>
      </c>
      <c r="CW463" s="2" t="s">
        <v>232</v>
      </c>
      <c r="CX463" s="2" t="s">
        <v>220</v>
      </c>
      <c r="CY463" s="4"/>
      <c r="CZ463" s="8"/>
      <c r="DA463" s="4"/>
      <c r="DB463" s="8"/>
      <c r="DC463" s="7"/>
      <c r="DD463" s="7"/>
      <c r="DE463" s="2" t="s">
        <v>230</v>
      </c>
      <c r="DF463" s="2" t="s">
        <v>270</v>
      </c>
      <c r="DG463" s="2" t="s">
        <v>591</v>
      </c>
      <c r="DH463" s="2" t="s">
        <v>1533</v>
      </c>
      <c r="DI463" s="2" t="s">
        <v>232</v>
      </c>
      <c r="DJ463" s="2" t="s">
        <v>220</v>
      </c>
      <c r="DK463" s="4"/>
      <c r="DL463" s="8"/>
      <c r="DM463" s="4"/>
      <c r="DN463" s="8"/>
      <c r="DO463" s="7"/>
      <c r="DP463" s="7"/>
      <c r="DQ463" s="2" t="s">
        <v>230</v>
      </c>
      <c r="DR463" s="2" t="s">
        <v>270</v>
      </c>
      <c r="DS463" s="2" t="s">
        <v>1658</v>
      </c>
      <c r="DT463" s="2" t="s">
        <v>3482</v>
      </c>
      <c r="DU463" s="2" t="s">
        <v>232</v>
      </c>
      <c r="DV463" s="2" t="s">
        <v>220</v>
      </c>
      <c r="DW463" s="4"/>
      <c r="DX463" s="8"/>
      <c r="DY463" s="4"/>
      <c r="DZ463" s="8"/>
      <c r="EA463" s="7"/>
      <c r="EB463" s="7"/>
      <c r="EC463" s="2" t="s">
        <v>230</v>
      </c>
      <c r="ED463" s="2" t="s">
        <v>270</v>
      </c>
      <c r="EE463" s="2" t="s">
        <v>591</v>
      </c>
      <c r="EF463" s="2" t="s">
        <v>1498</v>
      </c>
      <c r="EG463" s="2" t="s">
        <v>232</v>
      </c>
      <c r="EH463" s="2" t="s">
        <v>220</v>
      </c>
      <c r="EI463" s="4"/>
      <c r="EJ463" s="8"/>
      <c r="EK463" s="4"/>
      <c r="EL463" s="8"/>
      <c r="EM463" s="7"/>
      <c r="EN463" s="7"/>
      <c r="EO463" s="2" t="s">
        <v>268</v>
      </c>
      <c r="EP463" s="2" t="s">
        <v>270</v>
      </c>
      <c r="EQ463" s="2" t="s">
        <v>220</v>
      </c>
      <c r="ER463" s="2" t="s">
        <v>220</v>
      </c>
      <c r="ES463" s="2" t="s">
        <v>232</v>
      </c>
      <c r="ET463" s="2" t="s">
        <v>220</v>
      </c>
      <c r="EU463" s="4"/>
      <c r="EV463" s="8"/>
      <c r="EW463" s="4"/>
      <c r="EX463" s="8"/>
      <c r="EY463" s="7"/>
      <c r="EZ463" s="7"/>
      <c r="FA463" s="2" t="s">
        <v>230</v>
      </c>
      <c r="FB463" s="2" t="s">
        <v>270</v>
      </c>
      <c r="FC463" s="2" t="s">
        <v>591</v>
      </c>
      <c r="FD463" s="2" t="s">
        <v>2820</v>
      </c>
      <c r="FE463" s="2" t="s">
        <v>232</v>
      </c>
      <c r="FF463" s="2" t="s">
        <v>220</v>
      </c>
      <c r="FG463" s="4"/>
      <c r="FH463" s="8"/>
      <c r="FI463" s="4"/>
      <c r="FJ463" s="8"/>
      <c r="FK463" s="7"/>
      <c r="FL463" s="7"/>
      <c r="FM463" s="2" t="s">
        <v>254</v>
      </c>
      <c r="FN463" s="2" t="s">
        <v>270</v>
      </c>
      <c r="FO463" s="2" t="s">
        <v>220</v>
      </c>
      <c r="FP463" s="2" t="s">
        <v>220</v>
      </c>
      <c r="FQ463" s="2" t="s">
        <v>232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277</v>
      </c>
      <c r="FZ463" s="2" t="s">
        <v>217</v>
      </c>
      <c r="GA463" s="2" t="s">
        <v>220</v>
      </c>
      <c r="GB463" s="2" t="s">
        <v>220</v>
      </c>
      <c r="GC463" s="2" t="s">
        <v>232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277</v>
      </c>
      <c r="GL463" s="2" t="s">
        <v>217</v>
      </c>
      <c r="GM463" s="2" t="s">
        <v>220</v>
      </c>
      <c r="GN463" s="2" t="s">
        <v>220</v>
      </c>
      <c r="GO463" s="2" t="s">
        <v>232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220</v>
      </c>
      <c r="GY463" s="2" t="s">
        <v>220</v>
      </c>
      <c r="GZ463" s="2" t="s">
        <v>220</v>
      </c>
      <c r="HA463" s="2" t="s">
        <v>220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268</v>
      </c>
      <c r="HJ463" s="2" t="s">
        <v>217</v>
      </c>
      <c r="HK463" s="2" t="s">
        <v>220</v>
      </c>
      <c r="HL463" s="2" t="s">
        <v>220</v>
      </c>
      <c r="HM463" s="2" t="s">
        <v>232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220</v>
      </c>
      <c r="HV463" s="2" t="s">
        <v>220</v>
      </c>
      <c r="HW463" s="2" t="s">
        <v>220</v>
      </c>
      <c r="HX463" s="2" t="s">
        <v>220</v>
      </c>
      <c r="HY463" s="2" t="s">
        <v>220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230</v>
      </c>
      <c r="IH463" s="2" t="s">
        <v>270</v>
      </c>
      <c r="II463" s="2" t="s">
        <v>591</v>
      </c>
      <c r="IJ463" s="2" t="s">
        <v>3482</v>
      </c>
      <c r="IK463" s="2" t="s">
        <v>232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268</v>
      </c>
      <c r="IT463" s="2" t="s">
        <v>270</v>
      </c>
      <c r="IU463" s="2" t="s">
        <v>220</v>
      </c>
      <c r="IV463" s="2" t="s">
        <v>220</v>
      </c>
      <c r="IW463" s="2" t="s">
        <v>232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277</v>
      </c>
      <c r="JF463" s="2" t="s">
        <v>270</v>
      </c>
      <c r="JG463" s="2" t="s">
        <v>220</v>
      </c>
      <c r="JH463" s="2" t="s">
        <v>220</v>
      </c>
      <c r="JI463" s="2" t="s">
        <v>232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230</v>
      </c>
      <c r="JR463" s="2" t="s">
        <v>270</v>
      </c>
      <c r="JS463" s="2" t="s">
        <v>591</v>
      </c>
      <c r="JT463" s="2" t="s">
        <v>3796</v>
      </c>
      <c r="JU463" s="2" t="s">
        <v>232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220</v>
      </c>
      <c r="KD463" s="2" t="s">
        <v>220</v>
      </c>
      <c r="KE463" s="2" t="s">
        <v>220</v>
      </c>
      <c r="KF463" s="2" t="s">
        <v>220</v>
      </c>
      <c r="KG463" s="2" t="s">
        <v>220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254</v>
      </c>
      <c r="KP463" s="2" t="s">
        <v>270</v>
      </c>
      <c r="KQ463" s="2" t="s">
        <v>220</v>
      </c>
      <c r="KR463" s="2" t="s">
        <v>220</v>
      </c>
      <c r="KS463" s="2" t="s">
        <v>232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268</v>
      </c>
      <c r="LB463" s="2" t="s">
        <v>217</v>
      </c>
      <c r="LC463" s="2" t="s">
        <v>220</v>
      </c>
      <c r="LD463" s="2" t="s">
        <v>220</v>
      </c>
      <c r="LE463" s="2" t="s">
        <v>232</v>
      </c>
      <c r="LF463" s="2" t="s">
        <v>220</v>
      </c>
      <c r="LG463" s="4"/>
      <c r="LH463" s="8"/>
      <c r="LI463" s="4"/>
      <c r="LJ463" s="8"/>
      <c r="LK463" s="7"/>
      <c r="LL463" s="7"/>
      <c r="LM463" s="2" t="s">
        <v>268</v>
      </c>
      <c r="LN463" s="2" t="s">
        <v>270</v>
      </c>
      <c r="LO463" s="2" t="s">
        <v>220</v>
      </c>
      <c r="LP463" s="2" t="s">
        <v>220</v>
      </c>
      <c r="LQ463" s="2" t="s">
        <v>232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230</v>
      </c>
      <c r="LZ463" s="2" t="s">
        <v>270</v>
      </c>
      <c r="MA463" s="2" t="s">
        <v>3060</v>
      </c>
      <c r="MB463" s="2" t="s">
        <v>220</v>
      </c>
      <c r="MC463" s="2" t="s">
        <v>232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277</v>
      </c>
      <c r="ML463" s="2" t="s">
        <v>270</v>
      </c>
      <c r="MM463" s="2" t="s">
        <v>220</v>
      </c>
      <c r="MN463" s="2" t="s">
        <v>220</v>
      </c>
      <c r="MO463" s="2" t="s">
        <v>232</v>
      </c>
      <c r="MP463" s="2" t="s">
        <v>220</v>
      </c>
      <c r="MQ463" s="4"/>
      <c r="MR463" s="8"/>
      <c r="MS463" s="4"/>
      <c r="MT463" s="8"/>
      <c r="MU463" s="7"/>
      <c r="MV463" s="7"/>
      <c r="MW463" s="2" t="s">
        <v>254</v>
      </c>
      <c r="MX463" s="2" t="s">
        <v>270</v>
      </c>
      <c r="MY463" s="2" t="s">
        <v>220</v>
      </c>
      <c r="MZ463" s="2" t="s">
        <v>220</v>
      </c>
      <c r="NA463" s="2" t="s">
        <v>232</v>
      </c>
      <c r="NB463" s="2" t="s">
        <v>220</v>
      </c>
      <c r="NC463" s="4"/>
      <c r="ND463" s="8"/>
      <c r="NE463" s="4"/>
      <c r="NF463" s="8"/>
      <c r="NG463" s="7"/>
      <c r="NH463" s="7"/>
      <c r="NI463" s="2" t="s">
        <v>220</v>
      </c>
      <c r="NJ463" s="2" t="s">
        <v>220</v>
      </c>
      <c r="NK463" s="2" t="s">
        <v>220</v>
      </c>
      <c r="NL463" s="2" t="s">
        <v>220</v>
      </c>
      <c r="NM463" s="2" t="s">
        <v>220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277</v>
      </c>
      <c r="NV463" s="2" t="s">
        <v>270</v>
      </c>
      <c r="NW463" s="2" t="s">
        <v>220</v>
      </c>
      <c r="NX463" s="2" t="s">
        <v>220</v>
      </c>
      <c r="NY463" s="2" t="s">
        <v>232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220</v>
      </c>
      <c r="OH463" s="2" t="s">
        <v>220</v>
      </c>
      <c r="OI463" s="2" t="s">
        <v>220</v>
      </c>
      <c r="OJ463" s="2" t="s">
        <v>220</v>
      </c>
      <c r="OK463" s="2" t="s">
        <v>220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220</v>
      </c>
      <c r="OT463" s="2" t="s">
        <v>220</v>
      </c>
      <c r="OU463" s="2" t="s">
        <v>220</v>
      </c>
      <c r="OV463" s="2" t="s">
        <v>220</v>
      </c>
      <c r="OW463" s="2" t="s">
        <v>220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220</v>
      </c>
      <c r="PG463" s="2" t="s">
        <v>220</v>
      </c>
      <c r="PH463" s="2" t="s">
        <v>220</v>
      </c>
      <c r="PI463" s="2" t="s">
        <v>220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277</v>
      </c>
      <c r="PR463" s="2" t="s">
        <v>270</v>
      </c>
      <c r="PS463" s="2" t="s">
        <v>220</v>
      </c>
      <c r="PT463" s="2" t="s">
        <v>220</v>
      </c>
      <c r="PU463" s="2" t="s">
        <v>232</v>
      </c>
      <c r="PV463" s="2" t="s">
        <v>220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</row>
    <row r="464">
      <c r="A464" s="2" t="s">
        <v>3797</v>
      </c>
      <c r="B464" s="2" t="s">
        <v>209</v>
      </c>
      <c r="C464" s="2" t="s">
        <v>3341</v>
      </c>
      <c r="D464" s="2" t="s">
        <v>1713</v>
      </c>
      <c r="E464" s="2" t="s">
        <v>2173</v>
      </c>
      <c r="F464" s="2" t="s">
        <v>3633</v>
      </c>
      <c r="G464" s="2" t="s">
        <v>3633</v>
      </c>
      <c r="H464" s="2" t="s">
        <v>3633</v>
      </c>
      <c r="I464" s="2" t="s">
        <v>3798</v>
      </c>
      <c r="J464" s="2" t="s">
        <v>1518</v>
      </c>
      <c r="K464" s="2" t="s">
        <v>1528</v>
      </c>
      <c r="L464" s="3">
        <v>95</v>
      </c>
      <c r="M464" s="3">
        <v>99.74</v>
      </c>
      <c r="N464" s="3">
        <v>204.99</v>
      </c>
      <c r="O464" s="2" t="s">
        <v>1099</v>
      </c>
      <c r="P464" s="2" t="s">
        <v>538</v>
      </c>
      <c r="Q464" s="2" t="s">
        <v>219</v>
      </c>
      <c r="R464" s="2" t="s">
        <v>220</v>
      </c>
      <c r="S464" s="2" t="s">
        <v>3635</v>
      </c>
      <c r="T464" s="2" t="s">
        <v>222</v>
      </c>
      <c r="U464" s="2" t="s">
        <v>3531</v>
      </c>
      <c r="V464" s="2" t="s">
        <v>1033</v>
      </c>
      <c r="W464" s="2" t="s">
        <v>3167</v>
      </c>
      <c r="X464" s="2" t="s">
        <v>3636</v>
      </c>
      <c r="Y464" s="2" t="s">
        <v>3637</v>
      </c>
      <c r="Z464" s="4"/>
      <c r="AA464" s="4">
        <f>=ROUNDDOWN({0},0)</f>
      </c>
      <c r="AB464" s="5"/>
      <c r="AC464" s="2" t="s">
        <v>220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/>
      <c r="AQ464" s="8"/>
      <c r="AR464" s="4">
        <v>7</v>
      </c>
      <c r="AS464" s="8">
        <v>469.11</v>
      </c>
      <c r="AT464" s="7">
        <v>-1</v>
      </c>
      <c r="AU464" s="7">
        <v>-1</v>
      </c>
      <c r="AV464" s="4"/>
      <c r="AW464" s="8"/>
      <c r="AX464" s="4">
        <v>7</v>
      </c>
      <c r="AY464" s="8">
        <v>469.11</v>
      </c>
      <c r="AZ464" s="7">
        <v>-1</v>
      </c>
      <c r="BA464" s="7">
        <v>-1</v>
      </c>
      <c r="BB464" s="7"/>
      <c r="BC464" s="4"/>
      <c r="BD464" s="8"/>
      <c r="BE464" s="4">
        <v>7</v>
      </c>
      <c r="BF464" s="8">
        <v>469.11</v>
      </c>
      <c r="BG464" s="7">
        <v>-1</v>
      </c>
      <c r="BH464" s="7">
        <v>-1</v>
      </c>
      <c r="BI464" s="7"/>
      <c r="BJ464" s="4"/>
      <c r="BK464" s="8"/>
      <c r="BL464" s="2" t="s">
        <v>3799</v>
      </c>
      <c r="BM464" s="7"/>
      <c r="BN464" s="7"/>
      <c r="BO464" s="4"/>
      <c r="BP464" s="8"/>
      <c r="BQ464" s="4"/>
      <c r="BR464" s="8"/>
      <c r="BS464" s="7"/>
      <c r="BT464" s="7"/>
      <c r="BU464" s="2" t="s">
        <v>416</v>
      </c>
      <c r="BV464" s="2" t="s">
        <v>270</v>
      </c>
      <c r="BW464" s="2" t="s">
        <v>220</v>
      </c>
      <c r="BX464" s="2" t="s">
        <v>220</v>
      </c>
      <c r="BY464" s="2" t="s">
        <v>232</v>
      </c>
      <c r="BZ464" s="2" t="s">
        <v>220</v>
      </c>
      <c r="CA464" s="4"/>
      <c r="CB464" s="8"/>
      <c r="CC464" s="4">
        <v>3</v>
      </c>
      <c r="CD464" s="8">
        <v>158.01</v>
      </c>
      <c r="CE464" s="7">
        <v>-1</v>
      </c>
      <c r="CF464" s="7">
        <v>-1</v>
      </c>
      <c r="CG464" s="2" t="s">
        <v>230</v>
      </c>
      <c r="CH464" s="2" t="s">
        <v>270</v>
      </c>
      <c r="CI464" s="2" t="s">
        <v>3637</v>
      </c>
      <c r="CJ464" s="2" t="s">
        <v>2902</v>
      </c>
      <c r="CK464" s="2" t="s">
        <v>232</v>
      </c>
      <c r="CL464" s="2" t="s">
        <v>220</v>
      </c>
      <c r="CM464" s="4"/>
      <c r="CN464" s="8"/>
      <c r="CO464" s="4">
        <v>1</v>
      </c>
      <c r="CP464" s="8">
        <v>102.5</v>
      </c>
      <c r="CQ464" s="7">
        <v>-1</v>
      </c>
      <c r="CR464" s="7">
        <v>-1</v>
      </c>
      <c r="CS464" s="2" t="s">
        <v>230</v>
      </c>
      <c r="CT464" s="2" t="s">
        <v>270</v>
      </c>
      <c r="CU464" s="2" t="s">
        <v>767</v>
      </c>
      <c r="CV464" s="2" t="s">
        <v>1970</v>
      </c>
      <c r="CW464" s="2" t="s">
        <v>269</v>
      </c>
      <c r="CX464" s="2" t="s">
        <v>220</v>
      </c>
      <c r="CY464" s="4"/>
      <c r="CZ464" s="8"/>
      <c r="DA464" s="4"/>
      <c r="DB464" s="8"/>
      <c r="DC464" s="7"/>
      <c r="DD464" s="7"/>
      <c r="DE464" s="2" t="s">
        <v>230</v>
      </c>
      <c r="DF464" s="2" t="s">
        <v>270</v>
      </c>
      <c r="DG464" s="2" t="s">
        <v>1764</v>
      </c>
      <c r="DH464" s="2" t="s">
        <v>333</v>
      </c>
      <c r="DI464" s="2" t="s">
        <v>232</v>
      </c>
      <c r="DJ464" s="2" t="s">
        <v>220</v>
      </c>
      <c r="DK464" s="4"/>
      <c r="DL464" s="8"/>
      <c r="DM464" s="4">
        <v>1</v>
      </c>
      <c r="DN464" s="8">
        <v>69.82</v>
      </c>
      <c r="DO464" s="7">
        <v>-1</v>
      </c>
      <c r="DP464" s="7">
        <v>-1</v>
      </c>
      <c r="DQ464" s="2" t="s">
        <v>230</v>
      </c>
      <c r="DR464" s="2" t="s">
        <v>270</v>
      </c>
      <c r="DS464" s="2" t="s">
        <v>3637</v>
      </c>
      <c r="DT464" s="2" t="s">
        <v>769</v>
      </c>
      <c r="DU464" s="2" t="s">
        <v>232</v>
      </c>
      <c r="DV464" s="2" t="s">
        <v>220</v>
      </c>
      <c r="DW464" s="4"/>
      <c r="DX464" s="8"/>
      <c r="DY464" s="4">
        <v>2</v>
      </c>
      <c r="DZ464" s="8">
        <v>138.78</v>
      </c>
      <c r="EA464" s="7">
        <v>-1</v>
      </c>
      <c r="EB464" s="7">
        <v>-1</v>
      </c>
      <c r="EC464" s="2" t="s">
        <v>230</v>
      </c>
      <c r="ED464" s="2" t="s">
        <v>270</v>
      </c>
      <c r="EE464" s="2" t="s">
        <v>3637</v>
      </c>
      <c r="EF464" s="2" t="s">
        <v>297</v>
      </c>
      <c r="EG464" s="2" t="s">
        <v>269</v>
      </c>
      <c r="EH464" s="2" t="s">
        <v>220</v>
      </c>
      <c r="EI464" s="4"/>
      <c r="EJ464" s="8"/>
      <c r="EK464" s="4"/>
      <c r="EL464" s="8"/>
      <c r="EM464" s="7"/>
      <c r="EN464" s="7"/>
      <c r="EO464" s="2" t="s">
        <v>268</v>
      </c>
      <c r="EP464" s="2" t="s">
        <v>270</v>
      </c>
      <c r="EQ464" s="2" t="s">
        <v>220</v>
      </c>
      <c r="ER464" s="2" t="s">
        <v>220</v>
      </c>
      <c r="ES464" s="2" t="s">
        <v>232</v>
      </c>
      <c r="ET464" s="2" t="s">
        <v>220</v>
      </c>
      <c r="EU464" s="4"/>
      <c r="EV464" s="8"/>
      <c r="EW464" s="4"/>
      <c r="EX464" s="8"/>
      <c r="EY464" s="7"/>
      <c r="EZ464" s="7"/>
      <c r="FA464" s="2" t="s">
        <v>254</v>
      </c>
      <c r="FB464" s="2" t="s">
        <v>270</v>
      </c>
      <c r="FC464" s="2" t="s">
        <v>220</v>
      </c>
      <c r="FD464" s="2" t="s">
        <v>220</v>
      </c>
      <c r="FE464" s="2" t="s">
        <v>232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254</v>
      </c>
      <c r="FN464" s="2" t="s">
        <v>270</v>
      </c>
      <c r="FO464" s="2" t="s">
        <v>220</v>
      </c>
      <c r="FP464" s="2" t="s">
        <v>220</v>
      </c>
      <c r="FQ464" s="2" t="s">
        <v>232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277</v>
      </c>
      <c r="FZ464" s="2" t="s">
        <v>270</v>
      </c>
      <c r="GA464" s="2" t="s">
        <v>220</v>
      </c>
      <c r="GB464" s="2" t="s">
        <v>220</v>
      </c>
      <c r="GC464" s="2" t="s">
        <v>232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277</v>
      </c>
      <c r="GL464" s="2" t="s">
        <v>270</v>
      </c>
      <c r="GM464" s="2" t="s">
        <v>220</v>
      </c>
      <c r="GN464" s="2" t="s">
        <v>220</v>
      </c>
      <c r="GO464" s="2" t="s">
        <v>232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268</v>
      </c>
      <c r="GX464" s="2" t="s">
        <v>270</v>
      </c>
      <c r="GY464" s="2" t="s">
        <v>220</v>
      </c>
      <c r="GZ464" s="2" t="s">
        <v>220</v>
      </c>
      <c r="HA464" s="2" t="s">
        <v>232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268</v>
      </c>
      <c r="HJ464" s="2" t="s">
        <v>270</v>
      </c>
      <c r="HK464" s="2" t="s">
        <v>220</v>
      </c>
      <c r="HL464" s="2" t="s">
        <v>220</v>
      </c>
      <c r="HM464" s="2" t="s">
        <v>232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277</v>
      </c>
      <c r="HV464" s="2" t="s">
        <v>270</v>
      </c>
      <c r="HW464" s="2" t="s">
        <v>220</v>
      </c>
      <c r="HX464" s="2" t="s">
        <v>220</v>
      </c>
      <c r="HY464" s="2" t="s">
        <v>232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230</v>
      </c>
      <c r="IH464" s="2" t="s">
        <v>270</v>
      </c>
      <c r="II464" s="2" t="s">
        <v>3637</v>
      </c>
      <c r="IJ464" s="2" t="s">
        <v>881</v>
      </c>
      <c r="IK464" s="2" t="s">
        <v>232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268</v>
      </c>
      <c r="IT464" s="2" t="s">
        <v>270</v>
      </c>
      <c r="IU464" s="2" t="s">
        <v>220</v>
      </c>
      <c r="IV464" s="2" t="s">
        <v>220</v>
      </c>
      <c r="IW464" s="2" t="s">
        <v>232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254</v>
      </c>
      <c r="JF464" s="2" t="s">
        <v>270</v>
      </c>
      <c r="JG464" s="2" t="s">
        <v>220</v>
      </c>
      <c r="JH464" s="2" t="s">
        <v>220</v>
      </c>
      <c r="JI464" s="2" t="s">
        <v>232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230</v>
      </c>
      <c r="JR464" s="2" t="s">
        <v>270</v>
      </c>
      <c r="JS464" s="2" t="s">
        <v>330</v>
      </c>
      <c r="JT464" s="2" t="s">
        <v>3800</v>
      </c>
      <c r="JU464" s="2" t="s">
        <v>232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277</v>
      </c>
      <c r="KD464" s="2" t="s">
        <v>270</v>
      </c>
      <c r="KE464" s="2" t="s">
        <v>220</v>
      </c>
      <c r="KF464" s="2" t="s">
        <v>220</v>
      </c>
      <c r="KG464" s="2" t="s">
        <v>232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277</v>
      </c>
      <c r="KP464" s="2" t="s">
        <v>270</v>
      </c>
      <c r="KQ464" s="2" t="s">
        <v>220</v>
      </c>
      <c r="KR464" s="2" t="s">
        <v>220</v>
      </c>
      <c r="KS464" s="2" t="s">
        <v>232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268</v>
      </c>
      <c r="LB464" s="2" t="s">
        <v>270</v>
      </c>
      <c r="LC464" s="2" t="s">
        <v>220</v>
      </c>
      <c r="LD464" s="2" t="s">
        <v>220</v>
      </c>
      <c r="LE464" s="2" t="s">
        <v>232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268</v>
      </c>
      <c r="LN464" s="2" t="s">
        <v>270</v>
      </c>
      <c r="LO464" s="2" t="s">
        <v>220</v>
      </c>
      <c r="LP464" s="2" t="s">
        <v>220</v>
      </c>
      <c r="LQ464" s="2" t="s">
        <v>232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230</v>
      </c>
      <c r="LZ464" s="2" t="s">
        <v>270</v>
      </c>
      <c r="MA464" s="2" t="s">
        <v>547</v>
      </c>
      <c r="MB464" s="2" t="s">
        <v>220</v>
      </c>
      <c r="MC464" s="2" t="s">
        <v>232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277</v>
      </c>
      <c r="ML464" s="2" t="s">
        <v>270</v>
      </c>
      <c r="MM464" s="2" t="s">
        <v>220</v>
      </c>
      <c r="MN464" s="2" t="s">
        <v>220</v>
      </c>
      <c r="MO464" s="2" t="s">
        <v>232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230</v>
      </c>
      <c r="MX464" s="2" t="s">
        <v>270</v>
      </c>
      <c r="MY464" s="2" t="s">
        <v>297</v>
      </c>
      <c r="MZ464" s="2" t="s">
        <v>1804</v>
      </c>
      <c r="NA464" s="2" t="s">
        <v>232</v>
      </c>
      <c r="NB464" s="2" t="s">
        <v>220</v>
      </c>
      <c r="NC464" s="4"/>
      <c r="ND464" s="8"/>
      <c r="NE464" s="4"/>
      <c r="NF464" s="8"/>
      <c r="NG464" s="7"/>
      <c r="NH464" s="7"/>
      <c r="NI464" s="2" t="s">
        <v>220</v>
      </c>
      <c r="NJ464" s="2" t="s">
        <v>220</v>
      </c>
      <c r="NK464" s="2" t="s">
        <v>220</v>
      </c>
      <c r="NL464" s="2" t="s">
        <v>220</v>
      </c>
      <c r="NM464" s="2" t="s">
        <v>220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277</v>
      </c>
      <c r="NV464" s="2" t="s">
        <v>270</v>
      </c>
      <c r="NW464" s="2" t="s">
        <v>220</v>
      </c>
      <c r="NX464" s="2" t="s">
        <v>220</v>
      </c>
      <c r="NY464" s="2" t="s">
        <v>232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268</v>
      </c>
      <c r="OH464" s="2" t="s">
        <v>270</v>
      </c>
      <c r="OI464" s="2" t="s">
        <v>220</v>
      </c>
      <c r="OJ464" s="2" t="s">
        <v>220</v>
      </c>
      <c r="OK464" s="2" t="s">
        <v>232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254</v>
      </c>
      <c r="OT464" s="2" t="s">
        <v>270</v>
      </c>
      <c r="OU464" s="2" t="s">
        <v>220</v>
      </c>
      <c r="OV464" s="2" t="s">
        <v>220</v>
      </c>
      <c r="OW464" s="2" t="s">
        <v>232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220</v>
      </c>
      <c r="PG464" s="2" t="s">
        <v>220</v>
      </c>
      <c r="PH464" s="2" t="s">
        <v>220</v>
      </c>
      <c r="PI464" s="2" t="s">
        <v>220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277</v>
      </c>
      <c r="PR464" s="2" t="s">
        <v>270</v>
      </c>
      <c r="PS464" s="2" t="s">
        <v>220</v>
      </c>
      <c r="PT464" s="2" t="s">
        <v>220</v>
      </c>
      <c r="PU464" s="2" t="s">
        <v>232</v>
      </c>
      <c r="PV464" s="2" t="s">
        <v>220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</row>
    <row r="465">
      <c r="A465" s="2" t="s">
        <v>3801</v>
      </c>
      <c r="B465" s="2" t="s">
        <v>209</v>
      </c>
      <c r="C465" s="2" t="s">
        <v>3341</v>
      </c>
      <c r="D465" s="2" t="s">
        <v>1713</v>
      </c>
      <c r="E465" s="2" t="s">
        <v>2173</v>
      </c>
      <c r="F465" s="2" t="s">
        <v>3624</v>
      </c>
      <c r="G465" s="2" t="s">
        <v>3624</v>
      </c>
      <c r="H465" s="2" t="s">
        <v>3624</v>
      </c>
      <c r="I465" s="2" t="s">
        <v>3802</v>
      </c>
      <c r="J465" s="2" t="s">
        <v>215</v>
      </c>
      <c r="K465" s="2" t="s">
        <v>3417</v>
      </c>
      <c r="L465" s="3">
        <v>92.5</v>
      </c>
      <c r="M465" s="3">
        <v>97.13</v>
      </c>
      <c r="N465" s="3">
        <v>184.99</v>
      </c>
      <c r="O465" s="2" t="s">
        <v>537</v>
      </c>
      <c r="P465" s="2" t="s">
        <v>538</v>
      </c>
      <c r="Q465" s="2" t="s">
        <v>219</v>
      </c>
      <c r="R465" s="2" t="s">
        <v>220</v>
      </c>
      <c r="S465" s="2" t="s">
        <v>3626</v>
      </c>
      <c r="T465" s="2" t="s">
        <v>222</v>
      </c>
      <c r="U465" s="2" t="s">
        <v>3531</v>
      </c>
      <c r="V465" s="2" t="s">
        <v>1033</v>
      </c>
      <c r="W465" s="2" t="s">
        <v>3167</v>
      </c>
      <c r="X465" s="2" t="s">
        <v>3029</v>
      </c>
      <c r="Y465" s="2" t="s">
        <v>3228</v>
      </c>
      <c r="Z465" s="4"/>
      <c r="AA465" s="4">
        <f>=ROUNDDOWN({0},0)</f>
      </c>
      <c r="AB465" s="5"/>
      <c r="AC465" s="2" t="s">
        <v>220</v>
      </c>
      <c r="AD465" s="4"/>
      <c r="AE465" s="4"/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/>
      <c r="AQ465" s="8"/>
      <c r="AR465" s="4">
        <v>1</v>
      </c>
      <c r="AS465" s="8">
        <v>72.85</v>
      </c>
      <c r="AT465" s="7">
        <v>-1</v>
      </c>
      <c r="AU465" s="7">
        <v>-1</v>
      </c>
      <c r="AV465" s="4" t="s">
        <v>220</v>
      </c>
      <c r="AW465" s="8" t="s">
        <v>220</v>
      </c>
      <c r="AX465" s="4">
        <v>2</v>
      </c>
      <c r="AY465" s="8">
        <v>153.57</v>
      </c>
      <c r="AZ465" s="7" t="s">
        <v>220</v>
      </c>
      <c r="BA465" s="7" t="s">
        <v>220</v>
      </c>
      <c r="BB465" s="7"/>
      <c r="BC465" s="4" t="s">
        <v>220</v>
      </c>
      <c r="BD465" s="8" t="s">
        <v>220</v>
      </c>
      <c r="BE465" s="4">
        <v>2</v>
      </c>
      <c r="BF465" s="8">
        <v>153.57</v>
      </c>
      <c r="BG465" s="7" t="s">
        <v>220</v>
      </c>
      <c r="BH465" s="7" t="s">
        <v>220</v>
      </c>
      <c r="BI465" s="7"/>
      <c r="BJ465" s="4"/>
      <c r="BK465" s="8"/>
      <c r="BL465" s="2" t="s">
        <v>21</v>
      </c>
      <c r="BM465" s="7"/>
      <c r="BN465" s="7"/>
      <c r="BO465" s="4"/>
      <c r="BP465" s="8"/>
      <c r="BQ465" s="4"/>
      <c r="BR465" s="8"/>
      <c r="BS465" s="7"/>
      <c r="BT465" s="7"/>
      <c r="BU465" s="2" t="s">
        <v>254</v>
      </c>
      <c r="BV465" s="2" t="s">
        <v>270</v>
      </c>
      <c r="BW465" s="2" t="s">
        <v>220</v>
      </c>
      <c r="BX465" s="2" t="s">
        <v>220</v>
      </c>
      <c r="BY465" s="2" t="s">
        <v>232</v>
      </c>
      <c r="BZ465" s="2" t="s">
        <v>220</v>
      </c>
      <c r="CA465" s="4"/>
      <c r="CB465" s="8"/>
      <c r="CC465" s="4"/>
      <c r="CD465" s="8"/>
      <c r="CE465" s="7"/>
      <c r="CF465" s="7"/>
      <c r="CG465" s="2" t="s">
        <v>230</v>
      </c>
      <c r="CH465" s="2" t="s">
        <v>270</v>
      </c>
      <c r="CI465" s="2" t="s">
        <v>3405</v>
      </c>
      <c r="CJ465" s="2" t="s">
        <v>807</v>
      </c>
      <c r="CK465" s="2" t="s">
        <v>232</v>
      </c>
      <c r="CL465" s="2" t="s">
        <v>220</v>
      </c>
      <c r="CM465" s="4"/>
      <c r="CN465" s="8"/>
      <c r="CO465" s="4"/>
      <c r="CP465" s="8"/>
      <c r="CQ465" s="7"/>
      <c r="CR465" s="7"/>
      <c r="CS465" s="2" t="s">
        <v>230</v>
      </c>
      <c r="CT465" s="2" t="s">
        <v>270</v>
      </c>
      <c r="CU465" s="2" t="s">
        <v>3628</v>
      </c>
      <c r="CV465" s="2" t="s">
        <v>2081</v>
      </c>
      <c r="CW465" s="2" t="s">
        <v>232</v>
      </c>
      <c r="CX465" s="2" t="s">
        <v>220</v>
      </c>
      <c r="CY465" s="4"/>
      <c r="CZ465" s="8"/>
      <c r="DA465" s="4"/>
      <c r="DB465" s="8"/>
      <c r="DC465" s="7"/>
      <c r="DD465" s="7"/>
      <c r="DE465" s="2" t="s">
        <v>386</v>
      </c>
      <c r="DF465" s="2" t="s">
        <v>270</v>
      </c>
      <c r="DG465" s="2" t="s">
        <v>220</v>
      </c>
      <c r="DH465" s="2" t="s">
        <v>220</v>
      </c>
      <c r="DI465" s="2" t="s">
        <v>232</v>
      </c>
      <c r="DJ465" s="2" t="s">
        <v>220</v>
      </c>
      <c r="DK465" s="4"/>
      <c r="DL465" s="8"/>
      <c r="DM465" s="4"/>
      <c r="DN465" s="8"/>
      <c r="DO465" s="7"/>
      <c r="DP465" s="7"/>
      <c r="DQ465" s="2" t="s">
        <v>230</v>
      </c>
      <c r="DR465" s="2" t="s">
        <v>270</v>
      </c>
      <c r="DS465" s="2" t="s">
        <v>3228</v>
      </c>
      <c r="DT465" s="2" t="s">
        <v>3035</v>
      </c>
      <c r="DU465" s="2" t="s">
        <v>232</v>
      </c>
      <c r="DV465" s="2" t="s">
        <v>220</v>
      </c>
      <c r="DW465" s="4"/>
      <c r="DX465" s="8"/>
      <c r="DY465" s="4">
        <v>1</v>
      </c>
      <c r="DZ465" s="8">
        <v>72.85</v>
      </c>
      <c r="EA465" s="7">
        <v>-1</v>
      </c>
      <c r="EB465" s="7">
        <v>-1</v>
      </c>
      <c r="EC465" s="2" t="s">
        <v>230</v>
      </c>
      <c r="ED465" s="2" t="s">
        <v>270</v>
      </c>
      <c r="EE465" s="2" t="s">
        <v>370</v>
      </c>
      <c r="EF465" s="2" t="s">
        <v>1049</v>
      </c>
      <c r="EG465" s="2" t="s">
        <v>269</v>
      </c>
      <c r="EH465" s="2" t="s">
        <v>220</v>
      </c>
      <c r="EI465" s="4"/>
      <c r="EJ465" s="8"/>
      <c r="EK465" s="4"/>
      <c r="EL465" s="8"/>
      <c r="EM465" s="7"/>
      <c r="EN465" s="7"/>
      <c r="EO465" s="2" t="s">
        <v>268</v>
      </c>
      <c r="EP465" s="2" t="s">
        <v>270</v>
      </c>
      <c r="EQ465" s="2" t="s">
        <v>220</v>
      </c>
      <c r="ER465" s="2" t="s">
        <v>220</v>
      </c>
      <c r="ES465" s="2" t="s">
        <v>232</v>
      </c>
      <c r="ET465" s="2" t="s">
        <v>220</v>
      </c>
      <c r="EU465" s="4"/>
      <c r="EV465" s="8"/>
      <c r="EW465" s="4"/>
      <c r="EX465" s="8"/>
      <c r="EY465" s="7"/>
      <c r="EZ465" s="7"/>
      <c r="FA465" s="2" t="s">
        <v>230</v>
      </c>
      <c r="FB465" s="2" t="s">
        <v>270</v>
      </c>
      <c r="FC465" s="2" t="s">
        <v>3329</v>
      </c>
      <c r="FD465" s="2" t="s">
        <v>220</v>
      </c>
      <c r="FE465" s="2" t="s">
        <v>232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254</v>
      </c>
      <c r="FN465" s="2" t="s">
        <v>270</v>
      </c>
      <c r="FO465" s="2" t="s">
        <v>220</v>
      </c>
      <c r="FP465" s="2" t="s">
        <v>220</v>
      </c>
      <c r="FQ465" s="2" t="s">
        <v>232</v>
      </c>
      <c r="FR465" s="2" t="s">
        <v>220</v>
      </c>
      <c r="FS465" s="4"/>
      <c r="FT465" s="8"/>
      <c r="FU465" s="4"/>
      <c r="FV465" s="8"/>
      <c r="FW465" s="7"/>
      <c r="FX465" s="7"/>
      <c r="FY465" s="2" t="s">
        <v>277</v>
      </c>
      <c r="FZ465" s="2" t="s">
        <v>270</v>
      </c>
      <c r="GA465" s="2" t="s">
        <v>220</v>
      </c>
      <c r="GB465" s="2" t="s">
        <v>220</v>
      </c>
      <c r="GC465" s="2" t="s">
        <v>232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277</v>
      </c>
      <c r="GL465" s="2" t="s">
        <v>270</v>
      </c>
      <c r="GM465" s="2" t="s">
        <v>220</v>
      </c>
      <c r="GN465" s="2" t="s">
        <v>220</v>
      </c>
      <c r="GO465" s="2" t="s">
        <v>232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270</v>
      </c>
      <c r="GY465" s="2" t="s">
        <v>220</v>
      </c>
      <c r="GZ465" s="2" t="s">
        <v>220</v>
      </c>
      <c r="HA465" s="2" t="s">
        <v>232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268</v>
      </c>
      <c r="HJ465" s="2" t="s">
        <v>270</v>
      </c>
      <c r="HK465" s="2" t="s">
        <v>220</v>
      </c>
      <c r="HL465" s="2" t="s">
        <v>220</v>
      </c>
      <c r="HM465" s="2" t="s">
        <v>232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230</v>
      </c>
      <c r="HV465" s="2" t="s">
        <v>270</v>
      </c>
      <c r="HW465" s="2" t="s">
        <v>382</v>
      </c>
      <c r="HX465" s="2" t="s">
        <v>220</v>
      </c>
      <c r="HY465" s="2" t="s">
        <v>232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230</v>
      </c>
      <c r="IH465" s="2" t="s">
        <v>270</v>
      </c>
      <c r="II465" s="2" t="s">
        <v>3228</v>
      </c>
      <c r="IJ465" s="2" t="s">
        <v>220</v>
      </c>
      <c r="IK465" s="2" t="s">
        <v>232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268</v>
      </c>
      <c r="IT465" s="2" t="s">
        <v>270</v>
      </c>
      <c r="IU465" s="2" t="s">
        <v>220</v>
      </c>
      <c r="IV465" s="2" t="s">
        <v>220</v>
      </c>
      <c r="IW465" s="2" t="s">
        <v>232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254</v>
      </c>
      <c r="JF465" s="2" t="s">
        <v>270</v>
      </c>
      <c r="JG465" s="2" t="s">
        <v>220</v>
      </c>
      <c r="JH465" s="2" t="s">
        <v>220</v>
      </c>
      <c r="JI465" s="2" t="s">
        <v>232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277</v>
      </c>
      <c r="JR465" s="2" t="s">
        <v>270</v>
      </c>
      <c r="JS465" s="2" t="s">
        <v>220</v>
      </c>
      <c r="JT465" s="2" t="s">
        <v>220</v>
      </c>
      <c r="JU465" s="2" t="s">
        <v>232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277</v>
      </c>
      <c r="KD465" s="2" t="s">
        <v>270</v>
      </c>
      <c r="KE465" s="2" t="s">
        <v>220</v>
      </c>
      <c r="KF465" s="2" t="s">
        <v>220</v>
      </c>
      <c r="KG465" s="2" t="s">
        <v>232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277</v>
      </c>
      <c r="KP465" s="2" t="s">
        <v>270</v>
      </c>
      <c r="KQ465" s="2" t="s">
        <v>220</v>
      </c>
      <c r="KR465" s="2" t="s">
        <v>220</v>
      </c>
      <c r="KS465" s="2" t="s">
        <v>232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268</v>
      </c>
      <c r="LB465" s="2" t="s">
        <v>270</v>
      </c>
      <c r="LC465" s="2" t="s">
        <v>220</v>
      </c>
      <c r="LD465" s="2" t="s">
        <v>220</v>
      </c>
      <c r="LE465" s="2" t="s">
        <v>232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268</v>
      </c>
      <c r="LN465" s="2" t="s">
        <v>270</v>
      </c>
      <c r="LO465" s="2" t="s">
        <v>220</v>
      </c>
      <c r="LP465" s="2" t="s">
        <v>220</v>
      </c>
      <c r="LQ465" s="2" t="s">
        <v>232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254</v>
      </c>
      <c r="LZ465" s="2" t="s">
        <v>270</v>
      </c>
      <c r="MA465" s="2" t="s">
        <v>220</v>
      </c>
      <c r="MB465" s="2" t="s">
        <v>220</v>
      </c>
      <c r="MC465" s="2" t="s">
        <v>232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277</v>
      </c>
      <c r="ML465" s="2" t="s">
        <v>270</v>
      </c>
      <c r="MM465" s="2" t="s">
        <v>220</v>
      </c>
      <c r="MN465" s="2" t="s">
        <v>220</v>
      </c>
      <c r="MO465" s="2" t="s">
        <v>232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230</v>
      </c>
      <c r="MX465" s="2" t="s">
        <v>270</v>
      </c>
      <c r="MY465" s="2" t="s">
        <v>517</v>
      </c>
      <c r="MZ465" s="2" t="s">
        <v>3803</v>
      </c>
      <c r="NA465" s="2" t="s">
        <v>232</v>
      </c>
      <c r="NB465" s="2" t="s">
        <v>220</v>
      </c>
      <c r="NC465" s="4"/>
      <c r="ND465" s="8"/>
      <c r="NE465" s="4"/>
      <c r="NF465" s="8"/>
      <c r="NG465" s="7"/>
      <c r="NH465" s="7"/>
      <c r="NI465" s="2" t="s">
        <v>268</v>
      </c>
      <c r="NJ465" s="2" t="s">
        <v>270</v>
      </c>
      <c r="NK465" s="2" t="s">
        <v>220</v>
      </c>
      <c r="NL465" s="2" t="s">
        <v>220</v>
      </c>
      <c r="NM465" s="2" t="s">
        <v>232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277</v>
      </c>
      <c r="NV465" s="2" t="s">
        <v>270</v>
      </c>
      <c r="NW465" s="2" t="s">
        <v>220</v>
      </c>
      <c r="NX465" s="2" t="s">
        <v>220</v>
      </c>
      <c r="NY465" s="2" t="s">
        <v>232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220</v>
      </c>
      <c r="OH465" s="2" t="s">
        <v>220</v>
      </c>
      <c r="OI465" s="2" t="s">
        <v>220</v>
      </c>
      <c r="OJ465" s="2" t="s">
        <v>220</v>
      </c>
      <c r="OK465" s="2" t="s">
        <v>220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220</v>
      </c>
      <c r="OT465" s="2" t="s">
        <v>220</v>
      </c>
      <c r="OU465" s="2" t="s">
        <v>220</v>
      </c>
      <c r="OV465" s="2" t="s">
        <v>220</v>
      </c>
      <c r="OW465" s="2" t="s">
        <v>220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277</v>
      </c>
      <c r="PF465" s="2" t="s">
        <v>270</v>
      </c>
      <c r="PG465" s="2" t="s">
        <v>220</v>
      </c>
      <c r="PH465" s="2" t="s">
        <v>220</v>
      </c>
      <c r="PI465" s="2" t="s">
        <v>232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220</v>
      </c>
      <c r="PR465" s="2" t="s">
        <v>220</v>
      </c>
      <c r="PS465" s="2" t="s">
        <v>220</v>
      </c>
      <c r="PT465" s="2" t="s">
        <v>220</v>
      </c>
      <c r="PU465" s="2" t="s">
        <v>220</v>
      </c>
      <c r="PV465" s="2" t="s">
        <v>220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</row>
    <row r="466">
      <c r="A466" s="2" t="s">
        <v>3804</v>
      </c>
      <c r="B466" s="2" t="s">
        <v>209</v>
      </c>
      <c r="C466" s="2" t="s">
        <v>3341</v>
      </c>
      <c r="D466" s="2" t="s">
        <v>1713</v>
      </c>
      <c r="E466" s="2" t="s">
        <v>2173</v>
      </c>
      <c r="F466" s="2" t="s">
        <v>3624</v>
      </c>
      <c r="G466" s="2" t="s">
        <v>3624</v>
      </c>
      <c r="H466" s="2" t="s">
        <v>3624</v>
      </c>
      <c r="I466" s="2" t="s">
        <v>3802</v>
      </c>
      <c r="J466" s="2" t="s">
        <v>282</v>
      </c>
      <c r="K466" s="2" t="s">
        <v>3417</v>
      </c>
      <c r="L466" s="3">
        <v>102.5</v>
      </c>
      <c r="M466" s="3">
        <v>107.63</v>
      </c>
      <c r="N466" s="3">
        <v>204.99</v>
      </c>
      <c r="O466" s="2" t="s">
        <v>537</v>
      </c>
      <c r="P466" s="2" t="s">
        <v>538</v>
      </c>
      <c r="Q466" s="2" t="s">
        <v>219</v>
      </c>
      <c r="R466" s="2" t="s">
        <v>220</v>
      </c>
      <c r="S466" s="2" t="s">
        <v>3626</v>
      </c>
      <c r="T466" s="2" t="s">
        <v>222</v>
      </c>
      <c r="U466" s="2" t="s">
        <v>3531</v>
      </c>
      <c r="V466" s="2" t="s">
        <v>1033</v>
      </c>
      <c r="W466" s="2" t="s">
        <v>3167</v>
      </c>
      <c r="X466" s="2" t="s">
        <v>3029</v>
      </c>
      <c r="Y466" s="2" t="s">
        <v>3228</v>
      </c>
      <c r="Z466" s="4"/>
      <c r="AA466" s="4">
        <f>=ROUNDDOWN({0},0)</f>
      </c>
      <c r="AB466" s="5"/>
      <c r="AC466" s="2" t="s">
        <v>220</v>
      </c>
      <c r="AD466" s="4"/>
      <c r="AE466" s="4"/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/>
      <c r="AQ466" s="8"/>
      <c r="AR466" s="4">
        <v>1</v>
      </c>
      <c r="AS466" s="8">
        <v>80.72</v>
      </c>
      <c r="AT466" s="7">
        <v>-1</v>
      </c>
      <c r="AU466" s="7">
        <v>-1</v>
      </c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/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/>
      <c r="BJ466" s="4"/>
      <c r="BK466" s="8"/>
      <c r="BL466" s="2" t="s">
        <v>21</v>
      </c>
      <c r="BM466" s="7"/>
      <c r="BN466" s="7"/>
      <c r="BO466" s="4"/>
      <c r="BP466" s="8"/>
      <c r="BQ466" s="4"/>
      <c r="BR466" s="8"/>
      <c r="BS466" s="7"/>
      <c r="BT466" s="7"/>
      <c r="BU466" s="2" t="s">
        <v>254</v>
      </c>
      <c r="BV466" s="2" t="s">
        <v>270</v>
      </c>
      <c r="BW466" s="2" t="s">
        <v>220</v>
      </c>
      <c r="BX466" s="2" t="s">
        <v>220</v>
      </c>
      <c r="BY466" s="2" t="s">
        <v>232</v>
      </c>
      <c r="BZ466" s="2" t="s">
        <v>220</v>
      </c>
      <c r="CA466" s="4"/>
      <c r="CB466" s="8"/>
      <c r="CC466" s="4"/>
      <c r="CD466" s="8"/>
      <c r="CE466" s="7"/>
      <c r="CF466" s="7"/>
      <c r="CG466" s="2" t="s">
        <v>230</v>
      </c>
      <c r="CH466" s="2" t="s">
        <v>270</v>
      </c>
      <c r="CI466" s="2" t="s">
        <v>3405</v>
      </c>
      <c r="CJ466" s="2" t="s">
        <v>2282</v>
      </c>
      <c r="CK466" s="2" t="s">
        <v>232</v>
      </c>
      <c r="CL466" s="2" t="s">
        <v>220</v>
      </c>
      <c r="CM466" s="4"/>
      <c r="CN466" s="8"/>
      <c r="CO466" s="4"/>
      <c r="CP466" s="8"/>
      <c r="CQ466" s="7"/>
      <c r="CR466" s="7"/>
      <c r="CS466" s="2" t="s">
        <v>230</v>
      </c>
      <c r="CT466" s="2" t="s">
        <v>270</v>
      </c>
      <c r="CU466" s="2" t="s">
        <v>3628</v>
      </c>
      <c r="CV466" s="2" t="s">
        <v>351</v>
      </c>
      <c r="CW466" s="2" t="s">
        <v>232</v>
      </c>
      <c r="CX466" s="2" t="s">
        <v>220</v>
      </c>
      <c r="CY466" s="4"/>
      <c r="CZ466" s="8"/>
      <c r="DA466" s="4"/>
      <c r="DB466" s="8"/>
      <c r="DC466" s="7"/>
      <c r="DD466" s="7"/>
      <c r="DE466" s="2" t="s">
        <v>386</v>
      </c>
      <c r="DF466" s="2" t="s">
        <v>270</v>
      </c>
      <c r="DG466" s="2" t="s">
        <v>220</v>
      </c>
      <c r="DH466" s="2" t="s">
        <v>220</v>
      </c>
      <c r="DI466" s="2" t="s">
        <v>232</v>
      </c>
      <c r="DJ466" s="2" t="s">
        <v>220</v>
      </c>
      <c r="DK466" s="4"/>
      <c r="DL466" s="8"/>
      <c r="DM466" s="4"/>
      <c r="DN466" s="8"/>
      <c r="DO466" s="7"/>
      <c r="DP466" s="7"/>
      <c r="DQ466" s="2" t="s">
        <v>230</v>
      </c>
      <c r="DR466" s="2" t="s">
        <v>270</v>
      </c>
      <c r="DS466" s="2" t="s">
        <v>375</v>
      </c>
      <c r="DT466" s="2" t="s">
        <v>2470</v>
      </c>
      <c r="DU466" s="2" t="s">
        <v>232</v>
      </c>
      <c r="DV466" s="2" t="s">
        <v>220</v>
      </c>
      <c r="DW466" s="4"/>
      <c r="DX466" s="8"/>
      <c r="DY466" s="4">
        <v>1</v>
      </c>
      <c r="DZ466" s="8">
        <v>80.72</v>
      </c>
      <c r="EA466" s="7">
        <v>-1</v>
      </c>
      <c r="EB466" s="7">
        <v>-1</v>
      </c>
      <c r="EC466" s="2" t="s">
        <v>230</v>
      </c>
      <c r="ED466" s="2" t="s">
        <v>270</v>
      </c>
      <c r="EE466" s="2" t="s">
        <v>370</v>
      </c>
      <c r="EF466" s="2" t="s">
        <v>367</v>
      </c>
      <c r="EG466" s="2" t="s">
        <v>269</v>
      </c>
      <c r="EH466" s="2" t="s">
        <v>220</v>
      </c>
      <c r="EI466" s="4"/>
      <c r="EJ466" s="8"/>
      <c r="EK466" s="4"/>
      <c r="EL466" s="8"/>
      <c r="EM466" s="7"/>
      <c r="EN466" s="7"/>
      <c r="EO466" s="2" t="s">
        <v>268</v>
      </c>
      <c r="EP466" s="2" t="s">
        <v>270</v>
      </c>
      <c r="EQ466" s="2" t="s">
        <v>220</v>
      </c>
      <c r="ER466" s="2" t="s">
        <v>220</v>
      </c>
      <c r="ES466" s="2" t="s">
        <v>232</v>
      </c>
      <c r="ET466" s="2" t="s">
        <v>220</v>
      </c>
      <c r="EU466" s="4"/>
      <c r="EV466" s="8"/>
      <c r="EW466" s="4"/>
      <c r="EX466" s="8"/>
      <c r="EY466" s="7"/>
      <c r="EZ466" s="7"/>
      <c r="FA466" s="2" t="s">
        <v>230</v>
      </c>
      <c r="FB466" s="2" t="s">
        <v>270</v>
      </c>
      <c r="FC466" s="2" t="s">
        <v>3329</v>
      </c>
      <c r="FD466" s="2" t="s">
        <v>220</v>
      </c>
      <c r="FE466" s="2" t="s">
        <v>232</v>
      </c>
      <c r="FF466" s="2" t="s">
        <v>220</v>
      </c>
      <c r="FG466" s="4"/>
      <c r="FH466" s="8"/>
      <c r="FI466" s="4"/>
      <c r="FJ466" s="8"/>
      <c r="FK466" s="7"/>
      <c r="FL466" s="7"/>
      <c r="FM466" s="2" t="s">
        <v>254</v>
      </c>
      <c r="FN466" s="2" t="s">
        <v>270</v>
      </c>
      <c r="FO466" s="2" t="s">
        <v>220</v>
      </c>
      <c r="FP466" s="2" t="s">
        <v>220</v>
      </c>
      <c r="FQ466" s="2" t="s">
        <v>232</v>
      </c>
      <c r="FR466" s="2" t="s">
        <v>220</v>
      </c>
      <c r="FS466" s="4"/>
      <c r="FT466" s="8"/>
      <c r="FU466" s="4"/>
      <c r="FV466" s="8"/>
      <c r="FW466" s="7"/>
      <c r="FX466" s="7"/>
      <c r="FY466" s="2" t="s">
        <v>277</v>
      </c>
      <c r="FZ466" s="2" t="s">
        <v>270</v>
      </c>
      <c r="GA466" s="2" t="s">
        <v>220</v>
      </c>
      <c r="GB466" s="2" t="s">
        <v>220</v>
      </c>
      <c r="GC466" s="2" t="s">
        <v>232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277</v>
      </c>
      <c r="GL466" s="2" t="s">
        <v>270</v>
      </c>
      <c r="GM466" s="2" t="s">
        <v>220</v>
      </c>
      <c r="GN466" s="2" t="s">
        <v>220</v>
      </c>
      <c r="GO466" s="2" t="s">
        <v>232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268</v>
      </c>
      <c r="GX466" s="2" t="s">
        <v>270</v>
      </c>
      <c r="GY466" s="2" t="s">
        <v>220</v>
      </c>
      <c r="GZ466" s="2" t="s">
        <v>220</v>
      </c>
      <c r="HA466" s="2" t="s">
        <v>232</v>
      </c>
      <c r="HB466" s="2" t="s">
        <v>220</v>
      </c>
      <c r="HC466" s="4"/>
      <c r="HD466" s="8"/>
      <c r="HE466" s="4"/>
      <c r="HF466" s="8"/>
      <c r="HG466" s="7"/>
      <c r="HH466" s="7"/>
      <c r="HI466" s="2" t="s">
        <v>268</v>
      </c>
      <c r="HJ466" s="2" t="s">
        <v>270</v>
      </c>
      <c r="HK466" s="2" t="s">
        <v>220</v>
      </c>
      <c r="HL466" s="2" t="s">
        <v>220</v>
      </c>
      <c r="HM466" s="2" t="s">
        <v>232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230</v>
      </c>
      <c r="HV466" s="2" t="s">
        <v>270</v>
      </c>
      <c r="HW466" s="2" t="s">
        <v>382</v>
      </c>
      <c r="HX466" s="2" t="s">
        <v>1887</v>
      </c>
      <c r="HY466" s="2" t="s">
        <v>232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230</v>
      </c>
      <c r="IH466" s="2" t="s">
        <v>270</v>
      </c>
      <c r="II466" s="2" t="s">
        <v>375</v>
      </c>
      <c r="IJ466" s="2" t="s">
        <v>220</v>
      </c>
      <c r="IK466" s="2" t="s">
        <v>232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268</v>
      </c>
      <c r="IT466" s="2" t="s">
        <v>270</v>
      </c>
      <c r="IU466" s="2" t="s">
        <v>220</v>
      </c>
      <c r="IV466" s="2" t="s">
        <v>220</v>
      </c>
      <c r="IW466" s="2" t="s">
        <v>232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254</v>
      </c>
      <c r="JF466" s="2" t="s">
        <v>270</v>
      </c>
      <c r="JG466" s="2" t="s">
        <v>220</v>
      </c>
      <c r="JH466" s="2" t="s">
        <v>220</v>
      </c>
      <c r="JI466" s="2" t="s">
        <v>232</v>
      </c>
      <c r="JJ466" s="2" t="s">
        <v>220</v>
      </c>
      <c r="JK466" s="4"/>
      <c r="JL466" s="8"/>
      <c r="JM466" s="4"/>
      <c r="JN466" s="8"/>
      <c r="JO466" s="7"/>
      <c r="JP466" s="7"/>
      <c r="JQ466" s="2" t="s">
        <v>277</v>
      </c>
      <c r="JR466" s="2" t="s">
        <v>270</v>
      </c>
      <c r="JS466" s="2" t="s">
        <v>220</v>
      </c>
      <c r="JT466" s="2" t="s">
        <v>220</v>
      </c>
      <c r="JU466" s="2" t="s">
        <v>232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277</v>
      </c>
      <c r="KD466" s="2" t="s">
        <v>270</v>
      </c>
      <c r="KE466" s="2" t="s">
        <v>220</v>
      </c>
      <c r="KF466" s="2" t="s">
        <v>220</v>
      </c>
      <c r="KG466" s="2" t="s">
        <v>232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277</v>
      </c>
      <c r="KP466" s="2" t="s">
        <v>270</v>
      </c>
      <c r="KQ466" s="2" t="s">
        <v>220</v>
      </c>
      <c r="KR466" s="2" t="s">
        <v>220</v>
      </c>
      <c r="KS466" s="2" t="s">
        <v>232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268</v>
      </c>
      <c r="LB466" s="2" t="s">
        <v>270</v>
      </c>
      <c r="LC466" s="2" t="s">
        <v>220</v>
      </c>
      <c r="LD466" s="2" t="s">
        <v>220</v>
      </c>
      <c r="LE466" s="2" t="s">
        <v>232</v>
      </c>
      <c r="LF466" s="2" t="s">
        <v>220</v>
      </c>
      <c r="LG466" s="4"/>
      <c r="LH466" s="8"/>
      <c r="LI466" s="4"/>
      <c r="LJ466" s="8"/>
      <c r="LK466" s="7"/>
      <c r="LL466" s="7"/>
      <c r="LM466" s="2" t="s">
        <v>268</v>
      </c>
      <c r="LN466" s="2" t="s">
        <v>270</v>
      </c>
      <c r="LO466" s="2" t="s">
        <v>220</v>
      </c>
      <c r="LP466" s="2" t="s">
        <v>220</v>
      </c>
      <c r="LQ466" s="2" t="s">
        <v>232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254</v>
      </c>
      <c r="LZ466" s="2" t="s">
        <v>270</v>
      </c>
      <c r="MA466" s="2" t="s">
        <v>220</v>
      </c>
      <c r="MB466" s="2" t="s">
        <v>220</v>
      </c>
      <c r="MC466" s="2" t="s">
        <v>232</v>
      </c>
      <c r="MD466" s="2" t="s">
        <v>220</v>
      </c>
      <c r="ME466" s="4"/>
      <c r="MF466" s="8"/>
      <c r="MG466" s="4"/>
      <c r="MH466" s="8"/>
      <c r="MI466" s="7"/>
      <c r="MJ466" s="7"/>
      <c r="MK466" s="2" t="s">
        <v>230</v>
      </c>
      <c r="ML466" s="2" t="s">
        <v>270</v>
      </c>
      <c r="MM466" s="2" t="s">
        <v>421</v>
      </c>
      <c r="MN466" s="2" t="s">
        <v>220</v>
      </c>
      <c r="MO466" s="2" t="s">
        <v>232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270</v>
      </c>
      <c r="MY466" s="2" t="s">
        <v>517</v>
      </c>
      <c r="MZ466" s="2" t="s">
        <v>220</v>
      </c>
      <c r="NA466" s="2" t="s">
        <v>232</v>
      </c>
      <c r="NB466" s="2" t="s">
        <v>220</v>
      </c>
      <c r="NC466" s="4"/>
      <c r="ND466" s="8"/>
      <c r="NE466" s="4"/>
      <c r="NF466" s="8"/>
      <c r="NG466" s="7"/>
      <c r="NH466" s="7"/>
      <c r="NI466" s="2" t="s">
        <v>268</v>
      </c>
      <c r="NJ466" s="2" t="s">
        <v>270</v>
      </c>
      <c r="NK466" s="2" t="s">
        <v>220</v>
      </c>
      <c r="NL466" s="2" t="s">
        <v>220</v>
      </c>
      <c r="NM466" s="2" t="s">
        <v>232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277</v>
      </c>
      <c r="NV466" s="2" t="s">
        <v>270</v>
      </c>
      <c r="NW466" s="2" t="s">
        <v>220</v>
      </c>
      <c r="NX466" s="2" t="s">
        <v>220</v>
      </c>
      <c r="NY466" s="2" t="s">
        <v>232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220</v>
      </c>
      <c r="OI466" s="2" t="s">
        <v>220</v>
      </c>
      <c r="OJ466" s="2" t="s">
        <v>220</v>
      </c>
      <c r="OK466" s="2" t="s">
        <v>220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220</v>
      </c>
      <c r="OT466" s="2" t="s">
        <v>220</v>
      </c>
      <c r="OU466" s="2" t="s">
        <v>220</v>
      </c>
      <c r="OV466" s="2" t="s">
        <v>220</v>
      </c>
      <c r="OW466" s="2" t="s">
        <v>220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277</v>
      </c>
      <c r="PF466" s="2" t="s">
        <v>270</v>
      </c>
      <c r="PG466" s="2" t="s">
        <v>220</v>
      </c>
      <c r="PH466" s="2" t="s">
        <v>220</v>
      </c>
      <c r="PI466" s="2" t="s">
        <v>232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220</v>
      </c>
      <c r="PS466" s="2" t="s">
        <v>220</v>
      </c>
      <c r="PT466" s="2" t="s">
        <v>220</v>
      </c>
      <c r="PU466" s="2" t="s">
        <v>220</v>
      </c>
      <c r="PV466" s="2" t="s">
        <v>220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</row>
    <row r="467">
      <c r="A467" s="2" t="s">
        <v>3805</v>
      </c>
      <c r="B467" s="2" t="s">
        <v>209</v>
      </c>
      <c r="C467" s="2" t="s">
        <v>3341</v>
      </c>
      <c r="D467" s="2" t="s">
        <v>1713</v>
      </c>
      <c r="E467" s="2" t="s">
        <v>2173</v>
      </c>
      <c r="F467" s="2" t="s">
        <v>3806</v>
      </c>
      <c r="G467" s="2" t="s">
        <v>3806</v>
      </c>
      <c r="H467" s="2" t="s">
        <v>3806</v>
      </c>
      <c r="I467" s="2" t="s">
        <v>3807</v>
      </c>
      <c r="J467" s="2" t="s">
        <v>215</v>
      </c>
      <c r="K467" s="2" t="s">
        <v>1329</v>
      </c>
      <c r="L467" s="3">
        <v>76.8</v>
      </c>
      <c r="M467" s="3">
        <v>80.64</v>
      </c>
      <c r="N467" s="3">
        <v>159.99</v>
      </c>
      <c r="O467" s="2" t="s">
        <v>217</v>
      </c>
      <c r="P467" s="2" t="s">
        <v>538</v>
      </c>
      <c r="Q467" s="2" t="s">
        <v>219</v>
      </c>
      <c r="R467" s="2" t="s">
        <v>220</v>
      </c>
      <c r="S467" s="2" t="s">
        <v>3808</v>
      </c>
      <c r="T467" s="2" t="s">
        <v>220</v>
      </c>
      <c r="U467" s="2" t="s">
        <v>220</v>
      </c>
      <c r="V467" s="2" t="s">
        <v>1281</v>
      </c>
      <c r="W467" s="2" t="s">
        <v>220</v>
      </c>
      <c r="X467" s="2" t="s">
        <v>3144</v>
      </c>
      <c r="Y467" s="2" t="s">
        <v>1538</v>
      </c>
      <c r="Z467" s="4"/>
      <c r="AA467" s="4">
        <f>=ROUNDDOWN({0},0)</f>
      </c>
      <c r="AB467" s="5"/>
      <c r="AC467" s="2" t="s">
        <v>220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/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/>
      <c r="BJ467" s="4"/>
      <c r="BK467" s="8"/>
      <c r="BL467" s="2" t="s">
        <v>220</v>
      </c>
      <c r="BM467" s="7"/>
      <c r="BN467" s="7"/>
      <c r="BO467" s="4"/>
      <c r="BP467" s="8"/>
      <c r="BQ467" s="4"/>
      <c r="BR467" s="8"/>
      <c r="BS467" s="7"/>
      <c r="BT467" s="7"/>
      <c r="BU467" s="2" t="s">
        <v>230</v>
      </c>
      <c r="BV467" s="2" t="s">
        <v>270</v>
      </c>
      <c r="BW467" s="2" t="s">
        <v>220</v>
      </c>
      <c r="BX467" s="2" t="s">
        <v>246</v>
      </c>
      <c r="BY467" s="2" t="s">
        <v>232</v>
      </c>
      <c r="BZ467" s="2" t="s">
        <v>220</v>
      </c>
      <c r="CA467" s="4"/>
      <c r="CB467" s="8"/>
      <c r="CC467" s="4"/>
      <c r="CD467" s="8"/>
      <c r="CE467" s="7"/>
      <c r="CF467" s="7"/>
      <c r="CG467" s="2" t="s">
        <v>230</v>
      </c>
      <c r="CH467" s="2" t="s">
        <v>270</v>
      </c>
      <c r="CI467" s="2" t="s">
        <v>1415</v>
      </c>
      <c r="CJ467" s="2" t="s">
        <v>236</v>
      </c>
      <c r="CK467" s="2" t="s">
        <v>232</v>
      </c>
      <c r="CL467" s="2" t="s">
        <v>220</v>
      </c>
      <c r="CM467" s="4"/>
      <c r="CN467" s="8"/>
      <c r="CO467" s="4"/>
      <c r="CP467" s="8"/>
      <c r="CQ467" s="7"/>
      <c r="CR467" s="7"/>
      <c r="CS467" s="2" t="s">
        <v>230</v>
      </c>
      <c r="CT467" s="2" t="s">
        <v>270</v>
      </c>
      <c r="CU467" s="2" t="s">
        <v>235</v>
      </c>
      <c r="CV467" s="2" t="s">
        <v>287</v>
      </c>
      <c r="CW467" s="2" t="s">
        <v>232</v>
      </c>
      <c r="CX467" s="2" t="s">
        <v>220</v>
      </c>
      <c r="CY467" s="4"/>
      <c r="CZ467" s="8"/>
      <c r="DA467" s="4"/>
      <c r="DB467" s="8"/>
      <c r="DC467" s="7"/>
      <c r="DD467" s="7"/>
      <c r="DE467" s="2" t="s">
        <v>230</v>
      </c>
      <c r="DF467" s="2" t="s">
        <v>270</v>
      </c>
      <c r="DG467" s="2" t="s">
        <v>220</v>
      </c>
      <c r="DH467" s="2" t="s">
        <v>220</v>
      </c>
      <c r="DI467" s="2" t="s">
        <v>232</v>
      </c>
      <c r="DJ467" s="2" t="s">
        <v>220</v>
      </c>
      <c r="DK467" s="4"/>
      <c r="DL467" s="8"/>
      <c r="DM467" s="4"/>
      <c r="DN467" s="8"/>
      <c r="DO467" s="7"/>
      <c r="DP467" s="7"/>
      <c r="DQ467" s="2" t="s">
        <v>230</v>
      </c>
      <c r="DR467" s="2" t="s">
        <v>270</v>
      </c>
      <c r="DS467" s="2" t="s">
        <v>3362</v>
      </c>
      <c r="DT467" s="2" t="s">
        <v>2218</v>
      </c>
      <c r="DU467" s="2" t="s">
        <v>232</v>
      </c>
      <c r="DV467" s="2" t="s">
        <v>220</v>
      </c>
      <c r="DW467" s="4"/>
      <c r="DX467" s="8"/>
      <c r="DY467" s="4"/>
      <c r="DZ467" s="8"/>
      <c r="EA467" s="7"/>
      <c r="EB467" s="7"/>
      <c r="EC467" s="2" t="s">
        <v>230</v>
      </c>
      <c r="ED467" s="2" t="s">
        <v>270</v>
      </c>
      <c r="EE467" s="2" t="s">
        <v>1414</v>
      </c>
      <c r="EF467" s="2" t="s">
        <v>3809</v>
      </c>
      <c r="EG467" s="2" t="s">
        <v>232</v>
      </c>
      <c r="EH467" s="2" t="s">
        <v>220</v>
      </c>
      <c r="EI467" s="4"/>
      <c r="EJ467" s="8"/>
      <c r="EK467" s="4"/>
      <c r="EL467" s="8"/>
      <c r="EM467" s="7"/>
      <c r="EN467" s="7"/>
      <c r="EO467" s="2" t="s">
        <v>268</v>
      </c>
      <c r="EP467" s="2" t="s">
        <v>270</v>
      </c>
      <c r="EQ467" s="2" t="s">
        <v>220</v>
      </c>
      <c r="ER467" s="2" t="s">
        <v>220</v>
      </c>
      <c r="ES467" s="2" t="s">
        <v>232</v>
      </c>
      <c r="ET467" s="2" t="s">
        <v>220</v>
      </c>
      <c r="EU467" s="4"/>
      <c r="EV467" s="8"/>
      <c r="EW467" s="4"/>
      <c r="EX467" s="8"/>
      <c r="EY467" s="7"/>
      <c r="EZ467" s="7"/>
      <c r="FA467" s="2" t="s">
        <v>254</v>
      </c>
      <c r="FB467" s="2" t="s">
        <v>270</v>
      </c>
      <c r="FC467" s="2" t="s">
        <v>220</v>
      </c>
      <c r="FD467" s="2" t="s">
        <v>220</v>
      </c>
      <c r="FE467" s="2" t="s">
        <v>232</v>
      </c>
      <c r="FF467" s="2" t="s">
        <v>220</v>
      </c>
      <c r="FG467" s="4"/>
      <c r="FH467" s="8"/>
      <c r="FI467" s="4"/>
      <c r="FJ467" s="8"/>
      <c r="FK467" s="7"/>
      <c r="FL467" s="7"/>
      <c r="FM467" s="2" t="s">
        <v>277</v>
      </c>
      <c r="FN467" s="2" t="s">
        <v>270</v>
      </c>
      <c r="FO467" s="2" t="s">
        <v>220</v>
      </c>
      <c r="FP467" s="2" t="s">
        <v>220</v>
      </c>
      <c r="FQ467" s="2" t="s">
        <v>232</v>
      </c>
      <c r="FR467" s="2" t="s">
        <v>220</v>
      </c>
      <c r="FS467" s="4"/>
      <c r="FT467" s="8"/>
      <c r="FU467" s="4"/>
      <c r="FV467" s="8"/>
      <c r="FW467" s="7"/>
      <c r="FX467" s="7"/>
      <c r="FY467" s="2" t="s">
        <v>277</v>
      </c>
      <c r="FZ467" s="2" t="s">
        <v>217</v>
      </c>
      <c r="GA467" s="2" t="s">
        <v>220</v>
      </c>
      <c r="GB467" s="2" t="s">
        <v>220</v>
      </c>
      <c r="GC467" s="2" t="s">
        <v>232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277</v>
      </c>
      <c r="GL467" s="2" t="s">
        <v>217</v>
      </c>
      <c r="GM467" s="2" t="s">
        <v>220</v>
      </c>
      <c r="GN467" s="2" t="s">
        <v>220</v>
      </c>
      <c r="GO467" s="2" t="s">
        <v>232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268</v>
      </c>
      <c r="GX467" s="2" t="s">
        <v>270</v>
      </c>
      <c r="GY467" s="2" t="s">
        <v>220</v>
      </c>
      <c r="GZ467" s="2" t="s">
        <v>220</v>
      </c>
      <c r="HA467" s="2" t="s">
        <v>232</v>
      </c>
      <c r="HB467" s="2" t="s">
        <v>220</v>
      </c>
      <c r="HC467" s="4"/>
      <c r="HD467" s="8"/>
      <c r="HE467" s="4"/>
      <c r="HF467" s="8"/>
      <c r="HG467" s="7"/>
      <c r="HH467" s="7"/>
      <c r="HI467" s="2" t="s">
        <v>268</v>
      </c>
      <c r="HJ467" s="2" t="s">
        <v>270</v>
      </c>
      <c r="HK467" s="2" t="s">
        <v>220</v>
      </c>
      <c r="HL467" s="2" t="s">
        <v>220</v>
      </c>
      <c r="HM467" s="2" t="s">
        <v>232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277</v>
      </c>
      <c r="HV467" s="2" t="s">
        <v>270</v>
      </c>
      <c r="HW467" s="2" t="s">
        <v>220</v>
      </c>
      <c r="HX467" s="2" t="s">
        <v>220</v>
      </c>
      <c r="HY467" s="2" t="s">
        <v>232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230</v>
      </c>
      <c r="IH467" s="2" t="s">
        <v>270</v>
      </c>
      <c r="II467" s="2" t="s">
        <v>3362</v>
      </c>
      <c r="IJ467" s="2" t="s">
        <v>247</v>
      </c>
      <c r="IK467" s="2" t="s">
        <v>232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268</v>
      </c>
      <c r="IT467" s="2" t="s">
        <v>270</v>
      </c>
      <c r="IU467" s="2" t="s">
        <v>220</v>
      </c>
      <c r="IV467" s="2" t="s">
        <v>220</v>
      </c>
      <c r="IW467" s="2" t="s">
        <v>232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254</v>
      </c>
      <c r="JF467" s="2" t="s">
        <v>270</v>
      </c>
      <c r="JG467" s="2" t="s">
        <v>220</v>
      </c>
      <c r="JH467" s="2" t="s">
        <v>220</v>
      </c>
      <c r="JI467" s="2" t="s">
        <v>232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230</v>
      </c>
      <c r="JR467" s="2" t="s">
        <v>270</v>
      </c>
      <c r="JS467" s="2" t="s">
        <v>2695</v>
      </c>
      <c r="JT467" s="2" t="s">
        <v>220</v>
      </c>
      <c r="JU467" s="2" t="s">
        <v>232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277</v>
      </c>
      <c r="KD467" s="2" t="s">
        <v>270</v>
      </c>
      <c r="KE467" s="2" t="s">
        <v>220</v>
      </c>
      <c r="KF467" s="2" t="s">
        <v>220</v>
      </c>
      <c r="KG467" s="2" t="s">
        <v>232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277</v>
      </c>
      <c r="KP467" s="2" t="s">
        <v>270</v>
      </c>
      <c r="KQ467" s="2" t="s">
        <v>220</v>
      </c>
      <c r="KR467" s="2" t="s">
        <v>220</v>
      </c>
      <c r="KS467" s="2" t="s">
        <v>232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268</v>
      </c>
      <c r="LB467" s="2" t="s">
        <v>270</v>
      </c>
      <c r="LC467" s="2" t="s">
        <v>220</v>
      </c>
      <c r="LD467" s="2" t="s">
        <v>220</v>
      </c>
      <c r="LE467" s="2" t="s">
        <v>232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268</v>
      </c>
      <c r="LN467" s="2" t="s">
        <v>270</v>
      </c>
      <c r="LO467" s="2" t="s">
        <v>220</v>
      </c>
      <c r="LP467" s="2" t="s">
        <v>220</v>
      </c>
      <c r="LQ467" s="2" t="s">
        <v>232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230</v>
      </c>
      <c r="LZ467" s="2" t="s">
        <v>270</v>
      </c>
      <c r="MA467" s="2" t="s">
        <v>3810</v>
      </c>
      <c r="MB467" s="2" t="s">
        <v>220</v>
      </c>
      <c r="MC467" s="2" t="s">
        <v>232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277</v>
      </c>
      <c r="ML467" s="2" t="s">
        <v>270</v>
      </c>
      <c r="MM467" s="2" t="s">
        <v>220</v>
      </c>
      <c r="MN467" s="2" t="s">
        <v>220</v>
      </c>
      <c r="MO467" s="2" t="s">
        <v>232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270</v>
      </c>
      <c r="MY467" s="2" t="s">
        <v>1419</v>
      </c>
      <c r="MZ467" s="2" t="s">
        <v>2224</v>
      </c>
      <c r="NA467" s="2" t="s">
        <v>232</v>
      </c>
      <c r="NB467" s="2" t="s">
        <v>220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220</v>
      </c>
      <c r="NK467" s="2" t="s">
        <v>220</v>
      </c>
      <c r="NL467" s="2" t="s">
        <v>220</v>
      </c>
      <c r="NM467" s="2" t="s">
        <v>220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277</v>
      </c>
      <c r="NV467" s="2" t="s">
        <v>270</v>
      </c>
      <c r="NW467" s="2" t="s">
        <v>220</v>
      </c>
      <c r="NX467" s="2" t="s">
        <v>220</v>
      </c>
      <c r="NY467" s="2" t="s">
        <v>232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220</v>
      </c>
      <c r="OH467" s="2" t="s">
        <v>220</v>
      </c>
      <c r="OI467" s="2" t="s">
        <v>220</v>
      </c>
      <c r="OJ467" s="2" t="s">
        <v>220</v>
      </c>
      <c r="OK467" s="2" t="s">
        <v>220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254</v>
      </c>
      <c r="OT467" s="2" t="s">
        <v>270</v>
      </c>
      <c r="OU467" s="2" t="s">
        <v>220</v>
      </c>
      <c r="OV467" s="2" t="s">
        <v>220</v>
      </c>
      <c r="OW467" s="2" t="s">
        <v>232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220</v>
      </c>
      <c r="PG467" s="2" t="s">
        <v>220</v>
      </c>
      <c r="PH467" s="2" t="s">
        <v>220</v>
      </c>
      <c r="PI467" s="2" t="s">
        <v>220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277</v>
      </c>
      <c r="PR467" s="2" t="s">
        <v>270</v>
      </c>
      <c r="PS467" s="2" t="s">
        <v>220</v>
      </c>
      <c r="PT467" s="2" t="s">
        <v>220</v>
      </c>
      <c r="PU467" s="2" t="s">
        <v>232</v>
      </c>
      <c r="PV467" s="2" t="s">
        <v>220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</row>
    <row r="468">
      <c r="A468" s="2" t="s">
        <v>3811</v>
      </c>
      <c r="B468" s="2" t="s">
        <v>209</v>
      </c>
      <c r="C468" s="2" t="s">
        <v>3341</v>
      </c>
      <c r="D468" s="2" t="s">
        <v>1713</v>
      </c>
      <c r="E468" s="2" t="s">
        <v>2173</v>
      </c>
      <c r="F468" s="2" t="s">
        <v>3806</v>
      </c>
      <c r="G468" s="2" t="s">
        <v>3806</v>
      </c>
      <c r="H468" s="2" t="s">
        <v>3806</v>
      </c>
      <c r="I468" s="2" t="s">
        <v>3807</v>
      </c>
      <c r="J468" s="2" t="s">
        <v>1518</v>
      </c>
      <c r="K468" s="2" t="s">
        <v>1329</v>
      </c>
      <c r="L468" s="3">
        <v>86.4</v>
      </c>
      <c r="M468" s="3">
        <v>90.72</v>
      </c>
      <c r="N468" s="3">
        <v>179.99</v>
      </c>
      <c r="O468" s="2" t="s">
        <v>217</v>
      </c>
      <c r="P468" s="2" t="s">
        <v>538</v>
      </c>
      <c r="Q468" s="2" t="s">
        <v>219</v>
      </c>
      <c r="R468" s="2" t="s">
        <v>220</v>
      </c>
      <c r="S468" s="2" t="s">
        <v>3808</v>
      </c>
      <c r="T468" s="2" t="s">
        <v>220</v>
      </c>
      <c r="U468" s="2" t="s">
        <v>220</v>
      </c>
      <c r="V468" s="2" t="s">
        <v>1281</v>
      </c>
      <c r="W468" s="2" t="s">
        <v>220</v>
      </c>
      <c r="X468" s="2" t="s">
        <v>3144</v>
      </c>
      <c r="Y468" s="2" t="s">
        <v>1538</v>
      </c>
      <c r="Z468" s="4"/>
      <c r="AA468" s="4">
        <f>=ROUNDDOWN({0},0)</f>
      </c>
      <c r="AB468" s="5"/>
      <c r="AC468" s="2" t="s">
        <v>220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220</v>
      </c>
      <c r="AW468" s="8" t="s">
        <v>220</v>
      </c>
      <c r="AX468" s="4" t="s">
        <v>220</v>
      </c>
      <c r="AY468" s="8" t="s">
        <v>220</v>
      </c>
      <c r="AZ468" s="7" t="s">
        <v>220</v>
      </c>
      <c r="BA468" s="7" t="s">
        <v>220</v>
      </c>
      <c r="BB468" s="7"/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/>
      <c r="BJ468" s="4"/>
      <c r="BK468" s="8"/>
      <c r="BL468" s="2" t="s">
        <v>220</v>
      </c>
      <c r="BM468" s="7"/>
      <c r="BN468" s="7"/>
      <c r="BO468" s="4"/>
      <c r="BP468" s="8"/>
      <c r="BQ468" s="4"/>
      <c r="BR468" s="8"/>
      <c r="BS468" s="7"/>
      <c r="BT468" s="7"/>
      <c r="BU468" s="2" t="s">
        <v>230</v>
      </c>
      <c r="BV468" s="2" t="s">
        <v>270</v>
      </c>
      <c r="BW468" s="2" t="s">
        <v>220</v>
      </c>
      <c r="BX468" s="2" t="s">
        <v>1446</v>
      </c>
      <c r="BY468" s="2" t="s">
        <v>232</v>
      </c>
      <c r="BZ468" s="2" t="s">
        <v>220</v>
      </c>
      <c r="CA468" s="4"/>
      <c r="CB468" s="8"/>
      <c r="CC468" s="4"/>
      <c r="CD468" s="8"/>
      <c r="CE468" s="7"/>
      <c r="CF468" s="7"/>
      <c r="CG468" s="2" t="s">
        <v>230</v>
      </c>
      <c r="CH468" s="2" t="s">
        <v>270</v>
      </c>
      <c r="CI468" s="2" t="s">
        <v>1415</v>
      </c>
      <c r="CJ468" s="2" t="s">
        <v>3740</v>
      </c>
      <c r="CK468" s="2" t="s">
        <v>232</v>
      </c>
      <c r="CL468" s="2" t="s">
        <v>220</v>
      </c>
      <c r="CM468" s="4"/>
      <c r="CN468" s="8"/>
      <c r="CO468" s="4"/>
      <c r="CP468" s="8"/>
      <c r="CQ468" s="7"/>
      <c r="CR468" s="7"/>
      <c r="CS468" s="2" t="s">
        <v>230</v>
      </c>
      <c r="CT468" s="2" t="s">
        <v>270</v>
      </c>
      <c r="CU468" s="2" t="s">
        <v>235</v>
      </c>
      <c r="CV468" s="2" t="s">
        <v>455</v>
      </c>
      <c r="CW468" s="2" t="s">
        <v>232</v>
      </c>
      <c r="CX468" s="2" t="s">
        <v>220</v>
      </c>
      <c r="CY468" s="4"/>
      <c r="CZ468" s="8"/>
      <c r="DA468" s="4"/>
      <c r="DB468" s="8"/>
      <c r="DC468" s="7"/>
      <c r="DD468" s="7"/>
      <c r="DE468" s="2" t="s">
        <v>277</v>
      </c>
      <c r="DF468" s="2" t="s">
        <v>270</v>
      </c>
      <c r="DG468" s="2" t="s">
        <v>220</v>
      </c>
      <c r="DH468" s="2" t="s">
        <v>220</v>
      </c>
      <c r="DI468" s="2" t="s">
        <v>232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230</v>
      </c>
      <c r="DR468" s="2" t="s">
        <v>270</v>
      </c>
      <c r="DS468" s="2" t="s">
        <v>3362</v>
      </c>
      <c r="DT468" s="2" t="s">
        <v>1413</v>
      </c>
      <c r="DU468" s="2" t="s">
        <v>232</v>
      </c>
      <c r="DV468" s="2" t="s">
        <v>220</v>
      </c>
      <c r="DW468" s="4"/>
      <c r="DX468" s="8"/>
      <c r="DY468" s="4"/>
      <c r="DZ468" s="8"/>
      <c r="EA468" s="7"/>
      <c r="EB468" s="7"/>
      <c r="EC468" s="2" t="s">
        <v>230</v>
      </c>
      <c r="ED468" s="2" t="s">
        <v>270</v>
      </c>
      <c r="EE468" s="2" t="s">
        <v>1414</v>
      </c>
      <c r="EF468" s="2" t="s">
        <v>2297</v>
      </c>
      <c r="EG468" s="2" t="s">
        <v>232</v>
      </c>
      <c r="EH468" s="2" t="s">
        <v>220</v>
      </c>
      <c r="EI468" s="4"/>
      <c r="EJ468" s="8"/>
      <c r="EK468" s="4"/>
      <c r="EL468" s="8"/>
      <c r="EM468" s="7"/>
      <c r="EN468" s="7"/>
      <c r="EO468" s="2" t="s">
        <v>268</v>
      </c>
      <c r="EP468" s="2" t="s">
        <v>270</v>
      </c>
      <c r="EQ468" s="2" t="s">
        <v>220</v>
      </c>
      <c r="ER468" s="2" t="s">
        <v>220</v>
      </c>
      <c r="ES468" s="2" t="s">
        <v>232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254</v>
      </c>
      <c r="FB468" s="2" t="s">
        <v>270</v>
      </c>
      <c r="FC468" s="2" t="s">
        <v>220</v>
      </c>
      <c r="FD468" s="2" t="s">
        <v>220</v>
      </c>
      <c r="FE468" s="2" t="s">
        <v>232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277</v>
      </c>
      <c r="FN468" s="2" t="s">
        <v>270</v>
      </c>
      <c r="FO468" s="2" t="s">
        <v>220</v>
      </c>
      <c r="FP468" s="2" t="s">
        <v>220</v>
      </c>
      <c r="FQ468" s="2" t="s">
        <v>232</v>
      </c>
      <c r="FR468" s="2" t="s">
        <v>220</v>
      </c>
      <c r="FS468" s="4"/>
      <c r="FT468" s="8"/>
      <c r="FU468" s="4"/>
      <c r="FV468" s="8"/>
      <c r="FW468" s="7"/>
      <c r="FX468" s="7"/>
      <c r="FY468" s="2" t="s">
        <v>277</v>
      </c>
      <c r="FZ468" s="2" t="s">
        <v>217</v>
      </c>
      <c r="GA468" s="2" t="s">
        <v>220</v>
      </c>
      <c r="GB468" s="2" t="s">
        <v>220</v>
      </c>
      <c r="GC468" s="2" t="s">
        <v>232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277</v>
      </c>
      <c r="GL468" s="2" t="s">
        <v>217</v>
      </c>
      <c r="GM468" s="2" t="s">
        <v>220</v>
      </c>
      <c r="GN468" s="2" t="s">
        <v>220</v>
      </c>
      <c r="GO468" s="2" t="s">
        <v>232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268</v>
      </c>
      <c r="GX468" s="2" t="s">
        <v>270</v>
      </c>
      <c r="GY468" s="2" t="s">
        <v>220</v>
      </c>
      <c r="GZ468" s="2" t="s">
        <v>220</v>
      </c>
      <c r="HA468" s="2" t="s">
        <v>232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268</v>
      </c>
      <c r="HJ468" s="2" t="s">
        <v>270</v>
      </c>
      <c r="HK468" s="2" t="s">
        <v>220</v>
      </c>
      <c r="HL468" s="2" t="s">
        <v>220</v>
      </c>
      <c r="HM468" s="2" t="s">
        <v>232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277</v>
      </c>
      <c r="HV468" s="2" t="s">
        <v>270</v>
      </c>
      <c r="HW468" s="2" t="s">
        <v>220</v>
      </c>
      <c r="HX468" s="2" t="s">
        <v>220</v>
      </c>
      <c r="HY468" s="2" t="s">
        <v>232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230</v>
      </c>
      <c r="IH468" s="2" t="s">
        <v>270</v>
      </c>
      <c r="II468" s="2" t="s">
        <v>3362</v>
      </c>
      <c r="IJ468" s="2" t="s">
        <v>220</v>
      </c>
      <c r="IK468" s="2" t="s">
        <v>232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268</v>
      </c>
      <c r="IT468" s="2" t="s">
        <v>270</v>
      </c>
      <c r="IU468" s="2" t="s">
        <v>220</v>
      </c>
      <c r="IV468" s="2" t="s">
        <v>220</v>
      </c>
      <c r="IW468" s="2" t="s">
        <v>232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254</v>
      </c>
      <c r="JF468" s="2" t="s">
        <v>270</v>
      </c>
      <c r="JG468" s="2" t="s">
        <v>220</v>
      </c>
      <c r="JH468" s="2" t="s">
        <v>220</v>
      </c>
      <c r="JI468" s="2" t="s">
        <v>232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230</v>
      </c>
      <c r="JR468" s="2" t="s">
        <v>270</v>
      </c>
      <c r="JS468" s="2" t="s">
        <v>2695</v>
      </c>
      <c r="JT468" s="2" t="s">
        <v>220</v>
      </c>
      <c r="JU468" s="2" t="s">
        <v>232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277</v>
      </c>
      <c r="KD468" s="2" t="s">
        <v>270</v>
      </c>
      <c r="KE468" s="2" t="s">
        <v>220</v>
      </c>
      <c r="KF468" s="2" t="s">
        <v>220</v>
      </c>
      <c r="KG468" s="2" t="s">
        <v>232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277</v>
      </c>
      <c r="KP468" s="2" t="s">
        <v>270</v>
      </c>
      <c r="KQ468" s="2" t="s">
        <v>220</v>
      </c>
      <c r="KR468" s="2" t="s">
        <v>220</v>
      </c>
      <c r="KS468" s="2" t="s">
        <v>232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268</v>
      </c>
      <c r="LB468" s="2" t="s">
        <v>270</v>
      </c>
      <c r="LC468" s="2" t="s">
        <v>220</v>
      </c>
      <c r="LD468" s="2" t="s">
        <v>220</v>
      </c>
      <c r="LE468" s="2" t="s">
        <v>232</v>
      </c>
      <c r="LF468" s="2" t="s">
        <v>220</v>
      </c>
      <c r="LG468" s="4"/>
      <c r="LH468" s="8"/>
      <c r="LI468" s="4"/>
      <c r="LJ468" s="8"/>
      <c r="LK468" s="7"/>
      <c r="LL468" s="7"/>
      <c r="LM468" s="2" t="s">
        <v>268</v>
      </c>
      <c r="LN468" s="2" t="s">
        <v>270</v>
      </c>
      <c r="LO468" s="2" t="s">
        <v>220</v>
      </c>
      <c r="LP468" s="2" t="s">
        <v>220</v>
      </c>
      <c r="LQ468" s="2" t="s">
        <v>232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230</v>
      </c>
      <c r="LZ468" s="2" t="s">
        <v>270</v>
      </c>
      <c r="MA468" s="2" t="s">
        <v>3810</v>
      </c>
      <c r="MB468" s="2" t="s">
        <v>220</v>
      </c>
      <c r="MC468" s="2" t="s">
        <v>232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277</v>
      </c>
      <c r="ML468" s="2" t="s">
        <v>270</v>
      </c>
      <c r="MM468" s="2" t="s">
        <v>220</v>
      </c>
      <c r="MN468" s="2" t="s">
        <v>220</v>
      </c>
      <c r="MO468" s="2" t="s">
        <v>232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270</v>
      </c>
      <c r="MY468" s="2" t="s">
        <v>1419</v>
      </c>
      <c r="MZ468" s="2" t="s">
        <v>1415</v>
      </c>
      <c r="NA468" s="2" t="s">
        <v>232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220</v>
      </c>
      <c r="NK468" s="2" t="s">
        <v>220</v>
      </c>
      <c r="NL468" s="2" t="s">
        <v>220</v>
      </c>
      <c r="NM468" s="2" t="s">
        <v>220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277</v>
      </c>
      <c r="NV468" s="2" t="s">
        <v>270</v>
      </c>
      <c r="NW468" s="2" t="s">
        <v>220</v>
      </c>
      <c r="NX468" s="2" t="s">
        <v>220</v>
      </c>
      <c r="NY468" s="2" t="s">
        <v>232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220</v>
      </c>
      <c r="OH468" s="2" t="s">
        <v>220</v>
      </c>
      <c r="OI468" s="2" t="s">
        <v>220</v>
      </c>
      <c r="OJ468" s="2" t="s">
        <v>220</v>
      </c>
      <c r="OK468" s="2" t="s">
        <v>220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254</v>
      </c>
      <c r="OT468" s="2" t="s">
        <v>270</v>
      </c>
      <c r="OU468" s="2" t="s">
        <v>220</v>
      </c>
      <c r="OV468" s="2" t="s">
        <v>220</v>
      </c>
      <c r="OW468" s="2" t="s">
        <v>232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220</v>
      </c>
      <c r="PG468" s="2" t="s">
        <v>220</v>
      </c>
      <c r="PH468" s="2" t="s">
        <v>220</v>
      </c>
      <c r="PI468" s="2" t="s">
        <v>220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277</v>
      </c>
      <c r="PR468" s="2" t="s">
        <v>270</v>
      </c>
      <c r="PS468" s="2" t="s">
        <v>220</v>
      </c>
      <c r="PT468" s="2" t="s">
        <v>220</v>
      </c>
      <c r="PU468" s="2" t="s">
        <v>232</v>
      </c>
      <c r="PV468" s="2" t="s">
        <v>220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</row>
    <row r="469">
      <c r="A469" s="2" t="s">
        <v>3812</v>
      </c>
      <c r="B469" s="2" t="s">
        <v>209</v>
      </c>
      <c r="C469" s="2" t="s">
        <v>3341</v>
      </c>
      <c r="D469" s="2" t="s">
        <v>1713</v>
      </c>
      <c r="E469" s="2" t="s">
        <v>2173</v>
      </c>
      <c r="F469" s="2" t="s">
        <v>3658</v>
      </c>
      <c r="G469" s="2" t="s">
        <v>3658</v>
      </c>
      <c r="H469" s="2" t="s">
        <v>3658</v>
      </c>
      <c r="I469" s="2" t="s">
        <v>3761</v>
      </c>
      <c r="J469" s="2" t="s">
        <v>282</v>
      </c>
      <c r="K469" s="2" t="s">
        <v>1528</v>
      </c>
      <c r="L469" s="3">
        <v>76.8</v>
      </c>
      <c r="M469" s="3">
        <v>80.64</v>
      </c>
      <c r="N469" s="3">
        <v>159.99</v>
      </c>
      <c r="O469" s="2" t="s">
        <v>1699</v>
      </c>
      <c r="P469" s="2" t="s">
        <v>538</v>
      </c>
      <c r="Q469" s="2" t="s">
        <v>219</v>
      </c>
      <c r="R469" s="2" t="s">
        <v>220</v>
      </c>
      <c r="S469" s="2" t="s">
        <v>3660</v>
      </c>
      <c r="T469" s="2" t="s">
        <v>220</v>
      </c>
      <c r="U469" s="2" t="s">
        <v>220</v>
      </c>
      <c r="V469" s="2" t="s">
        <v>3167</v>
      </c>
      <c r="W469" s="2" t="s">
        <v>3167</v>
      </c>
      <c r="X469" s="2" t="s">
        <v>3029</v>
      </c>
      <c r="Y469" s="2" t="s">
        <v>582</v>
      </c>
      <c r="Z469" s="4"/>
      <c r="AA469" s="4">
        <f>=ROUNDDOWN({0},0)</f>
      </c>
      <c r="AB469" s="5"/>
      <c r="AC469" s="2" t="s">
        <v>220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220</v>
      </c>
      <c r="BM469" s="7"/>
      <c r="BN469" s="7"/>
      <c r="BO469" s="4"/>
      <c r="BP469" s="8"/>
      <c r="BQ469" s="4"/>
      <c r="BR469" s="8"/>
      <c r="BS469" s="7"/>
      <c r="BT469" s="7"/>
      <c r="BU469" s="2" t="s">
        <v>230</v>
      </c>
      <c r="BV469" s="2" t="s">
        <v>270</v>
      </c>
      <c r="BW469" s="2" t="s">
        <v>220</v>
      </c>
      <c r="BX469" s="2" t="s">
        <v>2270</v>
      </c>
      <c r="BY469" s="2" t="s">
        <v>232</v>
      </c>
      <c r="BZ469" s="2" t="s">
        <v>220</v>
      </c>
      <c r="CA469" s="4"/>
      <c r="CB469" s="8"/>
      <c r="CC469" s="4"/>
      <c r="CD469" s="8"/>
      <c r="CE469" s="7"/>
      <c r="CF469" s="7"/>
      <c r="CG469" s="2" t="s">
        <v>230</v>
      </c>
      <c r="CH469" s="2" t="s">
        <v>270</v>
      </c>
      <c r="CI469" s="2" t="s">
        <v>3346</v>
      </c>
      <c r="CJ469" s="2" t="s">
        <v>2225</v>
      </c>
      <c r="CK469" s="2" t="s">
        <v>232</v>
      </c>
      <c r="CL469" s="2" t="s">
        <v>220</v>
      </c>
      <c r="CM469" s="4"/>
      <c r="CN469" s="8"/>
      <c r="CO469" s="4"/>
      <c r="CP469" s="8"/>
      <c r="CQ469" s="7"/>
      <c r="CR469" s="7"/>
      <c r="CS469" s="2" t="s">
        <v>230</v>
      </c>
      <c r="CT469" s="2" t="s">
        <v>270</v>
      </c>
      <c r="CU469" s="2" t="s">
        <v>3546</v>
      </c>
      <c r="CV469" s="2" t="s">
        <v>588</v>
      </c>
      <c r="CW469" s="2" t="s">
        <v>232</v>
      </c>
      <c r="CX469" s="2" t="s">
        <v>220</v>
      </c>
      <c r="CY469" s="4"/>
      <c r="CZ469" s="8"/>
      <c r="DA469" s="4"/>
      <c r="DB469" s="8"/>
      <c r="DC469" s="7"/>
      <c r="DD469" s="7"/>
      <c r="DE469" s="2" t="s">
        <v>277</v>
      </c>
      <c r="DF469" s="2" t="s">
        <v>270</v>
      </c>
      <c r="DG469" s="2" t="s">
        <v>220</v>
      </c>
      <c r="DH469" s="2" t="s">
        <v>220</v>
      </c>
      <c r="DI469" s="2" t="s">
        <v>232</v>
      </c>
      <c r="DJ469" s="2" t="s">
        <v>220</v>
      </c>
      <c r="DK469" s="4"/>
      <c r="DL469" s="8"/>
      <c r="DM469" s="4"/>
      <c r="DN469" s="8"/>
      <c r="DO469" s="7"/>
      <c r="DP469" s="7"/>
      <c r="DQ469" s="2" t="s">
        <v>230</v>
      </c>
      <c r="DR469" s="2" t="s">
        <v>270</v>
      </c>
      <c r="DS469" s="2" t="s">
        <v>1994</v>
      </c>
      <c r="DT469" s="2" t="s">
        <v>3813</v>
      </c>
      <c r="DU469" s="2" t="s">
        <v>232</v>
      </c>
      <c r="DV469" s="2" t="s">
        <v>220</v>
      </c>
      <c r="DW469" s="4"/>
      <c r="DX469" s="8"/>
      <c r="DY469" s="4"/>
      <c r="DZ469" s="8"/>
      <c r="EA469" s="7"/>
      <c r="EB469" s="7"/>
      <c r="EC469" s="2" t="s">
        <v>230</v>
      </c>
      <c r="ED469" s="2" t="s">
        <v>270</v>
      </c>
      <c r="EE469" s="2" t="s">
        <v>2176</v>
      </c>
      <c r="EF469" s="2" t="s">
        <v>3448</v>
      </c>
      <c r="EG469" s="2" t="s">
        <v>232</v>
      </c>
      <c r="EH469" s="2" t="s">
        <v>220</v>
      </c>
      <c r="EI469" s="4"/>
      <c r="EJ469" s="8"/>
      <c r="EK469" s="4"/>
      <c r="EL469" s="8"/>
      <c r="EM469" s="7"/>
      <c r="EN469" s="7"/>
      <c r="EO469" s="2" t="s">
        <v>268</v>
      </c>
      <c r="EP469" s="2" t="s">
        <v>270</v>
      </c>
      <c r="EQ469" s="2" t="s">
        <v>220</v>
      </c>
      <c r="ER469" s="2" t="s">
        <v>220</v>
      </c>
      <c r="ES469" s="2" t="s">
        <v>232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254</v>
      </c>
      <c r="FB469" s="2" t="s">
        <v>270</v>
      </c>
      <c r="FC469" s="2" t="s">
        <v>220</v>
      </c>
      <c r="FD469" s="2" t="s">
        <v>220</v>
      </c>
      <c r="FE469" s="2" t="s">
        <v>232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268</v>
      </c>
      <c r="FN469" s="2" t="s">
        <v>270</v>
      </c>
      <c r="FO469" s="2" t="s">
        <v>220</v>
      </c>
      <c r="FP469" s="2" t="s">
        <v>220</v>
      </c>
      <c r="FQ469" s="2" t="s">
        <v>232</v>
      </c>
      <c r="FR469" s="2" t="s">
        <v>220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220</v>
      </c>
      <c r="GA469" s="2" t="s">
        <v>220</v>
      </c>
      <c r="GB469" s="2" t="s">
        <v>220</v>
      </c>
      <c r="GC469" s="2" t="s">
        <v>220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220</v>
      </c>
      <c r="GL469" s="2" t="s">
        <v>220</v>
      </c>
      <c r="GM469" s="2" t="s">
        <v>220</v>
      </c>
      <c r="GN469" s="2" t="s">
        <v>220</v>
      </c>
      <c r="GO469" s="2" t="s">
        <v>220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268</v>
      </c>
      <c r="GX469" s="2" t="s">
        <v>270</v>
      </c>
      <c r="GY469" s="2" t="s">
        <v>220</v>
      </c>
      <c r="GZ469" s="2" t="s">
        <v>220</v>
      </c>
      <c r="HA469" s="2" t="s">
        <v>232</v>
      </c>
      <c r="HB469" s="2" t="s">
        <v>220</v>
      </c>
      <c r="HC469" s="4"/>
      <c r="HD469" s="8"/>
      <c r="HE469" s="4"/>
      <c r="HF469" s="8"/>
      <c r="HG469" s="7"/>
      <c r="HH469" s="7"/>
      <c r="HI469" s="2" t="s">
        <v>268</v>
      </c>
      <c r="HJ469" s="2" t="s">
        <v>270</v>
      </c>
      <c r="HK469" s="2" t="s">
        <v>220</v>
      </c>
      <c r="HL469" s="2" t="s">
        <v>220</v>
      </c>
      <c r="HM469" s="2" t="s">
        <v>232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277</v>
      </c>
      <c r="HV469" s="2" t="s">
        <v>217</v>
      </c>
      <c r="HW469" s="2" t="s">
        <v>220</v>
      </c>
      <c r="HX469" s="2" t="s">
        <v>220</v>
      </c>
      <c r="HY469" s="2" t="s">
        <v>232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230</v>
      </c>
      <c r="IH469" s="2" t="s">
        <v>270</v>
      </c>
      <c r="II469" s="2" t="s">
        <v>1994</v>
      </c>
      <c r="IJ469" s="2" t="s">
        <v>3814</v>
      </c>
      <c r="IK469" s="2" t="s">
        <v>232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268</v>
      </c>
      <c r="IT469" s="2" t="s">
        <v>270</v>
      </c>
      <c r="IU469" s="2" t="s">
        <v>220</v>
      </c>
      <c r="IV469" s="2" t="s">
        <v>220</v>
      </c>
      <c r="IW469" s="2" t="s">
        <v>232</v>
      </c>
      <c r="IX469" s="2" t="s">
        <v>220</v>
      </c>
      <c r="IY469" s="4"/>
      <c r="IZ469" s="8"/>
      <c r="JA469" s="4"/>
      <c r="JB469" s="8"/>
      <c r="JC469" s="7"/>
      <c r="JD469" s="7"/>
      <c r="JE469" s="2" t="s">
        <v>254</v>
      </c>
      <c r="JF469" s="2" t="s">
        <v>270</v>
      </c>
      <c r="JG469" s="2" t="s">
        <v>220</v>
      </c>
      <c r="JH469" s="2" t="s">
        <v>220</v>
      </c>
      <c r="JI469" s="2" t="s">
        <v>232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277</v>
      </c>
      <c r="JR469" s="2" t="s">
        <v>270</v>
      </c>
      <c r="JS469" s="2" t="s">
        <v>603</v>
      </c>
      <c r="JT469" s="2" t="s">
        <v>220</v>
      </c>
      <c r="JU469" s="2" t="s">
        <v>232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277</v>
      </c>
      <c r="KD469" s="2" t="s">
        <v>270</v>
      </c>
      <c r="KE469" s="2" t="s">
        <v>220</v>
      </c>
      <c r="KF469" s="2" t="s">
        <v>220</v>
      </c>
      <c r="KG469" s="2" t="s">
        <v>232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254</v>
      </c>
      <c r="KP469" s="2" t="s">
        <v>270</v>
      </c>
      <c r="KQ469" s="2" t="s">
        <v>220</v>
      </c>
      <c r="KR469" s="2" t="s">
        <v>220</v>
      </c>
      <c r="KS469" s="2" t="s">
        <v>232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268</v>
      </c>
      <c r="LB469" s="2" t="s">
        <v>270</v>
      </c>
      <c r="LC469" s="2" t="s">
        <v>220</v>
      </c>
      <c r="LD469" s="2" t="s">
        <v>220</v>
      </c>
      <c r="LE469" s="2" t="s">
        <v>232</v>
      </c>
      <c r="LF469" s="2" t="s">
        <v>220</v>
      </c>
      <c r="LG469" s="4"/>
      <c r="LH469" s="8"/>
      <c r="LI469" s="4"/>
      <c r="LJ469" s="8"/>
      <c r="LK469" s="7"/>
      <c r="LL469" s="7"/>
      <c r="LM469" s="2" t="s">
        <v>268</v>
      </c>
      <c r="LN469" s="2" t="s">
        <v>270</v>
      </c>
      <c r="LO469" s="2" t="s">
        <v>220</v>
      </c>
      <c r="LP469" s="2" t="s">
        <v>220</v>
      </c>
      <c r="LQ469" s="2" t="s">
        <v>232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270</v>
      </c>
      <c r="MA469" s="2" t="s">
        <v>3810</v>
      </c>
      <c r="MB469" s="2" t="s">
        <v>448</v>
      </c>
      <c r="MC469" s="2" t="s">
        <v>232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277</v>
      </c>
      <c r="ML469" s="2" t="s">
        <v>270</v>
      </c>
      <c r="MM469" s="2" t="s">
        <v>220</v>
      </c>
      <c r="MN469" s="2" t="s">
        <v>220</v>
      </c>
      <c r="MO469" s="2" t="s">
        <v>232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270</v>
      </c>
      <c r="MY469" s="2" t="s">
        <v>1710</v>
      </c>
      <c r="MZ469" s="2" t="s">
        <v>654</v>
      </c>
      <c r="NA469" s="2" t="s">
        <v>232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220</v>
      </c>
      <c r="NJ469" s="2" t="s">
        <v>220</v>
      </c>
      <c r="NK469" s="2" t="s">
        <v>220</v>
      </c>
      <c r="NL469" s="2" t="s">
        <v>220</v>
      </c>
      <c r="NM469" s="2" t="s">
        <v>220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277</v>
      </c>
      <c r="NV469" s="2" t="s">
        <v>270</v>
      </c>
      <c r="NW469" s="2" t="s">
        <v>220</v>
      </c>
      <c r="NX469" s="2" t="s">
        <v>220</v>
      </c>
      <c r="NY469" s="2" t="s">
        <v>232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220</v>
      </c>
      <c r="OI469" s="2" t="s">
        <v>220</v>
      </c>
      <c r="OJ469" s="2" t="s">
        <v>220</v>
      </c>
      <c r="OK469" s="2" t="s">
        <v>220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230</v>
      </c>
      <c r="OT469" s="2" t="s">
        <v>270</v>
      </c>
      <c r="OU469" s="2" t="s">
        <v>607</v>
      </c>
      <c r="OV469" s="2" t="s">
        <v>220</v>
      </c>
      <c r="OW469" s="2" t="s">
        <v>232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220</v>
      </c>
      <c r="PG469" s="2" t="s">
        <v>220</v>
      </c>
      <c r="PH469" s="2" t="s">
        <v>220</v>
      </c>
      <c r="PI469" s="2" t="s">
        <v>220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277</v>
      </c>
      <c r="PR469" s="2" t="s">
        <v>270</v>
      </c>
      <c r="PS469" s="2" t="s">
        <v>220</v>
      </c>
      <c r="PT469" s="2" t="s">
        <v>220</v>
      </c>
      <c r="PU469" s="2" t="s">
        <v>232</v>
      </c>
      <c r="PV469" s="2" t="s">
        <v>220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</row>
    <row r="470">
      <c r="A470" s="2" t="s">
        <v>3815</v>
      </c>
      <c r="B470" s="2" t="s">
        <v>209</v>
      </c>
      <c r="C470" s="2" t="s">
        <v>3341</v>
      </c>
      <c r="D470" s="2" t="s">
        <v>1713</v>
      </c>
      <c r="E470" s="2" t="s">
        <v>2173</v>
      </c>
      <c r="F470" s="2" t="s">
        <v>3667</v>
      </c>
      <c r="G470" s="2" t="s">
        <v>220</v>
      </c>
      <c r="H470" s="2" t="s">
        <v>220</v>
      </c>
      <c r="I470" s="2" t="s">
        <v>3688</v>
      </c>
      <c r="J470" s="2" t="s">
        <v>215</v>
      </c>
      <c r="K470" s="2" t="s">
        <v>1528</v>
      </c>
      <c r="L470" s="3">
        <v>76.49</v>
      </c>
      <c r="M470" s="3">
        <v>80.32</v>
      </c>
      <c r="N470" s="3">
        <v>169.99</v>
      </c>
      <c r="O470" s="2" t="s">
        <v>537</v>
      </c>
      <c r="P470" s="2" t="s">
        <v>538</v>
      </c>
      <c r="Q470" s="2" t="s">
        <v>219</v>
      </c>
      <c r="R470" s="2" t="s">
        <v>220</v>
      </c>
      <c r="S470" s="2" t="s">
        <v>3669</v>
      </c>
      <c r="T470" s="2" t="s">
        <v>220</v>
      </c>
      <c r="U470" s="2" t="s">
        <v>220</v>
      </c>
      <c r="V470" s="2" t="s">
        <v>1217</v>
      </c>
      <c r="W470" s="2" t="s">
        <v>3167</v>
      </c>
      <c r="X470" s="2" t="s">
        <v>3144</v>
      </c>
      <c r="Y470" s="2" t="s">
        <v>582</v>
      </c>
      <c r="Z470" s="4"/>
      <c r="AA470" s="4">
        <f>=ROUNDDOWN({0},0)</f>
      </c>
      <c r="AB470" s="5"/>
      <c r="AC470" s="2" t="s">
        <v>220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/>
      <c r="AQ470" s="8"/>
      <c r="AR470" s="4">
        <v>3</v>
      </c>
      <c r="AS470" s="8">
        <v>213.07</v>
      </c>
      <c r="AT470" s="7">
        <v>-1</v>
      </c>
      <c r="AU470" s="7">
        <v>-1</v>
      </c>
      <c r="AV470" s="4" t="s">
        <v>220</v>
      </c>
      <c r="AW470" s="8" t="s">
        <v>220</v>
      </c>
      <c r="AX470" s="4">
        <v>8</v>
      </c>
      <c r="AY470" s="8">
        <v>645.59</v>
      </c>
      <c r="AZ470" s="7" t="s">
        <v>220</v>
      </c>
      <c r="BA470" s="7" t="s">
        <v>220</v>
      </c>
      <c r="BB470" s="7"/>
      <c r="BC470" s="4" t="s">
        <v>220</v>
      </c>
      <c r="BD470" s="8" t="s">
        <v>220</v>
      </c>
      <c r="BE470" s="4">
        <v>8</v>
      </c>
      <c r="BF470" s="8">
        <v>645.59</v>
      </c>
      <c r="BG470" s="7" t="s">
        <v>220</v>
      </c>
      <c r="BH470" s="7" t="s">
        <v>220</v>
      </c>
      <c r="BI470" s="7"/>
      <c r="BJ470" s="4"/>
      <c r="BK470" s="8"/>
      <c r="BL470" s="2" t="s">
        <v>3816</v>
      </c>
      <c r="BM470" s="7"/>
      <c r="BN470" s="7"/>
      <c r="BO470" s="4"/>
      <c r="BP470" s="8"/>
      <c r="BQ470" s="4"/>
      <c r="BR470" s="8"/>
      <c r="BS470" s="7"/>
      <c r="BT470" s="7"/>
      <c r="BU470" s="2" t="s">
        <v>1188</v>
      </c>
      <c r="BV470" s="2" t="s">
        <v>270</v>
      </c>
      <c r="BW470" s="2" t="s">
        <v>220</v>
      </c>
      <c r="BX470" s="2" t="s">
        <v>584</v>
      </c>
      <c r="BY470" s="2" t="s">
        <v>232</v>
      </c>
      <c r="BZ470" s="2" t="s">
        <v>220</v>
      </c>
      <c r="CA470" s="4"/>
      <c r="CB470" s="8"/>
      <c r="CC470" s="4">
        <v>1</v>
      </c>
      <c r="CD470" s="8">
        <v>79.01</v>
      </c>
      <c r="CE470" s="7">
        <v>-1</v>
      </c>
      <c r="CF470" s="7">
        <v>-1</v>
      </c>
      <c r="CG470" s="2" t="s">
        <v>230</v>
      </c>
      <c r="CH470" s="2" t="s">
        <v>270</v>
      </c>
      <c r="CI470" s="2" t="s">
        <v>1691</v>
      </c>
      <c r="CJ470" s="2" t="s">
        <v>1994</v>
      </c>
      <c r="CK470" s="2" t="s">
        <v>232</v>
      </c>
      <c r="CL470" s="2" t="s">
        <v>220</v>
      </c>
      <c r="CM470" s="4"/>
      <c r="CN470" s="8"/>
      <c r="CO470" s="4"/>
      <c r="CP470" s="8"/>
      <c r="CQ470" s="7"/>
      <c r="CR470" s="7"/>
      <c r="CS470" s="2" t="s">
        <v>230</v>
      </c>
      <c r="CT470" s="2" t="s">
        <v>270</v>
      </c>
      <c r="CU470" s="2" t="s">
        <v>3546</v>
      </c>
      <c r="CV470" s="2" t="s">
        <v>2203</v>
      </c>
      <c r="CW470" s="2" t="s">
        <v>232</v>
      </c>
      <c r="CX470" s="2" t="s">
        <v>220</v>
      </c>
      <c r="CY470" s="4"/>
      <c r="CZ470" s="8"/>
      <c r="DA470" s="4">
        <v>1</v>
      </c>
      <c r="DB470" s="8">
        <v>78.28</v>
      </c>
      <c r="DC470" s="7">
        <v>-1</v>
      </c>
      <c r="DD470" s="7">
        <v>-1</v>
      </c>
      <c r="DE470" s="2" t="s">
        <v>230</v>
      </c>
      <c r="DF470" s="2" t="s">
        <v>270</v>
      </c>
      <c r="DG470" s="2" t="s">
        <v>589</v>
      </c>
      <c r="DH470" s="2" t="s">
        <v>3644</v>
      </c>
      <c r="DI470" s="2" t="s">
        <v>232</v>
      </c>
      <c r="DJ470" s="2" t="s">
        <v>220</v>
      </c>
      <c r="DK470" s="4"/>
      <c r="DL470" s="8"/>
      <c r="DM470" s="4"/>
      <c r="DN470" s="8"/>
      <c r="DO470" s="7"/>
      <c r="DP470" s="7"/>
      <c r="DQ470" s="2" t="s">
        <v>230</v>
      </c>
      <c r="DR470" s="2" t="s">
        <v>270</v>
      </c>
      <c r="DS470" s="2" t="s">
        <v>2602</v>
      </c>
      <c r="DT470" s="2" t="s">
        <v>2544</v>
      </c>
      <c r="DU470" s="2" t="s">
        <v>232</v>
      </c>
      <c r="DV470" s="2" t="s">
        <v>220</v>
      </c>
      <c r="DW470" s="4"/>
      <c r="DX470" s="8"/>
      <c r="DY470" s="4">
        <v>1</v>
      </c>
      <c r="DZ470" s="8">
        <v>55.78</v>
      </c>
      <c r="EA470" s="7">
        <v>-1</v>
      </c>
      <c r="EB470" s="7">
        <v>-1</v>
      </c>
      <c r="EC470" s="2" t="s">
        <v>230</v>
      </c>
      <c r="ED470" s="2" t="s">
        <v>270</v>
      </c>
      <c r="EE470" s="2" t="s">
        <v>1689</v>
      </c>
      <c r="EF470" s="2" t="s">
        <v>3817</v>
      </c>
      <c r="EG470" s="2" t="s">
        <v>269</v>
      </c>
      <c r="EH470" s="2" t="s">
        <v>220</v>
      </c>
      <c r="EI470" s="4"/>
      <c r="EJ470" s="8"/>
      <c r="EK470" s="4"/>
      <c r="EL470" s="8"/>
      <c r="EM470" s="7"/>
      <c r="EN470" s="7"/>
      <c r="EO470" s="2" t="s">
        <v>268</v>
      </c>
      <c r="EP470" s="2" t="s">
        <v>270</v>
      </c>
      <c r="EQ470" s="2" t="s">
        <v>220</v>
      </c>
      <c r="ER470" s="2" t="s">
        <v>220</v>
      </c>
      <c r="ES470" s="2" t="s">
        <v>232</v>
      </c>
      <c r="ET470" s="2" t="s">
        <v>220</v>
      </c>
      <c r="EU470" s="4"/>
      <c r="EV470" s="8"/>
      <c r="EW470" s="4"/>
      <c r="EX470" s="8"/>
      <c r="EY470" s="7"/>
      <c r="EZ470" s="7"/>
      <c r="FA470" s="2" t="s">
        <v>230</v>
      </c>
      <c r="FB470" s="2" t="s">
        <v>270</v>
      </c>
      <c r="FC470" s="2" t="s">
        <v>3256</v>
      </c>
      <c r="FD470" s="2" t="s">
        <v>1453</v>
      </c>
      <c r="FE470" s="2" t="s">
        <v>232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230</v>
      </c>
      <c r="FN470" s="2" t="s">
        <v>270</v>
      </c>
      <c r="FO470" s="2" t="s">
        <v>458</v>
      </c>
      <c r="FP470" s="2" t="s">
        <v>2424</v>
      </c>
      <c r="FQ470" s="2" t="s">
        <v>232</v>
      </c>
      <c r="FR470" s="2" t="s">
        <v>220</v>
      </c>
      <c r="FS470" s="4"/>
      <c r="FT470" s="8"/>
      <c r="FU470" s="4"/>
      <c r="FV470" s="8"/>
      <c r="FW470" s="7"/>
      <c r="FX470" s="7"/>
      <c r="FY470" s="2" t="s">
        <v>277</v>
      </c>
      <c r="FZ470" s="2" t="s">
        <v>270</v>
      </c>
      <c r="GA470" s="2" t="s">
        <v>220</v>
      </c>
      <c r="GB470" s="2" t="s">
        <v>220</v>
      </c>
      <c r="GC470" s="2" t="s">
        <v>232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230</v>
      </c>
      <c r="GL470" s="2" t="s">
        <v>270</v>
      </c>
      <c r="GM470" s="2" t="s">
        <v>250</v>
      </c>
      <c r="GN470" s="2" t="s">
        <v>1726</v>
      </c>
      <c r="GO470" s="2" t="s">
        <v>232</v>
      </c>
      <c r="GP470" s="2" t="s">
        <v>220</v>
      </c>
      <c r="GQ470" s="4"/>
      <c r="GR470" s="8"/>
      <c r="GS470" s="4"/>
      <c r="GT470" s="8"/>
      <c r="GU470" s="7"/>
      <c r="GV470" s="7"/>
      <c r="GW470" s="2" t="s">
        <v>268</v>
      </c>
      <c r="GX470" s="2" t="s">
        <v>270</v>
      </c>
      <c r="GY470" s="2" t="s">
        <v>220</v>
      </c>
      <c r="GZ470" s="2" t="s">
        <v>220</v>
      </c>
      <c r="HA470" s="2" t="s">
        <v>232</v>
      </c>
      <c r="HB470" s="2" t="s">
        <v>220</v>
      </c>
      <c r="HC470" s="4"/>
      <c r="HD470" s="8"/>
      <c r="HE470" s="4"/>
      <c r="HF470" s="8"/>
      <c r="HG470" s="7"/>
      <c r="HH470" s="7"/>
      <c r="HI470" s="2" t="s">
        <v>268</v>
      </c>
      <c r="HJ470" s="2" t="s">
        <v>270</v>
      </c>
      <c r="HK470" s="2" t="s">
        <v>220</v>
      </c>
      <c r="HL470" s="2" t="s">
        <v>220</v>
      </c>
      <c r="HM470" s="2" t="s">
        <v>232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254</v>
      </c>
      <c r="HV470" s="2" t="s">
        <v>270</v>
      </c>
      <c r="HW470" s="2" t="s">
        <v>220</v>
      </c>
      <c r="HX470" s="2" t="s">
        <v>220</v>
      </c>
      <c r="HY470" s="2" t="s">
        <v>232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270</v>
      </c>
      <c r="II470" s="2" t="s">
        <v>591</v>
      </c>
      <c r="IJ470" s="2" t="s">
        <v>3818</v>
      </c>
      <c r="IK470" s="2" t="s">
        <v>232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268</v>
      </c>
      <c r="IT470" s="2" t="s">
        <v>270</v>
      </c>
      <c r="IU470" s="2" t="s">
        <v>220</v>
      </c>
      <c r="IV470" s="2" t="s">
        <v>220</v>
      </c>
      <c r="IW470" s="2" t="s">
        <v>232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254</v>
      </c>
      <c r="JF470" s="2" t="s">
        <v>270</v>
      </c>
      <c r="JG470" s="2" t="s">
        <v>1387</v>
      </c>
      <c r="JH470" s="2" t="s">
        <v>220</v>
      </c>
      <c r="JI470" s="2" t="s">
        <v>232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230</v>
      </c>
      <c r="JR470" s="2" t="s">
        <v>270</v>
      </c>
      <c r="JS470" s="2" t="s">
        <v>2403</v>
      </c>
      <c r="JT470" s="2" t="s">
        <v>1841</v>
      </c>
      <c r="JU470" s="2" t="s">
        <v>232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277</v>
      </c>
      <c r="KD470" s="2" t="s">
        <v>270</v>
      </c>
      <c r="KE470" s="2" t="s">
        <v>220</v>
      </c>
      <c r="KF470" s="2" t="s">
        <v>220</v>
      </c>
      <c r="KG470" s="2" t="s">
        <v>232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254</v>
      </c>
      <c r="KP470" s="2" t="s">
        <v>270</v>
      </c>
      <c r="KQ470" s="2" t="s">
        <v>220</v>
      </c>
      <c r="KR470" s="2" t="s">
        <v>220</v>
      </c>
      <c r="KS470" s="2" t="s">
        <v>232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268</v>
      </c>
      <c r="LB470" s="2" t="s">
        <v>270</v>
      </c>
      <c r="LC470" s="2" t="s">
        <v>220</v>
      </c>
      <c r="LD470" s="2" t="s">
        <v>220</v>
      </c>
      <c r="LE470" s="2" t="s">
        <v>232</v>
      </c>
      <c r="LF470" s="2" t="s">
        <v>220</v>
      </c>
      <c r="LG470" s="4"/>
      <c r="LH470" s="8"/>
      <c r="LI470" s="4"/>
      <c r="LJ470" s="8"/>
      <c r="LK470" s="7"/>
      <c r="LL470" s="7"/>
      <c r="LM470" s="2" t="s">
        <v>268</v>
      </c>
      <c r="LN470" s="2" t="s">
        <v>270</v>
      </c>
      <c r="LO470" s="2" t="s">
        <v>220</v>
      </c>
      <c r="LP470" s="2" t="s">
        <v>220</v>
      </c>
      <c r="LQ470" s="2" t="s">
        <v>232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254</v>
      </c>
      <c r="LZ470" s="2" t="s">
        <v>270</v>
      </c>
      <c r="MA470" s="2" t="s">
        <v>220</v>
      </c>
      <c r="MB470" s="2" t="s">
        <v>220</v>
      </c>
      <c r="MC470" s="2" t="s">
        <v>232</v>
      </c>
      <c r="MD470" s="2" t="s">
        <v>220</v>
      </c>
      <c r="ME470" s="4"/>
      <c r="MF470" s="8"/>
      <c r="MG470" s="4"/>
      <c r="MH470" s="8"/>
      <c r="MI470" s="7"/>
      <c r="MJ470" s="7"/>
      <c r="MK470" s="2" t="s">
        <v>230</v>
      </c>
      <c r="ML470" s="2" t="s">
        <v>270</v>
      </c>
      <c r="MM470" s="2" t="s">
        <v>3819</v>
      </c>
      <c r="MN470" s="2" t="s">
        <v>1948</v>
      </c>
      <c r="MO470" s="2" t="s">
        <v>232</v>
      </c>
      <c r="MP470" s="2" t="s">
        <v>220</v>
      </c>
      <c r="MQ470" s="4"/>
      <c r="MR470" s="8"/>
      <c r="MS470" s="4"/>
      <c r="MT470" s="8"/>
      <c r="MU470" s="7"/>
      <c r="MV470" s="7"/>
      <c r="MW470" s="2" t="s">
        <v>230</v>
      </c>
      <c r="MX470" s="2" t="s">
        <v>270</v>
      </c>
      <c r="MY470" s="2" t="s">
        <v>1993</v>
      </c>
      <c r="MZ470" s="2" t="s">
        <v>2337</v>
      </c>
      <c r="NA470" s="2" t="s">
        <v>232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220</v>
      </c>
      <c r="NJ470" s="2" t="s">
        <v>220</v>
      </c>
      <c r="NK470" s="2" t="s">
        <v>220</v>
      </c>
      <c r="NL470" s="2" t="s">
        <v>220</v>
      </c>
      <c r="NM470" s="2" t="s">
        <v>220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277</v>
      </c>
      <c r="NV470" s="2" t="s">
        <v>270</v>
      </c>
      <c r="NW470" s="2" t="s">
        <v>220</v>
      </c>
      <c r="NX470" s="2" t="s">
        <v>220</v>
      </c>
      <c r="NY470" s="2" t="s">
        <v>232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220</v>
      </c>
      <c r="OI470" s="2" t="s">
        <v>220</v>
      </c>
      <c r="OJ470" s="2" t="s">
        <v>220</v>
      </c>
      <c r="OK470" s="2" t="s">
        <v>220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230</v>
      </c>
      <c r="OT470" s="2" t="s">
        <v>270</v>
      </c>
      <c r="OU470" s="2" t="s">
        <v>607</v>
      </c>
      <c r="OV470" s="2" t="s">
        <v>2368</v>
      </c>
      <c r="OW470" s="2" t="s">
        <v>232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220</v>
      </c>
      <c r="PG470" s="2" t="s">
        <v>220</v>
      </c>
      <c r="PH470" s="2" t="s">
        <v>220</v>
      </c>
      <c r="PI470" s="2" t="s">
        <v>220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230</v>
      </c>
      <c r="PR470" s="2" t="s">
        <v>270</v>
      </c>
      <c r="PS470" s="2" t="s">
        <v>1731</v>
      </c>
      <c r="PT470" s="2" t="s">
        <v>2423</v>
      </c>
      <c r="PU470" s="2" t="s">
        <v>232</v>
      </c>
      <c r="PV470" s="2" t="s">
        <v>220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</row>
    <row r="471">
      <c r="A471" s="2" t="s">
        <v>3820</v>
      </c>
      <c r="B471" s="2" t="s">
        <v>209</v>
      </c>
      <c r="C471" s="2" t="s">
        <v>3341</v>
      </c>
      <c r="D471" s="2" t="s">
        <v>1713</v>
      </c>
      <c r="E471" s="2" t="s">
        <v>2173</v>
      </c>
      <c r="F471" s="2" t="s">
        <v>3667</v>
      </c>
      <c r="G471" s="2" t="s">
        <v>220</v>
      </c>
      <c r="H471" s="2" t="s">
        <v>220</v>
      </c>
      <c r="I471" s="2" t="s">
        <v>3688</v>
      </c>
      <c r="J471" s="2" t="s">
        <v>1518</v>
      </c>
      <c r="K471" s="2" t="s">
        <v>1528</v>
      </c>
      <c r="L471" s="3">
        <v>86.69</v>
      </c>
      <c r="M471" s="3">
        <v>91.03</v>
      </c>
      <c r="N471" s="3">
        <v>189.99</v>
      </c>
      <c r="O471" s="2" t="s">
        <v>537</v>
      </c>
      <c r="P471" s="2" t="s">
        <v>538</v>
      </c>
      <c r="Q471" s="2" t="s">
        <v>219</v>
      </c>
      <c r="R471" s="2" t="s">
        <v>220</v>
      </c>
      <c r="S471" s="2" t="s">
        <v>3669</v>
      </c>
      <c r="T471" s="2" t="s">
        <v>220</v>
      </c>
      <c r="U471" s="2" t="s">
        <v>220</v>
      </c>
      <c r="V471" s="2" t="s">
        <v>1217</v>
      </c>
      <c r="W471" s="2" t="s">
        <v>3167</v>
      </c>
      <c r="X471" s="2" t="s">
        <v>3144</v>
      </c>
      <c r="Y471" s="2" t="s">
        <v>582</v>
      </c>
      <c r="Z471" s="4"/>
      <c r="AA471" s="4">
        <f>=ROUNDDOWN({0},0)</f>
      </c>
      <c r="AB471" s="5"/>
      <c r="AC471" s="2" t="s">
        <v>220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/>
      <c r="AQ471" s="8"/>
      <c r="AR471" s="4">
        <v>5</v>
      </c>
      <c r="AS471" s="8">
        <v>432.52</v>
      </c>
      <c r="AT471" s="7">
        <v>-1</v>
      </c>
      <c r="AU471" s="7">
        <v>-1</v>
      </c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/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/>
      <c r="BJ471" s="4"/>
      <c r="BK471" s="8"/>
      <c r="BL471" s="2" t="s">
        <v>2133</v>
      </c>
      <c r="BM471" s="7"/>
      <c r="BN471" s="7"/>
      <c r="BO471" s="4"/>
      <c r="BP471" s="8"/>
      <c r="BQ471" s="4"/>
      <c r="BR471" s="8"/>
      <c r="BS471" s="7"/>
      <c r="BT471" s="7"/>
      <c r="BU471" s="2" t="s">
        <v>1188</v>
      </c>
      <c r="BV471" s="2" t="s">
        <v>270</v>
      </c>
      <c r="BW471" s="2" t="s">
        <v>220</v>
      </c>
      <c r="BX471" s="2" t="s">
        <v>1725</v>
      </c>
      <c r="BY471" s="2" t="s">
        <v>232</v>
      </c>
      <c r="BZ471" s="2" t="s">
        <v>220</v>
      </c>
      <c r="CA471" s="4"/>
      <c r="CB471" s="8"/>
      <c r="CC471" s="4"/>
      <c r="CD471" s="8"/>
      <c r="CE471" s="7"/>
      <c r="CF471" s="7"/>
      <c r="CG471" s="2" t="s">
        <v>230</v>
      </c>
      <c r="CH471" s="2" t="s">
        <v>270</v>
      </c>
      <c r="CI471" s="2" t="s">
        <v>1691</v>
      </c>
      <c r="CJ471" s="2" t="s">
        <v>3821</v>
      </c>
      <c r="CK471" s="2" t="s">
        <v>232</v>
      </c>
      <c r="CL471" s="2" t="s">
        <v>220</v>
      </c>
      <c r="CM471" s="4"/>
      <c r="CN471" s="8"/>
      <c r="CO471" s="4">
        <v>3</v>
      </c>
      <c r="CP471" s="8">
        <v>256.5</v>
      </c>
      <c r="CQ471" s="7">
        <v>-1</v>
      </c>
      <c r="CR471" s="7">
        <v>-1</v>
      </c>
      <c r="CS471" s="2" t="s">
        <v>230</v>
      </c>
      <c r="CT471" s="2" t="s">
        <v>270</v>
      </c>
      <c r="CU471" s="2" t="s">
        <v>3546</v>
      </c>
      <c r="CV471" s="2" t="s">
        <v>587</v>
      </c>
      <c r="CW471" s="2" t="s">
        <v>232</v>
      </c>
      <c r="CX471" s="2" t="s">
        <v>220</v>
      </c>
      <c r="CY471" s="4"/>
      <c r="CZ471" s="8"/>
      <c r="DA471" s="4"/>
      <c r="DB471" s="8"/>
      <c r="DC471" s="7"/>
      <c r="DD471" s="7"/>
      <c r="DE471" s="2" t="s">
        <v>230</v>
      </c>
      <c r="DF471" s="2" t="s">
        <v>270</v>
      </c>
      <c r="DG471" s="2" t="s">
        <v>589</v>
      </c>
      <c r="DH471" s="2" t="s">
        <v>695</v>
      </c>
      <c r="DI471" s="2" t="s">
        <v>232</v>
      </c>
      <c r="DJ471" s="2" t="s">
        <v>220</v>
      </c>
      <c r="DK471" s="4"/>
      <c r="DL471" s="8"/>
      <c r="DM471" s="4">
        <v>1</v>
      </c>
      <c r="DN471" s="8">
        <v>91.03</v>
      </c>
      <c r="DO471" s="7">
        <v>-1</v>
      </c>
      <c r="DP471" s="7">
        <v>-1</v>
      </c>
      <c r="DQ471" s="2" t="s">
        <v>230</v>
      </c>
      <c r="DR471" s="2" t="s">
        <v>270</v>
      </c>
      <c r="DS471" s="2" t="s">
        <v>2602</v>
      </c>
      <c r="DT471" s="2" t="s">
        <v>1706</v>
      </c>
      <c r="DU471" s="2" t="s">
        <v>232</v>
      </c>
      <c r="DV471" s="2" t="s">
        <v>220</v>
      </c>
      <c r="DW471" s="4"/>
      <c r="DX471" s="8"/>
      <c r="DY471" s="4">
        <v>1</v>
      </c>
      <c r="DZ471" s="8">
        <v>84.99</v>
      </c>
      <c r="EA471" s="7">
        <v>-1</v>
      </c>
      <c r="EB471" s="7">
        <v>-1</v>
      </c>
      <c r="EC471" s="2" t="s">
        <v>230</v>
      </c>
      <c r="ED471" s="2" t="s">
        <v>270</v>
      </c>
      <c r="EE471" s="2" t="s">
        <v>1689</v>
      </c>
      <c r="EF471" s="2" t="s">
        <v>2337</v>
      </c>
      <c r="EG471" s="2" t="s">
        <v>269</v>
      </c>
      <c r="EH471" s="2" t="s">
        <v>220</v>
      </c>
      <c r="EI471" s="4"/>
      <c r="EJ471" s="8"/>
      <c r="EK471" s="4"/>
      <c r="EL471" s="8"/>
      <c r="EM471" s="7"/>
      <c r="EN471" s="7"/>
      <c r="EO471" s="2" t="s">
        <v>268</v>
      </c>
      <c r="EP471" s="2" t="s">
        <v>270</v>
      </c>
      <c r="EQ471" s="2" t="s">
        <v>220</v>
      </c>
      <c r="ER471" s="2" t="s">
        <v>220</v>
      </c>
      <c r="ES471" s="2" t="s">
        <v>232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230</v>
      </c>
      <c r="FB471" s="2" t="s">
        <v>270</v>
      </c>
      <c r="FC471" s="2" t="s">
        <v>3256</v>
      </c>
      <c r="FD471" s="2" t="s">
        <v>3224</v>
      </c>
      <c r="FE471" s="2" t="s">
        <v>232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230</v>
      </c>
      <c r="FN471" s="2" t="s">
        <v>270</v>
      </c>
      <c r="FO471" s="2" t="s">
        <v>458</v>
      </c>
      <c r="FP471" s="2" t="s">
        <v>1198</v>
      </c>
      <c r="FQ471" s="2" t="s">
        <v>232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277</v>
      </c>
      <c r="FZ471" s="2" t="s">
        <v>270</v>
      </c>
      <c r="GA471" s="2" t="s">
        <v>220</v>
      </c>
      <c r="GB471" s="2" t="s">
        <v>220</v>
      </c>
      <c r="GC471" s="2" t="s">
        <v>232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230</v>
      </c>
      <c r="GL471" s="2" t="s">
        <v>270</v>
      </c>
      <c r="GM471" s="2" t="s">
        <v>250</v>
      </c>
      <c r="GN471" s="2" t="s">
        <v>220</v>
      </c>
      <c r="GO471" s="2" t="s">
        <v>232</v>
      </c>
      <c r="GP471" s="2" t="s">
        <v>220</v>
      </c>
      <c r="GQ471" s="4"/>
      <c r="GR471" s="8"/>
      <c r="GS471" s="4"/>
      <c r="GT471" s="8"/>
      <c r="GU471" s="7"/>
      <c r="GV471" s="7"/>
      <c r="GW471" s="2" t="s">
        <v>268</v>
      </c>
      <c r="GX471" s="2" t="s">
        <v>270</v>
      </c>
      <c r="GY471" s="2" t="s">
        <v>220</v>
      </c>
      <c r="GZ471" s="2" t="s">
        <v>220</v>
      </c>
      <c r="HA471" s="2" t="s">
        <v>232</v>
      </c>
      <c r="HB471" s="2" t="s">
        <v>220</v>
      </c>
      <c r="HC471" s="4"/>
      <c r="HD471" s="8"/>
      <c r="HE471" s="4"/>
      <c r="HF471" s="8"/>
      <c r="HG471" s="7"/>
      <c r="HH471" s="7"/>
      <c r="HI471" s="2" t="s">
        <v>268</v>
      </c>
      <c r="HJ471" s="2" t="s">
        <v>270</v>
      </c>
      <c r="HK471" s="2" t="s">
        <v>220</v>
      </c>
      <c r="HL471" s="2" t="s">
        <v>220</v>
      </c>
      <c r="HM471" s="2" t="s">
        <v>232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254</v>
      </c>
      <c r="HV471" s="2" t="s">
        <v>270</v>
      </c>
      <c r="HW471" s="2" t="s">
        <v>220</v>
      </c>
      <c r="HX471" s="2" t="s">
        <v>220</v>
      </c>
      <c r="HY471" s="2" t="s">
        <v>232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230</v>
      </c>
      <c r="IH471" s="2" t="s">
        <v>270</v>
      </c>
      <c r="II471" s="2" t="s">
        <v>591</v>
      </c>
      <c r="IJ471" s="2" t="s">
        <v>1993</v>
      </c>
      <c r="IK471" s="2" t="s">
        <v>232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268</v>
      </c>
      <c r="IT471" s="2" t="s">
        <v>270</v>
      </c>
      <c r="IU471" s="2" t="s">
        <v>220</v>
      </c>
      <c r="IV471" s="2" t="s">
        <v>220</v>
      </c>
      <c r="IW471" s="2" t="s">
        <v>232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254</v>
      </c>
      <c r="JF471" s="2" t="s">
        <v>270</v>
      </c>
      <c r="JG471" s="2" t="s">
        <v>1387</v>
      </c>
      <c r="JH471" s="2" t="s">
        <v>220</v>
      </c>
      <c r="JI471" s="2" t="s">
        <v>232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230</v>
      </c>
      <c r="JR471" s="2" t="s">
        <v>270</v>
      </c>
      <c r="JS471" s="2" t="s">
        <v>2403</v>
      </c>
      <c r="JT471" s="2" t="s">
        <v>3822</v>
      </c>
      <c r="JU471" s="2" t="s">
        <v>232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277</v>
      </c>
      <c r="KD471" s="2" t="s">
        <v>270</v>
      </c>
      <c r="KE471" s="2" t="s">
        <v>220</v>
      </c>
      <c r="KF471" s="2" t="s">
        <v>220</v>
      </c>
      <c r="KG471" s="2" t="s">
        <v>232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254</v>
      </c>
      <c r="KP471" s="2" t="s">
        <v>270</v>
      </c>
      <c r="KQ471" s="2" t="s">
        <v>220</v>
      </c>
      <c r="KR471" s="2" t="s">
        <v>220</v>
      </c>
      <c r="KS471" s="2" t="s">
        <v>232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268</v>
      </c>
      <c r="LB471" s="2" t="s">
        <v>270</v>
      </c>
      <c r="LC471" s="2" t="s">
        <v>220</v>
      </c>
      <c r="LD471" s="2" t="s">
        <v>220</v>
      </c>
      <c r="LE471" s="2" t="s">
        <v>232</v>
      </c>
      <c r="LF471" s="2" t="s">
        <v>220</v>
      </c>
      <c r="LG471" s="4"/>
      <c r="LH471" s="8"/>
      <c r="LI471" s="4"/>
      <c r="LJ471" s="8"/>
      <c r="LK471" s="7"/>
      <c r="LL471" s="7"/>
      <c r="LM471" s="2" t="s">
        <v>268</v>
      </c>
      <c r="LN471" s="2" t="s">
        <v>270</v>
      </c>
      <c r="LO471" s="2" t="s">
        <v>220</v>
      </c>
      <c r="LP471" s="2" t="s">
        <v>220</v>
      </c>
      <c r="LQ471" s="2" t="s">
        <v>232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254</v>
      </c>
      <c r="LZ471" s="2" t="s">
        <v>270</v>
      </c>
      <c r="MA471" s="2" t="s">
        <v>220</v>
      </c>
      <c r="MB471" s="2" t="s">
        <v>220</v>
      </c>
      <c r="MC471" s="2" t="s">
        <v>232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230</v>
      </c>
      <c r="ML471" s="2" t="s">
        <v>270</v>
      </c>
      <c r="MM471" s="2" t="s">
        <v>986</v>
      </c>
      <c r="MN471" s="2" t="s">
        <v>986</v>
      </c>
      <c r="MO471" s="2" t="s">
        <v>232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270</v>
      </c>
      <c r="MY471" s="2" t="s">
        <v>1993</v>
      </c>
      <c r="MZ471" s="2" t="s">
        <v>3823</v>
      </c>
      <c r="NA471" s="2" t="s">
        <v>232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220</v>
      </c>
      <c r="NJ471" s="2" t="s">
        <v>220</v>
      </c>
      <c r="NK471" s="2" t="s">
        <v>220</v>
      </c>
      <c r="NL471" s="2" t="s">
        <v>220</v>
      </c>
      <c r="NM471" s="2" t="s">
        <v>220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277</v>
      </c>
      <c r="NV471" s="2" t="s">
        <v>270</v>
      </c>
      <c r="NW471" s="2" t="s">
        <v>220</v>
      </c>
      <c r="NX471" s="2" t="s">
        <v>220</v>
      </c>
      <c r="NY471" s="2" t="s">
        <v>232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220</v>
      </c>
      <c r="OI471" s="2" t="s">
        <v>220</v>
      </c>
      <c r="OJ471" s="2" t="s">
        <v>220</v>
      </c>
      <c r="OK471" s="2" t="s">
        <v>220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230</v>
      </c>
      <c r="OT471" s="2" t="s">
        <v>270</v>
      </c>
      <c r="OU471" s="2" t="s">
        <v>607</v>
      </c>
      <c r="OV471" s="2" t="s">
        <v>2698</v>
      </c>
      <c r="OW471" s="2" t="s">
        <v>232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220</v>
      </c>
      <c r="PG471" s="2" t="s">
        <v>220</v>
      </c>
      <c r="PH471" s="2" t="s">
        <v>220</v>
      </c>
      <c r="PI471" s="2" t="s">
        <v>220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230</v>
      </c>
      <c r="PR471" s="2" t="s">
        <v>270</v>
      </c>
      <c r="PS471" s="2" t="s">
        <v>1731</v>
      </c>
      <c r="PT471" s="2" t="s">
        <v>2249</v>
      </c>
      <c r="PU471" s="2" t="s">
        <v>232</v>
      </c>
      <c r="PV471" s="2" t="s">
        <v>220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</row>
    <row r="472">
      <c r="A472" s="2" t="s">
        <v>3824</v>
      </c>
      <c r="B472" s="2" t="s">
        <v>209</v>
      </c>
      <c r="C472" s="2" t="s">
        <v>3341</v>
      </c>
      <c r="D472" s="2" t="s">
        <v>2394</v>
      </c>
      <c r="E472" s="2" t="s">
        <v>2395</v>
      </c>
      <c r="F472" s="2" t="s">
        <v>3825</v>
      </c>
      <c r="G472" s="2" t="s">
        <v>3825</v>
      </c>
      <c r="H472" s="2" t="s">
        <v>3825</v>
      </c>
      <c r="I472" s="2" t="s">
        <v>3826</v>
      </c>
      <c r="J472" s="2" t="s">
        <v>215</v>
      </c>
      <c r="K472" s="2" t="s">
        <v>578</v>
      </c>
      <c r="L472" s="3">
        <v>75</v>
      </c>
      <c r="M472" s="3">
        <v>78.74</v>
      </c>
      <c r="N472" s="3">
        <v>164.99</v>
      </c>
      <c r="O472" s="2" t="s">
        <v>217</v>
      </c>
      <c r="P472" s="2" t="s">
        <v>405</v>
      </c>
      <c r="Q472" s="2" t="s">
        <v>219</v>
      </c>
      <c r="R472" s="2" t="s">
        <v>220</v>
      </c>
      <c r="S472" s="2" t="s">
        <v>3827</v>
      </c>
      <c r="T472" s="2" t="s">
        <v>222</v>
      </c>
      <c r="U472" s="2" t="s">
        <v>1621</v>
      </c>
      <c r="V472" s="2" t="s">
        <v>3167</v>
      </c>
      <c r="W472" s="2" t="s">
        <v>3167</v>
      </c>
      <c r="X472" s="2" t="s">
        <v>3029</v>
      </c>
      <c r="Y472" s="2" t="s">
        <v>582</v>
      </c>
      <c r="Z472" s="4">
        <v>156</v>
      </c>
      <c r="AA472" s="4">
        <f>=ROUNDDOWN(13,0)</f>
      </c>
      <c r="AB472" s="5">
        <v>12</v>
      </c>
      <c r="AC472" s="2" t="s">
        <v>3828</v>
      </c>
      <c r="AD472" s="4">
        <v>120</v>
      </c>
      <c r="AE472" s="4">
        <v>240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>
        <v>32</v>
      </c>
      <c r="AQ472" s="8">
        <v>2713.03</v>
      </c>
      <c r="AR472" s="4">
        <v>30</v>
      </c>
      <c r="AS472" s="8">
        <v>2630.45</v>
      </c>
      <c r="AT472" s="7">
        <v>0.0667</v>
      </c>
      <c r="AU472" s="7">
        <v>0.0314</v>
      </c>
      <c r="AV472" s="4">
        <v>79</v>
      </c>
      <c r="AW472" s="8">
        <v>7317.28</v>
      </c>
      <c r="AX472" s="4">
        <v>116</v>
      </c>
      <c r="AY472" s="8">
        <v>11240.38</v>
      </c>
      <c r="AZ472" s="7">
        <v>-0.319</v>
      </c>
      <c r="BA472" s="7">
        <v>-0.349</v>
      </c>
      <c r="BB472" s="7">
        <v>0.3708</v>
      </c>
      <c r="BC472" s="4">
        <v>93</v>
      </c>
      <c r="BD472" s="8">
        <v>8537</v>
      </c>
      <c r="BE472" s="4">
        <v>139</v>
      </c>
      <c r="BF472" s="8">
        <v>13308.37</v>
      </c>
      <c r="BG472" s="7">
        <v>-0.3309</v>
      </c>
      <c r="BH472" s="7">
        <v>-0.3585</v>
      </c>
      <c r="BI472" s="7">
        <v>0.8571</v>
      </c>
      <c r="BJ472" s="4">
        <v>32</v>
      </c>
      <c r="BK472" s="8">
        <v>2713.03</v>
      </c>
      <c r="BL472" s="2" t="s">
        <v>3829</v>
      </c>
      <c r="BM472" s="7">
        <v>1</v>
      </c>
      <c r="BN472" s="7">
        <v>1</v>
      </c>
      <c r="BO472" s="4">
        <v>14</v>
      </c>
      <c r="BP472" s="8">
        <v>1246.14</v>
      </c>
      <c r="BQ472" s="4">
        <v>17</v>
      </c>
      <c r="BR472" s="8">
        <v>1513.17</v>
      </c>
      <c r="BS472" s="7">
        <v>-0.1765</v>
      </c>
      <c r="BT472" s="7">
        <v>-0.1765</v>
      </c>
      <c r="BU472" s="2" t="s">
        <v>230</v>
      </c>
      <c r="BV472" s="2" t="s">
        <v>217</v>
      </c>
      <c r="BW472" s="2" t="s">
        <v>220</v>
      </c>
      <c r="BX472" s="2" t="s">
        <v>3204</v>
      </c>
      <c r="BY472" s="2" t="s">
        <v>232</v>
      </c>
      <c r="BZ472" s="2" t="s">
        <v>220</v>
      </c>
      <c r="CA472" s="4">
        <v>1</v>
      </c>
      <c r="CB472" s="8">
        <v>88.52</v>
      </c>
      <c r="CC472" s="4">
        <v>8</v>
      </c>
      <c r="CD472" s="8">
        <v>708.16</v>
      </c>
      <c r="CE472" s="7">
        <v>-0.875</v>
      </c>
      <c r="CF472" s="7">
        <v>-0.875</v>
      </c>
      <c r="CG472" s="2" t="s">
        <v>230</v>
      </c>
      <c r="CH472" s="2" t="s">
        <v>217</v>
      </c>
      <c r="CI472" s="2" t="s">
        <v>3830</v>
      </c>
      <c r="CJ472" s="2" t="s">
        <v>2429</v>
      </c>
      <c r="CK472" s="2" t="s">
        <v>232</v>
      </c>
      <c r="CL472" s="2" t="s">
        <v>220</v>
      </c>
      <c r="CM472" s="4">
        <v>3</v>
      </c>
      <c r="CN472" s="8">
        <v>247.5</v>
      </c>
      <c r="CO472" s="4">
        <v>2</v>
      </c>
      <c r="CP472" s="8">
        <v>165</v>
      </c>
      <c r="CQ472" s="7">
        <v>0.5</v>
      </c>
      <c r="CR472" s="7">
        <v>0.5</v>
      </c>
      <c r="CS472" s="2" t="s">
        <v>230</v>
      </c>
      <c r="CT472" s="2" t="s">
        <v>217</v>
      </c>
      <c r="CU472" s="2" t="s">
        <v>235</v>
      </c>
      <c r="CV472" s="2" t="s">
        <v>666</v>
      </c>
      <c r="CW472" s="2" t="s">
        <v>232</v>
      </c>
      <c r="CX472" s="2" t="s">
        <v>220</v>
      </c>
      <c r="CY472" s="4">
        <v>2</v>
      </c>
      <c r="CZ472" s="8">
        <v>159.5</v>
      </c>
      <c r="DA472" s="4"/>
      <c r="DB472" s="8"/>
      <c r="DC472" s="7"/>
      <c r="DD472" s="7"/>
      <c r="DE472" s="2" t="s">
        <v>230</v>
      </c>
      <c r="DF472" s="2" t="s">
        <v>217</v>
      </c>
      <c r="DG472" s="2" t="s">
        <v>589</v>
      </c>
      <c r="DH472" s="2" t="s">
        <v>2741</v>
      </c>
      <c r="DI472" s="2" t="s">
        <v>232</v>
      </c>
      <c r="DJ472" s="2" t="s">
        <v>220</v>
      </c>
      <c r="DK472" s="4">
        <v>7</v>
      </c>
      <c r="DL472" s="8">
        <v>582.68</v>
      </c>
      <c r="DM472" s="4">
        <v>1</v>
      </c>
      <c r="DN472" s="8">
        <v>78.74</v>
      </c>
      <c r="DO472" s="7">
        <v>6</v>
      </c>
      <c r="DP472" s="7">
        <v>6.4001</v>
      </c>
      <c r="DQ472" s="2" t="s">
        <v>230</v>
      </c>
      <c r="DR472" s="2" t="s">
        <v>217</v>
      </c>
      <c r="DS472" s="2" t="s">
        <v>591</v>
      </c>
      <c r="DT472" s="2" t="s">
        <v>2428</v>
      </c>
      <c r="DU472" s="2" t="s">
        <v>232</v>
      </c>
      <c r="DV472" s="2" t="s">
        <v>220</v>
      </c>
      <c r="DW472" s="4">
        <v>3</v>
      </c>
      <c r="DX472" s="8">
        <v>227.25</v>
      </c>
      <c r="DY472" s="4"/>
      <c r="DZ472" s="8"/>
      <c r="EA472" s="7"/>
      <c r="EB472" s="7"/>
      <c r="EC472" s="2" t="s">
        <v>230</v>
      </c>
      <c r="ED472" s="2" t="s">
        <v>217</v>
      </c>
      <c r="EE472" s="2" t="s">
        <v>591</v>
      </c>
      <c r="EF472" s="2" t="s">
        <v>3526</v>
      </c>
      <c r="EG472" s="2" t="s">
        <v>232</v>
      </c>
      <c r="EH472" s="2" t="s">
        <v>220</v>
      </c>
      <c r="EI472" s="4"/>
      <c r="EJ472" s="8"/>
      <c r="EK472" s="4"/>
      <c r="EL472" s="8"/>
      <c r="EM472" s="7"/>
      <c r="EN472" s="7"/>
      <c r="EO472" s="2" t="s">
        <v>268</v>
      </c>
      <c r="EP472" s="2" t="s">
        <v>217</v>
      </c>
      <c r="EQ472" s="2" t="s">
        <v>220</v>
      </c>
      <c r="ER472" s="2" t="s">
        <v>220</v>
      </c>
      <c r="ES472" s="2" t="s">
        <v>232</v>
      </c>
      <c r="ET472" s="2" t="s">
        <v>220</v>
      </c>
      <c r="EU472" s="4">
        <v>1</v>
      </c>
      <c r="EV472" s="8">
        <v>82.69</v>
      </c>
      <c r="EW472" s="4"/>
      <c r="EX472" s="8"/>
      <c r="EY472" s="7"/>
      <c r="EZ472" s="7"/>
      <c r="FA472" s="2" t="s">
        <v>230</v>
      </c>
      <c r="FB472" s="2" t="s">
        <v>217</v>
      </c>
      <c r="FC472" s="2" t="s">
        <v>1398</v>
      </c>
      <c r="FD472" s="2" t="s">
        <v>3831</v>
      </c>
      <c r="FE472" s="2" t="s">
        <v>232</v>
      </c>
      <c r="FF472" s="2" t="s">
        <v>220</v>
      </c>
      <c r="FG472" s="4"/>
      <c r="FH472" s="8"/>
      <c r="FI472" s="4">
        <v>2</v>
      </c>
      <c r="FJ472" s="8">
        <v>165.38</v>
      </c>
      <c r="FK472" s="7">
        <v>-1</v>
      </c>
      <c r="FL472" s="7">
        <v>-1</v>
      </c>
      <c r="FM472" s="2" t="s">
        <v>230</v>
      </c>
      <c r="FN472" s="2" t="s">
        <v>217</v>
      </c>
      <c r="FO472" s="2" t="s">
        <v>458</v>
      </c>
      <c r="FP472" s="2" t="s">
        <v>958</v>
      </c>
      <c r="FQ472" s="2" t="s">
        <v>232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277</v>
      </c>
      <c r="FZ472" s="2" t="s">
        <v>217</v>
      </c>
      <c r="GA472" s="2" t="s">
        <v>220</v>
      </c>
      <c r="GB472" s="2" t="s">
        <v>220</v>
      </c>
      <c r="GC472" s="2" t="s">
        <v>232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230</v>
      </c>
      <c r="GL472" s="2" t="s">
        <v>217</v>
      </c>
      <c r="GM472" s="2" t="s">
        <v>250</v>
      </c>
      <c r="GN472" s="2" t="s">
        <v>645</v>
      </c>
      <c r="GO472" s="2" t="s">
        <v>232</v>
      </c>
      <c r="GP472" s="2" t="s">
        <v>220</v>
      </c>
      <c r="GQ472" s="4"/>
      <c r="GR472" s="8"/>
      <c r="GS472" s="4"/>
      <c r="GT472" s="8"/>
      <c r="GU472" s="7"/>
      <c r="GV472" s="7"/>
      <c r="GW472" s="2" t="s">
        <v>268</v>
      </c>
      <c r="GX472" s="2" t="s">
        <v>217</v>
      </c>
      <c r="GY472" s="2" t="s">
        <v>220</v>
      </c>
      <c r="GZ472" s="2" t="s">
        <v>220</v>
      </c>
      <c r="HA472" s="2" t="s">
        <v>232</v>
      </c>
      <c r="HB472" s="2" t="s">
        <v>220</v>
      </c>
      <c r="HC472" s="4"/>
      <c r="HD472" s="8"/>
      <c r="HE472" s="4"/>
      <c r="HF472" s="8"/>
      <c r="HG472" s="7"/>
      <c r="HH472" s="7"/>
      <c r="HI472" s="2" t="s">
        <v>268</v>
      </c>
      <c r="HJ472" s="2" t="s">
        <v>217</v>
      </c>
      <c r="HK472" s="2" t="s">
        <v>220</v>
      </c>
      <c r="HL472" s="2" t="s">
        <v>220</v>
      </c>
      <c r="HM472" s="2" t="s">
        <v>232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230</v>
      </c>
      <c r="HV472" s="2" t="s">
        <v>217</v>
      </c>
      <c r="HW472" s="2" t="s">
        <v>496</v>
      </c>
      <c r="HX472" s="2" t="s">
        <v>457</v>
      </c>
      <c r="HY472" s="2" t="s">
        <v>232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230</v>
      </c>
      <c r="IH472" s="2" t="s">
        <v>217</v>
      </c>
      <c r="II472" s="2" t="s">
        <v>591</v>
      </c>
      <c r="IJ472" s="2" t="s">
        <v>3832</v>
      </c>
      <c r="IK472" s="2" t="s">
        <v>232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268</v>
      </c>
      <c r="IT472" s="2" t="s">
        <v>217</v>
      </c>
      <c r="IU472" s="2" t="s">
        <v>220</v>
      </c>
      <c r="IV472" s="2" t="s">
        <v>220</v>
      </c>
      <c r="IW472" s="2" t="s">
        <v>232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230</v>
      </c>
      <c r="JF472" s="2" t="s">
        <v>217</v>
      </c>
      <c r="JG472" s="2" t="s">
        <v>1387</v>
      </c>
      <c r="JH472" s="2" t="s">
        <v>220</v>
      </c>
      <c r="JI472" s="2" t="s">
        <v>232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230</v>
      </c>
      <c r="JR472" s="2" t="s">
        <v>217</v>
      </c>
      <c r="JS472" s="2" t="s">
        <v>591</v>
      </c>
      <c r="JT472" s="2" t="s">
        <v>1665</v>
      </c>
      <c r="JU472" s="2" t="s">
        <v>232</v>
      </c>
      <c r="JV472" s="2" t="s">
        <v>220</v>
      </c>
      <c r="JW472" s="4">
        <v>1</v>
      </c>
      <c r="JX472" s="8">
        <v>78.75</v>
      </c>
      <c r="JY472" s="4"/>
      <c r="JZ472" s="8"/>
      <c r="KA472" s="7"/>
      <c r="KB472" s="7"/>
      <c r="KC472" s="2" t="s">
        <v>230</v>
      </c>
      <c r="KD472" s="2" t="s">
        <v>217</v>
      </c>
      <c r="KE472" s="2" t="s">
        <v>262</v>
      </c>
      <c r="KF472" s="2" t="s">
        <v>3833</v>
      </c>
      <c r="KG472" s="2" t="s">
        <v>232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254</v>
      </c>
      <c r="KP472" s="2" t="s">
        <v>217</v>
      </c>
      <c r="KQ472" s="2" t="s">
        <v>220</v>
      </c>
      <c r="KR472" s="2" t="s">
        <v>220</v>
      </c>
      <c r="KS472" s="2" t="s">
        <v>232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268</v>
      </c>
      <c r="LB472" s="2" t="s">
        <v>217</v>
      </c>
      <c r="LC472" s="2" t="s">
        <v>220</v>
      </c>
      <c r="LD472" s="2" t="s">
        <v>220</v>
      </c>
      <c r="LE472" s="2" t="s">
        <v>232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268</v>
      </c>
      <c r="LN472" s="2" t="s">
        <v>217</v>
      </c>
      <c r="LO472" s="2" t="s">
        <v>220</v>
      </c>
      <c r="LP472" s="2" t="s">
        <v>220</v>
      </c>
      <c r="LQ472" s="2" t="s">
        <v>232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270</v>
      </c>
      <c r="MA472" s="2" t="s">
        <v>974</v>
      </c>
      <c r="MB472" s="2" t="s">
        <v>3834</v>
      </c>
      <c r="MC472" s="2" t="s">
        <v>232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230</v>
      </c>
      <c r="ML472" s="2" t="s">
        <v>270</v>
      </c>
      <c r="MM472" s="2" t="s">
        <v>421</v>
      </c>
      <c r="MN472" s="2" t="s">
        <v>220</v>
      </c>
      <c r="MO472" s="2" t="s">
        <v>232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274</v>
      </c>
      <c r="MY472" s="2" t="s">
        <v>310</v>
      </c>
      <c r="MZ472" s="2" t="s">
        <v>321</v>
      </c>
      <c r="NA472" s="2" t="s">
        <v>232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220</v>
      </c>
      <c r="NJ472" s="2" t="s">
        <v>220</v>
      </c>
      <c r="NK472" s="2" t="s">
        <v>220</v>
      </c>
      <c r="NL472" s="2" t="s">
        <v>220</v>
      </c>
      <c r="NM472" s="2" t="s">
        <v>220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277</v>
      </c>
      <c r="NV472" s="2" t="s">
        <v>217</v>
      </c>
      <c r="NW472" s="2" t="s">
        <v>220</v>
      </c>
      <c r="NX472" s="2" t="s">
        <v>220</v>
      </c>
      <c r="NY472" s="2" t="s">
        <v>232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220</v>
      </c>
      <c r="OI472" s="2" t="s">
        <v>220</v>
      </c>
      <c r="OJ472" s="2" t="s">
        <v>220</v>
      </c>
      <c r="OK472" s="2" t="s">
        <v>220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230</v>
      </c>
      <c r="OT472" s="2" t="s">
        <v>270</v>
      </c>
      <c r="OU472" s="2" t="s">
        <v>1420</v>
      </c>
      <c r="OV472" s="2" t="s">
        <v>220</v>
      </c>
      <c r="OW472" s="2" t="s">
        <v>232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277</v>
      </c>
      <c r="PF472" s="2" t="s">
        <v>217</v>
      </c>
      <c r="PG472" s="2" t="s">
        <v>220</v>
      </c>
      <c r="PH472" s="2" t="s">
        <v>220</v>
      </c>
      <c r="PI472" s="2" t="s">
        <v>232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254</v>
      </c>
      <c r="PR472" s="2" t="s">
        <v>270</v>
      </c>
      <c r="PS472" s="2" t="s">
        <v>220</v>
      </c>
      <c r="PT472" s="2" t="s">
        <v>220</v>
      </c>
      <c r="PU472" s="2" t="s">
        <v>232</v>
      </c>
      <c r="PV472" s="2" t="s">
        <v>220</v>
      </c>
      <c r="PW472" s="4">
        <v>156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>
        <v>120</v>
      </c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>
        <v>120</v>
      </c>
      <c r="TE472" s="4"/>
      <c r="TF472" s="4"/>
      <c r="TG472" s="4"/>
      <c r="TH472" s="4"/>
    </row>
    <row r="473">
      <c r="A473" s="2" t="s">
        <v>3835</v>
      </c>
      <c r="B473" s="2" t="s">
        <v>209</v>
      </c>
      <c r="C473" s="2" t="s">
        <v>3341</v>
      </c>
      <c r="D473" s="2" t="s">
        <v>2394</v>
      </c>
      <c r="E473" s="2" t="s">
        <v>2395</v>
      </c>
      <c r="F473" s="2" t="s">
        <v>3825</v>
      </c>
      <c r="G473" s="2" t="s">
        <v>3825</v>
      </c>
      <c r="H473" s="2" t="s">
        <v>3825</v>
      </c>
      <c r="I473" s="2" t="s">
        <v>3826</v>
      </c>
      <c r="J473" s="2" t="s">
        <v>282</v>
      </c>
      <c r="K473" s="2" t="s">
        <v>578</v>
      </c>
      <c r="L473" s="3">
        <v>85</v>
      </c>
      <c r="M473" s="3">
        <v>89.24</v>
      </c>
      <c r="N473" s="3">
        <v>189.99</v>
      </c>
      <c r="O473" s="2" t="s">
        <v>217</v>
      </c>
      <c r="P473" s="2" t="s">
        <v>405</v>
      </c>
      <c r="Q473" s="2" t="s">
        <v>219</v>
      </c>
      <c r="R473" s="2" t="s">
        <v>220</v>
      </c>
      <c r="S473" s="2" t="s">
        <v>3827</v>
      </c>
      <c r="T473" s="2" t="s">
        <v>222</v>
      </c>
      <c r="U473" s="2" t="s">
        <v>1621</v>
      </c>
      <c r="V473" s="2" t="s">
        <v>3167</v>
      </c>
      <c r="W473" s="2" t="s">
        <v>3167</v>
      </c>
      <c r="X473" s="2" t="s">
        <v>3029</v>
      </c>
      <c r="Y473" s="2" t="s">
        <v>582</v>
      </c>
      <c r="Z473" s="4">
        <v>99</v>
      </c>
      <c r="AA473" s="4">
        <f>=ROUNDDOWN(6.6,0)</f>
      </c>
      <c r="AB473" s="5">
        <v>15</v>
      </c>
      <c r="AC473" s="2" t="s">
        <v>3544</v>
      </c>
      <c r="AD473" s="4">
        <v>100</v>
      </c>
      <c r="AE473" s="4">
        <v>420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>
        <v>47</v>
      </c>
      <c r="AQ473" s="8">
        <v>4604.25</v>
      </c>
      <c r="AR473" s="4">
        <v>86</v>
      </c>
      <c r="AS473" s="8">
        <v>8609.93</v>
      </c>
      <c r="AT473" s="7">
        <v>-0.4535</v>
      </c>
      <c r="AU473" s="7">
        <v>-0.4652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>
        <v>0.6292</v>
      </c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>
        <v>47</v>
      </c>
      <c r="BK473" s="8">
        <v>4604.25</v>
      </c>
      <c r="BL473" s="2" t="s">
        <v>2930</v>
      </c>
      <c r="BM473" s="7">
        <v>1</v>
      </c>
      <c r="BN473" s="7">
        <v>1</v>
      </c>
      <c r="BO473" s="4">
        <v>22</v>
      </c>
      <c r="BP473" s="8">
        <v>2238.06</v>
      </c>
      <c r="BQ473" s="4">
        <v>67</v>
      </c>
      <c r="BR473" s="8">
        <v>6815.91</v>
      </c>
      <c r="BS473" s="7">
        <v>-0.6716</v>
      </c>
      <c r="BT473" s="7">
        <v>-0.6716</v>
      </c>
      <c r="BU473" s="2" t="s">
        <v>230</v>
      </c>
      <c r="BV473" s="2" t="s">
        <v>217</v>
      </c>
      <c r="BW473" s="2" t="s">
        <v>220</v>
      </c>
      <c r="BX473" s="2" t="s">
        <v>3836</v>
      </c>
      <c r="BY473" s="2" t="s">
        <v>232</v>
      </c>
      <c r="BZ473" s="2" t="s">
        <v>220</v>
      </c>
      <c r="CA473" s="4">
        <v>7</v>
      </c>
      <c r="CB473" s="8">
        <v>708.19</v>
      </c>
      <c r="CC473" s="4">
        <v>9</v>
      </c>
      <c r="CD473" s="8">
        <v>910.53</v>
      </c>
      <c r="CE473" s="7">
        <v>-0.2222</v>
      </c>
      <c r="CF473" s="7">
        <v>-0.2222</v>
      </c>
      <c r="CG473" s="2" t="s">
        <v>230</v>
      </c>
      <c r="CH473" s="2" t="s">
        <v>217</v>
      </c>
      <c r="CI473" s="2" t="s">
        <v>3830</v>
      </c>
      <c r="CJ473" s="2" t="s">
        <v>2415</v>
      </c>
      <c r="CK473" s="2" t="s">
        <v>232</v>
      </c>
      <c r="CL473" s="2" t="s">
        <v>220</v>
      </c>
      <c r="CM473" s="4">
        <v>8</v>
      </c>
      <c r="CN473" s="8">
        <v>760</v>
      </c>
      <c r="CO473" s="4">
        <v>2</v>
      </c>
      <c r="CP473" s="8">
        <v>190</v>
      </c>
      <c r="CQ473" s="7">
        <v>3</v>
      </c>
      <c r="CR473" s="7">
        <v>3</v>
      </c>
      <c r="CS473" s="2" t="s">
        <v>230</v>
      </c>
      <c r="CT473" s="2" t="s">
        <v>217</v>
      </c>
      <c r="CU473" s="2" t="s">
        <v>235</v>
      </c>
      <c r="CV473" s="2" t="s">
        <v>1831</v>
      </c>
      <c r="CW473" s="2" t="s">
        <v>232</v>
      </c>
      <c r="CX473" s="2" t="s">
        <v>220</v>
      </c>
      <c r="CY473" s="4">
        <v>2</v>
      </c>
      <c r="CZ473" s="8">
        <v>182.28</v>
      </c>
      <c r="DA473" s="4"/>
      <c r="DB473" s="8"/>
      <c r="DC473" s="7"/>
      <c r="DD473" s="7"/>
      <c r="DE473" s="2" t="s">
        <v>230</v>
      </c>
      <c r="DF473" s="2" t="s">
        <v>217</v>
      </c>
      <c r="DG473" s="2" t="s">
        <v>589</v>
      </c>
      <c r="DH473" s="2" t="s">
        <v>2741</v>
      </c>
      <c r="DI473" s="2" t="s">
        <v>232</v>
      </c>
      <c r="DJ473" s="2" t="s">
        <v>220</v>
      </c>
      <c r="DK473" s="4">
        <v>6</v>
      </c>
      <c r="DL473" s="8">
        <v>535.44</v>
      </c>
      <c r="DM473" s="4">
        <v>1</v>
      </c>
      <c r="DN473" s="8">
        <v>89.24</v>
      </c>
      <c r="DO473" s="7">
        <v>5</v>
      </c>
      <c r="DP473" s="7">
        <v>5</v>
      </c>
      <c r="DQ473" s="2" t="s">
        <v>230</v>
      </c>
      <c r="DR473" s="2" t="s">
        <v>217</v>
      </c>
      <c r="DS473" s="2" t="s">
        <v>591</v>
      </c>
      <c r="DT473" s="2" t="s">
        <v>3837</v>
      </c>
      <c r="DU473" s="2" t="s">
        <v>232</v>
      </c>
      <c r="DV473" s="2" t="s">
        <v>220</v>
      </c>
      <c r="DW473" s="4">
        <v>1</v>
      </c>
      <c r="DX473" s="8">
        <v>86.57</v>
      </c>
      <c r="DY473" s="4">
        <v>3</v>
      </c>
      <c r="DZ473" s="8">
        <v>229.41</v>
      </c>
      <c r="EA473" s="7">
        <v>-0.6667</v>
      </c>
      <c r="EB473" s="7">
        <v>-0.6226</v>
      </c>
      <c r="EC473" s="2" t="s">
        <v>230</v>
      </c>
      <c r="ED473" s="2" t="s">
        <v>217</v>
      </c>
      <c r="EE473" s="2" t="s">
        <v>591</v>
      </c>
      <c r="EF473" s="2" t="s">
        <v>3838</v>
      </c>
      <c r="EG473" s="2" t="s">
        <v>232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268</v>
      </c>
      <c r="EP473" s="2" t="s">
        <v>217</v>
      </c>
      <c r="EQ473" s="2" t="s">
        <v>220</v>
      </c>
      <c r="ER473" s="2" t="s">
        <v>220</v>
      </c>
      <c r="ES473" s="2" t="s">
        <v>232</v>
      </c>
      <c r="ET473" s="2" t="s">
        <v>220</v>
      </c>
      <c r="EU473" s="4">
        <v>1</v>
      </c>
      <c r="EV473" s="8">
        <v>93.71</v>
      </c>
      <c r="EW473" s="4">
        <v>2</v>
      </c>
      <c r="EX473" s="8">
        <v>187.42</v>
      </c>
      <c r="EY473" s="7">
        <v>-0.5</v>
      </c>
      <c r="EZ473" s="7">
        <v>-0.5</v>
      </c>
      <c r="FA473" s="2" t="s">
        <v>230</v>
      </c>
      <c r="FB473" s="2" t="s">
        <v>217</v>
      </c>
      <c r="FC473" s="2" t="s">
        <v>1398</v>
      </c>
      <c r="FD473" s="2" t="s">
        <v>3359</v>
      </c>
      <c r="FE473" s="2" t="s">
        <v>232</v>
      </c>
      <c r="FF473" s="2" t="s">
        <v>220</v>
      </c>
      <c r="FG473" s="4"/>
      <c r="FH473" s="8"/>
      <c r="FI473" s="4">
        <v>2</v>
      </c>
      <c r="FJ473" s="8">
        <v>187.42</v>
      </c>
      <c r="FK473" s="7">
        <v>-1</v>
      </c>
      <c r="FL473" s="7">
        <v>-1</v>
      </c>
      <c r="FM473" s="2" t="s">
        <v>230</v>
      </c>
      <c r="FN473" s="2" t="s">
        <v>217</v>
      </c>
      <c r="FO473" s="2" t="s">
        <v>458</v>
      </c>
      <c r="FP473" s="2" t="s">
        <v>2226</v>
      </c>
      <c r="FQ473" s="2" t="s">
        <v>232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277</v>
      </c>
      <c r="FZ473" s="2" t="s">
        <v>217</v>
      </c>
      <c r="GA473" s="2" t="s">
        <v>220</v>
      </c>
      <c r="GB473" s="2" t="s">
        <v>220</v>
      </c>
      <c r="GC473" s="2" t="s">
        <v>232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230</v>
      </c>
      <c r="GL473" s="2" t="s">
        <v>217</v>
      </c>
      <c r="GM473" s="2" t="s">
        <v>250</v>
      </c>
      <c r="GN473" s="2" t="s">
        <v>220</v>
      </c>
      <c r="GO473" s="2" t="s">
        <v>232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268</v>
      </c>
      <c r="GX473" s="2" t="s">
        <v>217</v>
      </c>
      <c r="GY473" s="2" t="s">
        <v>220</v>
      </c>
      <c r="GZ473" s="2" t="s">
        <v>220</v>
      </c>
      <c r="HA473" s="2" t="s">
        <v>232</v>
      </c>
      <c r="HB473" s="2" t="s">
        <v>220</v>
      </c>
      <c r="HC473" s="4"/>
      <c r="HD473" s="8"/>
      <c r="HE473" s="4"/>
      <c r="HF473" s="8"/>
      <c r="HG473" s="7"/>
      <c r="HH473" s="7"/>
      <c r="HI473" s="2" t="s">
        <v>268</v>
      </c>
      <c r="HJ473" s="2" t="s">
        <v>217</v>
      </c>
      <c r="HK473" s="2" t="s">
        <v>220</v>
      </c>
      <c r="HL473" s="2" t="s">
        <v>220</v>
      </c>
      <c r="HM473" s="2" t="s">
        <v>232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230</v>
      </c>
      <c r="HV473" s="2" t="s">
        <v>217</v>
      </c>
      <c r="HW473" s="2" t="s">
        <v>496</v>
      </c>
      <c r="HX473" s="2" t="s">
        <v>2630</v>
      </c>
      <c r="HY473" s="2" t="s">
        <v>232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230</v>
      </c>
      <c r="IH473" s="2" t="s">
        <v>217</v>
      </c>
      <c r="II473" s="2" t="s">
        <v>591</v>
      </c>
      <c r="IJ473" s="2" t="s">
        <v>3204</v>
      </c>
      <c r="IK473" s="2" t="s">
        <v>232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268</v>
      </c>
      <c r="IT473" s="2" t="s">
        <v>217</v>
      </c>
      <c r="IU473" s="2" t="s">
        <v>220</v>
      </c>
      <c r="IV473" s="2" t="s">
        <v>220</v>
      </c>
      <c r="IW473" s="2" t="s">
        <v>232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230</v>
      </c>
      <c r="JF473" s="2" t="s">
        <v>217</v>
      </c>
      <c r="JG473" s="2" t="s">
        <v>1387</v>
      </c>
      <c r="JH473" s="2" t="s">
        <v>220</v>
      </c>
      <c r="JI473" s="2" t="s">
        <v>232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230</v>
      </c>
      <c r="JR473" s="2" t="s">
        <v>217</v>
      </c>
      <c r="JS473" s="2" t="s">
        <v>591</v>
      </c>
      <c r="JT473" s="2" t="s">
        <v>1693</v>
      </c>
      <c r="JU473" s="2" t="s">
        <v>232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230</v>
      </c>
      <c r="KD473" s="2" t="s">
        <v>217</v>
      </c>
      <c r="KE473" s="2" t="s">
        <v>262</v>
      </c>
      <c r="KF473" s="2" t="s">
        <v>397</v>
      </c>
      <c r="KG473" s="2" t="s">
        <v>232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254</v>
      </c>
      <c r="KP473" s="2" t="s">
        <v>217</v>
      </c>
      <c r="KQ473" s="2" t="s">
        <v>220</v>
      </c>
      <c r="KR473" s="2" t="s">
        <v>220</v>
      </c>
      <c r="KS473" s="2" t="s">
        <v>232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268</v>
      </c>
      <c r="LB473" s="2" t="s">
        <v>217</v>
      </c>
      <c r="LC473" s="2" t="s">
        <v>220</v>
      </c>
      <c r="LD473" s="2" t="s">
        <v>220</v>
      </c>
      <c r="LE473" s="2" t="s">
        <v>232</v>
      </c>
      <c r="LF473" s="2" t="s">
        <v>220</v>
      </c>
      <c r="LG473" s="4"/>
      <c r="LH473" s="8"/>
      <c r="LI473" s="4"/>
      <c r="LJ473" s="8"/>
      <c r="LK473" s="7"/>
      <c r="LL473" s="7"/>
      <c r="LM473" s="2" t="s">
        <v>268</v>
      </c>
      <c r="LN473" s="2" t="s">
        <v>217</v>
      </c>
      <c r="LO473" s="2" t="s">
        <v>220</v>
      </c>
      <c r="LP473" s="2" t="s">
        <v>220</v>
      </c>
      <c r="LQ473" s="2" t="s">
        <v>232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270</v>
      </c>
      <c r="MA473" s="2" t="s">
        <v>974</v>
      </c>
      <c r="MB473" s="2" t="s">
        <v>3746</v>
      </c>
      <c r="MC473" s="2" t="s">
        <v>232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230</v>
      </c>
      <c r="ML473" s="2" t="s">
        <v>270</v>
      </c>
      <c r="MM473" s="2" t="s">
        <v>421</v>
      </c>
      <c r="MN473" s="2" t="s">
        <v>220</v>
      </c>
      <c r="MO473" s="2" t="s">
        <v>232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230</v>
      </c>
      <c r="MX473" s="2" t="s">
        <v>274</v>
      </c>
      <c r="MY473" s="2" t="s">
        <v>310</v>
      </c>
      <c r="MZ473" s="2" t="s">
        <v>768</v>
      </c>
      <c r="NA473" s="2" t="s">
        <v>232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220</v>
      </c>
      <c r="NK473" s="2" t="s">
        <v>220</v>
      </c>
      <c r="NL473" s="2" t="s">
        <v>220</v>
      </c>
      <c r="NM473" s="2" t="s">
        <v>220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277</v>
      </c>
      <c r="NV473" s="2" t="s">
        <v>217</v>
      </c>
      <c r="NW473" s="2" t="s">
        <v>220</v>
      </c>
      <c r="NX473" s="2" t="s">
        <v>220</v>
      </c>
      <c r="NY473" s="2" t="s">
        <v>232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220</v>
      </c>
      <c r="OI473" s="2" t="s">
        <v>220</v>
      </c>
      <c r="OJ473" s="2" t="s">
        <v>220</v>
      </c>
      <c r="OK473" s="2" t="s">
        <v>220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230</v>
      </c>
      <c r="OT473" s="2" t="s">
        <v>270</v>
      </c>
      <c r="OU473" s="2" t="s">
        <v>1420</v>
      </c>
      <c r="OV473" s="2" t="s">
        <v>220</v>
      </c>
      <c r="OW473" s="2" t="s">
        <v>232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277</v>
      </c>
      <c r="PF473" s="2" t="s">
        <v>217</v>
      </c>
      <c r="PG473" s="2" t="s">
        <v>220</v>
      </c>
      <c r="PH473" s="2" t="s">
        <v>220</v>
      </c>
      <c r="PI473" s="2" t="s">
        <v>232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254</v>
      </c>
      <c r="PR473" s="2" t="s">
        <v>270</v>
      </c>
      <c r="PS473" s="2" t="s">
        <v>220</v>
      </c>
      <c r="PT473" s="2" t="s">
        <v>220</v>
      </c>
      <c r="PU473" s="2" t="s">
        <v>232</v>
      </c>
      <c r="PV473" s="2" t="s">
        <v>220</v>
      </c>
      <c r="PW473" s="4">
        <v>99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>
        <v>100</v>
      </c>
      <c r="QN473" s="4"/>
      <c r="QO473" s="4"/>
      <c r="QP473" s="4"/>
      <c r="QQ473" s="4"/>
      <c r="QR473" s="4">
        <v>100</v>
      </c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>
        <v>110</v>
      </c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>
        <v>110</v>
      </c>
      <c r="TE473" s="4"/>
      <c r="TF473" s="4"/>
      <c r="TG473" s="4"/>
      <c r="TH473" s="4"/>
    </row>
    <row r="474">
      <c r="A474" s="2" t="s">
        <v>3839</v>
      </c>
      <c r="B474" s="2" t="s">
        <v>209</v>
      </c>
      <c r="C474" s="2" t="s">
        <v>3341</v>
      </c>
      <c r="D474" s="2" t="s">
        <v>2394</v>
      </c>
      <c r="E474" s="2" t="s">
        <v>2395</v>
      </c>
      <c r="F474" s="2" t="s">
        <v>3825</v>
      </c>
      <c r="G474" s="2" t="s">
        <v>3825</v>
      </c>
      <c r="H474" s="2" t="s">
        <v>3825</v>
      </c>
      <c r="I474" s="2" t="s">
        <v>3826</v>
      </c>
      <c r="J474" s="2" t="s">
        <v>215</v>
      </c>
      <c r="K474" s="2" t="s">
        <v>626</v>
      </c>
      <c r="L474" s="3">
        <v>75</v>
      </c>
      <c r="M474" s="3">
        <v>78.74</v>
      </c>
      <c r="N474" s="3">
        <v>164.99</v>
      </c>
      <c r="O474" s="2" t="s">
        <v>217</v>
      </c>
      <c r="P474" s="2" t="s">
        <v>2438</v>
      </c>
      <c r="Q474" s="2" t="s">
        <v>219</v>
      </c>
      <c r="R474" s="2" t="s">
        <v>220</v>
      </c>
      <c r="S474" s="2" t="s">
        <v>3840</v>
      </c>
      <c r="T474" s="2" t="s">
        <v>222</v>
      </c>
      <c r="U474" s="2" t="s">
        <v>1621</v>
      </c>
      <c r="V474" s="2" t="s">
        <v>3167</v>
      </c>
      <c r="W474" s="2" t="s">
        <v>3167</v>
      </c>
      <c r="X474" s="2" t="s">
        <v>3029</v>
      </c>
      <c r="Y474" s="2" t="s">
        <v>402</v>
      </c>
      <c r="Z474" s="4">
        <v>81</v>
      </c>
      <c r="AA474" s="4">
        <f>=ROUNDDOWN(20.25,0)</f>
      </c>
      <c r="AB474" s="5">
        <v>4</v>
      </c>
      <c r="AC474" s="2" t="s">
        <v>2670</v>
      </c>
      <c r="AD474" s="4">
        <v>40</v>
      </c>
      <c r="AE474" s="4">
        <v>195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>
        <v>8</v>
      </c>
      <c r="AQ474" s="8">
        <v>675.77</v>
      </c>
      <c r="AR474" s="4">
        <v>9</v>
      </c>
      <c r="AS474" s="8">
        <v>765.05</v>
      </c>
      <c r="AT474" s="7">
        <v>-0.1111</v>
      </c>
      <c r="AU474" s="7">
        <v>-0.1167</v>
      </c>
      <c r="AV474" s="4">
        <v>14</v>
      </c>
      <c r="AW474" s="8">
        <v>1219.72</v>
      </c>
      <c r="AX474" s="4">
        <v>23</v>
      </c>
      <c r="AY474" s="8">
        <v>2067.99</v>
      </c>
      <c r="AZ474" s="7">
        <v>-0.3913</v>
      </c>
      <c r="BA474" s="7">
        <v>-0.4102</v>
      </c>
      <c r="BB474" s="7">
        <v>0.554</v>
      </c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>
        <v>0.1429</v>
      </c>
      <c r="BJ474" s="4">
        <v>8</v>
      </c>
      <c r="BK474" s="8">
        <v>675.77</v>
      </c>
      <c r="BL474" s="2" t="s">
        <v>3841</v>
      </c>
      <c r="BM474" s="7">
        <v>1</v>
      </c>
      <c r="BN474" s="7">
        <v>1</v>
      </c>
      <c r="BO474" s="4">
        <v>3</v>
      </c>
      <c r="BP474" s="8">
        <v>258.75</v>
      </c>
      <c r="BQ474" s="4">
        <v>4</v>
      </c>
      <c r="BR474" s="8">
        <v>345</v>
      </c>
      <c r="BS474" s="7">
        <v>-0.25</v>
      </c>
      <c r="BT474" s="7">
        <v>-0.25</v>
      </c>
      <c r="BU474" s="2" t="s">
        <v>230</v>
      </c>
      <c r="BV474" s="2" t="s">
        <v>217</v>
      </c>
      <c r="BW474" s="2" t="s">
        <v>220</v>
      </c>
      <c r="BX474" s="2" t="s">
        <v>220</v>
      </c>
      <c r="BY474" s="2" t="s">
        <v>232</v>
      </c>
      <c r="BZ474" s="2" t="s">
        <v>220</v>
      </c>
      <c r="CA474" s="4">
        <v>2</v>
      </c>
      <c r="CB474" s="8">
        <v>177.04</v>
      </c>
      <c r="CC474" s="4">
        <v>3</v>
      </c>
      <c r="CD474" s="8">
        <v>265.56</v>
      </c>
      <c r="CE474" s="7">
        <v>-0.3333</v>
      </c>
      <c r="CF474" s="7">
        <v>-0.3333</v>
      </c>
      <c r="CG474" s="2" t="s">
        <v>230</v>
      </c>
      <c r="CH474" s="2" t="s">
        <v>217</v>
      </c>
      <c r="CI474" s="2" t="s">
        <v>1341</v>
      </c>
      <c r="CJ474" s="2" t="s">
        <v>295</v>
      </c>
      <c r="CK474" s="2" t="s">
        <v>232</v>
      </c>
      <c r="CL474" s="2" t="s">
        <v>220</v>
      </c>
      <c r="CM474" s="4">
        <v>1</v>
      </c>
      <c r="CN474" s="8">
        <v>82.5</v>
      </c>
      <c r="CO474" s="4"/>
      <c r="CP474" s="8"/>
      <c r="CQ474" s="7"/>
      <c r="CR474" s="7"/>
      <c r="CS474" s="2" t="s">
        <v>230</v>
      </c>
      <c r="CT474" s="2" t="s">
        <v>217</v>
      </c>
      <c r="CU474" s="2" t="s">
        <v>3628</v>
      </c>
      <c r="CV474" s="2" t="s">
        <v>1814</v>
      </c>
      <c r="CW474" s="2" t="s">
        <v>232</v>
      </c>
      <c r="CX474" s="2" t="s">
        <v>220</v>
      </c>
      <c r="CY474" s="4"/>
      <c r="CZ474" s="8"/>
      <c r="DA474" s="4"/>
      <c r="DB474" s="8"/>
      <c r="DC474" s="7"/>
      <c r="DD474" s="7"/>
      <c r="DE474" s="2" t="s">
        <v>230</v>
      </c>
      <c r="DF474" s="2" t="s">
        <v>217</v>
      </c>
      <c r="DG474" s="2" t="s">
        <v>377</v>
      </c>
      <c r="DH474" s="2" t="s">
        <v>3842</v>
      </c>
      <c r="DI474" s="2" t="s">
        <v>232</v>
      </c>
      <c r="DJ474" s="2" t="s">
        <v>220</v>
      </c>
      <c r="DK474" s="4">
        <v>2</v>
      </c>
      <c r="DL474" s="8">
        <v>157.48</v>
      </c>
      <c r="DM474" s="4">
        <v>1</v>
      </c>
      <c r="DN474" s="8">
        <v>78.74</v>
      </c>
      <c r="DO474" s="7">
        <v>1</v>
      </c>
      <c r="DP474" s="7">
        <v>1</v>
      </c>
      <c r="DQ474" s="2" t="s">
        <v>230</v>
      </c>
      <c r="DR474" s="2" t="s">
        <v>217</v>
      </c>
      <c r="DS474" s="2" t="s">
        <v>402</v>
      </c>
      <c r="DT474" s="2" t="s">
        <v>396</v>
      </c>
      <c r="DU474" s="2" t="s">
        <v>232</v>
      </c>
      <c r="DV474" s="2" t="s">
        <v>220</v>
      </c>
      <c r="DW474" s="4"/>
      <c r="DX474" s="8"/>
      <c r="DY474" s="4">
        <v>1</v>
      </c>
      <c r="DZ474" s="8">
        <v>75.75</v>
      </c>
      <c r="EA474" s="7">
        <v>-1</v>
      </c>
      <c r="EB474" s="7">
        <v>-1</v>
      </c>
      <c r="EC474" s="2" t="s">
        <v>230</v>
      </c>
      <c r="ED474" s="2" t="s">
        <v>217</v>
      </c>
      <c r="EE474" s="2" t="s">
        <v>3843</v>
      </c>
      <c r="EF474" s="2" t="s">
        <v>777</v>
      </c>
      <c r="EG474" s="2" t="s">
        <v>232</v>
      </c>
      <c r="EH474" s="2" t="s">
        <v>220</v>
      </c>
      <c r="EI474" s="4"/>
      <c r="EJ474" s="8"/>
      <c r="EK474" s="4"/>
      <c r="EL474" s="8"/>
      <c r="EM474" s="7"/>
      <c r="EN474" s="7"/>
      <c r="EO474" s="2" t="s">
        <v>268</v>
      </c>
      <c r="EP474" s="2" t="s">
        <v>217</v>
      </c>
      <c r="EQ474" s="2" t="s">
        <v>220</v>
      </c>
      <c r="ER474" s="2" t="s">
        <v>220</v>
      </c>
      <c r="ES474" s="2" t="s">
        <v>232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230</v>
      </c>
      <c r="FB474" s="2" t="s">
        <v>217</v>
      </c>
      <c r="FC474" s="2" t="s">
        <v>376</v>
      </c>
      <c r="FD474" s="2" t="s">
        <v>397</v>
      </c>
      <c r="FE474" s="2" t="s">
        <v>232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254</v>
      </c>
      <c r="FN474" s="2" t="s">
        <v>217</v>
      </c>
      <c r="FO474" s="2" t="s">
        <v>220</v>
      </c>
      <c r="FP474" s="2" t="s">
        <v>220</v>
      </c>
      <c r="FQ474" s="2" t="s">
        <v>232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277</v>
      </c>
      <c r="FZ474" s="2" t="s">
        <v>217</v>
      </c>
      <c r="GA474" s="2" t="s">
        <v>220</v>
      </c>
      <c r="GB474" s="2" t="s">
        <v>220</v>
      </c>
      <c r="GC474" s="2" t="s">
        <v>232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277</v>
      </c>
      <c r="GL474" s="2" t="s">
        <v>217</v>
      </c>
      <c r="GM474" s="2" t="s">
        <v>220</v>
      </c>
      <c r="GN474" s="2" t="s">
        <v>220</v>
      </c>
      <c r="GO474" s="2" t="s">
        <v>232</v>
      </c>
      <c r="GP474" s="2" t="s">
        <v>220</v>
      </c>
      <c r="GQ474" s="4"/>
      <c r="GR474" s="8"/>
      <c r="GS474" s="4"/>
      <c r="GT474" s="8"/>
      <c r="GU474" s="7"/>
      <c r="GV474" s="7"/>
      <c r="GW474" s="2" t="s">
        <v>268</v>
      </c>
      <c r="GX474" s="2" t="s">
        <v>217</v>
      </c>
      <c r="GY474" s="2" t="s">
        <v>220</v>
      </c>
      <c r="GZ474" s="2" t="s">
        <v>220</v>
      </c>
      <c r="HA474" s="2" t="s">
        <v>232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277</v>
      </c>
      <c r="HJ474" s="2" t="s">
        <v>217</v>
      </c>
      <c r="HK474" s="2" t="s">
        <v>220</v>
      </c>
      <c r="HL474" s="2" t="s">
        <v>220</v>
      </c>
      <c r="HM474" s="2" t="s">
        <v>232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230</v>
      </c>
      <c r="HV474" s="2" t="s">
        <v>217</v>
      </c>
      <c r="HW474" s="2" t="s">
        <v>291</v>
      </c>
      <c r="HX474" s="2" t="s">
        <v>220</v>
      </c>
      <c r="HY474" s="2" t="s">
        <v>232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230</v>
      </c>
      <c r="IH474" s="2" t="s">
        <v>217</v>
      </c>
      <c r="II474" s="2" t="s">
        <v>402</v>
      </c>
      <c r="IJ474" s="2" t="s">
        <v>220</v>
      </c>
      <c r="IK474" s="2" t="s">
        <v>232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268</v>
      </c>
      <c r="IT474" s="2" t="s">
        <v>217</v>
      </c>
      <c r="IU474" s="2" t="s">
        <v>220</v>
      </c>
      <c r="IV474" s="2" t="s">
        <v>220</v>
      </c>
      <c r="IW474" s="2" t="s">
        <v>232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254</v>
      </c>
      <c r="JF474" s="2" t="s">
        <v>217</v>
      </c>
      <c r="JG474" s="2" t="s">
        <v>220</v>
      </c>
      <c r="JH474" s="2" t="s">
        <v>220</v>
      </c>
      <c r="JI474" s="2" t="s">
        <v>232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277</v>
      </c>
      <c r="JR474" s="2" t="s">
        <v>217</v>
      </c>
      <c r="JS474" s="2" t="s">
        <v>220</v>
      </c>
      <c r="JT474" s="2" t="s">
        <v>220</v>
      </c>
      <c r="JU474" s="2" t="s">
        <v>232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277</v>
      </c>
      <c r="KD474" s="2" t="s">
        <v>217</v>
      </c>
      <c r="KE474" s="2" t="s">
        <v>220</v>
      </c>
      <c r="KF474" s="2" t="s">
        <v>220</v>
      </c>
      <c r="KG474" s="2" t="s">
        <v>232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277</v>
      </c>
      <c r="KP474" s="2" t="s">
        <v>217</v>
      </c>
      <c r="KQ474" s="2" t="s">
        <v>220</v>
      </c>
      <c r="KR474" s="2" t="s">
        <v>220</v>
      </c>
      <c r="KS474" s="2" t="s">
        <v>232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277</v>
      </c>
      <c r="LB474" s="2" t="s">
        <v>217</v>
      </c>
      <c r="LC474" s="2" t="s">
        <v>220</v>
      </c>
      <c r="LD474" s="2" t="s">
        <v>220</v>
      </c>
      <c r="LE474" s="2" t="s">
        <v>232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254</v>
      </c>
      <c r="LN474" s="2" t="s">
        <v>217</v>
      </c>
      <c r="LO474" s="2" t="s">
        <v>220</v>
      </c>
      <c r="LP474" s="2" t="s">
        <v>220</v>
      </c>
      <c r="LQ474" s="2" t="s">
        <v>232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268</v>
      </c>
      <c r="LZ474" s="2" t="s">
        <v>217</v>
      </c>
      <c r="MA474" s="2" t="s">
        <v>220</v>
      </c>
      <c r="MB474" s="2" t="s">
        <v>220</v>
      </c>
      <c r="MC474" s="2" t="s">
        <v>232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230</v>
      </c>
      <c r="ML474" s="2" t="s">
        <v>270</v>
      </c>
      <c r="MM474" s="2" t="s">
        <v>421</v>
      </c>
      <c r="MN474" s="2" t="s">
        <v>220</v>
      </c>
      <c r="MO474" s="2" t="s">
        <v>232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230</v>
      </c>
      <c r="MX474" s="2" t="s">
        <v>274</v>
      </c>
      <c r="MY474" s="2" t="s">
        <v>1748</v>
      </c>
      <c r="MZ474" s="2" t="s">
        <v>220</v>
      </c>
      <c r="NA474" s="2" t="s">
        <v>232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268</v>
      </c>
      <c r="NJ474" s="2" t="s">
        <v>217</v>
      </c>
      <c r="NK474" s="2" t="s">
        <v>220</v>
      </c>
      <c r="NL474" s="2" t="s">
        <v>220</v>
      </c>
      <c r="NM474" s="2" t="s">
        <v>232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277</v>
      </c>
      <c r="NV474" s="2" t="s">
        <v>217</v>
      </c>
      <c r="NW474" s="2" t="s">
        <v>220</v>
      </c>
      <c r="NX474" s="2" t="s">
        <v>220</v>
      </c>
      <c r="NY474" s="2" t="s">
        <v>232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220</v>
      </c>
      <c r="OI474" s="2" t="s">
        <v>220</v>
      </c>
      <c r="OJ474" s="2" t="s">
        <v>220</v>
      </c>
      <c r="OK474" s="2" t="s">
        <v>220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220</v>
      </c>
      <c r="OT474" s="2" t="s">
        <v>220</v>
      </c>
      <c r="OU474" s="2" t="s">
        <v>220</v>
      </c>
      <c r="OV474" s="2" t="s">
        <v>220</v>
      </c>
      <c r="OW474" s="2" t="s">
        <v>220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277</v>
      </c>
      <c r="PF474" s="2" t="s">
        <v>217</v>
      </c>
      <c r="PG474" s="2" t="s">
        <v>220</v>
      </c>
      <c r="PH474" s="2" t="s">
        <v>220</v>
      </c>
      <c r="PI474" s="2" t="s">
        <v>232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220</v>
      </c>
      <c r="PR474" s="2" t="s">
        <v>220</v>
      </c>
      <c r="PS474" s="2" t="s">
        <v>220</v>
      </c>
      <c r="PT474" s="2" t="s">
        <v>220</v>
      </c>
      <c r="PU474" s="2" t="s">
        <v>220</v>
      </c>
      <c r="PV474" s="2" t="s">
        <v>220</v>
      </c>
      <c r="PW474" s="4">
        <v>81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>
        <v>40</v>
      </c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>
        <v>155</v>
      </c>
      <c r="TE474" s="4"/>
      <c r="TF474" s="4"/>
      <c r="TG474" s="4"/>
      <c r="TH474" s="4"/>
    </row>
    <row r="475">
      <c r="A475" s="2" t="s">
        <v>3844</v>
      </c>
      <c r="B475" s="2" t="s">
        <v>209</v>
      </c>
      <c r="C475" s="2" t="s">
        <v>3341</v>
      </c>
      <c r="D475" s="2" t="s">
        <v>2394</v>
      </c>
      <c r="E475" s="2" t="s">
        <v>2395</v>
      </c>
      <c r="F475" s="2" t="s">
        <v>3825</v>
      </c>
      <c r="G475" s="2" t="s">
        <v>3825</v>
      </c>
      <c r="H475" s="2" t="s">
        <v>3825</v>
      </c>
      <c r="I475" s="2" t="s">
        <v>3826</v>
      </c>
      <c r="J475" s="2" t="s">
        <v>282</v>
      </c>
      <c r="K475" s="2" t="s">
        <v>626</v>
      </c>
      <c r="L475" s="3">
        <v>85</v>
      </c>
      <c r="M475" s="3">
        <v>89.24</v>
      </c>
      <c r="N475" s="3">
        <v>189.99</v>
      </c>
      <c r="O475" s="2" t="s">
        <v>217</v>
      </c>
      <c r="P475" s="2" t="s">
        <v>2438</v>
      </c>
      <c r="Q475" s="2" t="s">
        <v>219</v>
      </c>
      <c r="R475" s="2" t="s">
        <v>220</v>
      </c>
      <c r="S475" s="2" t="s">
        <v>3840</v>
      </c>
      <c r="T475" s="2" t="s">
        <v>222</v>
      </c>
      <c r="U475" s="2" t="s">
        <v>1621</v>
      </c>
      <c r="V475" s="2" t="s">
        <v>3167</v>
      </c>
      <c r="W475" s="2" t="s">
        <v>3167</v>
      </c>
      <c r="X475" s="2" t="s">
        <v>3029</v>
      </c>
      <c r="Y475" s="2" t="s">
        <v>402</v>
      </c>
      <c r="Z475" s="4">
        <v>1</v>
      </c>
      <c r="AA475" s="4">
        <f>=ROUNDDOWN(0.2,0)</f>
      </c>
      <c r="AB475" s="5">
        <v>5</v>
      </c>
      <c r="AC475" s="2" t="s">
        <v>2670</v>
      </c>
      <c r="AD475" s="4">
        <v>245</v>
      </c>
      <c r="AE475" s="4">
        <v>305</v>
      </c>
      <c r="AF475" s="6">
        <v>68</v>
      </c>
      <c r="AG475" s="6"/>
      <c r="AH475" s="7">
        <v>0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>
        <v>6</v>
      </c>
      <c r="AQ475" s="8">
        <v>543.95</v>
      </c>
      <c r="AR475" s="4">
        <v>14</v>
      </c>
      <c r="AS475" s="8">
        <v>1302.94</v>
      </c>
      <c r="AT475" s="7">
        <v>-0.5714</v>
      </c>
      <c r="AU475" s="7">
        <v>-0.5825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0.446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6</v>
      </c>
      <c r="BK475" s="8">
        <v>543.95</v>
      </c>
      <c r="BL475" s="2" t="s">
        <v>3845</v>
      </c>
      <c r="BM475" s="7">
        <v>1</v>
      </c>
      <c r="BN475" s="7">
        <v>1</v>
      </c>
      <c r="BO475" s="4">
        <v>1</v>
      </c>
      <c r="BP475" s="8">
        <v>97.75</v>
      </c>
      <c r="BQ475" s="4">
        <v>5</v>
      </c>
      <c r="BR475" s="8">
        <v>488.75</v>
      </c>
      <c r="BS475" s="7">
        <v>-0.8</v>
      </c>
      <c r="BT475" s="7">
        <v>-0.8</v>
      </c>
      <c r="BU475" s="2" t="s">
        <v>230</v>
      </c>
      <c r="BV475" s="2" t="s">
        <v>217</v>
      </c>
      <c r="BW475" s="2" t="s">
        <v>220</v>
      </c>
      <c r="BX475" s="2" t="s">
        <v>220</v>
      </c>
      <c r="BY475" s="2" t="s">
        <v>232</v>
      </c>
      <c r="BZ475" s="2" t="s">
        <v>220</v>
      </c>
      <c r="CA475" s="4"/>
      <c r="CB475" s="8"/>
      <c r="CC475" s="4">
        <v>5</v>
      </c>
      <c r="CD475" s="8">
        <v>505.85</v>
      </c>
      <c r="CE475" s="7">
        <v>-1</v>
      </c>
      <c r="CF475" s="7">
        <v>-1</v>
      </c>
      <c r="CG475" s="2" t="s">
        <v>230</v>
      </c>
      <c r="CH475" s="2" t="s">
        <v>217</v>
      </c>
      <c r="CI475" s="2" t="s">
        <v>1341</v>
      </c>
      <c r="CJ475" s="2" t="s">
        <v>1133</v>
      </c>
      <c r="CK475" s="2" t="s">
        <v>232</v>
      </c>
      <c r="CL475" s="2" t="s">
        <v>220</v>
      </c>
      <c r="CM475" s="4"/>
      <c r="CN475" s="8"/>
      <c r="CO475" s="4"/>
      <c r="CP475" s="8"/>
      <c r="CQ475" s="7"/>
      <c r="CR475" s="7"/>
      <c r="CS475" s="2" t="s">
        <v>230</v>
      </c>
      <c r="CT475" s="2" t="s">
        <v>217</v>
      </c>
      <c r="CU475" s="2" t="s">
        <v>3628</v>
      </c>
      <c r="CV475" s="2" t="s">
        <v>3629</v>
      </c>
      <c r="CW475" s="2" t="s">
        <v>232</v>
      </c>
      <c r="CX475" s="2" t="s">
        <v>220</v>
      </c>
      <c r="CY475" s="4"/>
      <c r="CZ475" s="8"/>
      <c r="DA475" s="4"/>
      <c r="DB475" s="8"/>
      <c r="DC475" s="7"/>
      <c r="DD475" s="7"/>
      <c r="DE475" s="2" t="s">
        <v>230</v>
      </c>
      <c r="DF475" s="2" t="s">
        <v>217</v>
      </c>
      <c r="DG475" s="2" t="s">
        <v>377</v>
      </c>
      <c r="DH475" s="2" t="s">
        <v>3846</v>
      </c>
      <c r="DI475" s="2" t="s">
        <v>232</v>
      </c>
      <c r="DJ475" s="2" t="s">
        <v>220</v>
      </c>
      <c r="DK475" s="4">
        <v>5</v>
      </c>
      <c r="DL475" s="8">
        <v>446.2</v>
      </c>
      <c r="DM475" s="4">
        <v>2</v>
      </c>
      <c r="DN475" s="8">
        <v>178.48</v>
      </c>
      <c r="DO475" s="7">
        <v>1.5</v>
      </c>
      <c r="DP475" s="7">
        <v>1.5</v>
      </c>
      <c r="DQ475" s="2" t="s">
        <v>230</v>
      </c>
      <c r="DR475" s="2" t="s">
        <v>217</v>
      </c>
      <c r="DS475" s="2" t="s">
        <v>373</v>
      </c>
      <c r="DT475" s="2" t="s">
        <v>373</v>
      </c>
      <c r="DU475" s="2" t="s">
        <v>232</v>
      </c>
      <c r="DV475" s="2" t="s">
        <v>220</v>
      </c>
      <c r="DW475" s="4"/>
      <c r="DX475" s="8"/>
      <c r="DY475" s="4">
        <v>2</v>
      </c>
      <c r="DZ475" s="8">
        <v>129.86</v>
      </c>
      <c r="EA475" s="7">
        <v>-1</v>
      </c>
      <c r="EB475" s="7">
        <v>-1</v>
      </c>
      <c r="EC475" s="2" t="s">
        <v>230</v>
      </c>
      <c r="ED475" s="2" t="s">
        <v>217</v>
      </c>
      <c r="EE475" s="2" t="s">
        <v>3843</v>
      </c>
      <c r="EF475" s="2" t="s">
        <v>1334</v>
      </c>
      <c r="EG475" s="2" t="s">
        <v>232</v>
      </c>
      <c r="EH475" s="2" t="s">
        <v>220</v>
      </c>
      <c r="EI475" s="4"/>
      <c r="EJ475" s="8"/>
      <c r="EK475" s="4"/>
      <c r="EL475" s="8"/>
      <c r="EM475" s="7"/>
      <c r="EN475" s="7"/>
      <c r="EO475" s="2" t="s">
        <v>268</v>
      </c>
      <c r="EP475" s="2" t="s">
        <v>217</v>
      </c>
      <c r="EQ475" s="2" t="s">
        <v>220</v>
      </c>
      <c r="ER475" s="2" t="s">
        <v>220</v>
      </c>
      <c r="ES475" s="2" t="s">
        <v>232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230</v>
      </c>
      <c r="FB475" s="2" t="s">
        <v>217</v>
      </c>
      <c r="FC475" s="2" t="s">
        <v>376</v>
      </c>
      <c r="FD475" s="2" t="s">
        <v>3406</v>
      </c>
      <c r="FE475" s="2" t="s">
        <v>232</v>
      </c>
      <c r="FF475" s="2" t="s">
        <v>220</v>
      </c>
      <c r="FG475" s="4"/>
      <c r="FH475" s="8"/>
      <c r="FI475" s="4"/>
      <c r="FJ475" s="8"/>
      <c r="FK475" s="7"/>
      <c r="FL475" s="7"/>
      <c r="FM475" s="2" t="s">
        <v>254</v>
      </c>
      <c r="FN475" s="2" t="s">
        <v>217</v>
      </c>
      <c r="FO475" s="2" t="s">
        <v>220</v>
      </c>
      <c r="FP475" s="2" t="s">
        <v>220</v>
      </c>
      <c r="FQ475" s="2" t="s">
        <v>232</v>
      </c>
      <c r="FR475" s="2" t="s">
        <v>220</v>
      </c>
      <c r="FS475" s="4"/>
      <c r="FT475" s="8"/>
      <c r="FU475" s="4"/>
      <c r="FV475" s="8"/>
      <c r="FW475" s="7"/>
      <c r="FX475" s="7"/>
      <c r="FY475" s="2" t="s">
        <v>277</v>
      </c>
      <c r="FZ475" s="2" t="s">
        <v>217</v>
      </c>
      <c r="GA475" s="2" t="s">
        <v>220</v>
      </c>
      <c r="GB475" s="2" t="s">
        <v>220</v>
      </c>
      <c r="GC475" s="2" t="s">
        <v>232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277</v>
      </c>
      <c r="GL475" s="2" t="s">
        <v>217</v>
      </c>
      <c r="GM475" s="2" t="s">
        <v>220</v>
      </c>
      <c r="GN475" s="2" t="s">
        <v>220</v>
      </c>
      <c r="GO475" s="2" t="s">
        <v>232</v>
      </c>
      <c r="GP475" s="2" t="s">
        <v>220</v>
      </c>
      <c r="GQ475" s="4"/>
      <c r="GR475" s="8"/>
      <c r="GS475" s="4"/>
      <c r="GT475" s="8"/>
      <c r="GU475" s="7"/>
      <c r="GV475" s="7"/>
      <c r="GW475" s="2" t="s">
        <v>268</v>
      </c>
      <c r="GX475" s="2" t="s">
        <v>217</v>
      </c>
      <c r="GY475" s="2" t="s">
        <v>220</v>
      </c>
      <c r="GZ475" s="2" t="s">
        <v>220</v>
      </c>
      <c r="HA475" s="2" t="s">
        <v>232</v>
      </c>
      <c r="HB475" s="2" t="s">
        <v>220</v>
      </c>
      <c r="HC475" s="4"/>
      <c r="HD475" s="8"/>
      <c r="HE475" s="4"/>
      <c r="HF475" s="8"/>
      <c r="HG475" s="7"/>
      <c r="HH475" s="7"/>
      <c r="HI475" s="2" t="s">
        <v>277</v>
      </c>
      <c r="HJ475" s="2" t="s">
        <v>217</v>
      </c>
      <c r="HK475" s="2" t="s">
        <v>220</v>
      </c>
      <c r="HL475" s="2" t="s">
        <v>220</v>
      </c>
      <c r="HM475" s="2" t="s">
        <v>232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230</v>
      </c>
      <c r="HV475" s="2" t="s">
        <v>217</v>
      </c>
      <c r="HW475" s="2" t="s">
        <v>291</v>
      </c>
      <c r="HX475" s="2" t="s">
        <v>220</v>
      </c>
      <c r="HY475" s="2" t="s">
        <v>232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230</v>
      </c>
      <c r="IH475" s="2" t="s">
        <v>217</v>
      </c>
      <c r="II475" s="2" t="s">
        <v>373</v>
      </c>
      <c r="IJ475" s="2" t="s">
        <v>220</v>
      </c>
      <c r="IK475" s="2" t="s">
        <v>232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268</v>
      </c>
      <c r="IT475" s="2" t="s">
        <v>217</v>
      </c>
      <c r="IU475" s="2" t="s">
        <v>220</v>
      </c>
      <c r="IV475" s="2" t="s">
        <v>220</v>
      </c>
      <c r="IW475" s="2" t="s">
        <v>232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254</v>
      </c>
      <c r="JF475" s="2" t="s">
        <v>217</v>
      </c>
      <c r="JG475" s="2" t="s">
        <v>220</v>
      </c>
      <c r="JH475" s="2" t="s">
        <v>220</v>
      </c>
      <c r="JI475" s="2" t="s">
        <v>232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277</v>
      </c>
      <c r="JR475" s="2" t="s">
        <v>217</v>
      </c>
      <c r="JS475" s="2" t="s">
        <v>220</v>
      </c>
      <c r="JT475" s="2" t="s">
        <v>220</v>
      </c>
      <c r="JU475" s="2" t="s">
        <v>232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277</v>
      </c>
      <c r="KD475" s="2" t="s">
        <v>217</v>
      </c>
      <c r="KE475" s="2" t="s">
        <v>220</v>
      </c>
      <c r="KF475" s="2" t="s">
        <v>220</v>
      </c>
      <c r="KG475" s="2" t="s">
        <v>232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277</v>
      </c>
      <c r="KP475" s="2" t="s">
        <v>217</v>
      </c>
      <c r="KQ475" s="2" t="s">
        <v>220</v>
      </c>
      <c r="KR475" s="2" t="s">
        <v>220</v>
      </c>
      <c r="KS475" s="2" t="s">
        <v>232</v>
      </c>
      <c r="KT475" s="2" t="s">
        <v>220</v>
      </c>
      <c r="KU475" s="4"/>
      <c r="KV475" s="8"/>
      <c r="KW475" s="4"/>
      <c r="KX475" s="8"/>
      <c r="KY475" s="7"/>
      <c r="KZ475" s="7"/>
      <c r="LA475" s="2" t="s">
        <v>277</v>
      </c>
      <c r="LB475" s="2" t="s">
        <v>217</v>
      </c>
      <c r="LC475" s="2" t="s">
        <v>220</v>
      </c>
      <c r="LD475" s="2" t="s">
        <v>220</v>
      </c>
      <c r="LE475" s="2" t="s">
        <v>232</v>
      </c>
      <c r="LF475" s="2" t="s">
        <v>220</v>
      </c>
      <c r="LG475" s="4"/>
      <c r="LH475" s="8"/>
      <c r="LI475" s="4"/>
      <c r="LJ475" s="8"/>
      <c r="LK475" s="7"/>
      <c r="LL475" s="7"/>
      <c r="LM475" s="2" t="s">
        <v>254</v>
      </c>
      <c r="LN475" s="2" t="s">
        <v>217</v>
      </c>
      <c r="LO475" s="2" t="s">
        <v>220</v>
      </c>
      <c r="LP475" s="2" t="s">
        <v>220</v>
      </c>
      <c r="LQ475" s="2" t="s">
        <v>232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268</v>
      </c>
      <c r="LZ475" s="2" t="s">
        <v>217</v>
      </c>
      <c r="MA475" s="2" t="s">
        <v>220</v>
      </c>
      <c r="MB475" s="2" t="s">
        <v>220</v>
      </c>
      <c r="MC475" s="2" t="s">
        <v>232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230</v>
      </c>
      <c r="ML475" s="2" t="s">
        <v>270</v>
      </c>
      <c r="MM475" s="2" t="s">
        <v>421</v>
      </c>
      <c r="MN475" s="2" t="s">
        <v>220</v>
      </c>
      <c r="MO475" s="2" t="s">
        <v>232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230</v>
      </c>
      <c r="MX475" s="2" t="s">
        <v>274</v>
      </c>
      <c r="MY475" s="2" t="s">
        <v>1748</v>
      </c>
      <c r="MZ475" s="2" t="s">
        <v>220</v>
      </c>
      <c r="NA475" s="2" t="s">
        <v>232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268</v>
      </c>
      <c r="NJ475" s="2" t="s">
        <v>217</v>
      </c>
      <c r="NK475" s="2" t="s">
        <v>220</v>
      </c>
      <c r="NL475" s="2" t="s">
        <v>220</v>
      </c>
      <c r="NM475" s="2" t="s">
        <v>232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277</v>
      </c>
      <c r="NV475" s="2" t="s">
        <v>217</v>
      </c>
      <c r="NW475" s="2" t="s">
        <v>220</v>
      </c>
      <c r="NX475" s="2" t="s">
        <v>220</v>
      </c>
      <c r="NY475" s="2" t="s">
        <v>232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220</v>
      </c>
      <c r="OI475" s="2" t="s">
        <v>220</v>
      </c>
      <c r="OJ475" s="2" t="s">
        <v>220</v>
      </c>
      <c r="OK475" s="2" t="s">
        <v>220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220</v>
      </c>
      <c r="OT475" s="2" t="s">
        <v>220</v>
      </c>
      <c r="OU475" s="2" t="s">
        <v>220</v>
      </c>
      <c r="OV475" s="2" t="s">
        <v>220</v>
      </c>
      <c r="OW475" s="2" t="s">
        <v>220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277</v>
      </c>
      <c r="PF475" s="2" t="s">
        <v>217</v>
      </c>
      <c r="PG475" s="2" t="s">
        <v>220</v>
      </c>
      <c r="PH475" s="2" t="s">
        <v>220</v>
      </c>
      <c r="PI475" s="2" t="s">
        <v>232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220</v>
      </c>
      <c r="PR475" s="2" t="s">
        <v>220</v>
      </c>
      <c r="PS475" s="2" t="s">
        <v>220</v>
      </c>
      <c r="PT475" s="2" t="s">
        <v>220</v>
      </c>
      <c r="PU475" s="2" t="s">
        <v>220</v>
      </c>
      <c r="PV475" s="2" t="s">
        <v>220</v>
      </c>
      <c r="PW475" s="4">
        <v>1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>
        <v>245</v>
      </c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>
        <v>60</v>
      </c>
      <c r="TE475" s="4"/>
      <c r="TF475" s="4"/>
      <c r="TG475" s="4"/>
      <c r="TH475" s="4"/>
    </row>
    <row r="476">
      <c r="A476" s="2" t="s">
        <v>3847</v>
      </c>
      <c r="B476" s="2" t="s">
        <v>209</v>
      </c>
      <c r="C476" s="2" t="s">
        <v>3341</v>
      </c>
      <c r="D476" s="2" t="s">
        <v>2394</v>
      </c>
      <c r="E476" s="2" t="s">
        <v>2395</v>
      </c>
      <c r="F476" s="2" t="s">
        <v>3848</v>
      </c>
      <c r="G476" s="2" t="s">
        <v>3848</v>
      </c>
      <c r="H476" s="2" t="s">
        <v>220</v>
      </c>
      <c r="I476" s="2" t="s">
        <v>3849</v>
      </c>
      <c r="J476" s="2" t="s">
        <v>215</v>
      </c>
      <c r="K476" s="2" t="s">
        <v>2417</v>
      </c>
      <c r="L476" s="3">
        <v>70</v>
      </c>
      <c r="M476" s="3">
        <v>73.5</v>
      </c>
      <c r="N476" s="3">
        <v>139.99</v>
      </c>
      <c r="O476" s="2" t="s">
        <v>217</v>
      </c>
      <c r="P476" s="2" t="s">
        <v>538</v>
      </c>
      <c r="Q476" s="2" t="s">
        <v>219</v>
      </c>
      <c r="R476" s="2" t="s">
        <v>220</v>
      </c>
      <c r="S476" s="2" t="s">
        <v>3850</v>
      </c>
      <c r="T476" s="2" t="s">
        <v>220</v>
      </c>
      <c r="U476" s="2" t="s">
        <v>220</v>
      </c>
      <c r="V476" s="2" t="s">
        <v>3167</v>
      </c>
      <c r="W476" s="2" t="s">
        <v>3167</v>
      </c>
      <c r="X476" s="2" t="s">
        <v>3029</v>
      </c>
      <c r="Y476" s="2" t="s">
        <v>582</v>
      </c>
      <c r="Z476" s="4"/>
      <c r="AA476" s="4">
        <f>=ROUNDDOWN({0},0)</f>
      </c>
      <c r="AB476" s="5"/>
      <c r="AC476" s="2" t="s">
        <v>220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220</v>
      </c>
      <c r="AW476" s="8" t="s">
        <v>220</v>
      </c>
      <c r="AX476" s="4" t="s">
        <v>220</v>
      </c>
      <c r="AY476" s="8" t="s">
        <v>220</v>
      </c>
      <c r="AZ476" s="7" t="s">
        <v>220</v>
      </c>
      <c r="BA476" s="7" t="s">
        <v>220</v>
      </c>
      <c r="BB476" s="7"/>
      <c r="BC476" s="4" t="s">
        <v>220</v>
      </c>
      <c r="BD476" s="8" t="s">
        <v>220</v>
      </c>
      <c r="BE476" s="4" t="s">
        <v>220</v>
      </c>
      <c r="BF476" s="8" t="s">
        <v>220</v>
      </c>
      <c r="BG476" s="7" t="s">
        <v>220</v>
      </c>
      <c r="BH476" s="7" t="s">
        <v>220</v>
      </c>
      <c r="BI476" s="7"/>
      <c r="BJ476" s="4"/>
      <c r="BK476" s="8"/>
      <c r="BL476" s="2" t="s">
        <v>220</v>
      </c>
      <c r="BM476" s="7"/>
      <c r="BN476" s="7"/>
      <c r="BO476" s="4"/>
      <c r="BP476" s="8"/>
      <c r="BQ476" s="4"/>
      <c r="BR476" s="8"/>
      <c r="BS476" s="7"/>
      <c r="BT476" s="7"/>
      <c r="BU476" s="2" t="s">
        <v>230</v>
      </c>
      <c r="BV476" s="2" t="s">
        <v>270</v>
      </c>
      <c r="BW476" s="2" t="s">
        <v>220</v>
      </c>
      <c r="BX476" s="2" t="s">
        <v>584</v>
      </c>
      <c r="BY476" s="2" t="s">
        <v>232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230</v>
      </c>
      <c r="CH476" s="2" t="s">
        <v>270</v>
      </c>
      <c r="CI476" s="2" t="s">
        <v>3851</v>
      </c>
      <c r="CJ476" s="2" t="s">
        <v>1505</v>
      </c>
      <c r="CK476" s="2" t="s">
        <v>232</v>
      </c>
      <c r="CL476" s="2" t="s">
        <v>220</v>
      </c>
      <c r="CM476" s="4"/>
      <c r="CN476" s="8"/>
      <c r="CO476" s="4"/>
      <c r="CP476" s="8"/>
      <c r="CQ476" s="7"/>
      <c r="CR476" s="7"/>
      <c r="CS476" s="2" t="s">
        <v>230</v>
      </c>
      <c r="CT476" s="2" t="s">
        <v>270</v>
      </c>
      <c r="CU476" s="2" t="s">
        <v>235</v>
      </c>
      <c r="CV476" s="2" t="s">
        <v>477</v>
      </c>
      <c r="CW476" s="2" t="s">
        <v>232</v>
      </c>
      <c r="CX476" s="2" t="s">
        <v>220</v>
      </c>
      <c r="CY476" s="4"/>
      <c r="CZ476" s="8"/>
      <c r="DA476" s="4"/>
      <c r="DB476" s="8"/>
      <c r="DC476" s="7"/>
      <c r="DD476" s="7"/>
      <c r="DE476" s="2" t="s">
        <v>230</v>
      </c>
      <c r="DF476" s="2" t="s">
        <v>270</v>
      </c>
      <c r="DG476" s="2" t="s">
        <v>1690</v>
      </c>
      <c r="DH476" s="2" t="s">
        <v>220</v>
      </c>
      <c r="DI476" s="2" t="s">
        <v>232</v>
      </c>
      <c r="DJ476" s="2" t="s">
        <v>220</v>
      </c>
      <c r="DK476" s="4"/>
      <c r="DL476" s="8"/>
      <c r="DM476" s="4"/>
      <c r="DN476" s="8"/>
      <c r="DO476" s="7"/>
      <c r="DP476" s="7"/>
      <c r="DQ476" s="2" t="s">
        <v>230</v>
      </c>
      <c r="DR476" s="2" t="s">
        <v>270</v>
      </c>
      <c r="DS476" s="2" t="s">
        <v>1741</v>
      </c>
      <c r="DT476" s="2" t="s">
        <v>1415</v>
      </c>
      <c r="DU476" s="2" t="s">
        <v>232</v>
      </c>
      <c r="DV476" s="2" t="s">
        <v>220</v>
      </c>
      <c r="DW476" s="4"/>
      <c r="DX476" s="8"/>
      <c r="DY476" s="4"/>
      <c r="DZ476" s="8"/>
      <c r="EA476" s="7"/>
      <c r="EB476" s="7"/>
      <c r="EC476" s="2" t="s">
        <v>230</v>
      </c>
      <c r="ED476" s="2" t="s">
        <v>270</v>
      </c>
      <c r="EE476" s="2" t="s">
        <v>1999</v>
      </c>
      <c r="EF476" s="2" t="s">
        <v>3852</v>
      </c>
      <c r="EG476" s="2" t="s">
        <v>232</v>
      </c>
      <c r="EH476" s="2" t="s">
        <v>220</v>
      </c>
      <c r="EI476" s="4"/>
      <c r="EJ476" s="8"/>
      <c r="EK476" s="4"/>
      <c r="EL476" s="8"/>
      <c r="EM476" s="7"/>
      <c r="EN476" s="7"/>
      <c r="EO476" s="2" t="s">
        <v>268</v>
      </c>
      <c r="EP476" s="2" t="s">
        <v>270</v>
      </c>
      <c r="EQ476" s="2" t="s">
        <v>220</v>
      </c>
      <c r="ER476" s="2" t="s">
        <v>220</v>
      </c>
      <c r="ES476" s="2" t="s">
        <v>232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254</v>
      </c>
      <c r="FB476" s="2" t="s">
        <v>270</v>
      </c>
      <c r="FC476" s="2" t="s">
        <v>220</v>
      </c>
      <c r="FD476" s="2" t="s">
        <v>220</v>
      </c>
      <c r="FE476" s="2" t="s">
        <v>232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254</v>
      </c>
      <c r="FN476" s="2" t="s">
        <v>270</v>
      </c>
      <c r="FO476" s="2" t="s">
        <v>220</v>
      </c>
      <c r="FP476" s="2" t="s">
        <v>220</v>
      </c>
      <c r="FQ476" s="2" t="s">
        <v>232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277</v>
      </c>
      <c r="FZ476" s="2" t="s">
        <v>217</v>
      </c>
      <c r="GA476" s="2" t="s">
        <v>220</v>
      </c>
      <c r="GB476" s="2" t="s">
        <v>220</v>
      </c>
      <c r="GC476" s="2" t="s">
        <v>232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277</v>
      </c>
      <c r="GL476" s="2" t="s">
        <v>217</v>
      </c>
      <c r="GM476" s="2" t="s">
        <v>220</v>
      </c>
      <c r="GN476" s="2" t="s">
        <v>220</v>
      </c>
      <c r="GO476" s="2" t="s">
        <v>232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268</v>
      </c>
      <c r="GX476" s="2" t="s">
        <v>270</v>
      </c>
      <c r="GY476" s="2" t="s">
        <v>220</v>
      </c>
      <c r="GZ476" s="2" t="s">
        <v>220</v>
      </c>
      <c r="HA476" s="2" t="s">
        <v>232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268</v>
      </c>
      <c r="HJ476" s="2" t="s">
        <v>270</v>
      </c>
      <c r="HK476" s="2" t="s">
        <v>220</v>
      </c>
      <c r="HL476" s="2" t="s">
        <v>220</v>
      </c>
      <c r="HM476" s="2" t="s">
        <v>232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277</v>
      </c>
      <c r="HV476" s="2" t="s">
        <v>270</v>
      </c>
      <c r="HW476" s="2" t="s">
        <v>220</v>
      </c>
      <c r="HX476" s="2" t="s">
        <v>220</v>
      </c>
      <c r="HY476" s="2" t="s">
        <v>232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230</v>
      </c>
      <c r="IH476" s="2" t="s">
        <v>270</v>
      </c>
      <c r="II476" s="2" t="s">
        <v>679</v>
      </c>
      <c r="IJ476" s="2" t="s">
        <v>2569</v>
      </c>
      <c r="IK476" s="2" t="s">
        <v>232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268</v>
      </c>
      <c r="IT476" s="2" t="s">
        <v>270</v>
      </c>
      <c r="IU476" s="2" t="s">
        <v>220</v>
      </c>
      <c r="IV476" s="2" t="s">
        <v>220</v>
      </c>
      <c r="IW476" s="2" t="s">
        <v>232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254</v>
      </c>
      <c r="JF476" s="2" t="s">
        <v>270</v>
      </c>
      <c r="JG476" s="2" t="s">
        <v>1387</v>
      </c>
      <c r="JH476" s="2" t="s">
        <v>220</v>
      </c>
      <c r="JI476" s="2" t="s">
        <v>232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230</v>
      </c>
      <c r="JR476" s="2" t="s">
        <v>270</v>
      </c>
      <c r="JS476" s="2" t="s">
        <v>3853</v>
      </c>
      <c r="JT476" s="2" t="s">
        <v>590</v>
      </c>
      <c r="JU476" s="2" t="s">
        <v>232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277</v>
      </c>
      <c r="KD476" s="2" t="s">
        <v>270</v>
      </c>
      <c r="KE476" s="2" t="s">
        <v>220</v>
      </c>
      <c r="KF476" s="2" t="s">
        <v>220</v>
      </c>
      <c r="KG476" s="2" t="s">
        <v>232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254</v>
      </c>
      <c r="KP476" s="2" t="s">
        <v>270</v>
      </c>
      <c r="KQ476" s="2" t="s">
        <v>220</v>
      </c>
      <c r="KR476" s="2" t="s">
        <v>220</v>
      </c>
      <c r="KS476" s="2" t="s">
        <v>232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268</v>
      </c>
      <c r="LB476" s="2" t="s">
        <v>270</v>
      </c>
      <c r="LC476" s="2" t="s">
        <v>220</v>
      </c>
      <c r="LD476" s="2" t="s">
        <v>220</v>
      </c>
      <c r="LE476" s="2" t="s">
        <v>232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268</v>
      </c>
      <c r="LN476" s="2" t="s">
        <v>270</v>
      </c>
      <c r="LO476" s="2" t="s">
        <v>220</v>
      </c>
      <c r="LP476" s="2" t="s">
        <v>220</v>
      </c>
      <c r="LQ476" s="2" t="s">
        <v>232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277</v>
      </c>
      <c r="LZ476" s="2" t="s">
        <v>270</v>
      </c>
      <c r="MA476" s="2" t="s">
        <v>220</v>
      </c>
      <c r="MB476" s="2" t="s">
        <v>220</v>
      </c>
      <c r="MC476" s="2" t="s">
        <v>232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277</v>
      </c>
      <c r="ML476" s="2" t="s">
        <v>270</v>
      </c>
      <c r="MM476" s="2" t="s">
        <v>220</v>
      </c>
      <c r="MN476" s="2" t="s">
        <v>220</v>
      </c>
      <c r="MO476" s="2" t="s">
        <v>232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230</v>
      </c>
      <c r="MX476" s="2" t="s">
        <v>270</v>
      </c>
      <c r="MY476" s="2" t="s">
        <v>1710</v>
      </c>
      <c r="MZ476" s="2" t="s">
        <v>220</v>
      </c>
      <c r="NA476" s="2" t="s">
        <v>232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220</v>
      </c>
      <c r="NK476" s="2" t="s">
        <v>220</v>
      </c>
      <c r="NL476" s="2" t="s">
        <v>220</v>
      </c>
      <c r="NM476" s="2" t="s">
        <v>220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277</v>
      </c>
      <c r="NV476" s="2" t="s">
        <v>270</v>
      </c>
      <c r="NW476" s="2" t="s">
        <v>220</v>
      </c>
      <c r="NX476" s="2" t="s">
        <v>220</v>
      </c>
      <c r="NY476" s="2" t="s">
        <v>232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220</v>
      </c>
      <c r="OI476" s="2" t="s">
        <v>220</v>
      </c>
      <c r="OJ476" s="2" t="s">
        <v>220</v>
      </c>
      <c r="OK476" s="2" t="s">
        <v>220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230</v>
      </c>
      <c r="OT476" s="2" t="s">
        <v>270</v>
      </c>
      <c r="OU476" s="2" t="s">
        <v>607</v>
      </c>
      <c r="OV476" s="2" t="s">
        <v>2368</v>
      </c>
      <c r="OW476" s="2" t="s">
        <v>232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220</v>
      </c>
      <c r="PG476" s="2" t="s">
        <v>220</v>
      </c>
      <c r="PH476" s="2" t="s">
        <v>220</v>
      </c>
      <c r="PI476" s="2" t="s">
        <v>220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277</v>
      </c>
      <c r="PR476" s="2" t="s">
        <v>270</v>
      </c>
      <c r="PS476" s="2" t="s">
        <v>220</v>
      </c>
      <c r="PT476" s="2" t="s">
        <v>220</v>
      </c>
      <c r="PU476" s="2" t="s">
        <v>232</v>
      </c>
      <c r="PV476" s="2" t="s">
        <v>220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</row>
    <row r="477">
      <c r="A477" s="2" t="s">
        <v>3854</v>
      </c>
      <c r="B477" s="2" t="s">
        <v>209</v>
      </c>
      <c r="C477" s="2" t="s">
        <v>3341</v>
      </c>
      <c r="D477" s="2" t="s">
        <v>2394</v>
      </c>
      <c r="E477" s="2" t="s">
        <v>2395</v>
      </c>
      <c r="F477" s="2" t="s">
        <v>3848</v>
      </c>
      <c r="G477" s="2" t="s">
        <v>3848</v>
      </c>
      <c r="H477" s="2" t="s">
        <v>220</v>
      </c>
      <c r="I477" s="2" t="s">
        <v>3849</v>
      </c>
      <c r="J477" s="2" t="s">
        <v>282</v>
      </c>
      <c r="K477" s="2" t="s">
        <v>2417</v>
      </c>
      <c r="L477" s="3">
        <v>80</v>
      </c>
      <c r="M477" s="3">
        <v>84</v>
      </c>
      <c r="N477" s="3">
        <v>159.99</v>
      </c>
      <c r="O477" s="2" t="s">
        <v>1099</v>
      </c>
      <c r="P477" s="2" t="s">
        <v>538</v>
      </c>
      <c r="Q477" s="2" t="s">
        <v>219</v>
      </c>
      <c r="R477" s="2" t="s">
        <v>220</v>
      </c>
      <c r="S477" s="2" t="s">
        <v>3850</v>
      </c>
      <c r="T477" s="2" t="s">
        <v>220</v>
      </c>
      <c r="U477" s="2" t="s">
        <v>220</v>
      </c>
      <c r="V477" s="2" t="s">
        <v>3167</v>
      </c>
      <c r="W477" s="2" t="s">
        <v>3167</v>
      </c>
      <c r="X477" s="2" t="s">
        <v>3029</v>
      </c>
      <c r="Y477" s="2" t="s">
        <v>582</v>
      </c>
      <c r="Z477" s="4"/>
      <c r="AA477" s="4">
        <f>=ROUNDDOWN({0},0)</f>
      </c>
      <c r="AB477" s="5"/>
      <c r="AC477" s="2" t="s">
        <v>220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/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/>
      <c r="BJ477" s="4"/>
      <c r="BK477" s="8"/>
      <c r="BL477" s="2" t="s">
        <v>220</v>
      </c>
      <c r="BM477" s="7"/>
      <c r="BN477" s="7"/>
      <c r="BO477" s="4"/>
      <c r="BP477" s="8"/>
      <c r="BQ477" s="4"/>
      <c r="BR477" s="8"/>
      <c r="BS477" s="7"/>
      <c r="BT477" s="7"/>
      <c r="BU477" s="2" t="s">
        <v>230</v>
      </c>
      <c r="BV477" s="2" t="s">
        <v>270</v>
      </c>
      <c r="BW477" s="2" t="s">
        <v>220</v>
      </c>
      <c r="BX477" s="2" t="s">
        <v>584</v>
      </c>
      <c r="BY477" s="2" t="s">
        <v>232</v>
      </c>
      <c r="BZ477" s="2" t="s">
        <v>220</v>
      </c>
      <c r="CA477" s="4"/>
      <c r="CB477" s="8"/>
      <c r="CC477" s="4"/>
      <c r="CD477" s="8"/>
      <c r="CE477" s="7"/>
      <c r="CF477" s="7"/>
      <c r="CG477" s="2" t="s">
        <v>230</v>
      </c>
      <c r="CH477" s="2" t="s">
        <v>270</v>
      </c>
      <c r="CI477" s="2" t="s">
        <v>3851</v>
      </c>
      <c r="CJ477" s="2" t="s">
        <v>3855</v>
      </c>
      <c r="CK477" s="2" t="s">
        <v>232</v>
      </c>
      <c r="CL477" s="2" t="s">
        <v>220</v>
      </c>
      <c r="CM477" s="4"/>
      <c r="CN477" s="8"/>
      <c r="CO477" s="4"/>
      <c r="CP477" s="8"/>
      <c r="CQ477" s="7"/>
      <c r="CR477" s="7"/>
      <c r="CS477" s="2" t="s">
        <v>230</v>
      </c>
      <c r="CT477" s="2" t="s">
        <v>270</v>
      </c>
      <c r="CU477" s="2" t="s">
        <v>235</v>
      </c>
      <c r="CV477" s="2" t="s">
        <v>457</v>
      </c>
      <c r="CW477" s="2" t="s">
        <v>232</v>
      </c>
      <c r="CX477" s="2" t="s">
        <v>220</v>
      </c>
      <c r="CY477" s="4"/>
      <c r="CZ477" s="8"/>
      <c r="DA477" s="4"/>
      <c r="DB477" s="8"/>
      <c r="DC477" s="7"/>
      <c r="DD477" s="7"/>
      <c r="DE477" s="2" t="s">
        <v>230</v>
      </c>
      <c r="DF477" s="2" t="s">
        <v>270</v>
      </c>
      <c r="DG477" s="2" t="s">
        <v>1690</v>
      </c>
      <c r="DH477" s="2" t="s">
        <v>279</v>
      </c>
      <c r="DI477" s="2" t="s">
        <v>232</v>
      </c>
      <c r="DJ477" s="2" t="s">
        <v>220</v>
      </c>
      <c r="DK477" s="4"/>
      <c r="DL477" s="8"/>
      <c r="DM477" s="4"/>
      <c r="DN477" s="8"/>
      <c r="DO477" s="7"/>
      <c r="DP477" s="7"/>
      <c r="DQ477" s="2" t="s">
        <v>230</v>
      </c>
      <c r="DR477" s="2" t="s">
        <v>270</v>
      </c>
      <c r="DS477" s="2" t="s">
        <v>1741</v>
      </c>
      <c r="DT477" s="2" t="s">
        <v>2693</v>
      </c>
      <c r="DU477" s="2" t="s">
        <v>232</v>
      </c>
      <c r="DV477" s="2" t="s">
        <v>220</v>
      </c>
      <c r="DW477" s="4"/>
      <c r="DX477" s="8"/>
      <c r="DY477" s="4"/>
      <c r="DZ477" s="8"/>
      <c r="EA477" s="7"/>
      <c r="EB477" s="7"/>
      <c r="EC477" s="2" t="s">
        <v>230</v>
      </c>
      <c r="ED477" s="2" t="s">
        <v>270</v>
      </c>
      <c r="EE477" s="2" t="s">
        <v>1999</v>
      </c>
      <c r="EF477" s="2" t="s">
        <v>2642</v>
      </c>
      <c r="EG477" s="2" t="s">
        <v>232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268</v>
      </c>
      <c r="EP477" s="2" t="s">
        <v>270</v>
      </c>
      <c r="EQ477" s="2" t="s">
        <v>220</v>
      </c>
      <c r="ER477" s="2" t="s">
        <v>220</v>
      </c>
      <c r="ES477" s="2" t="s">
        <v>232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254</v>
      </c>
      <c r="FB477" s="2" t="s">
        <v>270</v>
      </c>
      <c r="FC477" s="2" t="s">
        <v>220</v>
      </c>
      <c r="FD477" s="2" t="s">
        <v>220</v>
      </c>
      <c r="FE477" s="2" t="s">
        <v>232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254</v>
      </c>
      <c r="FN477" s="2" t="s">
        <v>270</v>
      </c>
      <c r="FO477" s="2" t="s">
        <v>220</v>
      </c>
      <c r="FP477" s="2" t="s">
        <v>220</v>
      </c>
      <c r="FQ477" s="2" t="s">
        <v>232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277</v>
      </c>
      <c r="FZ477" s="2" t="s">
        <v>217</v>
      </c>
      <c r="GA477" s="2" t="s">
        <v>220</v>
      </c>
      <c r="GB477" s="2" t="s">
        <v>220</v>
      </c>
      <c r="GC477" s="2" t="s">
        <v>232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220</v>
      </c>
      <c r="GL477" s="2" t="s">
        <v>220</v>
      </c>
      <c r="GM477" s="2" t="s">
        <v>220</v>
      </c>
      <c r="GN477" s="2" t="s">
        <v>220</v>
      </c>
      <c r="GO477" s="2" t="s">
        <v>220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268</v>
      </c>
      <c r="GX477" s="2" t="s">
        <v>270</v>
      </c>
      <c r="GY477" s="2" t="s">
        <v>220</v>
      </c>
      <c r="GZ477" s="2" t="s">
        <v>220</v>
      </c>
      <c r="HA477" s="2" t="s">
        <v>232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268</v>
      </c>
      <c r="HJ477" s="2" t="s">
        <v>270</v>
      </c>
      <c r="HK477" s="2" t="s">
        <v>220</v>
      </c>
      <c r="HL477" s="2" t="s">
        <v>220</v>
      </c>
      <c r="HM477" s="2" t="s">
        <v>232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277</v>
      </c>
      <c r="HV477" s="2" t="s">
        <v>270</v>
      </c>
      <c r="HW477" s="2" t="s">
        <v>220</v>
      </c>
      <c r="HX477" s="2" t="s">
        <v>220</v>
      </c>
      <c r="HY477" s="2" t="s">
        <v>232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230</v>
      </c>
      <c r="IH477" s="2" t="s">
        <v>270</v>
      </c>
      <c r="II477" s="2" t="s">
        <v>679</v>
      </c>
      <c r="IJ477" s="2" t="s">
        <v>1990</v>
      </c>
      <c r="IK477" s="2" t="s">
        <v>232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268</v>
      </c>
      <c r="IT477" s="2" t="s">
        <v>270</v>
      </c>
      <c r="IU477" s="2" t="s">
        <v>220</v>
      </c>
      <c r="IV477" s="2" t="s">
        <v>220</v>
      </c>
      <c r="IW477" s="2" t="s">
        <v>232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254</v>
      </c>
      <c r="JF477" s="2" t="s">
        <v>270</v>
      </c>
      <c r="JG477" s="2" t="s">
        <v>1387</v>
      </c>
      <c r="JH477" s="2" t="s">
        <v>220</v>
      </c>
      <c r="JI477" s="2" t="s">
        <v>232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230</v>
      </c>
      <c r="JR477" s="2" t="s">
        <v>270</v>
      </c>
      <c r="JS477" s="2" t="s">
        <v>3853</v>
      </c>
      <c r="JT477" s="2" t="s">
        <v>587</v>
      </c>
      <c r="JU477" s="2" t="s">
        <v>232</v>
      </c>
      <c r="JV477" s="2" t="s">
        <v>220</v>
      </c>
      <c r="JW477" s="4"/>
      <c r="JX477" s="8"/>
      <c r="JY477" s="4"/>
      <c r="JZ477" s="8"/>
      <c r="KA477" s="7"/>
      <c r="KB477" s="7"/>
      <c r="KC477" s="2" t="s">
        <v>277</v>
      </c>
      <c r="KD477" s="2" t="s">
        <v>270</v>
      </c>
      <c r="KE477" s="2" t="s">
        <v>220</v>
      </c>
      <c r="KF477" s="2" t="s">
        <v>220</v>
      </c>
      <c r="KG477" s="2" t="s">
        <v>232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254</v>
      </c>
      <c r="KP477" s="2" t="s">
        <v>270</v>
      </c>
      <c r="KQ477" s="2" t="s">
        <v>220</v>
      </c>
      <c r="KR477" s="2" t="s">
        <v>220</v>
      </c>
      <c r="KS477" s="2" t="s">
        <v>232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268</v>
      </c>
      <c r="LB477" s="2" t="s">
        <v>270</v>
      </c>
      <c r="LC477" s="2" t="s">
        <v>220</v>
      </c>
      <c r="LD477" s="2" t="s">
        <v>220</v>
      </c>
      <c r="LE477" s="2" t="s">
        <v>232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268</v>
      </c>
      <c r="LN477" s="2" t="s">
        <v>270</v>
      </c>
      <c r="LO477" s="2" t="s">
        <v>220</v>
      </c>
      <c r="LP477" s="2" t="s">
        <v>220</v>
      </c>
      <c r="LQ477" s="2" t="s">
        <v>232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230</v>
      </c>
      <c r="LZ477" s="2" t="s">
        <v>270</v>
      </c>
      <c r="MA477" s="2" t="s">
        <v>2612</v>
      </c>
      <c r="MB477" s="2" t="s">
        <v>220</v>
      </c>
      <c r="MC477" s="2" t="s">
        <v>232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277</v>
      </c>
      <c r="ML477" s="2" t="s">
        <v>270</v>
      </c>
      <c r="MM477" s="2" t="s">
        <v>220</v>
      </c>
      <c r="MN477" s="2" t="s">
        <v>220</v>
      </c>
      <c r="MO477" s="2" t="s">
        <v>232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230</v>
      </c>
      <c r="MX477" s="2" t="s">
        <v>270</v>
      </c>
      <c r="MY477" s="2" t="s">
        <v>1710</v>
      </c>
      <c r="MZ477" s="2" t="s">
        <v>220</v>
      </c>
      <c r="NA477" s="2" t="s">
        <v>232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220</v>
      </c>
      <c r="NK477" s="2" t="s">
        <v>220</v>
      </c>
      <c r="NL477" s="2" t="s">
        <v>220</v>
      </c>
      <c r="NM477" s="2" t="s">
        <v>220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277</v>
      </c>
      <c r="NV477" s="2" t="s">
        <v>270</v>
      </c>
      <c r="NW477" s="2" t="s">
        <v>220</v>
      </c>
      <c r="NX477" s="2" t="s">
        <v>220</v>
      </c>
      <c r="NY477" s="2" t="s">
        <v>232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220</v>
      </c>
      <c r="OI477" s="2" t="s">
        <v>220</v>
      </c>
      <c r="OJ477" s="2" t="s">
        <v>220</v>
      </c>
      <c r="OK477" s="2" t="s">
        <v>220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230</v>
      </c>
      <c r="OT477" s="2" t="s">
        <v>270</v>
      </c>
      <c r="OU477" s="2" t="s">
        <v>607</v>
      </c>
      <c r="OV477" s="2" t="s">
        <v>2376</v>
      </c>
      <c r="OW477" s="2" t="s">
        <v>232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220</v>
      </c>
      <c r="PG477" s="2" t="s">
        <v>220</v>
      </c>
      <c r="PH477" s="2" t="s">
        <v>220</v>
      </c>
      <c r="PI477" s="2" t="s">
        <v>220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277</v>
      </c>
      <c r="PR477" s="2" t="s">
        <v>270</v>
      </c>
      <c r="PS477" s="2" t="s">
        <v>220</v>
      </c>
      <c r="PT477" s="2" t="s">
        <v>220</v>
      </c>
      <c r="PU477" s="2" t="s">
        <v>232</v>
      </c>
      <c r="PV477" s="2" t="s">
        <v>220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</row>
    <row r="478">
      <c r="A478" s="2" t="s">
        <v>3856</v>
      </c>
      <c r="B478" s="2" t="s">
        <v>209</v>
      </c>
      <c r="C478" s="2" t="s">
        <v>3341</v>
      </c>
      <c r="D478" s="2" t="s">
        <v>2673</v>
      </c>
      <c r="E478" s="2" t="s">
        <v>2674</v>
      </c>
      <c r="F478" s="2" t="s">
        <v>3513</v>
      </c>
      <c r="G478" s="2" t="s">
        <v>3513</v>
      </c>
      <c r="H478" s="2" t="s">
        <v>3513</v>
      </c>
      <c r="I478" s="2" t="s">
        <v>2712</v>
      </c>
      <c r="J478" s="2" t="s">
        <v>2772</v>
      </c>
      <c r="K478" s="2" t="s">
        <v>1436</v>
      </c>
      <c r="L478" s="3">
        <v>22.5</v>
      </c>
      <c r="M478" s="3">
        <v>23.62</v>
      </c>
      <c r="N478" s="3">
        <v>49.99</v>
      </c>
      <c r="O478" s="2" t="s">
        <v>217</v>
      </c>
      <c r="P478" s="2" t="s">
        <v>673</v>
      </c>
      <c r="Q478" s="2" t="s">
        <v>219</v>
      </c>
      <c r="R478" s="2" t="s">
        <v>220</v>
      </c>
      <c r="S478" s="2" t="s">
        <v>3514</v>
      </c>
      <c r="T478" s="2" t="s">
        <v>220</v>
      </c>
      <c r="U478" s="2" t="s">
        <v>220</v>
      </c>
      <c r="V478" s="2" t="s">
        <v>3167</v>
      </c>
      <c r="W478" s="2" t="s">
        <v>3167</v>
      </c>
      <c r="X478" s="2" t="s">
        <v>3029</v>
      </c>
      <c r="Y478" s="2" t="s">
        <v>582</v>
      </c>
      <c r="Z478" s="4">
        <v>102</v>
      </c>
      <c r="AA478" s="4">
        <f>=ROUNDDOWN(14.5714285714286,0)</f>
      </c>
      <c r="AB478" s="5">
        <v>7</v>
      </c>
      <c r="AC478" s="2" t="s">
        <v>3008</v>
      </c>
      <c r="AD478" s="4">
        <v>230</v>
      </c>
      <c r="AE478" s="4">
        <v>296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>
        <v>30</v>
      </c>
      <c r="AQ478" s="8">
        <v>713.41</v>
      </c>
      <c r="AR478" s="4">
        <v>24</v>
      </c>
      <c r="AS478" s="8">
        <v>558.33</v>
      </c>
      <c r="AT478" s="7">
        <v>0.25</v>
      </c>
      <c r="AU478" s="7">
        <v>0.2778</v>
      </c>
      <c r="AV478" s="4">
        <v>52</v>
      </c>
      <c r="AW478" s="8">
        <v>1104.66</v>
      </c>
      <c r="AX478" s="4">
        <v>52</v>
      </c>
      <c r="AY478" s="8">
        <v>1051.44</v>
      </c>
      <c r="AZ478" s="7" t="s">
        <v>220</v>
      </c>
      <c r="BA478" s="7">
        <v>0.0506</v>
      </c>
      <c r="BB478" s="7">
        <v>0.6458</v>
      </c>
      <c r="BC478" s="4">
        <v>70</v>
      </c>
      <c r="BD478" s="8">
        <v>1532.93</v>
      </c>
      <c r="BE478" s="4">
        <v>94</v>
      </c>
      <c r="BF478" s="8">
        <v>2029.23</v>
      </c>
      <c r="BG478" s="7">
        <v>-0.2553</v>
      </c>
      <c r="BH478" s="7">
        <v>-0.2446</v>
      </c>
      <c r="BI478" s="7">
        <v>0.7206</v>
      </c>
      <c r="BJ478" s="4">
        <v>30</v>
      </c>
      <c r="BK478" s="8">
        <v>713.41</v>
      </c>
      <c r="BL478" s="2" t="s">
        <v>3857</v>
      </c>
      <c r="BM478" s="7">
        <v>1</v>
      </c>
      <c r="BN478" s="7">
        <v>1</v>
      </c>
      <c r="BO478" s="4">
        <v>7</v>
      </c>
      <c r="BP478" s="8">
        <v>156.52</v>
      </c>
      <c r="BQ478" s="4">
        <v>6</v>
      </c>
      <c r="BR478" s="8">
        <v>134.16</v>
      </c>
      <c r="BS478" s="7">
        <v>0.1667</v>
      </c>
      <c r="BT478" s="7">
        <v>0.1667</v>
      </c>
      <c r="BU478" s="2" t="s">
        <v>230</v>
      </c>
      <c r="BV478" s="2" t="s">
        <v>217</v>
      </c>
      <c r="BW478" s="2" t="s">
        <v>220</v>
      </c>
      <c r="BX478" s="2" t="s">
        <v>3780</v>
      </c>
      <c r="BY478" s="2" t="s">
        <v>232</v>
      </c>
      <c r="BZ478" s="2" t="s">
        <v>220</v>
      </c>
      <c r="CA478" s="4">
        <v>9</v>
      </c>
      <c r="CB478" s="8">
        <v>216.81</v>
      </c>
      <c r="CC478" s="4">
        <v>5</v>
      </c>
      <c r="CD478" s="8">
        <v>120.45</v>
      </c>
      <c r="CE478" s="7">
        <v>0.8</v>
      </c>
      <c r="CF478" s="7">
        <v>0.8</v>
      </c>
      <c r="CG478" s="2" t="s">
        <v>230</v>
      </c>
      <c r="CH478" s="2" t="s">
        <v>217</v>
      </c>
      <c r="CI478" s="2" t="s">
        <v>591</v>
      </c>
      <c r="CJ478" s="2" t="s">
        <v>3729</v>
      </c>
      <c r="CK478" s="2" t="s">
        <v>232</v>
      </c>
      <c r="CL478" s="2" t="s">
        <v>220</v>
      </c>
      <c r="CM478" s="4">
        <v>3</v>
      </c>
      <c r="CN478" s="8">
        <v>75</v>
      </c>
      <c r="CO478" s="4">
        <v>2</v>
      </c>
      <c r="CP478" s="8">
        <v>50</v>
      </c>
      <c r="CQ478" s="7">
        <v>0.5</v>
      </c>
      <c r="CR478" s="7">
        <v>0.5</v>
      </c>
      <c r="CS478" s="2" t="s">
        <v>230</v>
      </c>
      <c r="CT478" s="2" t="s">
        <v>217</v>
      </c>
      <c r="CU478" s="2" t="s">
        <v>2693</v>
      </c>
      <c r="CV478" s="2" t="s">
        <v>3564</v>
      </c>
      <c r="CW478" s="2" t="s">
        <v>232</v>
      </c>
      <c r="CX478" s="2" t="s">
        <v>220</v>
      </c>
      <c r="CY478" s="4"/>
      <c r="CZ478" s="8"/>
      <c r="DA478" s="4">
        <v>1</v>
      </c>
      <c r="DB478" s="8">
        <v>21.7</v>
      </c>
      <c r="DC478" s="7">
        <v>-1</v>
      </c>
      <c r="DD478" s="7">
        <v>-1</v>
      </c>
      <c r="DE478" s="2" t="s">
        <v>230</v>
      </c>
      <c r="DF478" s="2" t="s">
        <v>217</v>
      </c>
      <c r="DG478" s="2" t="s">
        <v>591</v>
      </c>
      <c r="DH478" s="2" t="s">
        <v>3858</v>
      </c>
      <c r="DI478" s="2" t="s">
        <v>232</v>
      </c>
      <c r="DJ478" s="2" t="s">
        <v>220</v>
      </c>
      <c r="DK478" s="4">
        <v>3</v>
      </c>
      <c r="DL478" s="8">
        <v>70.86</v>
      </c>
      <c r="DM478" s="4">
        <v>1</v>
      </c>
      <c r="DN478" s="8">
        <v>23.62</v>
      </c>
      <c r="DO478" s="7">
        <v>2</v>
      </c>
      <c r="DP478" s="7">
        <v>2</v>
      </c>
      <c r="DQ478" s="2" t="s">
        <v>230</v>
      </c>
      <c r="DR478" s="2" t="s">
        <v>217</v>
      </c>
      <c r="DS478" s="2" t="s">
        <v>591</v>
      </c>
      <c r="DT478" s="2" t="s">
        <v>3602</v>
      </c>
      <c r="DU478" s="2" t="s">
        <v>232</v>
      </c>
      <c r="DV478" s="2" t="s">
        <v>220</v>
      </c>
      <c r="DW478" s="4">
        <v>2</v>
      </c>
      <c r="DX478" s="8">
        <v>45.36</v>
      </c>
      <c r="DY478" s="4">
        <v>2</v>
      </c>
      <c r="DZ478" s="8">
        <v>34.02</v>
      </c>
      <c r="EA478" s="7"/>
      <c r="EB478" s="7">
        <v>0.3333</v>
      </c>
      <c r="EC478" s="2" t="s">
        <v>230</v>
      </c>
      <c r="ED478" s="2" t="s">
        <v>217</v>
      </c>
      <c r="EE478" s="2" t="s">
        <v>591</v>
      </c>
      <c r="EF478" s="2" t="s">
        <v>1498</v>
      </c>
      <c r="EG478" s="2" t="s">
        <v>232</v>
      </c>
      <c r="EH478" s="2" t="s">
        <v>220</v>
      </c>
      <c r="EI478" s="4"/>
      <c r="EJ478" s="8"/>
      <c r="EK478" s="4"/>
      <c r="EL478" s="8"/>
      <c r="EM478" s="7"/>
      <c r="EN478" s="7"/>
      <c r="EO478" s="2" t="s">
        <v>268</v>
      </c>
      <c r="EP478" s="2" t="s">
        <v>217</v>
      </c>
      <c r="EQ478" s="2" t="s">
        <v>220</v>
      </c>
      <c r="ER478" s="2" t="s">
        <v>220</v>
      </c>
      <c r="ES478" s="2" t="s">
        <v>232</v>
      </c>
      <c r="ET478" s="2" t="s">
        <v>220</v>
      </c>
      <c r="EU478" s="4">
        <v>6</v>
      </c>
      <c r="EV478" s="8">
        <v>148.86</v>
      </c>
      <c r="EW478" s="4">
        <v>3</v>
      </c>
      <c r="EX478" s="8">
        <v>74.43</v>
      </c>
      <c r="EY478" s="7">
        <v>1</v>
      </c>
      <c r="EZ478" s="7">
        <v>1</v>
      </c>
      <c r="FA478" s="2" t="s">
        <v>230</v>
      </c>
      <c r="FB478" s="2" t="s">
        <v>217</v>
      </c>
      <c r="FC478" s="2" t="s">
        <v>591</v>
      </c>
      <c r="FD478" s="2" t="s">
        <v>3859</v>
      </c>
      <c r="FE478" s="2" t="s">
        <v>232</v>
      </c>
      <c r="FF478" s="2" t="s">
        <v>220</v>
      </c>
      <c r="FG478" s="4"/>
      <c r="FH478" s="8"/>
      <c r="FI478" s="4">
        <v>3</v>
      </c>
      <c r="FJ478" s="8">
        <v>74.43</v>
      </c>
      <c r="FK478" s="7">
        <v>-1</v>
      </c>
      <c r="FL478" s="7">
        <v>-1</v>
      </c>
      <c r="FM478" s="2" t="s">
        <v>230</v>
      </c>
      <c r="FN478" s="2" t="s">
        <v>217</v>
      </c>
      <c r="FO478" s="2" t="s">
        <v>458</v>
      </c>
      <c r="FP478" s="2" t="s">
        <v>329</v>
      </c>
      <c r="FQ478" s="2" t="s">
        <v>232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277</v>
      </c>
      <c r="FZ478" s="2" t="s">
        <v>217</v>
      </c>
      <c r="GA478" s="2" t="s">
        <v>220</v>
      </c>
      <c r="GB478" s="2" t="s">
        <v>220</v>
      </c>
      <c r="GC478" s="2" t="s">
        <v>232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386</v>
      </c>
      <c r="GL478" s="2" t="s">
        <v>217</v>
      </c>
      <c r="GM478" s="2" t="s">
        <v>220</v>
      </c>
      <c r="GN478" s="2" t="s">
        <v>220</v>
      </c>
      <c r="GO478" s="2" t="s">
        <v>232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268</v>
      </c>
      <c r="GX478" s="2" t="s">
        <v>217</v>
      </c>
      <c r="GY478" s="2" t="s">
        <v>220</v>
      </c>
      <c r="GZ478" s="2" t="s">
        <v>220</v>
      </c>
      <c r="HA478" s="2" t="s">
        <v>232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254</v>
      </c>
      <c r="HJ478" s="2" t="s">
        <v>217</v>
      </c>
      <c r="HK478" s="2" t="s">
        <v>220</v>
      </c>
      <c r="HL478" s="2" t="s">
        <v>220</v>
      </c>
      <c r="HM478" s="2" t="s">
        <v>232</v>
      </c>
      <c r="HN478" s="2" t="s">
        <v>220</v>
      </c>
      <c r="HO478" s="4"/>
      <c r="HP478" s="8"/>
      <c r="HQ478" s="4">
        <v>1</v>
      </c>
      <c r="HR478" s="8">
        <v>25.52</v>
      </c>
      <c r="HS478" s="7">
        <v>-1</v>
      </c>
      <c r="HT478" s="7">
        <v>-1</v>
      </c>
      <c r="HU478" s="2" t="s">
        <v>230</v>
      </c>
      <c r="HV478" s="2" t="s">
        <v>217</v>
      </c>
      <c r="HW478" s="2" t="s">
        <v>885</v>
      </c>
      <c r="HX478" s="2" t="s">
        <v>1338</v>
      </c>
      <c r="HY478" s="2" t="s">
        <v>232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230</v>
      </c>
      <c r="IH478" s="2" t="s">
        <v>217</v>
      </c>
      <c r="II478" s="2" t="s">
        <v>591</v>
      </c>
      <c r="IJ478" s="2" t="s">
        <v>2266</v>
      </c>
      <c r="IK478" s="2" t="s">
        <v>232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277</v>
      </c>
      <c r="IT478" s="2" t="s">
        <v>217</v>
      </c>
      <c r="IU478" s="2" t="s">
        <v>220</v>
      </c>
      <c r="IV478" s="2" t="s">
        <v>220</v>
      </c>
      <c r="IW478" s="2" t="s">
        <v>232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254</v>
      </c>
      <c r="JF478" s="2" t="s">
        <v>217</v>
      </c>
      <c r="JG478" s="2" t="s">
        <v>2728</v>
      </c>
      <c r="JH478" s="2" t="s">
        <v>220</v>
      </c>
      <c r="JI478" s="2" t="s">
        <v>232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230</v>
      </c>
      <c r="JR478" s="2" t="s">
        <v>217</v>
      </c>
      <c r="JS478" s="2" t="s">
        <v>591</v>
      </c>
      <c r="JT478" s="2" t="s">
        <v>3523</v>
      </c>
      <c r="JU478" s="2" t="s">
        <v>232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277</v>
      </c>
      <c r="KD478" s="2" t="s">
        <v>217</v>
      </c>
      <c r="KE478" s="2" t="s">
        <v>220</v>
      </c>
      <c r="KF478" s="2" t="s">
        <v>220</v>
      </c>
      <c r="KG478" s="2" t="s">
        <v>232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254</v>
      </c>
      <c r="KP478" s="2" t="s">
        <v>217</v>
      </c>
      <c r="KQ478" s="2" t="s">
        <v>220</v>
      </c>
      <c r="KR478" s="2" t="s">
        <v>220</v>
      </c>
      <c r="KS478" s="2" t="s">
        <v>232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277</v>
      </c>
      <c r="LB478" s="2" t="s">
        <v>217</v>
      </c>
      <c r="LC478" s="2" t="s">
        <v>220</v>
      </c>
      <c r="LD478" s="2" t="s">
        <v>220</v>
      </c>
      <c r="LE478" s="2" t="s">
        <v>232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277</v>
      </c>
      <c r="LN478" s="2" t="s">
        <v>217</v>
      </c>
      <c r="LO478" s="2" t="s">
        <v>220</v>
      </c>
      <c r="LP478" s="2" t="s">
        <v>220</v>
      </c>
      <c r="LQ478" s="2" t="s">
        <v>232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230</v>
      </c>
      <c r="LZ478" s="2" t="s">
        <v>270</v>
      </c>
      <c r="MA478" s="2" t="s">
        <v>974</v>
      </c>
      <c r="MB478" s="2" t="s">
        <v>622</v>
      </c>
      <c r="MC478" s="2" t="s">
        <v>232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230</v>
      </c>
      <c r="ML478" s="2" t="s">
        <v>270</v>
      </c>
      <c r="MM478" s="2" t="s">
        <v>421</v>
      </c>
      <c r="MN478" s="2" t="s">
        <v>220</v>
      </c>
      <c r="MO478" s="2" t="s">
        <v>232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230</v>
      </c>
      <c r="MX478" s="2" t="s">
        <v>274</v>
      </c>
      <c r="MY478" s="2" t="s">
        <v>849</v>
      </c>
      <c r="MZ478" s="2" t="s">
        <v>357</v>
      </c>
      <c r="NA478" s="2" t="s">
        <v>232</v>
      </c>
      <c r="NB478" s="2" t="s">
        <v>220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220</v>
      </c>
      <c r="NK478" s="2" t="s">
        <v>220</v>
      </c>
      <c r="NL478" s="2" t="s">
        <v>220</v>
      </c>
      <c r="NM478" s="2" t="s">
        <v>220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277</v>
      </c>
      <c r="NV478" s="2" t="s">
        <v>217</v>
      </c>
      <c r="NW478" s="2" t="s">
        <v>220</v>
      </c>
      <c r="NX478" s="2" t="s">
        <v>220</v>
      </c>
      <c r="NY478" s="2" t="s">
        <v>232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220</v>
      </c>
      <c r="OI478" s="2" t="s">
        <v>220</v>
      </c>
      <c r="OJ478" s="2" t="s">
        <v>220</v>
      </c>
      <c r="OK478" s="2" t="s">
        <v>220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254</v>
      </c>
      <c r="OT478" s="2" t="s">
        <v>270</v>
      </c>
      <c r="OU478" s="2" t="s">
        <v>220</v>
      </c>
      <c r="OV478" s="2" t="s">
        <v>220</v>
      </c>
      <c r="OW478" s="2" t="s">
        <v>232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220</v>
      </c>
      <c r="PG478" s="2" t="s">
        <v>220</v>
      </c>
      <c r="PH478" s="2" t="s">
        <v>220</v>
      </c>
      <c r="PI478" s="2" t="s">
        <v>220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230</v>
      </c>
      <c r="PR478" s="2" t="s">
        <v>270</v>
      </c>
      <c r="PS478" s="2" t="s">
        <v>609</v>
      </c>
      <c r="PT478" s="2" t="s">
        <v>3860</v>
      </c>
      <c r="PU478" s="2" t="s">
        <v>232</v>
      </c>
      <c r="PV478" s="2" t="s">
        <v>220</v>
      </c>
      <c r="PW478" s="4">
        <v>102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>
        <v>230</v>
      </c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>
        <v>66</v>
      </c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</row>
    <row r="479">
      <c r="A479" s="2" t="s">
        <v>3861</v>
      </c>
      <c r="B479" s="2" t="s">
        <v>209</v>
      </c>
      <c r="C479" s="2" t="s">
        <v>3341</v>
      </c>
      <c r="D479" s="2" t="s">
        <v>2673</v>
      </c>
      <c r="E479" s="2" t="s">
        <v>2674</v>
      </c>
      <c r="F479" s="2" t="s">
        <v>3513</v>
      </c>
      <c r="G479" s="2" t="s">
        <v>3513</v>
      </c>
      <c r="H479" s="2" t="s">
        <v>3513</v>
      </c>
      <c r="I479" s="2" t="s">
        <v>3862</v>
      </c>
      <c r="J479" s="2" t="s">
        <v>2738</v>
      </c>
      <c r="K479" s="2" t="s">
        <v>1436</v>
      </c>
      <c r="L479" s="3">
        <v>17.49</v>
      </c>
      <c r="M479" s="3">
        <v>18.37</v>
      </c>
      <c r="N479" s="3">
        <v>39.99</v>
      </c>
      <c r="O479" s="2" t="s">
        <v>217</v>
      </c>
      <c r="P479" s="2" t="s">
        <v>673</v>
      </c>
      <c r="Q479" s="2" t="s">
        <v>219</v>
      </c>
      <c r="R479" s="2" t="s">
        <v>220</v>
      </c>
      <c r="S479" s="2" t="s">
        <v>3514</v>
      </c>
      <c r="T479" s="2" t="s">
        <v>220</v>
      </c>
      <c r="U479" s="2" t="s">
        <v>220</v>
      </c>
      <c r="V479" s="2" t="s">
        <v>1033</v>
      </c>
      <c r="W479" s="2" t="s">
        <v>3167</v>
      </c>
      <c r="X479" s="2" t="s">
        <v>3029</v>
      </c>
      <c r="Y479" s="2" t="s">
        <v>582</v>
      </c>
      <c r="Z479" s="4">
        <v>35</v>
      </c>
      <c r="AA479" s="4">
        <f>=ROUNDDOWN(4.375,0)</f>
      </c>
      <c r="AB479" s="5">
        <v>8</v>
      </c>
      <c r="AC479" s="2" t="s">
        <v>3008</v>
      </c>
      <c r="AD479" s="4">
        <v>290</v>
      </c>
      <c r="AE479" s="4">
        <v>360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22</v>
      </c>
      <c r="AQ479" s="8">
        <v>391.25</v>
      </c>
      <c r="AR479" s="4">
        <v>28</v>
      </c>
      <c r="AS479" s="8">
        <v>493.11</v>
      </c>
      <c r="AT479" s="7">
        <v>-0.2143</v>
      </c>
      <c r="AU479" s="7">
        <v>-0.2066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0.3542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22</v>
      </c>
      <c r="BK479" s="8">
        <v>391.25</v>
      </c>
      <c r="BL479" s="2" t="s">
        <v>3002</v>
      </c>
      <c r="BM479" s="7">
        <v>1</v>
      </c>
      <c r="BN479" s="7">
        <v>1</v>
      </c>
      <c r="BO479" s="4">
        <v>4</v>
      </c>
      <c r="BP479" s="8">
        <v>67.08</v>
      </c>
      <c r="BQ479" s="4">
        <v>2</v>
      </c>
      <c r="BR479" s="8">
        <v>33.54</v>
      </c>
      <c r="BS479" s="7">
        <v>1</v>
      </c>
      <c r="BT479" s="7">
        <v>1</v>
      </c>
      <c r="BU479" s="2" t="s">
        <v>230</v>
      </c>
      <c r="BV479" s="2" t="s">
        <v>217</v>
      </c>
      <c r="BW479" s="2" t="s">
        <v>220</v>
      </c>
      <c r="BX479" s="2" t="s">
        <v>2311</v>
      </c>
      <c r="BY479" s="2" t="s">
        <v>269</v>
      </c>
      <c r="BZ479" s="2" t="s">
        <v>220</v>
      </c>
      <c r="CA479" s="4">
        <v>8</v>
      </c>
      <c r="CB479" s="8">
        <v>138</v>
      </c>
      <c r="CC479" s="4">
        <v>5</v>
      </c>
      <c r="CD479" s="8">
        <v>86.25</v>
      </c>
      <c r="CE479" s="7">
        <v>0.6</v>
      </c>
      <c r="CF479" s="7">
        <v>0.6</v>
      </c>
      <c r="CG479" s="2" t="s">
        <v>230</v>
      </c>
      <c r="CH479" s="2" t="s">
        <v>217</v>
      </c>
      <c r="CI479" s="2" t="s">
        <v>1632</v>
      </c>
      <c r="CJ479" s="2" t="s">
        <v>242</v>
      </c>
      <c r="CK479" s="2" t="s">
        <v>232</v>
      </c>
      <c r="CL479" s="2" t="s">
        <v>220</v>
      </c>
      <c r="CM479" s="4">
        <v>2</v>
      </c>
      <c r="CN479" s="8">
        <v>37.6</v>
      </c>
      <c r="CO479" s="4">
        <v>6</v>
      </c>
      <c r="CP479" s="8">
        <v>112.8</v>
      </c>
      <c r="CQ479" s="7">
        <v>-0.6667</v>
      </c>
      <c r="CR479" s="7">
        <v>-0.6667</v>
      </c>
      <c r="CS479" s="2" t="s">
        <v>230</v>
      </c>
      <c r="CT479" s="2" t="s">
        <v>217</v>
      </c>
      <c r="CU479" s="2" t="s">
        <v>2693</v>
      </c>
      <c r="CV479" s="2" t="s">
        <v>3863</v>
      </c>
      <c r="CW479" s="2" t="s">
        <v>232</v>
      </c>
      <c r="CX479" s="2" t="s">
        <v>220</v>
      </c>
      <c r="CY479" s="4">
        <v>1</v>
      </c>
      <c r="CZ479" s="8">
        <v>16.28</v>
      </c>
      <c r="DA479" s="4">
        <v>5</v>
      </c>
      <c r="DB479" s="8">
        <v>81.4</v>
      </c>
      <c r="DC479" s="7">
        <v>-0.8</v>
      </c>
      <c r="DD479" s="7">
        <v>-0.8</v>
      </c>
      <c r="DE479" s="2" t="s">
        <v>230</v>
      </c>
      <c r="DF479" s="2" t="s">
        <v>217</v>
      </c>
      <c r="DG479" s="2" t="s">
        <v>591</v>
      </c>
      <c r="DH479" s="2" t="s">
        <v>3864</v>
      </c>
      <c r="DI479" s="2" t="s">
        <v>232</v>
      </c>
      <c r="DJ479" s="2" t="s">
        <v>220</v>
      </c>
      <c r="DK479" s="4">
        <v>1</v>
      </c>
      <c r="DL479" s="8">
        <v>18.37</v>
      </c>
      <c r="DM479" s="4"/>
      <c r="DN479" s="8"/>
      <c r="DO479" s="7"/>
      <c r="DP479" s="7"/>
      <c r="DQ479" s="2" t="s">
        <v>230</v>
      </c>
      <c r="DR479" s="2" t="s">
        <v>217</v>
      </c>
      <c r="DS479" s="2" t="s">
        <v>591</v>
      </c>
      <c r="DT479" s="2" t="s">
        <v>3476</v>
      </c>
      <c r="DU479" s="2" t="s">
        <v>232</v>
      </c>
      <c r="DV479" s="2" t="s">
        <v>220</v>
      </c>
      <c r="DW479" s="4">
        <v>2</v>
      </c>
      <c r="DX479" s="8">
        <v>36.8</v>
      </c>
      <c r="DY479" s="4">
        <v>3</v>
      </c>
      <c r="DZ479" s="8">
        <v>44.16</v>
      </c>
      <c r="EA479" s="7">
        <v>-0.3333</v>
      </c>
      <c r="EB479" s="7">
        <v>-0.1667</v>
      </c>
      <c r="EC479" s="2" t="s">
        <v>230</v>
      </c>
      <c r="ED479" s="2" t="s">
        <v>217</v>
      </c>
      <c r="EE479" s="2" t="s">
        <v>591</v>
      </c>
      <c r="EF479" s="2" t="s">
        <v>3448</v>
      </c>
      <c r="EG479" s="2" t="s">
        <v>232</v>
      </c>
      <c r="EH479" s="2" t="s">
        <v>220</v>
      </c>
      <c r="EI479" s="4"/>
      <c r="EJ479" s="8"/>
      <c r="EK479" s="4"/>
      <c r="EL479" s="8"/>
      <c r="EM479" s="7"/>
      <c r="EN479" s="7"/>
      <c r="EO479" s="2" t="s">
        <v>268</v>
      </c>
      <c r="EP479" s="2" t="s">
        <v>217</v>
      </c>
      <c r="EQ479" s="2" t="s">
        <v>220</v>
      </c>
      <c r="ER479" s="2" t="s">
        <v>220</v>
      </c>
      <c r="ES479" s="2" t="s">
        <v>232</v>
      </c>
      <c r="ET479" s="2" t="s">
        <v>220</v>
      </c>
      <c r="EU479" s="4">
        <v>4</v>
      </c>
      <c r="EV479" s="8">
        <v>77.12</v>
      </c>
      <c r="EW479" s="4">
        <v>3</v>
      </c>
      <c r="EX479" s="8">
        <v>57.84</v>
      </c>
      <c r="EY479" s="7">
        <v>0.3333</v>
      </c>
      <c r="EZ479" s="7">
        <v>0.3333</v>
      </c>
      <c r="FA479" s="2" t="s">
        <v>230</v>
      </c>
      <c r="FB479" s="2" t="s">
        <v>217</v>
      </c>
      <c r="FC479" s="2" t="s">
        <v>591</v>
      </c>
      <c r="FD479" s="2" t="s">
        <v>3859</v>
      </c>
      <c r="FE479" s="2" t="s">
        <v>232</v>
      </c>
      <c r="FF479" s="2" t="s">
        <v>220</v>
      </c>
      <c r="FG479" s="4"/>
      <c r="FH479" s="8"/>
      <c r="FI479" s="4">
        <v>4</v>
      </c>
      <c r="FJ479" s="8">
        <v>77.12</v>
      </c>
      <c r="FK479" s="7">
        <v>-1</v>
      </c>
      <c r="FL479" s="7">
        <v>-1</v>
      </c>
      <c r="FM479" s="2" t="s">
        <v>230</v>
      </c>
      <c r="FN479" s="2" t="s">
        <v>217</v>
      </c>
      <c r="FO479" s="2" t="s">
        <v>458</v>
      </c>
      <c r="FP479" s="2" t="s">
        <v>329</v>
      </c>
      <c r="FQ479" s="2" t="s">
        <v>232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277</v>
      </c>
      <c r="FZ479" s="2" t="s">
        <v>217</v>
      </c>
      <c r="GA479" s="2" t="s">
        <v>220</v>
      </c>
      <c r="GB479" s="2" t="s">
        <v>220</v>
      </c>
      <c r="GC479" s="2" t="s">
        <v>232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386</v>
      </c>
      <c r="GL479" s="2" t="s">
        <v>217</v>
      </c>
      <c r="GM479" s="2" t="s">
        <v>220</v>
      </c>
      <c r="GN479" s="2" t="s">
        <v>220</v>
      </c>
      <c r="GO479" s="2" t="s">
        <v>232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268</v>
      </c>
      <c r="GX479" s="2" t="s">
        <v>217</v>
      </c>
      <c r="GY479" s="2" t="s">
        <v>220</v>
      </c>
      <c r="GZ479" s="2" t="s">
        <v>220</v>
      </c>
      <c r="HA479" s="2" t="s">
        <v>232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254</v>
      </c>
      <c r="HJ479" s="2" t="s">
        <v>217</v>
      </c>
      <c r="HK479" s="2" t="s">
        <v>220</v>
      </c>
      <c r="HL479" s="2" t="s">
        <v>220</v>
      </c>
      <c r="HM479" s="2" t="s">
        <v>232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230</v>
      </c>
      <c r="HV479" s="2" t="s">
        <v>217</v>
      </c>
      <c r="HW479" s="2" t="s">
        <v>2641</v>
      </c>
      <c r="HX479" s="2" t="s">
        <v>3511</v>
      </c>
      <c r="HY479" s="2" t="s">
        <v>232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230</v>
      </c>
      <c r="IH479" s="2" t="s">
        <v>217</v>
      </c>
      <c r="II479" s="2" t="s">
        <v>591</v>
      </c>
      <c r="IJ479" s="2" t="s">
        <v>3468</v>
      </c>
      <c r="IK479" s="2" t="s">
        <v>232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277</v>
      </c>
      <c r="IT479" s="2" t="s">
        <v>217</v>
      </c>
      <c r="IU479" s="2" t="s">
        <v>220</v>
      </c>
      <c r="IV479" s="2" t="s">
        <v>220</v>
      </c>
      <c r="IW479" s="2" t="s">
        <v>232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254</v>
      </c>
      <c r="JF479" s="2" t="s">
        <v>217</v>
      </c>
      <c r="JG479" s="2" t="s">
        <v>2728</v>
      </c>
      <c r="JH479" s="2" t="s">
        <v>220</v>
      </c>
      <c r="JI479" s="2" t="s">
        <v>232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230</v>
      </c>
      <c r="JR479" s="2" t="s">
        <v>217</v>
      </c>
      <c r="JS479" s="2" t="s">
        <v>591</v>
      </c>
      <c r="JT479" s="2" t="s">
        <v>220</v>
      </c>
      <c r="JU479" s="2" t="s">
        <v>232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277</v>
      </c>
      <c r="KD479" s="2" t="s">
        <v>217</v>
      </c>
      <c r="KE479" s="2" t="s">
        <v>220</v>
      </c>
      <c r="KF479" s="2" t="s">
        <v>220</v>
      </c>
      <c r="KG479" s="2" t="s">
        <v>232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254</v>
      </c>
      <c r="KP479" s="2" t="s">
        <v>217</v>
      </c>
      <c r="KQ479" s="2" t="s">
        <v>220</v>
      </c>
      <c r="KR479" s="2" t="s">
        <v>220</v>
      </c>
      <c r="KS479" s="2" t="s">
        <v>232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277</v>
      </c>
      <c r="LB479" s="2" t="s">
        <v>217</v>
      </c>
      <c r="LC479" s="2" t="s">
        <v>220</v>
      </c>
      <c r="LD479" s="2" t="s">
        <v>220</v>
      </c>
      <c r="LE479" s="2" t="s">
        <v>232</v>
      </c>
      <c r="LF479" s="2" t="s">
        <v>220</v>
      </c>
      <c r="LG479" s="4"/>
      <c r="LH479" s="8"/>
      <c r="LI479" s="4"/>
      <c r="LJ479" s="8"/>
      <c r="LK479" s="7"/>
      <c r="LL479" s="7"/>
      <c r="LM479" s="2" t="s">
        <v>277</v>
      </c>
      <c r="LN479" s="2" t="s">
        <v>217</v>
      </c>
      <c r="LO479" s="2" t="s">
        <v>220</v>
      </c>
      <c r="LP479" s="2" t="s">
        <v>220</v>
      </c>
      <c r="LQ479" s="2" t="s">
        <v>232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270</v>
      </c>
      <c r="MA479" s="2" t="s">
        <v>974</v>
      </c>
      <c r="MB479" s="2" t="s">
        <v>220</v>
      </c>
      <c r="MC479" s="2" t="s">
        <v>232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230</v>
      </c>
      <c r="ML479" s="2" t="s">
        <v>270</v>
      </c>
      <c r="MM479" s="2" t="s">
        <v>421</v>
      </c>
      <c r="MN479" s="2" t="s">
        <v>220</v>
      </c>
      <c r="MO479" s="2" t="s">
        <v>232</v>
      </c>
      <c r="MP479" s="2" t="s">
        <v>220</v>
      </c>
      <c r="MQ479" s="4"/>
      <c r="MR479" s="8"/>
      <c r="MS479" s="4"/>
      <c r="MT479" s="8"/>
      <c r="MU479" s="7"/>
      <c r="MV479" s="7"/>
      <c r="MW479" s="2" t="s">
        <v>230</v>
      </c>
      <c r="MX479" s="2" t="s">
        <v>274</v>
      </c>
      <c r="MY479" s="2" t="s">
        <v>849</v>
      </c>
      <c r="MZ479" s="2" t="s">
        <v>862</v>
      </c>
      <c r="NA479" s="2" t="s">
        <v>269</v>
      </c>
      <c r="NB479" s="2" t="s">
        <v>220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220</v>
      </c>
      <c r="NK479" s="2" t="s">
        <v>220</v>
      </c>
      <c r="NL479" s="2" t="s">
        <v>220</v>
      </c>
      <c r="NM479" s="2" t="s">
        <v>220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277</v>
      </c>
      <c r="NV479" s="2" t="s">
        <v>217</v>
      </c>
      <c r="NW479" s="2" t="s">
        <v>220</v>
      </c>
      <c r="NX479" s="2" t="s">
        <v>220</v>
      </c>
      <c r="NY479" s="2" t="s">
        <v>232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220</v>
      </c>
      <c r="OI479" s="2" t="s">
        <v>220</v>
      </c>
      <c r="OJ479" s="2" t="s">
        <v>220</v>
      </c>
      <c r="OK479" s="2" t="s">
        <v>220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254</v>
      </c>
      <c r="OT479" s="2" t="s">
        <v>270</v>
      </c>
      <c r="OU479" s="2" t="s">
        <v>220</v>
      </c>
      <c r="OV479" s="2" t="s">
        <v>220</v>
      </c>
      <c r="OW479" s="2" t="s">
        <v>232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220</v>
      </c>
      <c r="PG479" s="2" t="s">
        <v>220</v>
      </c>
      <c r="PH479" s="2" t="s">
        <v>220</v>
      </c>
      <c r="PI479" s="2" t="s">
        <v>220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230</v>
      </c>
      <c r="PR479" s="2" t="s">
        <v>270</v>
      </c>
      <c r="PS479" s="2" t="s">
        <v>609</v>
      </c>
      <c r="PT479" s="2" t="s">
        <v>3359</v>
      </c>
      <c r="PU479" s="2" t="s">
        <v>232</v>
      </c>
      <c r="PV479" s="2" t="s">
        <v>220</v>
      </c>
      <c r="PW479" s="4">
        <v>35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>
        <v>290</v>
      </c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>
        <v>70</v>
      </c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</row>
    <row r="480">
      <c r="A480" s="2" t="s">
        <v>3865</v>
      </c>
      <c r="B480" s="2" t="s">
        <v>209</v>
      </c>
      <c r="C480" s="2" t="s">
        <v>3341</v>
      </c>
      <c r="D480" s="2" t="s">
        <v>2673</v>
      </c>
      <c r="E480" s="2" t="s">
        <v>2674</v>
      </c>
      <c r="F480" s="2" t="s">
        <v>3513</v>
      </c>
      <c r="G480" s="2" t="s">
        <v>3513</v>
      </c>
      <c r="H480" s="2" t="s">
        <v>3513</v>
      </c>
      <c r="I480" s="2" t="s">
        <v>3866</v>
      </c>
      <c r="J480" s="2" t="s">
        <v>3867</v>
      </c>
      <c r="K480" s="2" t="s">
        <v>1329</v>
      </c>
      <c r="L480" s="3">
        <v>22.5</v>
      </c>
      <c r="M480" s="3">
        <v>23.62</v>
      </c>
      <c r="N480" s="3">
        <v>49.99</v>
      </c>
      <c r="O480" s="2" t="s">
        <v>217</v>
      </c>
      <c r="P480" s="2" t="s">
        <v>673</v>
      </c>
      <c r="Q480" s="2" t="s">
        <v>219</v>
      </c>
      <c r="R480" s="2" t="s">
        <v>220</v>
      </c>
      <c r="S480" s="2" t="s">
        <v>3514</v>
      </c>
      <c r="T480" s="2" t="s">
        <v>220</v>
      </c>
      <c r="U480" s="2" t="s">
        <v>220</v>
      </c>
      <c r="V480" s="2" t="s">
        <v>3167</v>
      </c>
      <c r="W480" s="2" t="s">
        <v>3167</v>
      </c>
      <c r="X480" s="2" t="s">
        <v>3029</v>
      </c>
      <c r="Y480" s="2" t="s">
        <v>582</v>
      </c>
      <c r="Z480" s="4">
        <v>72</v>
      </c>
      <c r="AA480" s="4">
        <f>=ROUNDDOWN(14.4,0)</f>
      </c>
      <c r="AB480" s="5">
        <v>5</v>
      </c>
      <c r="AC480" s="2" t="s">
        <v>3008</v>
      </c>
      <c r="AD480" s="4">
        <v>290</v>
      </c>
      <c r="AE480" s="4">
        <v>400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>
        <v>18</v>
      </c>
      <c r="AQ480" s="8">
        <v>428.27</v>
      </c>
      <c r="AR480" s="4">
        <v>42</v>
      </c>
      <c r="AS480" s="8">
        <v>977.79</v>
      </c>
      <c r="AT480" s="7">
        <v>-0.5714</v>
      </c>
      <c r="AU480" s="7">
        <v>-0.562</v>
      </c>
      <c r="AV480" s="4">
        <v>18</v>
      </c>
      <c r="AW480" s="8">
        <v>428.27</v>
      </c>
      <c r="AX480" s="4">
        <v>42</v>
      </c>
      <c r="AY480" s="8">
        <v>977.79</v>
      </c>
      <c r="AZ480" s="7">
        <v>-0.5714</v>
      </c>
      <c r="BA480" s="7">
        <v>-0.562</v>
      </c>
      <c r="BB480" s="7">
        <v>1</v>
      </c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>
        <v>0.2794</v>
      </c>
      <c r="BJ480" s="4">
        <v>18</v>
      </c>
      <c r="BK480" s="8">
        <v>428.27</v>
      </c>
      <c r="BL480" s="2" t="s">
        <v>3868</v>
      </c>
      <c r="BM480" s="7">
        <v>1</v>
      </c>
      <c r="BN480" s="7">
        <v>1</v>
      </c>
      <c r="BO480" s="4">
        <v>2</v>
      </c>
      <c r="BP480" s="8">
        <v>45.34</v>
      </c>
      <c r="BQ480" s="4">
        <v>18</v>
      </c>
      <c r="BR480" s="8">
        <v>408.06</v>
      </c>
      <c r="BS480" s="7">
        <v>-0.8889</v>
      </c>
      <c r="BT480" s="7">
        <v>-0.8889</v>
      </c>
      <c r="BU480" s="2" t="s">
        <v>230</v>
      </c>
      <c r="BV480" s="2" t="s">
        <v>217</v>
      </c>
      <c r="BW480" s="2" t="s">
        <v>220</v>
      </c>
      <c r="BX480" s="2" t="s">
        <v>3869</v>
      </c>
      <c r="BY480" s="2" t="s">
        <v>232</v>
      </c>
      <c r="BZ480" s="2" t="s">
        <v>220</v>
      </c>
      <c r="CA480" s="4">
        <v>6</v>
      </c>
      <c r="CB480" s="8">
        <v>144.54</v>
      </c>
      <c r="CC480" s="4">
        <v>4</v>
      </c>
      <c r="CD480" s="8">
        <v>96.36</v>
      </c>
      <c r="CE480" s="7">
        <v>0.5</v>
      </c>
      <c r="CF480" s="7">
        <v>0.5</v>
      </c>
      <c r="CG480" s="2" t="s">
        <v>230</v>
      </c>
      <c r="CH480" s="2" t="s">
        <v>217</v>
      </c>
      <c r="CI480" s="2" t="s">
        <v>591</v>
      </c>
      <c r="CJ480" s="2" t="s">
        <v>2571</v>
      </c>
      <c r="CK480" s="2" t="s">
        <v>232</v>
      </c>
      <c r="CL480" s="2" t="s">
        <v>220</v>
      </c>
      <c r="CM480" s="4"/>
      <c r="CN480" s="8"/>
      <c r="CO480" s="4">
        <v>6</v>
      </c>
      <c r="CP480" s="8">
        <v>150</v>
      </c>
      <c r="CQ480" s="7">
        <v>-1</v>
      </c>
      <c r="CR480" s="7">
        <v>-1</v>
      </c>
      <c r="CS480" s="2" t="s">
        <v>230</v>
      </c>
      <c r="CT480" s="2" t="s">
        <v>217</v>
      </c>
      <c r="CU480" s="2" t="s">
        <v>2693</v>
      </c>
      <c r="CV480" s="2" t="s">
        <v>2624</v>
      </c>
      <c r="CW480" s="2" t="s">
        <v>232</v>
      </c>
      <c r="CX480" s="2" t="s">
        <v>220</v>
      </c>
      <c r="CY480" s="4"/>
      <c r="CZ480" s="8"/>
      <c r="DA480" s="4">
        <v>2</v>
      </c>
      <c r="DB480" s="8">
        <v>43.4</v>
      </c>
      <c r="DC480" s="7">
        <v>-1</v>
      </c>
      <c r="DD480" s="7">
        <v>-1</v>
      </c>
      <c r="DE480" s="2" t="s">
        <v>230</v>
      </c>
      <c r="DF480" s="2" t="s">
        <v>217</v>
      </c>
      <c r="DG480" s="2" t="s">
        <v>591</v>
      </c>
      <c r="DH480" s="2" t="s">
        <v>3518</v>
      </c>
      <c r="DI480" s="2" t="s">
        <v>232</v>
      </c>
      <c r="DJ480" s="2" t="s">
        <v>220</v>
      </c>
      <c r="DK480" s="4">
        <v>1</v>
      </c>
      <c r="DL480" s="8">
        <v>23.62</v>
      </c>
      <c r="DM480" s="4">
        <v>3</v>
      </c>
      <c r="DN480" s="8">
        <v>70.86</v>
      </c>
      <c r="DO480" s="7">
        <v>-0.6667</v>
      </c>
      <c r="DP480" s="7">
        <v>-0.6667</v>
      </c>
      <c r="DQ480" s="2" t="s">
        <v>230</v>
      </c>
      <c r="DR480" s="2" t="s">
        <v>217</v>
      </c>
      <c r="DS480" s="2" t="s">
        <v>591</v>
      </c>
      <c r="DT480" s="2" t="s">
        <v>3870</v>
      </c>
      <c r="DU480" s="2" t="s">
        <v>232</v>
      </c>
      <c r="DV480" s="2" t="s">
        <v>220</v>
      </c>
      <c r="DW480" s="4">
        <v>4</v>
      </c>
      <c r="DX480" s="8">
        <v>90.72</v>
      </c>
      <c r="DY480" s="4">
        <v>2</v>
      </c>
      <c r="DZ480" s="8">
        <v>34.02</v>
      </c>
      <c r="EA480" s="7">
        <v>1</v>
      </c>
      <c r="EB480" s="7">
        <v>1.6667</v>
      </c>
      <c r="EC480" s="2" t="s">
        <v>230</v>
      </c>
      <c r="ED480" s="2" t="s">
        <v>217</v>
      </c>
      <c r="EE480" s="2" t="s">
        <v>591</v>
      </c>
      <c r="EF480" s="2" t="s">
        <v>2236</v>
      </c>
      <c r="EG480" s="2" t="s">
        <v>232</v>
      </c>
      <c r="EH480" s="2" t="s">
        <v>220</v>
      </c>
      <c r="EI480" s="4"/>
      <c r="EJ480" s="8"/>
      <c r="EK480" s="4"/>
      <c r="EL480" s="8"/>
      <c r="EM480" s="7"/>
      <c r="EN480" s="7"/>
      <c r="EO480" s="2" t="s">
        <v>268</v>
      </c>
      <c r="EP480" s="2" t="s">
        <v>217</v>
      </c>
      <c r="EQ480" s="2" t="s">
        <v>220</v>
      </c>
      <c r="ER480" s="2" t="s">
        <v>220</v>
      </c>
      <c r="ES480" s="2" t="s">
        <v>232</v>
      </c>
      <c r="ET480" s="2" t="s">
        <v>220</v>
      </c>
      <c r="EU480" s="4">
        <v>5</v>
      </c>
      <c r="EV480" s="8">
        <v>124.05</v>
      </c>
      <c r="EW480" s="4">
        <v>2</v>
      </c>
      <c r="EX480" s="8">
        <v>49.62</v>
      </c>
      <c r="EY480" s="7">
        <v>1.5</v>
      </c>
      <c r="EZ480" s="7">
        <v>1.5</v>
      </c>
      <c r="FA480" s="2" t="s">
        <v>230</v>
      </c>
      <c r="FB480" s="2" t="s">
        <v>217</v>
      </c>
      <c r="FC480" s="2" t="s">
        <v>591</v>
      </c>
      <c r="FD480" s="2" t="s">
        <v>3518</v>
      </c>
      <c r="FE480" s="2" t="s">
        <v>232</v>
      </c>
      <c r="FF480" s="2" t="s">
        <v>220</v>
      </c>
      <c r="FG480" s="4"/>
      <c r="FH480" s="8"/>
      <c r="FI480" s="4">
        <v>3</v>
      </c>
      <c r="FJ480" s="8">
        <v>74.43</v>
      </c>
      <c r="FK480" s="7">
        <v>-1</v>
      </c>
      <c r="FL480" s="7">
        <v>-1</v>
      </c>
      <c r="FM480" s="2" t="s">
        <v>230</v>
      </c>
      <c r="FN480" s="2" t="s">
        <v>217</v>
      </c>
      <c r="FO480" s="2" t="s">
        <v>458</v>
      </c>
      <c r="FP480" s="2" t="s">
        <v>329</v>
      </c>
      <c r="FQ480" s="2" t="s">
        <v>232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277</v>
      </c>
      <c r="FZ480" s="2" t="s">
        <v>217</v>
      </c>
      <c r="GA480" s="2" t="s">
        <v>220</v>
      </c>
      <c r="GB480" s="2" t="s">
        <v>220</v>
      </c>
      <c r="GC480" s="2" t="s">
        <v>232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386</v>
      </c>
      <c r="GL480" s="2" t="s">
        <v>217</v>
      </c>
      <c r="GM480" s="2" t="s">
        <v>220</v>
      </c>
      <c r="GN480" s="2" t="s">
        <v>220</v>
      </c>
      <c r="GO480" s="2" t="s">
        <v>232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268</v>
      </c>
      <c r="GX480" s="2" t="s">
        <v>217</v>
      </c>
      <c r="GY480" s="2" t="s">
        <v>220</v>
      </c>
      <c r="GZ480" s="2" t="s">
        <v>220</v>
      </c>
      <c r="HA480" s="2" t="s">
        <v>232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254</v>
      </c>
      <c r="HJ480" s="2" t="s">
        <v>217</v>
      </c>
      <c r="HK480" s="2" t="s">
        <v>220</v>
      </c>
      <c r="HL480" s="2" t="s">
        <v>220</v>
      </c>
      <c r="HM480" s="2" t="s">
        <v>232</v>
      </c>
      <c r="HN480" s="2" t="s">
        <v>220</v>
      </c>
      <c r="HO480" s="4"/>
      <c r="HP480" s="8"/>
      <c r="HQ480" s="4">
        <v>2</v>
      </c>
      <c r="HR480" s="8">
        <v>51.04</v>
      </c>
      <c r="HS480" s="7">
        <v>-1</v>
      </c>
      <c r="HT480" s="7">
        <v>-1</v>
      </c>
      <c r="HU480" s="2" t="s">
        <v>230</v>
      </c>
      <c r="HV480" s="2" t="s">
        <v>217</v>
      </c>
      <c r="HW480" s="2" t="s">
        <v>885</v>
      </c>
      <c r="HX480" s="2" t="s">
        <v>399</v>
      </c>
      <c r="HY480" s="2" t="s">
        <v>232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230</v>
      </c>
      <c r="IH480" s="2" t="s">
        <v>217</v>
      </c>
      <c r="II480" s="2" t="s">
        <v>591</v>
      </c>
      <c r="IJ480" s="2" t="s">
        <v>3871</v>
      </c>
      <c r="IK480" s="2" t="s">
        <v>232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277</v>
      </c>
      <c r="IT480" s="2" t="s">
        <v>217</v>
      </c>
      <c r="IU480" s="2" t="s">
        <v>220</v>
      </c>
      <c r="IV480" s="2" t="s">
        <v>220</v>
      </c>
      <c r="IW480" s="2" t="s">
        <v>232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254</v>
      </c>
      <c r="JF480" s="2" t="s">
        <v>217</v>
      </c>
      <c r="JG480" s="2" t="s">
        <v>2728</v>
      </c>
      <c r="JH480" s="2" t="s">
        <v>220</v>
      </c>
      <c r="JI480" s="2" t="s">
        <v>232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230</v>
      </c>
      <c r="JR480" s="2" t="s">
        <v>217</v>
      </c>
      <c r="JS480" s="2" t="s">
        <v>591</v>
      </c>
      <c r="JT480" s="2" t="s">
        <v>3872</v>
      </c>
      <c r="JU480" s="2" t="s">
        <v>232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277</v>
      </c>
      <c r="KD480" s="2" t="s">
        <v>217</v>
      </c>
      <c r="KE480" s="2" t="s">
        <v>220</v>
      </c>
      <c r="KF480" s="2" t="s">
        <v>220</v>
      </c>
      <c r="KG480" s="2" t="s">
        <v>232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254</v>
      </c>
      <c r="KP480" s="2" t="s">
        <v>217</v>
      </c>
      <c r="KQ480" s="2" t="s">
        <v>220</v>
      </c>
      <c r="KR480" s="2" t="s">
        <v>220</v>
      </c>
      <c r="KS480" s="2" t="s">
        <v>232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277</v>
      </c>
      <c r="LB480" s="2" t="s">
        <v>217</v>
      </c>
      <c r="LC480" s="2" t="s">
        <v>220</v>
      </c>
      <c r="LD480" s="2" t="s">
        <v>220</v>
      </c>
      <c r="LE480" s="2" t="s">
        <v>232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277</v>
      </c>
      <c r="LN480" s="2" t="s">
        <v>217</v>
      </c>
      <c r="LO480" s="2" t="s">
        <v>220</v>
      </c>
      <c r="LP480" s="2" t="s">
        <v>220</v>
      </c>
      <c r="LQ480" s="2" t="s">
        <v>232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270</v>
      </c>
      <c r="MA480" s="2" t="s">
        <v>974</v>
      </c>
      <c r="MB480" s="2" t="s">
        <v>3873</v>
      </c>
      <c r="MC480" s="2" t="s">
        <v>232</v>
      </c>
      <c r="MD480" s="2" t="s">
        <v>220</v>
      </c>
      <c r="ME480" s="4"/>
      <c r="MF480" s="8"/>
      <c r="MG480" s="4"/>
      <c r="MH480" s="8"/>
      <c r="MI480" s="7"/>
      <c r="MJ480" s="7"/>
      <c r="MK480" s="2" t="s">
        <v>230</v>
      </c>
      <c r="ML480" s="2" t="s">
        <v>270</v>
      </c>
      <c r="MM480" s="2" t="s">
        <v>421</v>
      </c>
      <c r="MN480" s="2" t="s">
        <v>220</v>
      </c>
      <c r="MO480" s="2" t="s">
        <v>232</v>
      </c>
      <c r="MP480" s="2" t="s">
        <v>220</v>
      </c>
      <c r="MQ480" s="4"/>
      <c r="MR480" s="8"/>
      <c r="MS480" s="4"/>
      <c r="MT480" s="8"/>
      <c r="MU480" s="7"/>
      <c r="MV480" s="7"/>
      <c r="MW480" s="2" t="s">
        <v>230</v>
      </c>
      <c r="MX480" s="2" t="s">
        <v>274</v>
      </c>
      <c r="MY480" s="2" t="s">
        <v>849</v>
      </c>
      <c r="MZ480" s="2" t="s">
        <v>2756</v>
      </c>
      <c r="NA480" s="2" t="s">
        <v>232</v>
      </c>
      <c r="NB480" s="2" t="s">
        <v>220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220</v>
      </c>
      <c r="NK480" s="2" t="s">
        <v>220</v>
      </c>
      <c r="NL480" s="2" t="s">
        <v>220</v>
      </c>
      <c r="NM480" s="2" t="s">
        <v>220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277</v>
      </c>
      <c r="NV480" s="2" t="s">
        <v>217</v>
      </c>
      <c r="NW480" s="2" t="s">
        <v>220</v>
      </c>
      <c r="NX480" s="2" t="s">
        <v>220</v>
      </c>
      <c r="NY480" s="2" t="s">
        <v>232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220</v>
      </c>
      <c r="OH480" s="2" t="s">
        <v>220</v>
      </c>
      <c r="OI480" s="2" t="s">
        <v>220</v>
      </c>
      <c r="OJ480" s="2" t="s">
        <v>220</v>
      </c>
      <c r="OK480" s="2" t="s">
        <v>220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254</v>
      </c>
      <c r="OT480" s="2" t="s">
        <v>270</v>
      </c>
      <c r="OU480" s="2" t="s">
        <v>220</v>
      </c>
      <c r="OV480" s="2" t="s">
        <v>220</v>
      </c>
      <c r="OW480" s="2" t="s">
        <v>232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220</v>
      </c>
      <c r="PG480" s="2" t="s">
        <v>220</v>
      </c>
      <c r="PH480" s="2" t="s">
        <v>220</v>
      </c>
      <c r="PI480" s="2" t="s">
        <v>220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230</v>
      </c>
      <c r="PR480" s="2" t="s">
        <v>270</v>
      </c>
      <c r="PS480" s="2" t="s">
        <v>609</v>
      </c>
      <c r="PT480" s="2" t="s">
        <v>610</v>
      </c>
      <c r="PU480" s="2" t="s">
        <v>232</v>
      </c>
      <c r="PV480" s="2" t="s">
        <v>220</v>
      </c>
      <c r="PW480" s="4">
        <v>72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>
        <v>290</v>
      </c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>
        <v>110</v>
      </c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</row>
    <row r="481">
      <c r="A481" s="2" t="s">
        <v>3874</v>
      </c>
      <c r="B481" s="2" t="s">
        <v>209</v>
      </c>
      <c r="C481" s="2" t="s">
        <v>3341</v>
      </c>
      <c r="D481" s="2" t="s">
        <v>2673</v>
      </c>
      <c r="E481" s="2" t="s">
        <v>2674</v>
      </c>
      <c r="F481" s="2" t="s">
        <v>3513</v>
      </c>
      <c r="G481" s="2" t="s">
        <v>3513</v>
      </c>
      <c r="H481" s="2" t="s">
        <v>3513</v>
      </c>
      <c r="I481" s="2" t="s">
        <v>3875</v>
      </c>
      <c r="J481" s="2" t="s">
        <v>2738</v>
      </c>
      <c r="K481" s="2" t="s">
        <v>3876</v>
      </c>
      <c r="L481" s="3">
        <v>12.6</v>
      </c>
      <c r="M481" s="3">
        <v>0.01</v>
      </c>
      <c r="N481" s="3">
        <v>29.99</v>
      </c>
      <c r="O481" s="2" t="s">
        <v>1699</v>
      </c>
      <c r="P481" s="2" t="s">
        <v>538</v>
      </c>
      <c r="Q481" s="2" t="s">
        <v>219</v>
      </c>
      <c r="R481" s="2" t="s">
        <v>220</v>
      </c>
      <c r="S481" s="2" t="s">
        <v>220</v>
      </c>
      <c r="T481" s="2" t="s">
        <v>220</v>
      </c>
      <c r="U481" s="2" t="s">
        <v>220</v>
      </c>
      <c r="V481" s="2" t="s">
        <v>1217</v>
      </c>
      <c r="W481" s="2" t="s">
        <v>220</v>
      </c>
      <c r="X481" s="2" t="s">
        <v>220</v>
      </c>
      <c r="Y481" s="2" t="s">
        <v>582</v>
      </c>
      <c r="Z481" s="4"/>
      <c r="AA481" s="4">
        <f>=ROUNDDOWN({0},0)</f>
      </c>
      <c r="AB481" s="5"/>
      <c r="AC481" s="2" t="s">
        <v>220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/>
      <c r="BJ481" s="4"/>
      <c r="BK481" s="8"/>
      <c r="BL481" s="2" t="s">
        <v>220</v>
      </c>
      <c r="BM481" s="7"/>
      <c r="BN481" s="7"/>
      <c r="BO481" s="4"/>
      <c r="BP481" s="8"/>
      <c r="BQ481" s="4"/>
      <c r="BR481" s="8"/>
      <c r="BS481" s="7"/>
      <c r="BT481" s="7"/>
      <c r="BU481" s="2" t="s">
        <v>220</v>
      </c>
      <c r="BV481" s="2" t="s">
        <v>220</v>
      </c>
      <c r="BW481" s="2" t="s">
        <v>220</v>
      </c>
      <c r="BX481" s="2" t="s">
        <v>220</v>
      </c>
      <c r="BY481" s="2" t="s">
        <v>220</v>
      </c>
      <c r="BZ481" s="2" t="s">
        <v>220</v>
      </c>
      <c r="CA481" s="4"/>
      <c r="CB481" s="8"/>
      <c r="CC481" s="4"/>
      <c r="CD481" s="8"/>
      <c r="CE481" s="7"/>
      <c r="CF481" s="7"/>
      <c r="CG481" s="2" t="s">
        <v>220</v>
      </c>
      <c r="CH481" s="2" t="s">
        <v>220</v>
      </c>
      <c r="CI481" s="2" t="s">
        <v>220</v>
      </c>
      <c r="CJ481" s="2" t="s">
        <v>220</v>
      </c>
      <c r="CK481" s="2" t="s">
        <v>220</v>
      </c>
      <c r="CL481" s="2" t="s">
        <v>220</v>
      </c>
      <c r="CM481" s="4"/>
      <c r="CN481" s="8"/>
      <c r="CO481" s="4"/>
      <c r="CP481" s="8"/>
      <c r="CQ481" s="7"/>
      <c r="CR481" s="7"/>
      <c r="CS481" s="2" t="s">
        <v>220</v>
      </c>
      <c r="CT481" s="2" t="s">
        <v>220</v>
      </c>
      <c r="CU481" s="2" t="s">
        <v>220</v>
      </c>
      <c r="CV481" s="2" t="s">
        <v>220</v>
      </c>
      <c r="CW481" s="2" t="s">
        <v>220</v>
      </c>
      <c r="CX481" s="2" t="s">
        <v>220</v>
      </c>
      <c r="CY481" s="4"/>
      <c r="CZ481" s="8"/>
      <c r="DA481" s="4"/>
      <c r="DB481" s="8"/>
      <c r="DC481" s="7"/>
      <c r="DD481" s="7"/>
      <c r="DE481" s="2" t="s">
        <v>277</v>
      </c>
      <c r="DF481" s="2" t="s">
        <v>270</v>
      </c>
      <c r="DG481" s="2" t="s">
        <v>220</v>
      </c>
      <c r="DH481" s="2" t="s">
        <v>220</v>
      </c>
      <c r="DI481" s="2" t="s">
        <v>232</v>
      </c>
      <c r="DJ481" s="2" t="s">
        <v>220</v>
      </c>
      <c r="DK481" s="4"/>
      <c r="DL481" s="8"/>
      <c r="DM481" s="4"/>
      <c r="DN481" s="8"/>
      <c r="DO481" s="7"/>
      <c r="DP481" s="7"/>
      <c r="DQ481" s="2" t="s">
        <v>230</v>
      </c>
      <c r="DR481" s="2" t="s">
        <v>270</v>
      </c>
      <c r="DS481" s="2" t="s">
        <v>2422</v>
      </c>
      <c r="DT481" s="2" t="s">
        <v>220</v>
      </c>
      <c r="DU481" s="2" t="s">
        <v>232</v>
      </c>
      <c r="DV481" s="2" t="s">
        <v>220</v>
      </c>
      <c r="DW481" s="4"/>
      <c r="DX481" s="8"/>
      <c r="DY481" s="4"/>
      <c r="DZ481" s="8"/>
      <c r="EA481" s="7"/>
      <c r="EB481" s="7"/>
      <c r="EC481" s="2" t="s">
        <v>230</v>
      </c>
      <c r="ED481" s="2" t="s">
        <v>270</v>
      </c>
      <c r="EE481" s="2" t="s">
        <v>1658</v>
      </c>
      <c r="EF481" s="2" t="s">
        <v>220</v>
      </c>
      <c r="EG481" s="2" t="s">
        <v>232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268</v>
      </c>
      <c r="EP481" s="2" t="s">
        <v>217</v>
      </c>
      <c r="EQ481" s="2" t="s">
        <v>220</v>
      </c>
      <c r="ER481" s="2" t="s">
        <v>220</v>
      </c>
      <c r="ES481" s="2" t="s">
        <v>232</v>
      </c>
      <c r="ET481" s="2" t="s">
        <v>220</v>
      </c>
      <c r="EU481" s="4"/>
      <c r="EV481" s="8"/>
      <c r="EW481" s="4"/>
      <c r="EX481" s="8"/>
      <c r="EY481" s="7"/>
      <c r="EZ481" s="7"/>
      <c r="FA481" s="2" t="s">
        <v>277</v>
      </c>
      <c r="FB481" s="2" t="s">
        <v>270</v>
      </c>
      <c r="FC481" s="2" t="s">
        <v>220</v>
      </c>
      <c r="FD481" s="2" t="s">
        <v>220</v>
      </c>
      <c r="FE481" s="2" t="s">
        <v>232</v>
      </c>
      <c r="FF481" s="2" t="s">
        <v>220</v>
      </c>
      <c r="FG481" s="4"/>
      <c r="FH481" s="8"/>
      <c r="FI481" s="4"/>
      <c r="FJ481" s="8"/>
      <c r="FK481" s="7"/>
      <c r="FL481" s="7"/>
      <c r="FM481" s="2" t="s">
        <v>268</v>
      </c>
      <c r="FN481" s="2" t="s">
        <v>217</v>
      </c>
      <c r="FO481" s="2" t="s">
        <v>220</v>
      </c>
      <c r="FP481" s="2" t="s">
        <v>220</v>
      </c>
      <c r="FQ481" s="2" t="s">
        <v>232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277</v>
      </c>
      <c r="FZ481" s="2" t="s">
        <v>217</v>
      </c>
      <c r="GA481" s="2" t="s">
        <v>220</v>
      </c>
      <c r="GB481" s="2" t="s">
        <v>220</v>
      </c>
      <c r="GC481" s="2" t="s">
        <v>232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220</v>
      </c>
      <c r="GL481" s="2" t="s">
        <v>220</v>
      </c>
      <c r="GM481" s="2" t="s">
        <v>220</v>
      </c>
      <c r="GN481" s="2" t="s">
        <v>220</v>
      </c>
      <c r="GO481" s="2" t="s">
        <v>220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268</v>
      </c>
      <c r="GX481" s="2" t="s">
        <v>217</v>
      </c>
      <c r="GY481" s="2" t="s">
        <v>220</v>
      </c>
      <c r="GZ481" s="2" t="s">
        <v>220</v>
      </c>
      <c r="HA481" s="2" t="s">
        <v>232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268</v>
      </c>
      <c r="HJ481" s="2" t="s">
        <v>217</v>
      </c>
      <c r="HK481" s="2" t="s">
        <v>220</v>
      </c>
      <c r="HL481" s="2" t="s">
        <v>220</v>
      </c>
      <c r="HM481" s="2" t="s">
        <v>232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220</v>
      </c>
      <c r="HV481" s="2" t="s">
        <v>220</v>
      </c>
      <c r="HW481" s="2" t="s">
        <v>220</v>
      </c>
      <c r="HX481" s="2" t="s">
        <v>220</v>
      </c>
      <c r="HY481" s="2" t="s">
        <v>220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230</v>
      </c>
      <c r="IH481" s="2" t="s">
        <v>270</v>
      </c>
      <c r="II481" s="2" t="s">
        <v>2422</v>
      </c>
      <c r="IJ481" s="2" t="s">
        <v>220</v>
      </c>
      <c r="IK481" s="2" t="s">
        <v>232</v>
      </c>
      <c r="IL481" s="2" t="s">
        <v>220</v>
      </c>
      <c r="IM481" s="4"/>
      <c r="IN481" s="8"/>
      <c r="IO481" s="4"/>
      <c r="IP481" s="8"/>
      <c r="IQ481" s="7"/>
      <c r="IR481" s="7"/>
      <c r="IS481" s="2" t="s">
        <v>268</v>
      </c>
      <c r="IT481" s="2" t="s">
        <v>217</v>
      </c>
      <c r="IU481" s="2" t="s">
        <v>220</v>
      </c>
      <c r="IV481" s="2" t="s">
        <v>220</v>
      </c>
      <c r="IW481" s="2" t="s">
        <v>232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220</v>
      </c>
      <c r="JF481" s="2" t="s">
        <v>220</v>
      </c>
      <c r="JG481" s="2" t="s">
        <v>220</v>
      </c>
      <c r="JH481" s="2" t="s">
        <v>220</v>
      </c>
      <c r="JI481" s="2" t="s">
        <v>220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220</v>
      </c>
      <c r="JR481" s="2" t="s">
        <v>220</v>
      </c>
      <c r="JS481" s="2" t="s">
        <v>220</v>
      </c>
      <c r="JT481" s="2" t="s">
        <v>220</v>
      </c>
      <c r="JU481" s="2" t="s">
        <v>220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220</v>
      </c>
      <c r="KE481" s="2" t="s">
        <v>220</v>
      </c>
      <c r="KF481" s="2" t="s">
        <v>220</v>
      </c>
      <c r="KG481" s="2" t="s">
        <v>220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220</v>
      </c>
      <c r="KQ481" s="2" t="s">
        <v>220</v>
      </c>
      <c r="KR481" s="2" t="s">
        <v>220</v>
      </c>
      <c r="KS481" s="2" t="s">
        <v>220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268</v>
      </c>
      <c r="LB481" s="2" t="s">
        <v>217</v>
      </c>
      <c r="LC481" s="2" t="s">
        <v>220</v>
      </c>
      <c r="LD481" s="2" t="s">
        <v>220</v>
      </c>
      <c r="LE481" s="2" t="s">
        <v>232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268</v>
      </c>
      <c r="LN481" s="2" t="s">
        <v>217</v>
      </c>
      <c r="LO481" s="2" t="s">
        <v>220</v>
      </c>
      <c r="LP481" s="2" t="s">
        <v>220</v>
      </c>
      <c r="LQ481" s="2" t="s">
        <v>232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277</v>
      </c>
      <c r="LZ481" s="2" t="s">
        <v>270</v>
      </c>
      <c r="MA481" s="2" t="s">
        <v>220</v>
      </c>
      <c r="MB481" s="2" t="s">
        <v>220</v>
      </c>
      <c r="MC481" s="2" t="s">
        <v>232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220</v>
      </c>
      <c r="MM481" s="2" t="s">
        <v>220</v>
      </c>
      <c r="MN481" s="2" t="s">
        <v>220</v>
      </c>
      <c r="MO481" s="2" t="s">
        <v>220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254</v>
      </c>
      <c r="MX481" s="2" t="s">
        <v>270</v>
      </c>
      <c r="MY481" s="2" t="s">
        <v>220</v>
      </c>
      <c r="MZ481" s="2" t="s">
        <v>220</v>
      </c>
      <c r="NA481" s="2" t="s">
        <v>232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220</v>
      </c>
      <c r="NK481" s="2" t="s">
        <v>220</v>
      </c>
      <c r="NL481" s="2" t="s">
        <v>220</v>
      </c>
      <c r="NM481" s="2" t="s">
        <v>220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220</v>
      </c>
      <c r="NW481" s="2" t="s">
        <v>220</v>
      </c>
      <c r="NX481" s="2" t="s">
        <v>220</v>
      </c>
      <c r="NY481" s="2" t="s">
        <v>220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220</v>
      </c>
      <c r="OH481" s="2" t="s">
        <v>220</v>
      </c>
      <c r="OI481" s="2" t="s">
        <v>220</v>
      </c>
      <c r="OJ481" s="2" t="s">
        <v>220</v>
      </c>
      <c r="OK481" s="2" t="s">
        <v>220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277</v>
      </c>
      <c r="OT481" s="2" t="s">
        <v>270</v>
      </c>
      <c r="OU481" s="2" t="s">
        <v>220</v>
      </c>
      <c r="OV481" s="2" t="s">
        <v>220</v>
      </c>
      <c r="OW481" s="2" t="s">
        <v>232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220</v>
      </c>
      <c r="PG481" s="2" t="s">
        <v>220</v>
      </c>
      <c r="PH481" s="2" t="s">
        <v>220</v>
      </c>
      <c r="PI481" s="2" t="s">
        <v>220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220</v>
      </c>
      <c r="PR481" s="2" t="s">
        <v>220</v>
      </c>
      <c r="PS481" s="2" t="s">
        <v>220</v>
      </c>
      <c r="PT481" s="2" t="s">
        <v>220</v>
      </c>
      <c r="PU481" s="2" t="s">
        <v>220</v>
      </c>
      <c r="PV481" s="2" t="s">
        <v>220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</row>
    <row r="482">
      <c r="A482" s="2" t="s">
        <v>3877</v>
      </c>
      <c r="B482" s="2" t="s">
        <v>209</v>
      </c>
      <c r="C482" s="2" t="s">
        <v>3341</v>
      </c>
      <c r="D482" s="2" t="s">
        <v>2673</v>
      </c>
      <c r="E482" s="2" t="s">
        <v>2674</v>
      </c>
      <c r="F482" s="2" t="s">
        <v>3513</v>
      </c>
      <c r="G482" s="2" t="s">
        <v>3513</v>
      </c>
      <c r="H482" s="2" t="s">
        <v>3513</v>
      </c>
      <c r="I482" s="2" t="s">
        <v>3878</v>
      </c>
      <c r="J482" s="2" t="s">
        <v>2772</v>
      </c>
      <c r="K482" s="2" t="s">
        <v>3879</v>
      </c>
      <c r="L482" s="3">
        <v>16.8</v>
      </c>
      <c r="M482" s="3">
        <v>0.01</v>
      </c>
      <c r="N482" s="3">
        <v>39.99</v>
      </c>
      <c r="O482" s="2" t="s">
        <v>1699</v>
      </c>
      <c r="P482" s="2" t="s">
        <v>538</v>
      </c>
      <c r="Q482" s="2" t="s">
        <v>219</v>
      </c>
      <c r="R482" s="2" t="s">
        <v>220</v>
      </c>
      <c r="S482" s="2" t="s">
        <v>220</v>
      </c>
      <c r="T482" s="2" t="s">
        <v>220</v>
      </c>
      <c r="U482" s="2" t="s">
        <v>220</v>
      </c>
      <c r="V482" s="2" t="s">
        <v>3880</v>
      </c>
      <c r="W482" s="2" t="s">
        <v>220</v>
      </c>
      <c r="X482" s="2" t="s">
        <v>220</v>
      </c>
      <c r="Y482" s="2" t="s">
        <v>582</v>
      </c>
      <c r="Z482" s="4"/>
      <c r="AA482" s="4">
        <f>=ROUNDDOWN({0},0)</f>
      </c>
      <c r="AB482" s="5"/>
      <c r="AC482" s="2" t="s">
        <v>220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220</v>
      </c>
      <c r="BD482" s="8" t="s">
        <v>220</v>
      </c>
      <c r="BE482" s="4" t="s">
        <v>220</v>
      </c>
      <c r="BF482" s="8" t="s">
        <v>220</v>
      </c>
      <c r="BG482" s="7" t="s">
        <v>220</v>
      </c>
      <c r="BH482" s="7" t="s">
        <v>220</v>
      </c>
      <c r="BI482" s="7"/>
      <c r="BJ482" s="4"/>
      <c r="BK482" s="8"/>
      <c r="BL482" s="2" t="s">
        <v>220</v>
      </c>
      <c r="BM482" s="7"/>
      <c r="BN482" s="7"/>
      <c r="BO482" s="4"/>
      <c r="BP482" s="8"/>
      <c r="BQ482" s="4"/>
      <c r="BR482" s="8"/>
      <c r="BS482" s="7"/>
      <c r="BT482" s="7"/>
      <c r="BU482" s="2" t="s">
        <v>277</v>
      </c>
      <c r="BV482" s="2" t="s">
        <v>270</v>
      </c>
      <c r="BW482" s="2" t="s">
        <v>220</v>
      </c>
      <c r="BX482" s="2" t="s">
        <v>220</v>
      </c>
      <c r="BY482" s="2" t="s">
        <v>232</v>
      </c>
      <c r="BZ482" s="2" t="s">
        <v>220</v>
      </c>
      <c r="CA482" s="4"/>
      <c r="CB482" s="8"/>
      <c r="CC482" s="4"/>
      <c r="CD482" s="8"/>
      <c r="CE482" s="7"/>
      <c r="CF482" s="7"/>
      <c r="CG482" s="2" t="s">
        <v>220</v>
      </c>
      <c r="CH482" s="2" t="s">
        <v>220</v>
      </c>
      <c r="CI482" s="2" t="s">
        <v>220</v>
      </c>
      <c r="CJ482" s="2" t="s">
        <v>220</v>
      </c>
      <c r="CK482" s="2" t="s">
        <v>220</v>
      </c>
      <c r="CL482" s="2" t="s">
        <v>220</v>
      </c>
      <c r="CM482" s="4"/>
      <c r="CN482" s="8"/>
      <c r="CO482" s="4"/>
      <c r="CP482" s="8"/>
      <c r="CQ482" s="7"/>
      <c r="CR482" s="7"/>
      <c r="CS482" s="2" t="s">
        <v>220</v>
      </c>
      <c r="CT482" s="2" t="s">
        <v>220</v>
      </c>
      <c r="CU482" s="2" t="s">
        <v>220</v>
      </c>
      <c r="CV482" s="2" t="s">
        <v>220</v>
      </c>
      <c r="CW482" s="2" t="s">
        <v>220</v>
      </c>
      <c r="CX482" s="2" t="s">
        <v>220</v>
      </c>
      <c r="CY482" s="4"/>
      <c r="CZ482" s="8"/>
      <c r="DA482" s="4"/>
      <c r="DB482" s="8"/>
      <c r="DC482" s="7"/>
      <c r="DD482" s="7"/>
      <c r="DE482" s="2" t="s">
        <v>220</v>
      </c>
      <c r="DF482" s="2" t="s">
        <v>220</v>
      </c>
      <c r="DG482" s="2" t="s">
        <v>220</v>
      </c>
      <c r="DH482" s="2" t="s">
        <v>220</v>
      </c>
      <c r="DI482" s="2" t="s">
        <v>220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270</v>
      </c>
      <c r="DS482" s="2" t="s">
        <v>2422</v>
      </c>
      <c r="DT482" s="2" t="s">
        <v>220</v>
      </c>
      <c r="DU482" s="2" t="s">
        <v>232</v>
      </c>
      <c r="DV482" s="2" t="s">
        <v>220</v>
      </c>
      <c r="DW482" s="4"/>
      <c r="DX482" s="8"/>
      <c r="DY482" s="4"/>
      <c r="DZ482" s="8"/>
      <c r="EA482" s="7"/>
      <c r="EB482" s="7"/>
      <c r="EC482" s="2" t="s">
        <v>220</v>
      </c>
      <c r="ED482" s="2" t="s">
        <v>220</v>
      </c>
      <c r="EE482" s="2" t="s">
        <v>220</v>
      </c>
      <c r="EF482" s="2" t="s">
        <v>220</v>
      </c>
      <c r="EG482" s="2" t="s">
        <v>220</v>
      </c>
      <c r="EH482" s="2" t="s">
        <v>220</v>
      </c>
      <c r="EI482" s="4"/>
      <c r="EJ482" s="8"/>
      <c r="EK482" s="4"/>
      <c r="EL482" s="8"/>
      <c r="EM482" s="7"/>
      <c r="EN482" s="7"/>
      <c r="EO482" s="2" t="s">
        <v>268</v>
      </c>
      <c r="EP482" s="2" t="s">
        <v>217</v>
      </c>
      <c r="EQ482" s="2" t="s">
        <v>220</v>
      </c>
      <c r="ER482" s="2" t="s">
        <v>220</v>
      </c>
      <c r="ES482" s="2" t="s">
        <v>232</v>
      </c>
      <c r="ET482" s="2" t="s">
        <v>220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220</v>
      </c>
      <c r="FC482" s="2" t="s">
        <v>220</v>
      </c>
      <c r="FD482" s="2" t="s">
        <v>220</v>
      </c>
      <c r="FE482" s="2" t="s">
        <v>220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268</v>
      </c>
      <c r="FN482" s="2" t="s">
        <v>217</v>
      </c>
      <c r="FO482" s="2" t="s">
        <v>220</v>
      </c>
      <c r="FP482" s="2" t="s">
        <v>220</v>
      </c>
      <c r="FQ482" s="2" t="s">
        <v>232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277</v>
      </c>
      <c r="FZ482" s="2" t="s">
        <v>217</v>
      </c>
      <c r="GA482" s="2" t="s">
        <v>220</v>
      </c>
      <c r="GB482" s="2" t="s">
        <v>220</v>
      </c>
      <c r="GC482" s="2" t="s">
        <v>232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220</v>
      </c>
      <c r="GL482" s="2" t="s">
        <v>220</v>
      </c>
      <c r="GM482" s="2" t="s">
        <v>220</v>
      </c>
      <c r="GN482" s="2" t="s">
        <v>220</v>
      </c>
      <c r="GO482" s="2" t="s">
        <v>220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220</v>
      </c>
      <c r="GY482" s="2" t="s">
        <v>220</v>
      </c>
      <c r="GZ482" s="2" t="s">
        <v>220</v>
      </c>
      <c r="HA482" s="2" t="s">
        <v>220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268</v>
      </c>
      <c r="HJ482" s="2" t="s">
        <v>217</v>
      </c>
      <c r="HK482" s="2" t="s">
        <v>220</v>
      </c>
      <c r="HL482" s="2" t="s">
        <v>220</v>
      </c>
      <c r="HM482" s="2" t="s">
        <v>232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220</v>
      </c>
      <c r="HV482" s="2" t="s">
        <v>220</v>
      </c>
      <c r="HW482" s="2" t="s">
        <v>220</v>
      </c>
      <c r="HX482" s="2" t="s">
        <v>220</v>
      </c>
      <c r="HY482" s="2" t="s">
        <v>220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230</v>
      </c>
      <c r="IH482" s="2" t="s">
        <v>270</v>
      </c>
      <c r="II482" s="2" t="s">
        <v>2422</v>
      </c>
      <c r="IJ482" s="2" t="s">
        <v>220</v>
      </c>
      <c r="IK482" s="2" t="s">
        <v>232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268</v>
      </c>
      <c r="IT482" s="2" t="s">
        <v>217</v>
      </c>
      <c r="IU482" s="2" t="s">
        <v>220</v>
      </c>
      <c r="IV482" s="2" t="s">
        <v>220</v>
      </c>
      <c r="IW482" s="2" t="s">
        <v>232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220</v>
      </c>
      <c r="JF482" s="2" t="s">
        <v>220</v>
      </c>
      <c r="JG482" s="2" t="s">
        <v>220</v>
      </c>
      <c r="JH482" s="2" t="s">
        <v>220</v>
      </c>
      <c r="JI482" s="2" t="s">
        <v>220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220</v>
      </c>
      <c r="JR482" s="2" t="s">
        <v>220</v>
      </c>
      <c r="JS482" s="2" t="s">
        <v>220</v>
      </c>
      <c r="JT482" s="2" t="s">
        <v>220</v>
      </c>
      <c r="JU482" s="2" t="s">
        <v>220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220</v>
      </c>
      <c r="KE482" s="2" t="s">
        <v>220</v>
      </c>
      <c r="KF482" s="2" t="s">
        <v>220</v>
      </c>
      <c r="KG482" s="2" t="s">
        <v>220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220</v>
      </c>
      <c r="KP482" s="2" t="s">
        <v>220</v>
      </c>
      <c r="KQ482" s="2" t="s">
        <v>220</v>
      </c>
      <c r="KR482" s="2" t="s">
        <v>220</v>
      </c>
      <c r="KS482" s="2" t="s">
        <v>220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268</v>
      </c>
      <c r="LB482" s="2" t="s">
        <v>217</v>
      </c>
      <c r="LC482" s="2" t="s">
        <v>220</v>
      </c>
      <c r="LD482" s="2" t="s">
        <v>220</v>
      </c>
      <c r="LE482" s="2" t="s">
        <v>232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268</v>
      </c>
      <c r="LN482" s="2" t="s">
        <v>217</v>
      </c>
      <c r="LO482" s="2" t="s">
        <v>220</v>
      </c>
      <c r="LP482" s="2" t="s">
        <v>220</v>
      </c>
      <c r="LQ482" s="2" t="s">
        <v>232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277</v>
      </c>
      <c r="LZ482" s="2" t="s">
        <v>270</v>
      </c>
      <c r="MA482" s="2" t="s">
        <v>220</v>
      </c>
      <c r="MB482" s="2" t="s">
        <v>220</v>
      </c>
      <c r="MC482" s="2" t="s">
        <v>232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220</v>
      </c>
      <c r="MM482" s="2" t="s">
        <v>220</v>
      </c>
      <c r="MN482" s="2" t="s">
        <v>220</v>
      </c>
      <c r="MO482" s="2" t="s">
        <v>220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254</v>
      </c>
      <c r="MX482" s="2" t="s">
        <v>270</v>
      </c>
      <c r="MY482" s="2" t="s">
        <v>220</v>
      </c>
      <c r="MZ482" s="2" t="s">
        <v>220</v>
      </c>
      <c r="NA482" s="2" t="s">
        <v>232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220</v>
      </c>
      <c r="NK482" s="2" t="s">
        <v>220</v>
      </c>
      <c r="NL482" s="2" t="s">
        <v>220</v>
      </c>
      <c r="NM482" s="2" t="s">
        <v>220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220</v>
      </c>
      <c r="NV482" s="2" t="s">
        <v>220</v>
      </c>
      <c r="NW482" s="2" t="s">
        <v>220</v>
      </c>
      <c r="NX482" s="2" t="s">
        <v>220</v>
      </c>
      <c r="NY482" s="2" t="s">
        <v>220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220</v>
      </c>
      <c r="OI482" s="2" t="s">
        <v>220</v>
      </c>
      <c r="OJ482" s="2" t="s">
        <v>220</v>
      </c>
      <c r="OK482" s="2" t="s">
        <v>220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277</v>
      </c>
      <c r="OT482" s="2" t="s">
        <v>270</v>
      </c>
      <c r="OU482" s="2" t="s">
        <v>220</v>
      </c>
      <c r="OV482" s="2" t="s">
        <v>220</v>
      </c>
      <c r="OW482" s="2" t="s">
        <v>232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220</v>
      </c>
      <c r="PF482" s="2" t="s">
        <v>220</v>
      </c>
      <c r="PG482" s="2" t="s">
        <v>220</v>
      </c>
      <c r="PH482" s="2" t="s">
        <v>220</v>
      </c>
      <c r="PI482" s="2" t="s">
        <v>220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220</v>
      </c>
      <c r="PR482" s="2" t="s">
        <v>220</v>
      </c>
      <c r="PS482" s="2" t="s">
        <v>220</v>
      </c>
      <c r="PT482" s="2" t="s">
        <v>220</v>
      </c>
      <c r="PU482" s="2" t="s">
        <v>220</v>
      </c>
      <c r="PV482" s="2" t="s">
        <v>220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</row>
    <row r="483">
      <c r="A483" s="2" t="s">
        <v>3881</v>
      </c>
      <c r="B483" s="2" t="s">
        <v>209</v>
      </c>
      <c r="C483" s="2" t="s">
        <v>3341</v>
      </c>
      <c r="D483" s="2" t="s">
        <v>2673</v>
      </c>
      <c r="E483" s="2" t="s">
        <v>2674</v>
      </c>
      <c r="F483" s="2" t="s">
        <v>3342</v>
      </c>
      <c r="G483" s="2" t="s">
        <v>3342</v>
      </c>
      <c r="H483" s="2" t="s">
        <v>3342</v>
      </c>
      <c r="I483" s="2" t="s">
        <v>3882</v>
      </c>
      <c r="J483" s="2" t="s">
        <v>2772</v>
      </c>
      <c r="K483" s="2" t="s">
        <v>761</v>
      </c>
      <c r="L483" s="3">
        <v>15.75</v>
      </c>
      <c r="M483" s="3">
        <v>16.53</v>
      </c>
      <c r="N483" s="3">
        <v>34.99</v>
      </c>
      <c r="O483" s="2" t="s">
        <v>217</v>
      </c>
      <c r="P483" s="2" t="s">
        <v>218</v>
      </c>
      <c r="Q483" s="2" t="s">
        <v>219</v>
      </c>
      <c r="R483" s="2" t="s">
        <v>220</v>
      </c>
      <c r="S483" s="2" t="s">
        <v>3883</v>
      </c>
      <c r="T483" s="2" t="s">
        <v>220</v>
      </c>
      <c r="U483" s="2" t="s">
        <v>220</v>
      </c>
      <c r="V483" s="2" t="s">
        <v>1281</v>
      </c>
      <c r="W483" s="2" t="s">
        <v>3029</v>
      </c>
      <c r="X483" s="2" t="s">
        <v>3167</v>
      </c>
      <c r="Y483" s="2" t="s">
        <v>2233</v>
      </c>
      <c r="Z483" s="4">
        <v>145</v>
      </c>
      <c r="AA483" s="4">
        <f>=ROUNDDOWN(16.1111111111111,0)</f>
      </c>
      <c r="AB483" s="5">
        <v>9</v>
      </c>
      <c r="AC483" s="2" t="s">
        <v>3001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19</v>
      </c>
      <c r="AQ483" s="8">
        <v>324.05</v>
      </c>
      <c r="AR483" s="4">
        <v>18</v>
      </c>
      <c r="AS483" s="8">
        <v>299.33</v>
      </c>
      <c r="AT483" s="7">
        <v>0.0556</v>
      </c>
      <c r="AU483" s="7">
        <v>0.0826</v>
      </c>
      <c r="AV483" s="4">
        <v>38</v>
      </c>
      <c r="AW483" s="8">
        <v>725.45</v>
      </c>
      <c r="AX483" s="4">
        <v>30</v>
      </c>
      <c r="AY483" s="8">
        <v>541.55</v>
      </c>
      <c r="AZ483" s="7">
        <v>0.2667</v>
      </c>
      <c r="BA483" s="7">
        <v>0.3396</v>
      </c>
      <c r="BB483" s="7">
        <v>0.4467</v>
      </c>
      <c r="BC483" s="4">
        <v>38</v>
      </c>
      <c r="BD483" s="8">
        <v>725.45</v>
      </c>
      <c r="BE483" s="4">
        <v>30</v>
      </c>
      <c r="BF483" s="8">
        <v>541.55</v>
      </c>
      <c r="BG483" s="7">
        <v>0.2667</v>
      </c>
      <c r="BH483" s="7">
        <v>0.3396</v>
      </c>
      <c r="BI483" s="7">
        <v>1</v>
      </c>
      <c r="BJ483" s="4">
        <v>19</v>
      </c>
      <c r="BK483" s="8">
        <v>324.05</v>
      </c>
      <c r="BL483" s="2" t="s">
        <v>3884</v>
      </c>
      <c r="BM483" s="7">
        <v>1</v>
      </c>
      <c r="BN483" s="7">
        <v>1</v>
      </c>
      <c r="BO483" s="4">
        <v>2</v>
      </c>
      <c r="BP483" s="8">
        <v>34.06</v>
      </c>
      <c r="BQ483" s="4">
        <v>8</v>
      </c>
      <c r="BR483" s="8">
        <v>136.24</v>
      </c>
      <c r="BS483" s="7">
        <v>-0.75</v>
      </c>
      <c r="BT483" s="7">
        <v>-0.75</v>
      </c>
      <c r="BU483" s="2" t="s">
        <v>230</v>
      </c>
      <c r="BV483" s="2" t="s">
        <v>217</v>
      </c>
      <c r="BW483" s="2" t="s">
        <v>220</v>
      </c>
      <c r="BX483" s="2" t="s">
        <v>1426</v>
      </c>
      <c r="BY483" s="2" t="s">
        <v>232</v>
      </c>
      <c r="BZ483" s="2" t="s">
        <v>220</v>
      </c>
      <c r="CA483" s="4">
        <v>6</v>
      </c>
      <c r="CB483" s="8">
        <v>97.62</v>
      </c>
      <c r="CC483" s="4">
        <v>2</v>
      </c>
      <c r="CD483" s="8">
        <v>32.54</v>
      </c>
      <c r="CE483" s="7">
        <v>2</v>
      </c>
      <c r="CF483" s="7">
        <v>2</v>
      </c>
      <c r="CG483" s="2" t="s">
        <v>230</v>
      </c>
      <c r="CH483" s="2" t="s">
        <v>217</v>
      </c>
      <c r="CI483" s="2" t="s">
        <v>685</v>
      </c>
      <c r="CJ483" s="2" t="s">
        <v>1732</v>
      </c>
      <c r="CK483" s="2" t="s">
        <v>232</v>
      </c>
      <c r="CL483" s="2" t="s">
        <v>220</v>
      </c>
      <c r="CM483" s="4">
        <v>4</v>
      </c>
      <c r="CN483" s="8">
        <v>65.8</v>
      </c>
      <c r="CO483" s="4">
        <v>3</v>
      </c>
      <c r="CP483" s="8">
        <v>49.35</v>
      </c>
      <c r="CQ483" s="7">
        <v>0.3333</v>
      </c>
      <c r="CR483" s="7">
        <v>0.3333</v>
      </c>
      <c r="CS483" s="2" t="s">
        <v>230</v>
      </c>
      <c r="CT483" s="2" t="s">
        <v>217</v>
      </c>
      <c r="CU483" s="2" t="s">
        <v>1542</v>
      </c>
      <c r="CV483" s="2" t="s">
        <v>702</v>
      </c>
      <c r="CW483" s="2" t="s">
        <v>269</v>
      </c>
      <c r="CX483" s="2" t="s">
        <v>220</v>
      </c>
      <c r="CY483" s="4"/>
      <c r="CZ483" s="8"/>
      <c r="DA483" s="4"/>
      <c r="DB483" s="8"/>
      <c r="DC483" s="7"/>
      <c r="DD483" s="7"/>
      <c r="DE483" s="2" t="s">
        <v>230</v>
      </c>
      <c r="DF483" s="2" t="s">
        <v>217</v>
      </c>
      <c r="DG483" s="2" t="s">
        <v>2262</v>
      </c>
      <c r="DH483" s="2" t="s">
        <v>1181</v>
      </c>
      <c r="DI483" s="2" t="s">
        <v>232</v>
      </c>
      <c r="DJ483" s="2" t="s">
        <v>220</v>
      </c>
      <c r="DK483" s="4">
        <v>6</v>
      </c>
      <c r="DL483" s="8">
        <v>110.2</v>
      </c>
      <c r="DM483" s="4"/>
      <c r="DN483" s="8"/>
      <c r="DO483" s="7"/>
      <c r="DP483" s="7"/>
      <c r="DQ483" s="2" t="s">
        <v>230</v>
      </c>
      <c r="DR483" s="2" t="s">
        <v>217</v>
      </c>
      <c r="DS483" s="2" t="s">
        <v>1741</v>
      </c>
      <c r="DT483" s="2" t="s">
        <v>1729</v>
      </c>
      <c r="DU483" s="2" t="s">
        <v>232</v>
      </c>
      <c r="DV483" s="2" t="s">
        <v>220</v>
      </c>
      <c r="DW483" s="4">
        <v>1</v>
      </c>
      <c r="DX483" s="8">
        <v>16.37</v>
      </c>
      <c r="DY483" s="4">
        <v>4</v>
      </c>
      <c r="DZ483" s="8">
        <v>63.84</v>
      </c>
      <c r="EA483" s="7">
        <v>-0.75</v>
      </c>
      <c r="EB483" s="7">
        <v>-0.7436</v>
      </c>
      <c r="EC483" s="2" t="s">
        <v>230</v>
      </c>
      <c r="ED483" s="2" t="s">
        <v>217</v>
      </c>
      <c r="EE483" s="2" t="s">
        <v>2221</v>
      </c>
      <c r="EF483" s="2" t="s">
        <v>255</v>
      </c>
      <c r="EG483" s="2" t="s">
        <v>232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268</v>
      </c>
      <c r="EP483" s="2" t="s">
        <v>217</v>
      </c>
      <c r="EQ483" s="2" t="s">
        <v>220</v>
      </c>
      <c r="ER483" s="2" t="s">
        <v>220</v>
      </c>
      <c r="ES483" s="2" t="s">
        <v>232</v>
      </c>
      <c r="ET483" s="2" t="s">
        <v>220</v>
      </c>
      <c r="EU483" s="4"/>
      <c r="EV483" s="8"/>
      <c r="EW483" s="4">
        <v>1</v>
      </c>
      <c r="EX483" s="8">
        <v>17.36</v>
      </c>
      <c r="EY483" s="7">
        <v>-1</v>
      </c>
      <c r="EZ483" s="7">
        <v>-1</v>
      </c>
      <c r="FA483" s="2" t="s">
        <v>230</v>
      </c>
      <c r="FB483" s="2" t="s">
        <v>217</v>
      </c>
      <c r="FC483" s="2" t="s">
        <v>1900</v>
      </c>
      <c r="FD483" s="2" t="s">
        <v>2551</v>
      </c>
      <c r="FE483" s="2" t="s">
        <v>232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230</v>
      </c>
      <c r="FN483" s="2" t="s">
        <v>217</v>
      </c>
      <c r="FO483" s="2" t="s">
        <v>1554</v>
      </c>
      <c r="FP483" s="2" t="s">
        <v>717</v>
      </c>
      <c r="FQ483" s="2" t="s">
        <v>232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416</v>
      </c>
      <c r="FZ483" s="2" t="s">
        <v>217</v>
      </c>
      <c r="GA483" s="2" t="s">
        <v>220</v>
      </c>
      <c r="GB483" s="2" t="s">
        <v>220</v>
      </c>
      <c r="GC483" s="2" t="s">
        <v>232</v>
      </c>
      <c r="GD483" s="2" t="s">
        <v>220</v>
      </c>
      <c r="GE483" s="4"/>
      <c r="GF483" s="8"/>
      <c r="GG483" s="4"/>
      <c r="GH483" s="8"/>
      <c r="GI483" s="7"/>
      <c r="GJ483" s="7"/>
      <c r="GK483" s="2" t="s">
        <v>386</v>
      </c>
      <c r="GL483" s="2" t="s">
        <v>217</v>
      </c>
      <c r="GM483" s="2" t="s">
        <v>220</v>
      </c>
      <c r="GN483" s="2" t="s">
        <v>220</v>
      </c>
      <c r="GO483" s="2" t="s">
        <v>232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268</v>
      </c>
      <c r="GX483" s="2" t="s">
        <v>217</v>
      </c>
      <c r="GY483" s="2" t="s">
        <v>220</v>
      </c>
      <c r="GZ483" s="2" t="s">
        <v>220</v>
      </c>
      <c r="HA483" s="2" t="s">
        <v>232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268</v>
      </c>
      <c r="HJ483" s="2" t="s">
        <v>217</v>
      </c>
      <c r="HK483" s="2" t="s">
        <v>220</v>
      </c>
      <c r="HL483" s="2" t="s">
        <v>220</v>
      </c>
      <c r="HM483" s="2" t="s">
        <v>232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230</v>
      </c>
      <c r="HV483" s="2" t="s">
        <v>217</v>
      </c>
      <c r="HW483" s="2" t="s">
        <v>599</v>
      </c>
      <c r="HX483" s="2" t="s">
        <v>1068</v>
      </c>
      <c r="HY483" s="2" t="s">
        <v>232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230</v>
      </c>
      <c r="IH483" s="2" t="s">
        <v>217</v>
      </c>
      <c r="II483" s="2" t="s">
        <v>2942</v>
      </c>
      <c r="IJ483" s="2" t="s">
        <v>1914</v>
      </c>
      <c r="IK483" s="2" t="s">
        <v>232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268</v>
      </c>
      <c r="IT483" s="2" t="s">
        <v>217</v>
      </c>
      <c r="IU483" s="2" t="s">
        <v>220</v>
      </c>
      <c r="IV483" s="2" t="s">
        <v>220</v>
      </c>
      <c r="IW483" s="2" t="s">
        <v>232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230</v>
      </c>
      <c r="JF483" s="2" t="s">
        <v>217</v>
      </c>
      <c r="JG483" s="2" t="s">
        <v>329</v>
      </c>
      <c r="JH483" s="2" t="s">
        <v>805</v>
      </c>
      <c r="JI483" s="2" t="s">
        <v>232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230</v>
      </c>
      <c r="JR483" s="2" t="s">
        <v>217</v>
      </c>
      <c r="JS483" s="2" t="s">
        <v>2695</v>
      </c>
      <c r="JT483" s="2" t="s">
        <v>3044</v>
      </c>
      <c r="JU483" s="2" t="s">
        <v>232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230</v>
      </c>
      <c r="KD483" s="2" t="s">
        <v>217</v>
      </c>
      <c r="KE483" s="2" t="s">
        <v>262</v>
      </c>
      <c r="KF483" s="2" t="s">
        <v>3885</v>
      </c>
      <c r="KG483" s="2" t="s">
        <v>232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277</v>
      </c>
      <c r="KP483" s="2" t="s">
        <v>217</v>
      </c>
      <c r="KQ483" s="2" t="s">
        <v>220</v>
      </c>
      <c r="KR483" s="2" t="s">
        <v>220</v>
      </c>
      <c r="KS483" s="2" t="s">
        <v>232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268</v>
      </c>
      <c r="LB483" s="2" t="s">
        <v>217</v>
      </c>
      <c r="LC483" s="2" t="s">
        <v>220</v>
      </c>
      <c r="LD483" s="2" t="s">
        <v>220</v>
      </c>
      <c r="LE483" s="2" t="s">
        <v>232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268</v>
      </c>
      <c r="LN483" s="2" t="s">
        <v>217</v>
      </c>
      <c r="LO483" s="2" t="s">
        <v>220</v>
      </c>
      <c r="LP483" s="2" t="s">
        <v>220</v>
      </c>
      <c r="LQ483" s="2" t="s">
        <v>232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270</v>
      </c>
      <c r="MA483" s="2" t="s">
        <v>810</v>
      </c>
      <c r="MB483" s="2" t="s">
        <v>936</v>
      </c>
      <c r="MC483" s="2" t="s">
        <v>232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230</v>
      </c>
      <c r="ML483" s="2" t="s">
        <v>270</v>
      </c>
      <c r="MM483" s="2" t="s">
        <v>421</v>
      </c>
      <c r="MN483" s="2" t="s">
        <v>220</v>
      </c>
      <c r="MO483" s="2" t="s">
        <v>232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230</v>
      </c>
      <c r="MX483" s="2" t="s">
        <v>274</v>
      </c>
      <c r="MY483" s="2" t="s">
        <v>849</v>
      </c>
      <c r="MZ483" s="2" t="s">
        <v>1515</v>
      </c>
      <c r="NA483" s="2" t="s">
        <v>232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220</v>
      </c>
      <c r="NK483" s="2" t="s">
        <v>220</v>
      </c>
      <c r="NL483" s="2" t="s">
        <v>220</v>
      </c>
      <c r="NM483" s="2" t="s">
        <v>220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277</v>
      </c>
      <c r="NV483" s="2" t="s">
        <v>217</v>
      </c>
      <c r="NW483" s="2" t="s">
        <v>220</v>
      </c>
      <c r="NX483" s="2" t="s">
        <v>220</v>
      </c>
      <c r="NY483" s="2" t="s">
        <v>232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220</v>
      </c>
      <c r="OI483" s="2" t="s">
        <v>220</v>
      </c>
      <c r="OJ483" s="2" t="s">
        <v>220</v>
      </c>
      <c r="OK483" s="2" t="s">
        <v>220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230</v>
      </c>
      <c r="OT483" s="2" t="s">
        <v>270</v>
      </c>
      <c r="OU483" s="2" t="s">
        <v>1474</v>
      </c>
      <c r="OV483" s="2" t="s">
        <v>220</v>
      </c>
      <c r="OW483" s="2" t="s">
        <v>232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220</v>
      </c>
      <c r="PG483" s="2" t="s">
        <v>220</v>
      </c>
      <c r="PH483" s="2" t="s">
        <v>220</v>
      </c>
      <c r="PI483" s="2" t="s">
        <v>220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254</v>
      </c>
      <c r="PR483" s="2" t="s">
        <v>270</v>
      </c>
      <c r="PS483" s="2" t="s">
        <v>220</v>
      </c>
      <c r="PT483" s="2" t="s">
        <v>220</v>
      </c>
      <c r="PU483" s="2" t="s">
        <v>232</v>
      </c>
      <c r="PV483" s="2" t="s">
        <v>220</v>
      </c>
      <c r="PW483" s="4">
        <v>145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>
        <v>100</v>
      </c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</row>
    <row r="484">
      <c r="A484" s="2" t="s">
        <v>3886</v>
      </c>
      <c r="B484" s="2" t="s">
        <v>209</v>
      </c>
      <c r="C484" s="2" t="s">
        <v>3341</v>
      </c>
      <c r="D484" s="2" t="s">
        <v>2673</v>
      </c>
      <c r="E484" s="2" t="s">
        <v>2674</v>
      </c>
      <c r="F484" s="2" t="s">
        <v>3342</v>
      </c>
      <c r="G484" s="2" t="s">
        <v>3342</v>
      </c>
      <c r="H484" s="2" t="s">
        <v>3342</v>
      </c>
      <c r="I484" s="2" t="s">
        <v>3887</v>
      </c>
      <c r="J484" s="2" t="s">
        <v>2738</v>
      </c>
      <c r="K484" s="2" t="s">
        <v>761</v>
      </c>
      <c r="L484" s="3">
        <v>18.8</v>
      </c>
      <c r="M484" s="3">
        <v>19.74</v>
      </c>
      <c r="N484" s="3">
        <v>39.99</v>
      </c>
      <c r="O484" s="2" t="s">
        <v>217</v>
      </c>
      <c r="P484" s="2" t="s">
        <v>218</v>
      </c>
      <c r="Q484" s="2" t="s">
        <v>219</v>
      </c>
      <c r="R484" s="2" t="s">
        <v>220</v>
      </c>
      <c r="S484" s="2" t="s">
        <v>3883</v>
      </c>
      <c r="T484" s="2" t="s">
        <v>220</v>
      </c>
      <c r="U484" s="2" t="s">
        <v>220</v>
      </c>
      <c r="V484" s="2" t="s">
        <v>441</v>
      </c>
      <c r="W484" s="2" t="s">
        <v>3029</v>
      </c>
      <c r="X484" s="2" t="s">
        <v>3167</v>
      </c>
      <c r="Y484" s="2" t="s">
        <v>2233</v>
      </c>
      <c r="Z484" s="4">
        <v>137</v>
      </c>
      <c r="AA484" s="4">
        <f>=ROUNDDOWN(22.8333333333333,0)</f>
      </c>
      <c r="AB484" s="5">
        <v>6</v>
      </c>
      <c r="AC484" s="2" t="s">
        <v>3888</v>
      </c>
      <c r="AD484" s="4">
        <v>200</v>
      </c>
      <c r="AE484" s="4">
        <v>200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19</v>
      </c>
      <c r="AQ484" s="8">
        <v>401.4</v>
      </c>
      <c r="AR484" s="4">
        <v>12</v>
      </c>
      <c r="AS484" s="8">
        <v>242.22</v>
      </c>
      <c r="AT484" s="7">
        <v>0.5833</v>
      </c>
      <c r="AU484" s="7">
        <v>0.6572</v>
      </c>
      <c r="AV484" s="4" t="s">
        <v>220</v>
      </c>
      <c r="AW484" s="8" t="s">
        <v>220</v>
      </c>
      <c r="AX484" s="4" t="s">
        <v>220</v>
      </c>
      <c r="AY484" s="8" t="s">
        <v>220</v>
      </c>
      <c r="AZ484" s="7" t="s">
        <v>220</v>
      </c>
      <c r="BA484" s="7" t="s">
        <v>220</v>
      </c>
      <c r="BB484" s="7">
        <v>0.5533</v>
      </c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 t="s">
        <v>220</v>
      </c>
      <c r="BJ484" s="4">
        <v>19</v>
      </c>
      <c r="BK484" s="8">
        <v>401.4</v>
      </c>
      <c r="BL484" s="2" t="s">
        <v>3884</v>
      </c>
      <c r="BM484" s="7">
        <v>1</v>
      </c>
      <c r="BN484" s="7">
        <v>1</v>
      </c>
      <c r="BO484" s="4">
        <v>2</v>
      </c>
      <c r="BP484" s="8">
        <v>39.74</v>
      </c>
      <c r="BQ484" s="4">
        <v>4</v>
      </c>
      <c r="BR484" s="8">
        <v>79.48</v>
      </c>
      <c r="BS484" s="7">
        <v>-0.5</v>
      </c>
      <c r="BT484" s="7">
        <v>-0.5</v>
      </c>
      <c r="BU484" s="2" t="s">
        <v>230</v>
      </c>
      <c r="BV484" s="2" t="s">
        <v>217</v>
      </c>
      <c r="BW484" s="2" t="s">
        <v>220</v>
      </c>
      <c r="BX484" s="2" t="s">
        <v>2619</v>
      </c>
      <c r="BY484" s="2" t="s">
        <v>232</v>
      </c>
      <c r="BZ484" s="2" t="s">
        <v>220</v>
      </c>
      <c r="CA484" s="4">
        <v>4</v>
      </c>
      <c r="CB484" s="8">
        <v>81.12</v>
      </c>
      <c r="CC484" s="4">
        <v>1</v>
      </c>
      <c r="CD484" s="8">
        <v>20.28</v>
      </c>
      <c r="CE484" s="7">
        <v>3</v>
      </c>
      <c r="CF484" s="7">
        <v>3</v>
      </c>
      <c r="CG484" s="2" t="s">
        <v>230</v>
      </c>
      <c r="CH484" s="2" t="s">
        <v>217</v>
      </c>
      <c r="CI484" s="2" t="s">
        <v>685</v>
      </c>
      <c r="CJ484" s="2" t="s">
        <v>1732</v>
      </c>
      <c r="CK484" s="2" t="s">
        <v>232</v>
      </c>
      <c r="CL484" s="2" t="s">
        <v>220</v>
      </c>
      <c r="CM484" s="4">
        <v>3</v>
      </c>
      <c r="CN484" s="8">
        <v>72</v>
      </c>
      <c r="CO484" s="4">
        <v>2</v>
      </c>
      <c r="CP484" s="8">
        <v>44</v>
      </c>
      <c r="CQ484" s="7">
        <v>0.5</v>
      </c>
      <c r="CR484" s="7">
        <v>0.6364</v>
      </c>
      <c r="CS484" s="2" t="s">
        <v>230</v>
      </c>
      <c r="CT484" s="2" t="s">
        <v>217</v>
      </c>
      <c r="CU484" s="2" t="s">
        <v>1542</v>
      </c>
      <c r="CV484" s="2" t="s">
        <v>702</v>
      </c>
      <c r="CW484" s="2" t="s">
        <v>269</v>
      </c>
      <c r="CX484" s="2" t="s">
        <v>220</v>
      </c>
      <c r="CY484" s="4"/>
      <c r="CZ484" s="8"/>
      <c r="DA484" s="4"/>
      <c r="DB484" s="8"/>
      <c r="DC484" s="7"/>
      <c r="DD484" s="7"/>
      <c r="DE484" s="2" t="s">
        <v>230</v>
      </c>
      <c r="DF484" s="2" t="s">
        <v>217</v>
      </c>
      <c r="DG484" s="2" t="s">
        <v>2262</v>
      </c>
      <c r="DH484" s="2" t="s">
        <v>1160</v>
      </c>
      <c r="DI484" s="2" t="s">
        <v>232</v>
      </c>
      <c r="DJ484" s="2" t="s">
        <v>220</v>
      </c>
      <c r="DK484" s="4">
        <v>7</v>
      </c>
      <c r="DL484" s="8">
        <v>151.27</v>
      </c>
      <c r="DM484" s="4"/>
      <c r="DN484" s="8"/>
      <c r="DO484" s="7"/>
      <c r="DP484" s="7"/>
      <c r="DQ484" s="2" t="s">
        <v>230</v>
      </c>
      <c r="DR484" s="2" t="s">
        <v>217</v>
      </c>
      <c r="DS484" s="2" t="s">
        <v>1741</v>
      </c>
      <c r="DT484" s="2" t="s">
        <v>478</v>
      </c>
      <c r="DU484" s="2" t="s">
        <v>232</v>
      </c>
      <c r="DV484" s="2" t="s">
        <v>220</v>
      </c>
      <c r="DW484" s="4">
        <v>3</v>
      </c>
      <c r="DX484" s="8">
        <v>57.27</v>
      </c>
      <c r="DY484" s="4">
        <v>2</v>
      </c>
      <c r="DZ484" s="8">
        <v>36.27</v>
      </c>
      <c r="EA484" s="7">
        <v>0.5</v>
      </c>
      <c r="EB484" s="7">
        <v>0.579</v>
      </c>
      <c r="EC484" s="2" t="s">
        <v>230</v>
      </c>
      <c r="ED484" s="2" t="s">
        <v>217</v>
      </c>
      <c r="EE484" s="2" t="s">
        <v>2221</v>
      </c>
      <c r="EF484" s="2" t="s">
        <v>1433</v>
      </c>
      <c r="EG484" s="2" t="s">
        <v>232</v>
      </c>
      <c r="EH484" s="2" t="s">
        <v>220</v>
      </c>
      <c r="EI484" s="4"/>
      <c r="EJ484" s="8"/>
      <c r="EK484" s="4"/>
      <c r="EL484" s="8"/>
      <c r="EM484" s="7"/>
      <c r="EN484" s="7"/>
      <c r="EO484" s="2" t="s">
        <v>268</v>
      </c>
      <c r="EP484" s="2" t="s">
        <v>217</v>
      </c>
      <c r="EQ484" s="2" t="s">
        <v>220</v>
      </c>
      <c r="ER484" s="2" t="s">
        <v>220</v>
      </c>
      <c r="ES484" s="2" t="s">
        <v>232</v>
      </c>
      <c r="ET484" s="2" t="s">
        <v>220</v>
      </c>
      <c r="EU484" s="4"/>
      <c r="EV484" s="8"/>
      <c r="EW484" s="4">
        <v>3</v>
      </c>
      <c r="EX484" s="8">
        <v>62.19</v>
      </c>
      <c r="EY484" s="7">
        <v>-1</v>
      </c>
      <c r="EZ484" s="7">
        <v>-1</v>
      </c>
      <c r="FA484" s="2" t="s">
        <v>230</v>
      </c>
      <c r="FB484" s="2" t="s">
        <v>217</v>
      </c>
      <c r="FC484" s="2" t="s">
        <v>1900</v>
      </c>
      <c r="FD484" s="2" t="s">
        <v>2551</v>
      </c>
      <c r="FE484" s="2" t="s">
        <v>232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230</v>
      </c>
      <c r="FN484" s="2" t="s">
        <v>217</v>
      </c>
      <c r="FO484" s="2" t="s">
        <v>458</v>
      </c>
      <c r="FP484" s="2" t="s">
        <v>752</v>
      </c>
      <c r="FQ484" s="2" t="s">
        <v>232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277</v>
      </c>
      <c r="FZ484" s="2" t="s">
        <v>217</v>
      </c>
      <c r="GA484" s="2" t="s">
        <v>220</v>
      </c>
      <c r="GB484" s="2" t="s">
        <v>220</v>
      </c>
      <c r="GC484" s="2" t="s">
        <v>232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386</v>
      </c>
      <c r="GL484" s="2" t="s">
        <v>217</v>
      </c>
      <c r="GM484" s="2" t="s">
        <v>220</v>
      </c>
      <c r="GN484" s="2" t="s">
        <v>220</v>
      </c>
      <c r="GO484" s="2" t="s">
        <v>232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268</v>
      </c>
      <c r="GX484" s="2" t="s">
        <v>217</v>
      </c>
      <c r="GY484" s="2" t="s">
        <v>220</v>
      </c>
      <c r="GZ484" s="2" t="s">
        <v>220</v>
      </c>
      <c r="HA484" s="2" t="s">
        <v>232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268</v>
      </c>
      <c r="HJ484" s="2" t="s">
        <v>217</v>
      </c>
      <c r="HK484" s="2" t="s">
        <v>220</v>
      </c>
      <c r="HL484" s="2" t="s">
        <v>220</v>
      </c>
      <c r="HM484" s="2" t="s">
        <v>232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230</v>
      </c>
      <c r="HV484" s="2" t="s">
        <v>217</v>
      </c>
      <c r="HW484" s="2" t="s">
        <v>599</v>
      </c>
      <c r="HX484" s="2" t="s">
        <v>220</v>
      </c>
      <c r="HY484" s="2" t="s">
        <v>232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230</v>
      </c>
      <c r="IH484" s="2" t="s">
        <v>217</v>
      </c>
      <c r="II484" s="2" t="s">
        <v>2942</v>
      </c>
      <c r="IJ484" s="2" t="s">
        <v>1169</v>
      </c>
      <c r="IK484" s="2" t="s">
        <v>232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268</v>
      </c>
      <c r="IT484" s="2" t="s">
        <v>217</v>
      </c>
      <c r="IU484" s="2" t="s">
        <v>220</v>
      </c>
      <c r="IV484" s="2" t="s">
        <v>220</v>
      </c>
      <c r="IW484" s="2" t="s">
        <v>232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230</v>
      </c>
      <c r="JF484" s="2" t="s">
        <v>217</v>
      </c>
      <c r="JG484" s="2" t="s">
        <v>329</v>
      </c>
      <c r="JH484" s="2" t="s">
        <v>805</v>
      </c>
      <c r="JI484" s="2" t="s">
        <v>232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230</v>
      </c>
      <c r="JR484" s="2" t="s">
        <v>217</v>
      </c>
      <c r="JS484" s="2" t="s">
        <v>2695</v>
      </c>
      <c r="JT484" s="2" t="s">
        <v>3348</v>
      </c>
      <c r="JU484" s="2" t="s">
        <v>232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230</v>
      </c>
      <c r="KD484" s="2" t="s">
        <v>217</v>
      </c>
      <c r="KE484" s="2" t="s">
        <v>262</v>
      </c>
      <c r="KF484" s="2" t="s">
        <v>3885</v>
      </c>
      <c r="KG484" s="2" t="s">
        <v>232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277</v>
      </c>
      <c r="KP484" s="2" t="s">
        <v>217</v>
      </c>
      <c r="KQ484" s="2" t="s">
        <v>220</v>
      </c>
      <c r="KR484" s="2" t="s">
        <v>220</v>
      </c>
      <c r="KS484" s="2" t="s">
        <v>232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268</v>
      </c>
      <c r="LB484" s="2" t="s">
        <v>217</v>
      </c>
      <c r="LC484" s="2" t="s">
        <v>220</v>
      </c>
      <c r="LD484" s="2" t="s">
        <v>220</v>
      </c>
      <c r="LE484" s="2" t="s">
        <v>232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268</v>
      </c>
      <c r="LN484" s="2" t="s">
        <v>217</v>
      </c>
      <c r="LO484" s="2" t="s">
        <v>220</v>
      </c>
      <c r="LP484" s="2" t="s">
        <v>220</v>
      </c>
      <c r="LQ484" s="2" t="s">
        <v>232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230</v>
      </c>
      <c r="LZ484" s="2" t="s">
        <v>270</v>
      </c>
      <c r="MA484" s="2" t="s">
        <v>810</v>
      </c>
      <c r="MB484" s="2" t="s">
        <v>220</v>
      </c>
      <c r="MC484" s="2" t="s">
        <v>232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230</v>
      </c>
      <c r="ML484" s="2" t="s">
        <v>270</v>
      </c>
      <c r="MM484" s="2" t="s">
        <v>421</v>
      </c>
      <c r="MN484" s="2" t="s">
        <v>220</v>
      </c>
      <c r="MO484" s="2" t="s">
        <v>232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230</v>
      </c>
      <c r="MX484" s="2" t="s">
        <v>274</v>
      </c>
      <c r="MY484" s="2" t="s">
        <v>998</v>
      </c>
      <c r="MZ484" s="2" t="s">
        <v>1078</v>
      </c>
      <c r="NA484" s="2" t="s">
        <v>232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220</v>
      </c>
      <c r="NK484" s="2" t="s">
        <v>220</v>
      </c>
      <c r="NL484" s="2" t="s">
        <v>220</v>
      </c>
      <c r="NM484" s="2" t="s">
        <v>220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277</v>
      </c>
      <c r="NV484" s="2" t="s">
        <v>217</v>
      </c>
      <c r="NW484" s="2" t="s">
        <v>220</v>
      </c>
      <c r="NX484" s="2" t="s">
        <v>220</v>
      </c>
      <c r="NY484" s="2" t="s">
        <v>232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220</v>
      </c>
      <c r="OH484" s="2" t="s">
        <v>220</v>
      </c>
      <c r="OI484" s="2" t="s">
        <v>220</v>
      </c>
      <c r="OJ484" s="2" t="s">
        <v>220</v>
      </c>
      <c r="OK484" s="2" t="s">
        <v>220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230</v>
      </c>
      <c r="OT484" s="2" t="s">
        <v>270</v>
      </c>
      <c r="OU484" s="2" t="s">
        <v>3889</v>
      </c>
      <c r="OV484" s="2" t="s">
        <v>220</v>
      </c>
      <c r="OW484" s="2" t="s">
        <v>232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220</v>
      </c>
      <c r="PF484" s="2" t="s">
        <v>220</v>
      </c>
      <c r="PG484" s="2" t="s">
        <v>220</v>
      </c>
      <c r="PH484" s="2" t="s">
        <v>220</v>
      </c>
      <c r="PI484" s="2" t="s">
        <v>220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254</v>
      </c>
      <c r="PR484" s="2" t="s">
        <v>270</v>
      </c>
      <c r="PS484" s="2" t="s">
        <v>220</v>
      </c>
      <c r="PT484" s="2" t="s">
        <v>220</v>
      </c>
      <c r="PU484" s="2" t="s">
        <v>232</v>
      </c>
      <c r="PV484" s="2" t="s">
        <v>220</v>
      </c>
      <c r="PW484" s="4">
        <v>137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200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</row>
    <row r="485">
      <c r="A485" s="2" t="s">
        <v>3890</v>
      </c>
      <c r="B485" s="2" t="s">
        <v>209</v>
      </c>
      <c r="C485" s="2" t="s">
        <v>3341</v>
      </c>
      <c r="D485" s="2" t="s">
        <v>2673</v>
      </c>
      <c r="E485" s="2" t="s">
        <v>2674</v>
      </c>
      <c r="F485" s="2" t="s">
        <v>3473</v>
      </c>
      <c r="G485" s="2" t="s">
        <v>3473</v>
      </c>
      <c r="H485" s="2" t="s">
        <v>3473</v>
      </c>
      <c r="I485" s="2" t="s">
        <v>3875</v>
      </c>
      <c r="J485" s="2" t="s">
        <v>3891</v>
      </c>
      <c r="K485" s="2" t="s">
        <v>1436</v>
      </c>
      <c r="L485" s="3">
        <v>22.5</v>
      </c>
      <c r="M485" s="3">
        <v>23.62</v>
      </c>
      <c r="N485" s="3">
        <v>44.99</v>
      </c>
      <c r="O485" s="2" t="s">
        <v>217</v>
      </c>
      <c r="P485" s="2" t="s">
        <v>673</v>
      </c>
      <c r="Q485" s="2" t="s">
        <v>219</v>
      </c>
      <c r="R485" s="2" t="s">
        <v>220</v>
      </c>
      <c r="S485" s="2" t="s">
        <v>3474</v>
      </c>
      <c r="T485" s="2" t="s">
        <v>220</v>
      </c>
      <c r="U485" s="2" t="s">
        <v>220</v>
      </c>
      <c r="V485" s="2" t="s">
        <v>3167</v>
      </c>
      <c r="W485" s="2" t="s">
        <v>3167</v>
      </c>
      <c r="X485" s="2" t="s">
        <v>3144</v>
      </c>
      <c r="Y485" s="2" t="s">
        <v>582</v>
      </c>
      <c r="Z485" s="4">
        <v>223</v>
      </c>
      <c r="AA485" s="4">
        <f>=ROUNDDOWN(20.2727272727273,0)</f>
      </c>
      <c r="AB485" s="5">
        <v>11</v>
      </c>
      <c r="AC485" s="2" t="s">
        <v>3404</v>
      </c>
      <c r="AD485" s="4">
        <v>150</v>
      </c>
      <c r="AE485" s="4">
        <v>300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23</v>
      </c>
      <c r="AQ485" s="8">
        <v>542.51</v>
      </c>
      <c r="AR485" s="4">
        <v>44</v>
      </c>
      <c r="AS485" s="8">
        <v>1011.07</v>
      </c>
      <c r="AT485" s="7">
        <v>-0.4773</v>
      </c>
      <c r="AU485" s="7">
        <v>-0.4634</v>
      </c>
      <c r="AV485" s="4">
        <v>23</v>
      </c>
      <c r="AW485" s="8">
        <v>542.51</v>
      </c>
      <c r="AX485" s="4">
        <v>44</v>
      </c>
      <c r="AY485" s="8">
        <v>1011.07</v>
      </c>
      <c r="AZ485" s="7">
        <v>-0.4773</v>
      </c>
      <c r="BA485" s="7">
        <v>-0.4634</v>
      </c>
      <c r="BB485" s="7">
        <v>1</v>
      </c>
      <c r="BC485" s="4">
        <v>31</v>
      </c>
      <c r="BD485" s="8">
        <v>681.54</v>
      </c>
      <c r="BE485" s="4">
        <v>71</v>
      </c>
      <c r="BF485" s="8">
        <v>1467.72</v>
      </c>
      <c r="BG485" s="7">
        <v>-0.5634</v>
      </c>
      <c r="BH485" s="7">
        <v>-0.5356</v>
      </c>
      <c r="BI485" s="7">
        <v>0.796</v>
      </c>
      <c r="BJ485" s="4">
        <v>23</v>
      </c>
      <c r="BK485" s="8">
        <v>542.51</v>
      </c>
      <c r="BL485" s="2" t="s">
        <v>3391</v>
      </c>
      <c r="BM485" s="7">
        <v>1</v>
      </c>
      <c r="BN485" s="7">
        <v>1</v>
      </c>
      <c r="BO485" s="4">
        <v>8</v>
      </c>
      <c r="BP485" s="8">
        <v>199.52</v>
      </c>
      <c r="BQ485" s="4">
        <v>14</v>
      </c>
      <c r="BR485" s="8">
        <v>349.16</v>
      </c>
      <c r="BS485" s="7">
        <v>-0.4286</v>
      </c>
      <c r="BT485" s="7">
        <v>-0.4286</v>
      </c>
      <c r="BU485" s="2" t="s">
        <v>230</v>
      </c>
      <c r="BV485" s="2" t="s">
        <v>217</v>
      </c>
      <c r="BW485" s="2" t="s">
        <v>220</v>
      </c>
      <c r="BX485" s="2" t="s">
        <v>2455</v>
      </c>
      <c r="BY485" s="2" t="s">
        <v>232</v>
      </c>
      <c r="BZ485" s="2" t="s">
        <v>220</v>
      </c>
      <c r="CA485" s="4">
        <v>9</v>
      </c>
      <c r="CB485" s="8">
        <v>208.89</v>
      </c>
      <c r="CC485" s="4">
        <v>3</v>
      </c>
      <c r="CD485" s="8">
        <v>69.63</v>
      </c>
      <c r="CE485" s="7">
        <v>2</v>
      </c>
      <c r="CF485" s="7">
        <v>2</v>
      </c>
      <c r="CG485" s="2" t="s">
        <v>230</v>
      </c>
      <c r="CH485" s="2" t="s">
        <v>217</v>
      </c>
      <c r="CI485" s="2" t="s">
        <v>591</v>
      </c>
      <c r="CJ485" s="2" t="s">
        <v>1498</v>
      </c>
      <c r="CK485" s="2" t="s">
        <v>232</v>
      </c>
      <c r="CL485" s="2" t="s">
        <v>220</v>
      </c>
      <c r="CM485" s="4">
        <v>1</v>
      </c>
      <c r="CN485" s="8">
        <v>22.5</v>
      </c>
      <c r="CO485" s="4">
        <v>5</v>
      </c>
      <c r="CP485" s="8">
        <v>112.5</v>
      </c>
      <c r="CQ485" s="7">
        <v>-0.8</v>
      </c>
      <c r="CR485" s="7">
        <v>-0.8</v>
      </c>
      <c r="CS485" s="2" t="s">
        <v>230</v>
      </c>
      <c r="CT485" s="2" t="s">
        <v>217</v>
      </c>
      <c r="CU485" s="2" t="s">
        <v>3358</v>
      </c>
      <c r="CV485" s="2" t="s">
        <v>3362</v>
      </c>
      <c r="CW485" s="2" t="s">
        <v>232</v>
      </c>
      <c r="CX485" s="2" t="s">
        <v>220</v>
      </c>
      <c r="CY485" s="4">
        <v>1</v>
      </c>
      <c r="CZ485" s="8">
        <v>21.7</v>
      </c>
      <c r="DA485" s="4">
        <v>9</v>
      </c>
      <c r="DB485" s="8">
        <v>195.3</v>
      </c>
      <c r="DC485" s="7">
        <v>-0.8889</v>
      </c>
      <c r="DD485" s="7">
        <v>-0.8889</v>
      </c>
      <c r="DE485" s="2" t="s">
        <v>230</v>
      </c>
      <c r="DF485" s="2" t="s">
        <v>217</v>
      </c>
      <c r="DG485" s="2" t="s">
        <v>591</v>
      </c>
      <c r="DH485" s="2" t="s">
        <v>2234</v>
      </c>
      <c r="DI485" s="2" t="s">
        <v>232</v>
      </c>
      <c r="DJ485" s="2" t="s">
        <v>220</v>
      </c>
      <c r="DK485" s="4">
        <v>1</v>
      </c>
      <c r="DL485" s="8">
        <v>23.62</v>
      </c>
      <c r="DM485" s="4">
        <v>6</v>
      </c>
      <c r="DN485" s="8">
        <v>141.72</v>
      </c>
      <c r="DO485" s="7">
        <v>-0.8333</v>
      </c>
      <c r="DP485" s="7">
        <v>-0.8333</v>
      </c>
      <c r="DQ485" s="2" t="s">
        <v>230</v>
      </c>
      <c r="DR485" s="2" t="s">
        <v>217</v>
      </c>
      <c r="DS485" s="2" t="s">
        <v>591</v>
      </c>
      <c r="DT485" s="2" t="s">
        <v>3489</v>
      </c>
      <c r="DU485" s="2" t="s">
        <v>232</v>
      </c>
      <c r="DV485" s="2" t="s">
        <v>220</v>
      </c>
      <c r="DW485" s="4">
        <v>2</v>
      </c>
      <c r="DX485" s="8">
        <v>43.7</v>
      </c>
      <c r="DY485" s="4">
        <v>6</v>
      </c>
      <c r="DZ485" s="8">
        <v>120.18</v>
      </c>
      <c r="EA485" s="7">
        <v>-0.6667</v>
      </c>
      <c r="EB485" s="7">
        <v>-0.6364</v>
      </c>
      <c r="EC485" s="2" t="s">
        <v>230</v>
      </c>
      <c r="ED485" s="2" t="s">
        <v>217</v>
      </c>
      <c r="EE485" s="2" t="s">
        <v>591</v>
      </c>
      <c r="EF485" s="2" t="s">
        <v>3482</v>
      </c>
      <c r="EG485" s="2" t="s">
        <v>232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268</v>
      </c>
      <c r="EP485" s="2" t="s">
        <v>217</v>
      </c>
      <c r="EQ485" s="2" t="s">
        <v>220</v>
      </c>
      <c r="ER485" s="2" t="s">
        <v>220</v>
      </c>
      <c r="ES485" s="2" t="s">
        <v>232</v>
      </c>
      <c r="ET485" s="2" t="s">
        <v>220</v>
      </c>
      <c r="EU485" s="4">
        <v>1</v>
      </c>
      <c r="EV485" s="8">
        <v>22.58</v>
      </c>
      <c r="EW485" s="4">
        <v>1</v>
      </c>
      <c r="EX485" s="8">
        <v>22.58</v>
      </c>
      <c r="EY485" s="7"/>
      <c r="EZ485" s="7"/>
      <c r="FA485" s="2" t="s">
        <v>230</v>
      </c>
      <c r="FB485" s="2" t="s">
        <v>217</v>
      </c>
      <c r="FC485" s="2" t="s">
        <v>591</v>
      </c>
      <c r="FD485" s="2" t="s">
        <v>657</v>
      </c>
      <c r="FE485" s="2" t="s">
        <v>232</v>
      </c>
      <c r="FF485" s="2" t="s">
        <v>220</v>
      </c>
      <c r="FG485" s="4"/>
      <c r="FH485" s="8"/>
      <c r="FI485" s="4"/>
      <c r="FJ485" s="8"/>
      <c r="FK485" s="7"/>
      <c r="FL485" s="7"/>
      <c r="FM485" s="2" t="s">
        <v>230</v>
      </c>
      <c r="FN485" s="2" t="s">
        <v>217</v>
      </c>
      <c r="FO485" s="2" t="s">
        <v>458</v>
      </c>
      <c r="FP485" s="2" t="s">
        <v>1284</v>
      </c>
      <c r="FQ485" s="2" t="s">
        <v>232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416</v>
      </c>
      <c r="FZ485" s="2" t="s">
        <v>217</v>
      </c>
      <c r="GA485" s="2" t="s">
        <v>220</v>
      </c>
      <c r="GB485" s="2" t="s">
        <v>220</v>
      </c>
      <c r="GC485" s="2" t="s">
        <v>232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386</v>
      </c>
      <c r="GL485" s="2" t="s">
        <v>217</v>
      </c>
      <c r="GM485" s="2" t="s">
        <v>220</v>
      </c>
      <c r="GN485" s="2" t="s">
        <v>220</v>
      </c>
      <c r="GO485" s="2" t="s">
        <v>232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268</v>
      </c>
      <c r="GX485" s="2" t="s">
        <v>217</v>
      </c>
      <c r="GY485" s="2" t="s">
        <v>220</v>
      </c>
      <c r="GZ485" s="2" t="s">
        <v>220</v>
      </c>
      <c r="HA485" s="2" t="s">
        <v>232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254</v>
      </c>
      <c r="HJ485" s="2" t="s">
        <v>217</v>
      </c>
      <c r="HK485" s="2" t="s">
        <v>220</v>
      </c>
      <c r="HL485" s="2" t="s">
        <v>220</v>
      </c>
      <c r="HM485" s="2" t="s">
        <v>232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230</v>
      </c>
      <c r="HV485" s="2" t="s">
        <v>217</v>
      </c>
      <c r="HW485" s="2" t="s">
        <v>970</v>
      </c>
      <c r="HX485" s="2" t="s">
        <v>220</v>
      </c>
      <c r="HY485" s="2" t="s">
        <v>232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230</v>
      </c>
      <c r="IH485" s="2" t="s">
        <v>217</v>
      </c>
      <c r="II485" s="2" t="s">
        <v>591</v>
      </c>
      <c r="IJ485" s="2" t="s">
        <v>3483</v>
      </c>
      <c r="IK485" s="2" t="s">
        <v>232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277</v>
      </c>
      <c r="IT485" s="2" t="s">
        <v>217</v>
      </c>
      <c r="IU485" s="2" t="s">
        <v>220</v>
      </c>
      <c r="IV485" s="2" t="s">
        <v>220</v>
      </c>
      <c r="IW485" s="2" t="s">
        <v>232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230</v>
      </c>
      <c r="JF485" s="2" t="s">
        <v>217</v>
      </c>
      <c r="JG485" s="2" t="s">
        <v>2728</v>
      </c>
      <c r="JH485" s="2" t="s">
        <v>1512</v>
      </c>
      <c r="JI485" s="2" t="s">
        <v>232</v>
      </c>
      <c r="JJ485" s="2" t="s">
        <v>220</v>
      </c>
      <c r="JK485" s="4"/>
      <c r="JL485" s="8"/>
      <c r="JM485" s="4"/>
      <c r="JN485" s="8"/>
      <c r="JO485" s="7"/>
      <c r="JP485" s="7"/>
      <c r="JQ485" s="2" t="s">
        <v>230</v>
      </c>
      <c r="JR485" s="2" t="s">
        <v>217</v>
      </c>
      <c r="JS485" s="2" t="s">
        <v>591</v>
      </c>
      <c r="JT485" s="2" t="s">
        <v>3892</v>
      </c>
      <c r="JU485" s="2" t="s">
        <v>232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230</v>
      </c>
      <c r="KD485" s="2" t="s">
        <v>217</v>
      </c>
      <c r="KE485" s="2" t="s">
        <v>663</v>
      </c>
      <c r="KF485" s="2" t="s">
        <v>3893</v>
      </c>
      <c r="KG485" s="2" t="s">
        <v>232</v>
      </c>
      <c r="KH485" s="2" t="s">
        <v>220</v>
      </c>
      <c r="KI485" s="4"/>
      <c r="KJ485" s="8"/>
      <c r="KK485" s="4"/>
      <c r="KL485" s="8"/>
      <c r="KM485" s="7"/>
      <c r="KN485" s="7"/>
      <c r="KO485" s="2" t="s">
        <v>254</v>
      </c>
      <c r="KP485" s="2" t="s">
        <v>217</v>
      </c>
      <c r="KQ485" s="2" t="s">
        <v>220</v>
      </c>
      <c r="KR485" s="2" t="s">
        <v>220</v>
      </c>
      <c r="KS485" s="2" t="s">
        <v>232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277</v>
      </c>
      <c r="LB485" s="2" t="s">
        <v>217</v>
      </c>
      <c r="LC485" s="2" t="s">
        <v>220</v>
      </c>
      <c r="LD485" s="2" t="s">
        <v>220</v>
      </c>
      <c r="LE485" s="2" t="s">
        <v>232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277</v>
      </c>
      <c r="LN485" s="2" t="s">
        <v>217</v>
      </c>
      <c r="LO485" s="2" t="s">
        <v>220</v>
      </c>
      <c r="LP485" s="2" t="s">
        <v>220</v>
      </c>
      <c r="LQ485" s="2" t="s">
        <v>232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277</v>
      </c>
      <c r="LZ485" s="2" t="s">
        <v>217</v>
      </c>
      <c r="MA485" s="2" t="s">
        <v>220</v>
      </c>
      <c r="MB485" s="2" t="s">
        <v>220</v>
      </c>
      <c r="MC485" s="2" t="s">
        <v>232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230</v>
      </c>
      <c r="ML485" s="2" t="s">
        <v>270</v>
      </c>
      <c r="MM485" s="2" t="s">
        <v>520</v>
      </c>
      <c r="MN485" s="2" t="s">
        <v>2043</v>
      </c>
      <c r="MO485" s="2" t="s">
        <v>232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230</v>
      </c>
      <c r="MX485" s="2" t="s">
        <v>274</v>
      </c>
      <c r="MY485" s="2" t="s">
        <v>648</v>
      </c>
      <c r="MZ485" s="2" t="s">
        <v>1628</v>
      </c>
      <c r="NA485" s="2" t="s">
        <v>232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220</v>
      </c>
      <c r="NK485" s="2" t="s">
        <v>220</v>
      </c>
      <c r="NL485" s="2" t="s">
        <v>220</v>
      </c>
      <c r="NM485" s="2" t="s">
        <v>220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277</v>
      </c>
      <c r="NV485" s="2" t="s">
        <v>217</v>
      </c>
      <c r="NW485" s="2" t="s">
        <v>220</v>
      </c>
      <c r="NX485" s="2" t="s">
        <v>220</v>
      </c>
      <c r="NY485" s="2" t="s">
        <v>232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220</v>
      </c>
      <c r="OI485" s="2" t="s">
        <v>220</v>
      </c>
      <c r="OJ485" s="2" t="s">
        <v>220</v>
      </c>
      <c r="OK485" s="2" t="s">
        <v>220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254</v>
      </c>
      <c r="OT485" s="2" t="s">
        <v>270</v>
      </c>
      <c r="OU485" s="2" t="s">
        <v>220</v>
      </c>
      <c r="OV485" s="2" t="s">
        <v>220</v>
      </c>
      <c r="OW485" s="2" t="s">
        <v>232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220</v>
      </c>
      <c r="PF485" s="2" t="s">
        <v>220</v>
      </c>
      <c r="PG485" s="2" t="s">
        <v>220</v>
      </c>
      <c r="PH485" s="2" t="s">
        <v>220</v>
      </c>
      <c r="PI485" s="2" t="s">
        <v>220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254</v>
      </c>
      <c r="PR485" s="2" t="s">
        <v>270</v>
      </c>
      <c r="PS485" s="2" t="s">
        <v>220</v>
      </c>
      <c r="PT485" s="2" t="s">
        <v>220</v>
      </c>
      <c r="PU485" s="2" t="s">
        <v>232</v>
      </c>
      <c r="PV485" s="2" t="s">
        <v>220</v>
      </c>
      <c r="PW485" s="4">
        <v>223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>
        <v>150</v>
      </c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>
        <v>150</v>
      </c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</row>
    <row r="486">
      <c r="A486" s="2" t="s">
        <v>3894</v>
      </c>
      <c r="B486" s="2" t="s">
        <v>209</v>
      </c>
      <c r="C486" s="2" t="s">
        <v>3341</v>
      </c>
      <c r="D486" s="2" t="s">
        <v>2673</v>
      </c>
      <c r="E486" s="2" t="s">
        <v>2674</v>
      </c>
      <c r="F486" s="2" t="s">
        <v>3473</v>
      </c>
      <c r="G486" s="2" t="s">
        <v>3473</v>
      </c>
      <c r="H486" s="2" t="s">
        <v>3473</v>
      </c>
      <c r="I486" s="2" t="s">
        <v>3878</v>
      </c>
      <c r="J486" s="2" t="s">
        <v>2772</v>
      </c>
      <c r="K486" s="2" t="s">
        <v>1329</v>
      </c>
      <c r="L486" s="3">
        <v>16.8</v>
      </c>
      <c r="M486" s="3">
        <v>17.63</v>
      </c>
      <c r="N486" s="3">
        <v>34.99</v>
      </c>
      <c r="O486" s="2" t="s">
        <v>217</v>
      </c>
      <c r="P486" s="2" t="s">
        <v>673</v>
      </c>
      <c r="Q486" s="2" t="s">
        <v>219</v>
      </c>
      <c r="R486" s="2" t="s">
        <v>220</v>
      </c>
      <c r="S486" s="2" t="s">
        <v>3474</v>
      </c>
      <c r="T486" s="2" t="s">
        <v>220</v>
      </c>
      <c r="U486" s="2" t="s">
        <v>220</v>
      </c>
      <c r="V486" s="2" t="s">
        <v>843</v>
      </c>
      <c r="W486" s="2" t="s">
        <v>3167</v>
      </c>
      <c r="X486" s="2" t="s">
        <v>3144</v>
      </c>
      <c r="Y486" s="2" t="s">
        <v>582</v>
      </c>
      <c r="Z486" s="4">
        <v>154</v>
      </c>
      <c r="AA486" s="4">
        <f>=ROUNDDOWN(30.8,0)</f>
      </c>
      <c r="AB486" s="5">
        <v>5</v>
      </c>
      <c r="AC486" s="2" t="s">
        <v>3895</v>
      </c>
      <c r="AD486" s="4">
        <v>95</v>
      </c>
      <c r="AE486" s="4">
        <v>95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8</v>
      </c>
      <c r="AQ486" s="8">
        <v>139.03</v>
      </c>
      <c r="AR486" s="4">
        <v>27</v>
      </c>
      <c r="AS486" s="8">
        <v>456.65</v>
      </c>
      <c r="AT486" s="7">
        <v>-0.7037</v>
      </c>
      <c r="AU486" s="7">
        <v>-0.6955</v>
      </c>
      <c r="AV486" s="4">
        <v>8</v>
      </c>
      <c r="AW486" s="8">
        <v>139.03</v>
      </c>
      <c r="AX486" s="4">
        <v>27</v>
      </c>
      <c r="AY486" s="8">
        <v>456.65</v>
      </c>
      <c r="AZ486" s="7">
        <v>-0.7037</v>
      </c>
      <c r="BA486" s="7">
        <v>-0.6955</v>
      </c>
      <c r="BB486" s="7">
        <v>1</v>
      </c>
      <c r="BC486" s="4" t="s">
        <v>220</v>
      </c>
      <c r="BD486" s="8" t="s">
        <v>220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>
        <v>0.204</v>
      </c>
      <c r="BJ486" s="4">
        <v>9</v>
      </c>
      <c r="BK486" s="8">
        <v>174.02</v>
      </c>
      <c r="BL486" s="2" t="s">
        <v>3896</v>
      </c>
      <c r="BM486" s="7">
        <v>0.8889</v>
      </c>
      <c r="BN486" s="7">
        <v>0.7989</v>
      </c>
      <c r="BO486" s="4">
        <v>1</v>
      </c>
      <c r="BP486" s="8">
        <v>18.45</v>
      </c>
      <c r="BQ486" s="4">
        <v>3</v>
      </c>
      <c r="BR486" s="8">
        <v>55.35</v>
      </c>
      <c r="BS486" s="7">
        <v>-0.6667</v>
      </c>
      <c r="BT486" s="7">
        <v>-0.6667</v>
      </c>
      <c r="BU486" s="2" t="s">
        <v>230</v>
      </c>
      <c r="BV486" s="2" t="s">
        <v>217</v>
      </c>
      <c r="BW486" s="2" t="s">
        <v>220</v>
      </c>
      <c r="BX486" s="2" t="s">
        <v>1588</v>
      </c>
      <c r="BY486" s="2" t="s">
        <v>232</v>
      </c>
      <c r="BZ486" s="2" t="s">
        <v>220</v>
      </c>
      <c r="CA486" s="4">
        <v>1</v>
      </c>
      <c r="CB486" s="8">
        <v>17.41</v>
      </c>
      <c r="CC486" s="4"/>
      <c r="CD486" s="8"/>
      <c r="CE486" s="7"/>
      <c r="CF486" s="7"/>
      <c r="CG486" s="2" t="s">
        <v>230</v>
      </c>
      <c r="CH486" s="2" t="s">
        <v>217</v>
      </c>
      <c r="CI486" s="2" t="s">
        <v>591</v>
      </c>
      <c r="CJ486" s="2" t="s">
        <v>1498</v>
      </c>
      <c r="CK486" s="2" t="s">
        <v>232</v>
      </c>
      <c r="CL486" s="2" t="s">
        <v>220</v>
      </c>
      <c r="CM486" s="4">
        <v>1</v>
      </c>
      <c r="CN486" s="8">
        <v>17.5</v>
      </c>
      <c r="CO486" s="4">
        <v>7</v>
      </c>
      <c r="CP486" s="8">
        <v>122.5</v>
      </c>
      <c r="CQ486" s="7">
        <v>-0.8571</v>
      </c>
      <c r="CR486" s="7">
        <v>-0.8571</v>
      </c>
      <c r="CS486" s="2" t="s">
        <v>230</v>
      </c>
      <c r="CT486" s="2" t="s">
        <v>217</v>
      </c>
      <c r="CU486" s="2" t="s">
        <v>3358</v>
      </c>
      <c r="CV486" s="2" t="s">
        <v>2780</v>
      </c>
      <c r="CW486" s="2" t="s">
        <v>232</v>
      </c>
      <c r="CX486" s="2" t="s">
        <v>220</v>
      </c>
      <c r="CY486" s="4"/>
      <c r="CZ486" s="8"/>
      <c r="DA486" s="4">
        <v>11</v>
      </c>
      <c r="DB486" s="8">
        <v>179.08</v>
      </c>
      <c r="DC486" s="7">
        <v>-1</v>
      </c>
      <c r="DD486" s="7">
        <v>-1</v>
      </c>
      <c r="DE486" s="2" t="s">
        <v>230</v>
      </c>
      <c r="DF486" s="2" t="s">
        <v>217</v>
      </c>
      <c r="DG486" s="2" t="s">
        <v>591</v>
      </c>
      <c r="DH486" s="2" t="s">
        <v>3479</v>
      </c>
      <c r="DI486" s="2" t="s">
        <v>232</v>
      </c>
      <c r="DJ486" s="2" t="s">
        <v>220</v>
      </c>
      <c r="DK486" s="4">
        <v>3</v>
      </c>
      <c r="DL486" s="8">
        <v>52.89</v>
      </c>
      <c r="DM486" s="4">
        <v>2</v>
      </c>
      <c r="DN486" s="8">
        <v>35.26</v>
      </c>
      <c r="DO486" s="7">
        <v>0.5</v>
      </c>
      <c r="DP486" s="7">
        <v>0.5</v>
      </c>
      <c r="DQ486" s="2" t="s">
        <v>230</v>
      </c>
      <c r="DR486" s="2" t="s">
        <v>217</v>
      </c>
      <c r="DS486" s="2" t="s">
        <v>591</v>
      </c>
      <c r="DT486" s="2" t="s">
        <v>3489</v>
      </c>
      <c r="DU486" s="2" t="s">
        <v>232</v>
      </c>
      <c r="DV486" s="2" t="s">
        <v>220</v>
      </c>
      <c r="DW486" s="4">
        <v>2</v>
      </c>
      <c r="DX486" s="8">
        <v>32.78</v>
      </c>
      <c r="DY486" s="4">
        <v>3</v>
      </c>
      <c r="DZ486" s="8">
        <v>47.53</v>
      </c>
      <c r="EA486" s="7">
        <v>-0.3333</v>
      </c>
      <c r="EB486" s="7">
        <v>-0.3103</v>
      </c>
      <c r="EC486" s="2" t="s">
        <v>230</v>
      </c>
      <c r="ED486" s="2" t="s">
        <v>217</v>
      </c>
      <c r="EE486" s="2" t="s">
        <v>591</v>
      </c>
      <c r="EF486" s="2" t="s">
        <v>3482</v>
      </c>
      <c r="EG486" s="2" t="s">
        <v>232</v>
      </c>
      <c r="EH486" s="2" t="s">
        <v>220</v>
      </c>
      <c r="EI486" s="4"/>
      <c r="EJ486" s="8"/>
      <c r="EK486" s="4"/>
      <c r="EL486" s="8"/>
      <c r="EM486" s="7"/>
      <c r="EN486" s="7"/>
      <c r="EO486" s="2" t="s">
        <v>268</v>
      </c>
      <c r="EP486" s="2" t="s">
        <v>217</v>
      </c>
      <c r="EQ486" s="2" t="s">
        <v>220</v>
      </c>
      <c r="ER486" s="2" t="s">
        <v>220</v>
      </c>
      <c r="ES486" s="2" t="s">
        <v>232</v>
      </c>
      <c r="ET486" s="2" t="s">
        <v>220</v>
      </c>
      <c r="EU486" s="4"/>
      <c r="EV486" s="8"/>
      <c r="EW486" s="4">
        <v>1</v>
      </c>
      <c r="EX486" s="8">
        <v>16.93</v>
      </c>
      <c r="EY486" s="7">
        <v>-1</v>
      </c>
      <c r="EZ486" s="7">
        <v>-1</v>
      </c>
      <c r="FA486" s="2" t="s">
        <v>230</v>
      </c>
      <c r="FB486" s="2" t="s">
        <v>217</v>
      </c>
      <c r="FC486" s="2" t="s">
        <v>591</v>
      </c>
      <c r="FD486" s="2" t="s">
        <v>3897</v>
      </c>
      <c r="FE486" s="2" t="s">
        <v>232</v>
      </c>
      <c r="FF486" s="2" t="s">
        <v>220</v>
      </c>
      <c r="FG486" s="4"/>
      <c r="FH486" s="8"/>
      <c r="FI486" s="4"/>
      <c r="FJ486" s="8"/>
      <c r="FK486" s="7"/>
      <c r="FL486" s="7"/>
      <c r="FM486" s="2" t="s">
        <v>230</v>
      </c>
      <c r="FN486" s="2" t="s">
        <v>217</v>
      </c>
      <c r="FO486" s="2" t="s">
        <v>458</v>
      </c>
      <c r="FP486" s="2" t="s">
        <v>1284</v>
      </c>
      <c r="FQ486" s="2" t="s">
        <v>232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416</v>
      </c>
      <c r="FZ486" s="2" t="s">
        <v>217</v>
      </c>
      <c r="GA486" s="2" t="s">
        <v>220</v>
      </c>
      <c r="GB486" s="2" t="s">
        <v>220</v>
      </c>
      <c r="GC486" s="2" t="s">
        <v>232</v>
      </c>
      <c r="GD486" s="2" t="s">
        <v>220</v>
      </c>
      <c r="GE486" s="4"/>
      <c r="GF486" s="8"/>
      <c r="GG486" s="4"/>
      <c r="GH486" s="8"/>
      <c r="GI486" s="7"/>
      <c r="GJ486" s="7"/>
      <c r="GK486" s="2" t="s">
        <v>386</v>
      </c>
      <c r="GL486" s="2" t="s">
        <v>217</v>
      </c>
      <c r="GM486" s="2" t="s">
        <v>220</v>
      </c>
      <c r="GN486" s="2" t="s">
        <v>220</v>
      </c>
      <c r="GO486" s="2" t="s">
        <v>232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268</v>
      </c>
      <c r="GX486" s="2" t="s">
        <v>217</v>
      </c>
      <c r="GY486" s="2" t="s">
        <v>220</v>
      </c>
      <c r="GZ486" s="2" t="s">
        <v>220</v>
      </c>
      <c r="HA486" s="2" t="s">
        <v>232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254</v>
      </c>
      <c r="HJ486" s="2" t="s">
        <v>217</v>
      </c>
      <c r="HK486" s="2" t="s">
        <v>220</v>
      </c>
      <c r="HL486" s="2" t="s">
        <v>220</v>
      </c>
      <c r="HM486" s="2" t="s">
        <v>232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230</v>
      </c>
      <c r="HV486" s="2" t="s">
        <v>217</v>
      </c>
      <c r="HW486" s="2" t="s">
        <v>970</v>
      </c>
      <c r="HX486" s="2" t="s">
        <v>220</v>
      </c>
      <c r="HY486" s="2" t="s">
        <v>232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230</v>
      </c>
      <c r="IH486" s="2" t="s">
        <v>217</v>
      </c>
      <c r="II486" s="2" t="s">
        <v>591</v>
      </c>
      <c r="IJ486" s="2" t="s">
        <v>3483</v>
      </c>
      <c r="IK486" s="2" t="s">
        <v>232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277</v>
      </c>
      <c r="IT486" s="2" t="s">
        <v>217</v>
      </c>
      <c r="IU486" s="2" t="s">
        <v>220</v>
      </c>
      <c r="IV486" s="2" t="s">
        <v>220</v>
      </c>
      <c r="IW486" s="2" t="s">
        <v>232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230</v>
      </c>
      <c r="JF486" s="2" t="s">
        <v>217</v>
      </c>
      <c r="JG486" s="2" t="s">
        <v>2728</v>
      </c>
      <c r="JH486" s="2" t="s">
        <v>2237</v>
      </c>
      <c r="JI486" s="2" t="s">
        <v>232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230</v>
      </c>
      <c r="JR486" s="2" t="s">
        <v>217</v>
      </c>
      <c r="JS486" s="2" t="s">
        <v>591</v>
      </c>
      <c r="JT486" s="2" t="s">
        <v>2457</v>
      </c>
      <c r="JU486" s="2" t="s">
        <v>232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277</v>
      </c>
      <c r="KD486" s="2" t="s">
        <v>217</v>
      </c>
      <c r="KE486" s="2" t="s">
        <v>220</v>
      </c>
      <c r="KF486" s="2" t="s">
        <v>220</v>
      </c>
      <c r="KG486" s="2" t="s">
        <v>232</v>
      </c>
      <c r="KH486" s="2" t="s">
        <v>220</v>
      </c>
      <c r="KI486" s="4"/>
      <c r="KJ486" s="8"/>
      <c r="KK486" s="4"/>
      <c r="KL486" s="8"/>
      <c r="KM486" s="7"/>
      <c r="KN486" s="7"/>
      <c r="KO486" s="2" t="s">
        <v>254</v>
      </c>
      <c r="KP486" s="2" t="s">
        <v>217</v>
      </c>
      <c r="KQ486" s="2" t="s">
        <v>220</v>
      </c>
      <c r="KR486" s="2" t="s">
        <v>220</v>
      </c>
      <c r="KS486" s="2" t="s">
        <v>232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277</v>
      </c>
      <c r="LB486" s="2" t="s">
        <v>217</v>
      </c>
      <c r="LC486" s="2" t="s">
        <v>220</v>
      </c>
      <c r="LD486" s="2" t="s">
        <v>220</v>
      </c>
      <c r="LE486" s="2" t="s">
        <v>232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277</v>
      </c>
      <c r="LN486" s="2" t="s">
        <v>217</v>
      </c>
      <c r="LO486" s="2" t="s">
        <v>220</v>
      </c>
      <c r="LP486" s="2" t="s">
        <v>220</v>
      </c>
      <c r="LQ486" s="2" t="s">
        <v>232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277</v>
      </c>
      <c r="LZ486" s="2" t="s">
        <v>217</v>
      </c>
      <c r="MA486" s="2" t="s">
        <v>220</v>
      </c>
      <c r="MB486" s="2" t="s">
        <v>220</v>
      </c>
      <c r="MC486" s="2" t="s">
        <v>232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230</v>
      </c>
      <c r="ML486" s="2" t="s">
        <v>270</v>
      </c>
      <c r="MM486" s="2" t="s">
        <v>266</v>
      </c>
      <c r="MN486" s="2" t="s">
        <v>220</v>
      </c>
      <c r="MO486" s="2" t="s">
        <v>232</v>
      </c>
      <c r="MP486" s="2" t="s">
        <v>220</v>
      </c>
      <c r="MQ486" s="4"/>
      <c r="MR486" s="8"/>
      <c r="MS486" s="4"/>
      <c r="MT486" s="8"/>
      <c r="MU486" s="7"/>
      <c r="MV486" s="7"/>
      <c r="MW486" s="2" t="s">
        <v>230</v>
      </c>
      <c r="MX486" s="2" t="s">
        <v>274</v>
      </c>
      <c r="MY486" s="2" t="s">
        <v>648</v>
      </c>
      <c r="MZ486" s="2" t="s">
        <v>2586</v>
      </c>
      <c r="NA486" s="2" t="s">
        <v>232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220</v>
      </c>
      <c r="NK486" s="2" t="s">
        <v>220</v>
      </c>
      <c r="NL486" s="2" t="s">
        <v>220</v>
      </c>
      <c r="NM486" s="2" t="s">
        <v>220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277</v>
      </c>
      <c r="NV486" s="2" t="s">
        <v>217</v>
      </c>
      <c r="NW486" s="2" t="s">
        <v>220</v>
      </c>
      <c r="NX486" s="2" t="s">
        <v>220</v>
      </c>
      <c r="NY486" s="2" t="s">
        <v>232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220</v>
      </c>
      <c r="OI486" s="2" t="s">
        <v>220</v>
      </c>
      <c r="OJ486" s="2" t="s">
        <v>220</v>
      </c>
      <c r="OK486" s="2" t="s">
        <v>220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254</v>
      </c>
      <c r="OT486" s="2" t="s">
        <v>270</v>
      </c>
      <c r="OU486" s="2" t="s">
        <v>220</v>
      </c>
      <c r="OV486" s="2" t="s">
        <v>220</v>
      </c>
      <c r="OW486" s="2" t="s">
        <v>232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220</v>
      </c>
      <c r="PF486" s="2" t="s">
        <v>220</v>
      </c>
      <c r="PG486" s="2" t="s">
        <v>220</v>
      </c>
      <c r="PH486" s="2" t="s">
        <v>220</v>
      </c>
      <c r="PI486" s="2" t="s">
        <v>220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254</v>
      </c>
      <c r="PR486" s="2" t="s">
        <v>270</v>
      </c>
      <c r="PS486" s="2" t="s">
        <v>220</v>
      </c>
      <c r="PT486" s="2" t="s">
        <v>220</v>
      </c>
      <c r="PU486" s="2" t="s">
        <v>232</v>
      </c>
      <c r="PV486" s="2" t="s">
        <v>220</v>
      </c>
      <c r="PW486" s="4">
        <v>154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>
        <v>95</v>
      </c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</row>
    <row r="487">
      <c r="A487" s="2" t="s">
        <v>3898</v>
      </c>
      <c r="B487" s="2" t="s">
        <v>209</v>
      </c>
      <c r="C487" s="2" t="s">
        <v>3341</v>
      </c>
      <c r="D487" s="2" t="s">
        <v>2673</v>
      </c>
      <c r="E487" s="2" t="s">
        <v>2674</v>
      </c>
      <c r="F487" s="2" t="s">
        <v>3354</v>
      </c>
      <c r="G487" s="2" t="s">
        <v>220</v>
      </c>
      <c r="H487" s="2" t="s">
        <v>220</v>
      </c>
      <c r="I487" s="2" t="s">
        <v>3875</v>
      </c>
      <c r="J487" s="2" t="s">
        <v>2738</v>
      </c>
      <c r="K487" s="2" t="s">
        <v>761</v>
      </c>
      <c r="L487" s="3">
        <v>22.5</v>
      </c>
      <c r="M487" s="3">
        <v>23.62</v>
      </c>
      <c r="N487" s="3">
        <v>49.99</v>
      </c>
      <c r="O487" s="2" t="s">
        <v>217</v>
      </c>
      <c r="P487" s="2" t="s">
        <v>405</v>
      </c>
      <c r="Q487" s="2" t="s">
        <v>219</v>
      </c>
      <c r="R487" s="2" t="s">
        <v>220</v>
      </c>
      <c r="S487" s="2" t="s">
        <v>3355</v>
      </c>
      <c r="T487" s="2" t="s">
        <v>220</v>
      </c>
      <c r="U487" s="2" t="s">
        <v>220</v>
      </c>
      <c r="V487" s="2" t="s">
        <v>2535</v>
      </c>
      <c r="W487" s="2" t="s">
        <v>3029</v>
      </c>
      <c r="X487" s="2" t="s">
        <v>763</v>
      </c>
      <c r="Y487" s="2" t="s">
        <v>3239</v>
      </c>
      <c r="Z487" s="4">
        <v>183</v>
      </c>
      <c r="AA487" s="4">
        <f>=ROUNDDOWN(36.6,0)</f>
      </c>
      <c r="AB487" s="5">
        <v>5</v>
      </c>
      <c r="AC487" s="2" t="s">
        <v>3899</v>
      </c>
      <c r="AD487" s="4">
        <v>100</v>
      </c>
      <c r="AE487" s="4">
        <v>100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11</v>
      </c>
      <c r="AQ487" s="8">
        <v>260.62</v>
      </c>
      <c r="AR487" s="4">
        <v>8</v>
      </c>
      <c r="AS487" s="8">
        <v>188.76</v>
      </c>
      <c r="AT487" s="7">
        <v>0.375</v>
      </c>
      <c r="AU487" s="7">
        <v>0.3807</v>
      </c>
      <c r="AV487" s="4">
        <v>11</v>
      </c>
      <c r="AW487" s="8">
        <v>260.62</v>
      </c>
      <c r="AX487" s="4">
        <v>8</v>
      </c>
      <c r="AY487" s="8">
        <v>188.76</v>
      </c>
      <c r="AZ487" s="7">
        <v>0.375</v>
      </c>
      <c r="BA487" s="7">
        <v>0.3807</v>
      </c>
      <c r="BB487" s="7">
        <v>1</v>
      </c>
      <c r="BC487" s="4">
        <v>17</v>
      </c>
      <c r="BD487" s="8">
        <v>367.72</v>
      </c>
      <c r="BE487" s="4">
        <v>12</v>
      </c>
      <c r="BF487" s="8">
        <v>261.61</v>
      </c>
      <c r="BG487" s="7">
        <v>0.4167</v>
      </c>
      <c r="BH487" s="7">
        <v>0.4056</v>
      </c>
      <c r="BI487" s="7">
        <v>0.7087</v>
      </c>
      <c r="BJ487" s="4">
        <v>11</v>
      </c>
      <c r="BK487" s="8">
        <v>260.62</v>
      </c>
      <c r="BL487" s="2" t="s">
        <v>2727</v>
      </c>
      <c r="BM487" s="7">
        <v>1</v>
      </c>
      <c r="BN487" s="7">
        <v>1</v>
      </c>
      <c r="BO487" s="4">
        <v>2</v>
      </c>
      <c r="BP487" s="8">
        <v>49.2</v>
      </c>
      <c r="BQ487" s="4">
        <v>4</v>
      </c>
      <c r="BR487" s="8">
        <v>98.4</v>
      </c>
      <c r="BS487" s="7">
        <v>-0.5</v>
      </c>
      <c r="BT487" s="7">
        <v>-0.5</v>
      </c>
      <c r="BU487" s="2" t="s">
        <v>230</v>
      </c>
      <c r="BV487" s="2" t="s">
        <v>217</v>
      </c>
      <c r="BW487" s="2" t="s">
        <v>220</v>
      </c>
      <c r="BX487" s="2" t="s">
        <v>1408</v>
      </c>
      <c r="BY487" s="2" t="s">
        <v>232</v>
      </c>
      <c r="BZ487" s="2" t="s">
        <v>220</v>
      </c>
      <c r="CA487" s="4">
        <v>4</v>
      </c>
      <c r="CB487" s="8">
        <v>96.36</v>
      </c>
      <c r="CC487" s="4"/>
      <c r="CD487" s="8"/>
      <c r="CE487" s="7"/>
      <c r="CF487" s="7"/>
      <c r="CG487" s="2" t="s">
        <v>230</v>
      </c>
      <c r="CH487" s="2" t="s">
        <v>217</v>
      </c>
      <c r="CI487" s="2" t="s">
        <v>1632</v>
      </c>
      <c r="CJ487" s="2" t="s">
        <v>1609</v>
      </c>
      <c r="CK487" s="2" t="s">
        <v>232</v>
      </c>
      <c r="CL487" s="2" t="s">
        <v>220</v>
      </c>
      <c r="CM487" s="4">
        <v>1</v>
      </c>
      <c r="CN487" s="8">
        <v>22.5</v>
      </c>
      <c r="CO487" s="4">
        <v>2</v>
      </c>
      <c r="CP487" s="8">
        <v>45</v>
      </c>
      <c r="CQ487" s="7">
        <v>-0.5</v>
      </c>
      <c r="CR487" s="7">
        <v>-0.5</v>
      </c>
      <c r="CS487" s="2" t="s">
        <v>230</v>
      </c>
      <c r="CT487" s="2" t="s">
        <v>217</v>
      </c>
      <c r="CU487" s="2" t="s">
        <v>3358</v>
      </c>
      <c r="CV487" s="2" t="s">
        <v>2780</v>
      </c>
      <c r="CW487" s="2" t="s">
        <v>232</v>
      </c>
      <c r="CX487" s="2" t="s">
        <v>220</v>
      </c>
      <c r="CY487" s="4">
        <v>1</v>
      </c>
      <c r="CZ487" s="8">
        <v>21.7</v>
      </c>
      <c r="DA487" s="4"/>
      <c r="DB487" s="8"/>
      <c r="DC487" s="7"/>
      <c r="DD487" s="7"/>
      <c r="DE487" s="2" t="s">
        <v>230</v>
      </c>
      <c r="DF487" s="2" t="s">
        <v>217</v>
      </c>
      <c r="DG487" s="2" t="s">
        <v>2262</v>
      </c>
      <c r="DH487" s="2" t="s">
        <v>1731</v>
      </c>
      <c r="DI487" s="2" t="s">
        <v>232</v>
      </c>
      <c r="DJ487" s="2" t="s">
        <v>220</v>
      </c>
      <c r="DK487" s="4">
        <v>3</v>
      </c>
      <c r="DL487" s="8">
        <v>70.86</v>
      </c>
      <c r="DM487" s="4"/>
      <c r="DN487" s="8"/>
      <c r="DO487" s="7"/>
      <c r="DP487" s="7"/>
      <c r="DQ487" s="2" t="s">
        <v>230</v>
      </c>
      <c r="DR487" s="2" t="s">
        <v>217</v>
      </c>
      <c r="DS487" s="2" t="s">
        <v>2218</v>
      </c>
      <c r="DT487" s="2" t="s">
        <v>3900</v>
      </c>
      <c r="DU487" s="2" t="s">
        <v>232</v>
      </c>
      <c r="DV487" s="2" t="s">
        <v>220</v>
      </c>
      <c r="DW487" s="4"/>
      <c r="DX487" s="8"/>
      <c r="DY487" s="4">
        <v>2</v>
      </c>
      <c r="DZ487" s="8">
        <v>45.36</v>
      </c>
      <c r="EA487" s="7">
        <v>-1</v>
      </c>
      <c r="EB487" s="7">
        <v>-1</v>
      </c>
      <c r="EC487" s="2" t="s">
        <v>230</v>
      </c>
      <c r="ED487" s="2" t="s">
        <v>217</v>
      </c>
      <c r="EE487" s="2" t="s">
        <v>3177</v>
      </c>
      <c r="EF487" s="2" t="s">
        <v>1541</v>
      </c>
      <c r="EG487" s="2" t="s">
        <v>232</v>
      </c>
      <c r="EH487" s="2" t="s">
        <v>220</v>
      </c>
      <c r="EI487" s="4"/>
      <c r="EJ487" s="8"/>
      <c r="EK487" s="4"/>
      <c r="EL487" s="8"/>
      <c r="EM487" s="7"/>
      <c r="EN487" s="7"/>
      <c r="EO487" s="2" t="s">
        <v>268</v>
      </c>
      <c r="EP487" s="2" t="s">
        <v>217</v>
      </c>
      <c r="EQ487" s="2" t="s">
        <v>220</v>
      </c>
      <c r="ER487" s="2" t="s">
        <v>220</v>
      </c>
      <c r="ES487" s="2" t="s">
        <v>232</v>
      </c>
      <c r="ET487" s="2" t="s">
        <v>220</v>
      </c>
      <c r="EU487" s="4"/>
      <c r="EV487" s="8"/>
      <c r="EW487" s="4"/>
      <c r="EX487" s="8"/>
      <c r="EY487" s="7"/>
      <c r="EZ487" s="7"/>
      <c r="FA487" s="2" t="s">
        <v>230</v>
      </c>
      <c r="FB487" s="2" t="s">
        <v>217</v>
      </c>
      <c r="FC487" s="2" t="s">
        <v>965</v>
      </c>
      <c r="FD487" s="2" t="s">
        <v>497</v>
      </c>
      <c r="FE487" s="2" t="s">
        <v>232</v>
      </c>
      <c r="FF487" s="2" t="s">
        <v>220</v>
      </c>
      <c r="FG487" s="4"/>
      <c r="FH487" s="8"/>
      <c r="FI487" s="4"/>
      <c r="FJ487" s="8"/>
      <c r="FK487" s="7"/>
      <c r="FL487" s="7"/>
      <c r="FM487" s="2" t="s">
        <v>230</v>
      </c>
      <c r="FN487" s="2" t="s">
        <v>217</v>
      </c>
      <c r="FO487" s="2" t="s">
        <v>458</v>
      </c>
      <c r="FP487" s="2" t="s">
        <v>734</v>
      </c>
      <c r="FQ487" s="2" t="s">
        <v>232</v>
      </c>
      <c r="FR487" s="2" t="s">
        <v>220</v>
      </c>
      <c r="FS487" s="4"/>
      <c r="FT487" s="8"/>
      <c r="FU487" s="4"/>
      <c r="FV487" s="8"/>
      <c r="FW487" s="7"/>
      <c r="FX487" s="7"/>
      <c r="FY487" s="2" t="s">
        <v>277</v>
      </c>
      <c r="FZ487" s="2" t="s">
        <v>217</v>
      </c>
      <c r="GA487" s="2" t="s">
        <v>220</v>
      </c>
      <c r="GB487" s="2" t="s">
        <v>220</v>
      </c>
      <c r="GC487" s="2" t="s">
        <v>232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230</v>
      </c>
      <c r="GL487" s="2" t="s">
        <v>217</v>
      </c>
      <c r="GM487" s="2" t="s">
        <v>2684</v>
      </c>
      <c r="GN487" s="2" t="s">
        <v>560</v>
      </c>
      <c r="GO487" s="2" t="s">
        <v>232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268</v>
      </c>
      <c r="GX487" s="2" t="s">
        <v>217</v>
      </c>
      <c r="GY487" s="2" t="s">
        <v>220</v>
      </c>
      <c r="GZ487" s="2" t="s">
        <v>220</v>
      </c>
      <c r="HA487" s="2" t="s">
        <v>232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268</v>
      </c>
      <c r="HJ487" s="2" t="s">
        <v>217</v>
      </c>
      <c r="HK487" s="2" t="s">
        <v>220</v>
      </c>
      <c r="HL487" s="2" t="s">
        <v>220</v>
      </c>
      <c r="HM487" s="2" t="s">
        <v>232</v>
      </c>
      <c r="HN487" s="2" t="s">
        <v>220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217</v>
      </c>
      <c r="HW487" s="2" t="s">
        <v>2641</v>
      </c>
      <c r="HX487" s="2" t="s">
        <v>220</v>
      </c>
      <c r="HY487" s="2" t="s">
        <v>232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230</v>
      </c>
      <c r="IH487" s="2" t="s">
        <v>217</v>
      </c>
      <c r="II487" s="2" t="s">
        <v>3359</v>
      </c>
      <c r="IJ487" s="2" t="s">
        <v>2183</v>
      </c>
      <c r="IK487" s="2" t="s">
        <v>232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268</v>
      </c>
      <c r="IT487" s="2" t="s">
        <v>217</v>
      </c>
      <c r="IU487" s="2" t="s">
        <v>220</v>
      </c>
      <c r="IV487" s="2" t="s">
        <v>220</v>
      </c>
      <c r="IW487" s="2" t="s">
        <v>232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254</v>
      </c>
      <c r="JF487" s="2" t="s">
        <v>217</v>
      </c>
      <c r="JG487" s="2" t="s">
        <v>220</v>
      </c>
      <c r="JH487" s="2" t="s">
        <v>220</v>
      </c>
      <c r="JI487" s="2" t="s">
        <v>232</v>
      </c>
      <c r="JJ487" s="2" t="s">
        <v>220</v>
      </c>
      <c r="JK487" s="4"/>
      <c r="JL487" s="8"/>
      <c r="JM487" s="4"/>
      <c r="JN487" s="8"/>
      <c r="JO487" s="7"/>
      <c r="JP487" s="7"/>
      <c r="JQ487" s="2" t="s">
        <v>230</v>
      </c>
      <c r="JR487" s="2" t="s">
        <v>217</v>
      </c>
      <c r="JS487" s="2" t="s">
        <v>2695</v>
      </c>
      <c r="JT487" s="2" t="s">
        <v>2229</v>
      </c>
      <c r="JU487" s="2" t="s">
        <v>232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277</v>
      </c>
      <c r="KD487" s="2" t="s">
        <v>217</v>
      </c>
      <c r="KE487" s="2" t="s">
        <v>220</v>
      </c>
      <c r="KF487" s="2" t="s">
        <v>220</v>
      </c>
      <c r="KG487" s="2" t="s">
        <v>232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277</v>
      </c>
      <c r="KP487" s="2" t="s">
        <v>217</v>
      </c>
      <c r="KQ487" s="2" t="s">
        <v>220</v>
      </c>
      <c r="KR487" s="2" t="s">
        <v>220</v>
      </c>
      <c r="KS487" s="2" t="s">
        <v>232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268</v>
      </c>
      <c r="LB487" s="2" t="s">
        <v>217</v>
      </c>
      <c r="LC487" s="2" t="s">
        <v>220</v>
      </c>
      <c r="LD487" s="2" t="s">
        <v>220</v>
      </c>
      <c r="LE487" s="2" t="s">
        <v>232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268</v>
      </c>
      <c r="LN487" s="2" t="s">
        <v>217</v>
      </c>
      <c r="LO487" s="2" t="s">
        <v>220</v>
      </c>
      <c r="LP487" s="2" t="s">
        <v>220</v>
      </c>
      <c r="LQ487" s="2" t="s">
        <v>232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230</v>
      </c>
      <c r="LZ487" s="2" t="s">
        <v>270</v>
      </c>
      <c r="MA487" s="2" t="s">
        <v>390</v>
      </c>
      <c r="MB487" s="2" t="s">
        <v>220</v>
      </c>
      <c r="MC487" s="2" t="s">
        <v>232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230</v>
      </c>
      <c r="ML487" s="2" t="s">
        <v>270</v>
      </c>
      <c r="MM487" s="2" t="s">
        <v>520</v>
      </c>
      <c r="MN487" s="2" t="s">
        <v>2904</v>
      </c>
      <c r="MO487" s="2" t="s">
        <v>232</v>
      </c>
      <c r="MP487" s="2" t="s">
        <v>220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274</v>
      </c>
      <c r="MY487" s="2" t="s">
        <v>3714</v>
      </c>
      <c r="MZ487" s="2" t="s">
        <v>2920</v>
      </c>
      <c r="NA487" s="2" t="s">
        <v>232</v>
      </c>
      <c r="NB487" s="2" t="s">
        <v>220</v>
      </c>
      <c r="NC487" s="4"/>
      <c r="ND487" s="8"/>
      <c r="NE487" s="4"/>
      <c r="NF487" s="8"/>
      <c r="NG487" s="7"/>
      <c r="NH487" s="7"/>
      <c r="NI487" s="2" t="s">
        <v>220</v>
      </c>
      <c r="NJ487" s="2" t="s">
        <v>220</v>
      </c>
      <c r="NK487" s="2" t="s">
        <v>220</v>
      </c>
      <c r="NL487" s="2" t="s">
        <v>220</v>
      </c>
      <c r="NM487" s="2" t="s">
        <v>220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277</v>
      </c>
      <c r="NV487" s="2" t="s">
        <v>217</v>
      </c>
      <c r="NW487" s="2" t="s">
        <v>220</v>
      </c>
      <c r="NX487" s="2" t="s">
        <v>220</v>
      </c>
      <c r="NY487" s="2" t="s">
        <v>232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220</v>
      </c>
      <c r="OI487" s="2" t="s">
        <v>220</v>
      </c>
      <c r="OJ487" s="2" t="s">
        <v>220</v>
      </c>
      <c r="OK487" s="2" t="s">
        <v>220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230</v>
      </c>
      <c r="OT487" s="2" t="s">
        <v>270</v>
      </c>
      <c r="OU487" s="2" t="s">
        <v>1474</v>
      </c>
      <c r="OV487" s="2" t="s">
        <v>220</v>
      </c>
      <c r="OW487" s="2" t="s">
        <v>232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220</v>
      </c>
      <c r="PF487" s="2" t="s">
        <v>220</v>
      </c>
      <c r="PG487" s="2" t="s">
        <v>220</v>
      </c>
      <c r="PH487" s="2" t="s">
        <v>220</v>
      </c>
      <c r="PI487" s="2" t="s">
        <v>220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254</v>
      </c>
      <c r="PR487" s="2" t="s">
        <v>270</v>
      </c>
      <c r="PS487" s="2" t="s">
        <v>220</v>
      </c>
      <c r="PT487" s="2" t="s">
        <v>220</v>
      </c>
      <c r="PU487" s="2" t="s">
        <v>232</v>
      </c>
      <c r="PV487" s="2" t="s">
        <v>220</v>
      </c>
      <c r="PW487" s="4">
        <v>183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>
        <v>100</v>
      </c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</row>
    <row r="488">
      <c r="A488" s="2" t="s">
        <v>3901</v>
      </c>
      <c r="B488" s="2" t="s">
        <v>209</v>
      </c>
      <c r="C488" s="2" t="s">
        <v>3341</v>
      </c>
      <c r="D488" s="2" t="s">
        <v>2673</v>
      </c>
      <c r="E488" s="2" t="s">
        <v>2674</v>
      </c>
      <c r="F488" s="2" t="s">
        <v>3354</v>
      </c>
      <c r="G488" s="2" t="s">
        <v>220</v>
      </c>
      <c r="H488" s="2" t="s">
        <v>220</v>
      </c>
      <c r="I488" s="2" t="s">
        <v>3878</v>
      </c>
      <c r="J488" s="2" t="s">
        <v>2772</v>
      </c>
      <c r="K488" s="2" t="s">
        <v>1436</v>
      </c>
      <c r="L488" s="3">
        <v>16.8</v>
      </c>
      <c r="M488" s="3">
        <v>17.63</v>
      </c>
      <c r="N488" s="3">
        <v>49.99</v>
      </c>
      <c r="O488" s="2" t="s">
        <v>217</v>
      </c>
      <c r="P488" s="2" t="s">
        <v>405</v>
      </c>
      <c r="Q488" s="2" t="s">
        <v>219</v>
      </c>
      <c r="R488" s="2" t="s">
        <v>220</v>
      </c>
      <c r="S488" s="2" t="s">
        <v>3355</v>
      </c>
      <c r="T488" s="2" t="s">
        <v>220</v>
      </c>
      <c r="U488" s="2" t="s">
        <v>220</v>
      </c>
      <c r="V488" s="2" t="s">
        <v>2535</v>
      </c>
      <c r="W488" s="2" t="s">
        <v>3029</v>
      </c>
      <c r="X488" s="2" t="s">
        <v>763</v>
      </c>
      <c r="Y488" s="2" t="s">
        <v>2780</v>
      </c>
      <c r="Z488" s="4">
        <v>168</v>
      </c>
      <c r="AA488" s="4">
        <f>=ROUNDDOWN(56,0)</f>
      </c>
      <c r="AB488" s="5">
        <v>3</v>
      </c>
      <c r="AC488" s="2" t="s">
        <v>3899</v>
      </c>
      <c r="AD488" s="4">
        <v>100</v>
      </c>
      <c r="AE488" s="4">
        <v>100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6</v>
      </c>
      <c r="AQ488" s="8">
        <v>107.1</v>
      </c>
      <c r="AR488" s="4">
        <v>4</v>
      </c>
      <c r="AS488" s="8">
        <v>72.85</v>
      </c>
      <c r="AT488" s="7">
        <v>0.5</v>
      </c>
      <c r="AU488" s="7">
        <v>0.4701</v>
      </c>
      <c r="AV488" s="4">
        <v>6</v>
      </c>
      <c r="AW488" s="8">
        <v>107.1</v>
      </c>
      <c r="AX488" s="4">
        <v>4</v>
      </c>
      <c r="AY488" s="8">
        <v>72.85</v>
      </c>
      <c r="AZ488" s="7">
        <v>0.5</v>
      </c>
      <c r="BA488" s="7">
        <v>0.4701</v>
      </c>
      <c r="BB488" s="7">
        <v>1</v>
      </c>
      <c r="BC488" s="4" t="s">
        <v>220</v>
      </c>
      <c r="BD488" s="8" t="s">
        <v>220</v>
      </c>
      <c r="BE488" s="4" t="s">
        <v>220</v>
      </c>
      <c r="BF488" s="8" t="s">
        <v>220</v>
      </c>
      <c r="BG488" s="7" t="s">
        <v>220</v>
      </c>
      <c r="BH488" s="7" t="s">
        <v>220</v>
      </c>
      <c r="BI488" s="7">
        <v>0.2913</v>
      </c>
      <c r="BJ488" s="4">
        <v>6</v>
      </c>
      <c r="BK488" s="8">
        <v>107.1</v>
      </c>
      <c r="BL488" s="2" t="s">
        <v>3350</v>
      </c>
      <c r="BM488" s="7">
        <v>1</v>
      </c>
      <c r="BN488" s="7">
        <v>1</v>
      </c>
      <c r="BO488" s="4">
        <v>1</v>
      </c>
      <c r="BP488" s="8">
        <v>18.45</v>
      </c>
      <c r="BQ488" s="4">
        <v>3</v>
      </c>
      <c r="BR488" s="8">
        <v>55.35</v>
      </c>
      <c r="BS488" s="7">
        <v>-0.6667</v>
      </c>
      <c r="BT488" s="7">
        <v>-0.6667</v>
      </c>
      <c r="BU488" s="2" t="s">
        <v>230</v>
      </c>
      <c r="BV488" s="2" t="s">
        <v>217</v>
      </c>
      <c r="BW488" s="2" t="s">
        <v>220</v>
      </c>
      <c r="BX488" s="2" t="s">
        <v>241</v>
      </c>
      <c r="BY488" s="2" t="s">
        <v>232</v>
      </c>
      <c r="BZ488" s="2" t="s">
        <v>220</v>
      </c>
      <c r="CA488" s="4">
        <v>2</v>
      </c>
      <c r="CB488" s="8">
        <v>37.24</v>
      </c>
      <c r="CC488" s="4"/>
      <c r="CD488" s="8"/>
      <c r="CE488" s="7"/>
      <c r="CF488" s="7"/>
      <c r="CG488" s="2" t="s">
        <v>230</v>
      </c>
      <c r="CH488" s="2" t="s">
        <v>217</v>
      </c>
      <c r="CI488" s="2" t="s">
        <v>1632</v>
      </c>
      <c r="CJ488" s="2" t="s">
        <v>1609</v>
      </c>
      <c r="CK488" s="2" t="s">
        <v>232</v>
      </c>
      <c r="CL488" s="2" t="s">
        <v>220</v>
      </c>
      <c r="CM488" s="4">
        <v>1</v>
      </c>
      <c r="CN488" s="8">
        <v>17.5</v>
      </c>
      <c r="CO488" s="4">
        <v>1</v>
      </c>
      <c r="CP488" s="8">
        <v>17.5</v>
      </c>
      <c r="CQ488" s="7"/>
      <c r="CR488" s="7"/>
      <c r="CS488" s="2" t="s">
        <v>230</v>
      </c>
      <c r="CT488" s="2" t="s">
        <v>217</v>
      </c>
      <c r="CU488" s="2" t="s">
        <v>3358</v>
      </c>
      <c r="CV488" s="2" t="s">
        <v>2385</v>
      </c>
      <c r="CW488" s="2" t="s">
        <v>232</v>
      </c>
      <c r="CX488" s="2" t="s">
        <v>220</v>
      </c>
      <c r="CY488" s="4">
        <v>1</v>
      </c>
      <c r="CZ488" s="8">
        <v>16.28</v>
      </c>
      <c r="DA488" s="4"/>
      <c r="DB488" s="8"/>
      <c r="DC488" s="7"/>
      <c r="DD488" s="7"/>
      <c r="DE488" s="2" t="s">
        <v>230</v>
      </c>
      <c r="DF488" s="2" t="s">
        <v>217</v>
      </c>
      <c r="DG488" s="2" t="s">
        <v>2262</v>
      </c>
      <c r="DH488" s="2" t="s">
        <v>1731</v>
      </c>
      <c r="DI488" s="2" t="s">
        <v>232</v>
      </c>
      <c r="DJ488" s="2" t="s">
        <v>220</v>
      </c>
      <c r="DK488" s="4">
        <v>1</v>
      </c>
      <c r="DL488" s="8">
        <v>17.63</v>
      </c>
      <c r="DM488" s="4"/>
      <c r="DN488" s="8"/>
      <c r="DO488" s="7"/>
      <c r="DP488" s="7"/>
      <c r="DQ488" s="2" t="s">
        <v>230</v>
      </c>
      <c r="DR488" s="2" t="s">
        <v>217</v>
      </c>
      <c r="DS488" s="2" t="s">
        <v>2218</v>
      </c>
      <c r="DT488" s="2" t="s">
        <v>3900</v>
      </c>
      <c r="DU488" s="2" t="s">
        <v>232</v>
      </c>
      <c r="DV488" s="2" t="s">
        <v>220</v>
      </c>
      <c r="DW488" s="4"/>
      <c r="DX488" s="8"/>
      <c r="DY488" s="4"/>
      <c r="DZ488" s="8"/>
      <c r="EA488" s="7"/>
      <c r="EB488" s="7"/>
      <c r="EC488" s="2" t="s">
        <v>230</v>
      </c>
      <c r="ED488" s="2" t="s">
        <v>217</v>
      </c>
      <c r="EE488" s="2" t="s">
        <v>3177</v>
      </c>
      <c r="EF488" s="2" t="s">
        <v>1541</v>
      </c>
      <c r="EG488" s="2" t="s">
        <v>232</v>
      </c>
      <c r="EH488" s="2" t="s">
        <v>220</v>
      </c>
      <c r="EI488" s="4"/>
      <c r="EJ488" s="8"/>
      <c r="EK488" s="4"/>
      <c r="EL488" s="8"/>
      <c r="EM488" s="7"/>
      <c r="EN488" s="7"/>
      <c r="EO488" s="2" t="s">
        <v>268</v>
      </c>
      <c r="EP488" s="2" t="s">
        <v>217</v>
      </c>
      <c r="EQ488" s="2" t="s">
        <v>220</v>
      </c>
      <c r="ER488" s="2" t="s">
        <v>220</v>
      </c>
      <c r="ES488" s="2" t="s">
        <v>232</v>
      </c>
      <c r="ET488" s="2" t="s">
        <v>220</v>
      </c>
      <c r="EU488" s="4"/>
      <c r="EV488" s="8"/>
      <c r="EW488" s="4"/>
      <c r="EX488" s="8"/>
      <c r="EY488" s="7"/>
      <c r="EZ488" s="7"/>
      <c r="FA488" s="2" t="s">
        <v>230</v>
      </c>
      <c r="FB488" s="2" t="s">
        <v>217</v>
      </c>
      <c r="FC488" s="2" t="s">
        <v>965</v>
      </c>
      <c r="FD488" s="2" t="s">
        <v>1162</v>
      </c>
      <c r="FE488" s="2" t="s">
        <v>232</v>
      </c>
      <c r="FF488" s="2" t="s">
        <v>220</v>
      </c>
      <c r="FG488" s="4"/>
      <c r="FH488" s="8"/>
      <c r="FI488" s="4"/>
      <c r="FJ488" s="8"/>
      <c r="FK488" s="7"/>
      <c r="FL488" s="7"/>
      <c r="FM488" s="2" t="s">
        <v>230</v>
      </c>
      <c r="FN488" s="2" t="s">
        <v>217</v>
      </c>
      <c r="FO488" s="2" t="s">
        <v>458</v>
      </c>
      <c r="FP488" s="2" t="s">
        <v>339</v>
      </c>
      <c r="FQ488" s="2" t="s">
        <v>232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277</v>
      </c>
      <c r="FZ488" s="2" t="s">
        <v>217</v>
      </c>
      <c r="GA488" s="2" t="s">
        <v>220</v>
      </c>
      <c r="GB488" s="2" t="s">
        <v>220</v>
      </c>
      <c r="GC488" s="2" t="s">
        <v>232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230</v>
      </c>
      <c r="GL488" s="2" t="s">
        <v>217</v>
      </c>
      <c r="GM488" s="2" t="s">
        <v>2684</v>
      </c>
      <c r="GN488" s="2" t="s">
        <v>560</v>
      </c>
      <c r="GO488" s="2" t="s">
        <v>232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268</v>
      </c>
      <c r="GX488" s="2" t="s">
        <v>217</v>
      </c>
      <c r="GY488" s="2" t="s">
        <v>220</v>
      </c>
      <c r="GZ488" s="2" t="s">
        <v>220</v>
      </c>
      <c r="HA488" s="2" t="s">
        <v>232</v>
      </c>
      <c r="HB488" s="2" t="s">
        <v>220</v>
      </c>
      <c r="HC488" s="4"/>
      <c r="HD488" s="8"/>
      <c r="HE488" s="4"/>
      <c r="HF488" s="8"/>
      <c r="HG488" s="7"/>
      <c r="HH488" s="7"/>
      <c r="HI488" s="2" t="s">
        <v>268</v>
      </c>
      <c r="HJ488" s="2" t="s">
        <v>217</v>
      </c>
      <c r="HK488" s="2" t="s">
        <v>220</v>
      </c>
      <c r="HL488" s="2" t="s">
        <v>220</v>
      </c>
      <c r="HM488" s="2" t="s">
        <v>232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217</v>
      </c>
      <c r="HW488" s="2" t="s">
        <v>884</v>
      </c>
      <c r="HX488" s="2" t="s">
        <v>220</v>
      </c>
      <c r="HY488" s="2" t="s">
        <v>232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230</v>
      </c>
      <c r="IH488" s="2" t="s">
        <v>217</v>
      </c>
      <c r="II488" s="2" t="s">
        <v>3359</v>
      </c>
      <c r="IJ488" s="2" t="s">
        <v>3902</v>
      </c>
      <c r="IK488" s="2" t="s">
        <v>232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268</v>
      </c>
      <c r="IT488" s="2" t="s">
        <v>217</v>
      </c>
      <c r="IU488" s="2" t="s">
        <v>220</v>
      </c>
      <c r="IV488" s="2" t="s">
        <v>220</v>
      </c>
      <c r="IW488" s="2" t="s">
        <v>232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254</v>
      </c>
      <c r="JF488" s="2" t="s">
        <v>217</v>
      </c>
      <c r="JG488" s="2" t="s">
        <v>220</v>
      </c>
      <c r="JH488" s="2" t="s">
        <v>220</v>
      </c>
      <c r="JI488" s="2" t="s">
        <v>232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230</v>
      </c>
      <c r="JR488" s="2" t="s">
        <v>217</v>
      </c>
      <c r="JS488" s="2" t="s">
        <v>2695</v>
      </c>
      <c r="JT488" s="2" t="s">
        <v>3903</v>
      </c>
      <c r="JU488" s="2" t="s">
        <v>232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277</v>
      </c>
      <c r="KD488" s="2" t="s">
        <v>217</v>
      </c>
      <c r="KE488" s="2" t="s">
        <v>220</v>
      </c>
      <c r="KF488" s="2" t="s">
        <v>220</v>
      </c>
      <c r="KG488" s="2" t="s">
        <v>232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277</v>
      </c>
      <c r="KP488" s="2" t="s">
        <v>217</v>
      </c>
      <c r="KQ488" s="2" t="s">
        <v>220</v>
      </c>
      <c r="KR488" s="2" t="s">
        <v>220</v>
      </c>
      <c r="KS488" s="2" t="s">
        <v>232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268</v>
      </c>
      <c r="LB488" s="2" t="s">
        <v>217</v>
      </c>
      <c r="LC488" s="2" t="s">
        <v>220</v>
      </c>
      <c r="LD488" s="2" t="s">
        <v>220</v>
      </c>
      <c r="LE488" s="2" t="s">
        <v>232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268</v>
      </c>
      <c r="LN488" s="2" t="s">
        <v>217</v>
      </c>
      <c r="LO488" s="2" t="s">
        <v>220</v>
      </c>
      <c r="LP488" s="2" t="s">
        <v>220</v>
      </c>
      <c r="LQ488" s="2" t="s">
        <v>232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268</v>
      </c>
      <c r="LZ488" s="2" t="s">
        <v>217</v>
      </c>
      <c r="MA488" s="2" t="s">
        <v>220</v>
      </c>
      <c r="MB488" s="2" t="s">
        <v>220</v>
      </c>
      <c r="MC488" s="2" t="s">
        <v>232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277</v>
      </c>
      <c r="ML488" s="2" t="s">
        <v>217</v>
      </c>
      <c r="MM488" s="2" t="s">
        <v>220</v>
      </c>
      <c r="MN488" s="2" t="s">
        <v>220</v>
      </c>
      <c r="MO488" s="2" t="s">
        <v>232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230</v>
      </c>
      <c r="MX488" s="2" t="s">
        <v>274</v>
      </c>
      <c r="MY488" s="2" t="s">
        <v>3714</v>
      </c>
      <c r="MZ488" s="2" t="s">
        <v>3904</v>
      </c>
      <c r="NA488" s="2" t="s">
        <v>232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220</v>
      </c>
      <c r="NJ488" s="2" t="s">
        <v>220</v>
      </c>
      <c r="NK488" s="2" t="s">
        <v>220</v>
      </c>
      <c r="NL488" s="2" t="s">
        <v>220</v>
      </c>
      <c r="NM488" s="2" t="s">
        <v>220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277</v>
      </c>
      <c r="NV488" s="2" t="s">
        <v>217</v>
      </c>
      <c r="NW488" s="2" t="s">
        <v>220</v>
      </c>
      <c r="NX488" s="2" t="s">
        <v>220</v>
      </c>
      <c r="NY488" s="2" t="s">
        <v>232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220</v>
      </c>
      <c r="OH488" s="2" t="s">
        <v>220</v>
      </c>
      <c r="OI488" s="2" t="s">
        <v>220</v>
      </c>
      <c r="OJ488" s="2" t="s">
        <v>220</v>
      </c>
      <c r="OK488" s="2" t="s">
        <v>220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230</v>
      </c>
      <c r="OT488" s="2" t="s">
        <v>270</v>
      </c>
      <c r="OU488" s="2" t="s">
        <v>1474</v>
      </c>
      <c r="OV488" s="2" t="s">
        <v>220</v>
      </c>
      <c r="OW488" s="2" t="s">
        <v>232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220</v>
      </c>
      <c r="PF488" s="2" t="s">
        <v>220</v>
      </c>
      <c r="PG488" s="2" t="s">
        <v>220</v>
      </c>
      <c r="PH488" s="2" t="s">
        <v>220</v>
      </c>
      <c r="PI488" s="2" t="s">
        <v>220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254</v>
      </c>
      <c r="PR488" s="2" t="s">
        <v>270</v>
      </c>
      <c r="PS488" s="2" t="s">
        <v>220</v>
      </c>
      <c r="PT488" s="2" t="s">
        <v>220</v>
      </c>
      <c r="PU488" s="2" t="s">
        <v>232</v>
      </c>
      <c r="PV488" s="2" t="s">
        <v>220</v>
      </c>
      <c r="PW488" s="4">
        <v>168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>
        <v>100</v>
      </c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</row>
    <row r="489">
      <c r="A489" s="2" t="s">
        <v>3905</v>
      </c>
      <c r="B489" s="2" t="s">
        <v>209</v>
      </c>
      <c r="C489" s="2" t="s">
        <v>3341</v>
      </c>
      <c r="D489" s="2" t="s">
        <v>2673</v>
      </c>
      <c r="E489" s="2" t="s">
        <v>2674</v>
      </c>
      <c r="F489" s="2" t="s">
        <v>3575</v>
      </c>
      <c r="G489" s="2" t="s">
        <v>220</v>
      </c>
      <c r="H489" s="2" t="s">
        <v>220</v>
      </c>
      <c r="I489" s="2" t="s">
        <v>3878</v>
      </c>
      <c r="J489" s="2" t="s">
        <v>2772</v>
      </c>
      <c r="K489" s="2" t="s">
        <v>1329</v>
      </c>
      <c r="L489" s="3">
        <v>11.4</v>
      </c>
      <c r="M489" s="3">
        <v>11.97</v>
      </c>
      <c r="N489" s="3">
        <v>32.99</v>
      </c>
      <c r="O489" s="2" t="s">
        <v>217</v>
      </c>
      <c r="P489" s="2" t="s">
        <v>2438</v>
      </c>
      <c r="Q489" s="2" t="s">
        <v>219</v>
      </c>
      <c r="R489" s="2" t="s">
        <v>220</v>
      </c>
      <c r="S489" s="2" t="s">
        <v>3576</v>
      </c>
      <c r="T489" s="2" t="s">
        <v>220</v>
      </c>
      <c r="U489" s="2" t="s">
        <v>220</v>
      </c>
      <c r="V489" s="2" t="s">
        <v>3167</v>
      </c>
      <c r="W489" s="2" t="s">
        <v>3167</v>
      </c>
      <c r="X489" s="2" t="s">
        <v>3029</v>
      </c>
      <c r="Y489" s="2" t="s">
        <v>582</v>
      </c>
      <c r="Z489" s="4">
        <v>71</v>
      </c>
      <c r="AA489" s="4">
        <f>=ROUNDDOWN(17.75,0)</f>
      </c>
      <c r="AB489" s="5">
        <v>4</v>
      </c>
      <c r="AC489" s="2" t="s">
        <v>2581</v>
      </c>
      <c r="AD489" s="4">
        <v>65</v>
      </c>
      <c r="AE489" s="4">
        <v>127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>
        <v>11</v>
      </c>
      <c r="AQ489" s="8">
        <v>125.85</v>
      </c>
      <c r="AR489" s="4">
        <v>25</v>
      </c>
      <c r="AS489" s="8">
        <v>292.41</v>
      </c>
      <c r="AT489" s="7">
        <v>-0.56</v>
      </c>
      <c r="AU489" s="7">
        <v>-0.5696</v>
      </c>
      <c r="AV489" s="4">
        <v>17</v>
      </c>
      <c r="AW489" s="8">
        <v>259.66</v>
      </c>
      <c r="AX489" s="4">
        <v>50</v>
      </c>
      <c r="AY489" s="8">
        <v>895.78</v>
      </c>
      <c r="AZ489" s="7">
        <v>-0.66</v>
      </c>
      <c r="BA489" s="7">
        <v>-0.7101</v>
      </c>
      <c r="BB489" s="7">
        <v>0.4847</v>
      </c>
      <c r="BC489" s="4">
        <v>17</v>
      </c>
      <c r="BD489" s="8">
        <v>259.66</v>
      </c>
      <c r="BE489" s="4">
        <v>50</v>
      </c>
      <c r="BF489" s="8">
        <v>895.78</v>
      </c>
      <c r="BG489" s="7">
        <v>-0.66</v>
      </c>
      <c r="BH489" s="7">
        <v>-0.7101</v>
      </c>
      <c r="BI489" s="7">
        <v>1</v>
      </c>
      <c r="BJ489" s="4">
        <v>11</v>
      </c>
      <c r="BK489" s="8">
        <v>125.85</v>
      </c>
      <c r="BL489" s="2" t="s">
        <v>3906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230</v>
      </c>
      <c r="BV489" s="2" t="s">
        <v>274</v>
      </c>
      <c r="BW489" s="2" t="s">
        <v>220</v>
      </c>
      <c r="BX489" s="2" t="s">
        <v>1499</v>
      </c>
      <c r="BY489" s="2" t="s">
        <v>269</v>
      </c>
      <c r="BZ489" s="2" t="s">
        <v>220</v>
      </c>
      <c r="CA489" s="4">
        <v>1</v>
      </c>
      <c r="CB489" s="8">
        <v>13.37</v>
      </c>
      <c r="CC489" s="4">
        <v>7</v>
      </c>
      <c r="CD489" s="8">
        <v>93.59</v>
      </c>
      <c r="CE489" s="7">
        <v>-0.8571</v>
      </c>
      <c r="CF489" s="7">
        <v>-0.8571</v>
      </c>
      <c r="CG489" s="2" t="s">
        <v>230</v>
      </c>
      <c r="CH489" s="2" t="s">
        <v>217</v>
      </c>
      <c r="CI489" s="2" t="s">
        <v>591</v>
      </c>
      <c r="CJ489" s="2" t="s">
        <v>1504</v>
      </c>
      <c r="CK489" s="2" t="s">
        <v>232</v>
      </c>
      <c r="CL489" s="2" t="s">
        <v>220</v>
      </c>
      <c r="CM489" s="4">
        <v>7</v>
      </c>
      <c r="CN489" s="8">
        <v>76.51</v>
      </c>
      <c r="CO489" s="4">
        <v>16</v>
      </c>
      <c r="CP489" s="8">
        <v>174.88</v>
      </c>
      <c r="CQ489" s="7">
        <v>-0.5625</v>
      </c>
      <c r="CR489" s="7">
        <v>-0.5625</v>
      </c>
      <c r="CS489" s="2" t="s">
        <v>230</v>
      </c>
      <c r="CT489" s="2" t="s">
        <v>217</v>
      </c>
      <c r="CU489" s="2" t="s">
        <v>2693</v>
      </c>
      <c r="CV489" s="2" t="s">
        <v>3907</v>
      </c>
      <c r="CW489" s="2" t="s">
        <v>232</v>
      </c>
      <c r="CX489" s="2" t="s">
        <v>220</v>
      </c>
      <c r="CY489" s="4"/>
      <c r="CZ489" s="8"/>
      <c r="DA489" s="4"/>
      <c r="DB489" s="8"/>
      <c r="DC489" s="7"/>
      <c r="DD489" s="7"/>
      <c r="DE489" s="2" t="s">
        <v>230</v>
      </c>
      <c r="DF489" s="2" t="s">
        <v>274</v>
      </c>
      <c r="DG489" s="2" t="s">
        <v>591</v>
      </c>
      <c r="DH489" s="2" t="s">
        <v>1630</v>
      </c>
      <c r="DI489" s="2" t="s">
        <v>232</v>
      </c>
      <c r="DJ489" s="2" t="s">
        <v>220</v>
      </c>
      <c r="DK489" s="4"/>
      <c r="DL489" s="8"/>
      <c r="DM489" s="4">
        <v>1</v>
      </c>
      <c r="DN489" s="8">
        <v>11.97</v>
      </c>
      <c r="DO489" s="7">
        <v>-1</v>
      </c>
      <c r="DP489" s="7">
        <v>-1</v>
      </c>
      <c r="DQ489" s="2" t="s">
        <v>230</v>
      </c>
      <c r="DR489" s="2" t="s">
        <v>217</v>
      </c>
      <c r="DS489" s="2" t="s">
        <v>591</v>
      </c>
      <c r="DT489" s="2" t="s">
        <v>3585</v>
      </c>
      <c r="DU489" s="2" t="s">
        <v>232</v>
      </c>
      <c r="DV489" s="2" t="s">
        <v>220</v>
      </c>
      <c r="DW489" s="4">
        <v>1</v>
      </c>
      <c r="DX489" s="8">
        <v>10.85</v>
      </c>
      <c r="DY489" s="4"/>
      <c r="DZ489" s="8"/>
      <c r="EA489" s="7"/>
      <c r="EB489" s="7"/>
      <c r="EC489" s="2" t="s">
        <v>230</v>
      </c>
      <c r="ED489" s="2" t="s">
        <v>217</v>
      </c>
      <c r="EE489" s="2" t="s">
        <v>591</v>
      </c>
      <c r="EF489" s="2" t="s">
        <v>1591</v>
      </c>
      <c r="EG489" s="2" t="s">
        <v>232</v>
      </c>
      <c r="EH489" s="2" t="s">
        <v>220</v>
      </c>
      <c r="EI489" s="4"/>
      <c r="EJ489" s="8"/>
      <c r="EK489" s="4"/>
      <c r="EL489" s="8"/>
      <c r="EM489" s="7"/>
      <c r="EN489" s="7"/>
      <c r="EO489" s="2" t="s">
        <v>268</v>
      </c>
      <c r="EP489" s="2" t="s">
        <v>217</v>
      </c>
      <c r="EQ489" s="2" t="s">
        <v>220</v>
      </c>
      <c r="ER489" s="2" t="s">
        <v>220</v>
      </c>
      <c r="ES489" s="2" t="s">
        <v>232</v>
      </c>
      <c r="ET489" s="2" t="s">
        <v>220</v>
      </c>
      <c r="EU489" s="4"/>
      <c r="EV489" s="8"/>
      <c r="EW489" s="4"/>
      <c r="EX489" s="8"/>
      <c r="EY489" s="7"/>
      <c r="EZ489" s="7"/>
      <c r="FA489" s="2" t="s">
        <v>230</v>
      </c>
      <c r="FB489" s="2" t="s">
        <v>270</v>
      </c>
      <c r="FC489" s="2" t="s">
        <v>591</v>
      </c>
      <c r="FD489" s="2" t="s">
        <v>2820</v>
      </c>
      <c r="FE489" s="2" t="s">
        <v>232</v>
      </c>
      <c r="FF489" s="2" t="s">
        <v>220</v>
      </c>
      <c r="FG489" s="4">
        <v>2</v>
      </c>
      <c r="FH489" s="8">
        <v>25.12</v>
      </c>
      <c r="FI489" s="4"/>
      <c r="FJ489" s="8"/>
      <c r="FK489" s="7"/>
      <c r="FL489" s="7"/>
      <c r="FM489" s="2" t="s">
        <v>230</v>
      </c>
      <c r="FN489" s="2" t="s">
        <v>217</v>
      </c>
      <c r="FO489" s="2" t="s">
        <v>458</v>
      </c>
      <c r="FP489" s="2" t="s">
        <v>1190</v>
      </c>
      <c r="FQ489" s="2" t="s">
        <v>232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277</v>
      </c>
      <c r="FZ489" s="2" t="s">
        <v>217</v>
      </c>
      <c r="GA489" s="2" t="s">
        <v>220</v>
      </c>
      <c r="GB489" s="2" t="s">
        <v>220</v>
      </c>
      <c r="GC489" s="2" t="s">
        <v>232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230</v>
      </c>
      <c r="GL489" s="2" t="s">
        <v>217</v>
      </c>
      <c r="GM489" s="2" t="s">
        <v>2684</v>
      </c>
      <c r="GN489" s="2" t="s">
        <v>1726</v>
      </c>
      <c r="GO489" s="2" t="s">
        <v>232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268</v>
      </c>
      <c r="GX489" s="2" t="s">
        <v>217</v>
      </c>
      <c r="GY489" s="2" t="s">
        <v>220</v>
      </c>
      <c r="GZ489" s="2" t="s">
        <v>220</v>
      </c>
      <c r="HA489" s="2" t="s">
        <v>232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277</v>
      </c>
      <c r="HJ489" s="2" t="s">
        <v>217</v>
      </c>
      <c r="HK489" s="2" t="s">
        <v>220</v>
      </c>
      <c r="HL489" s="2" t="s">
        <v>220</v>
      </c>
      <c r="HM489" s="2" t="s">
        <v>232</v>
      </c>
      <c r="HN489" s="2" t="s">
        <v>220</v>
      </c>
      <c r="HO489" s="4"/>
      <c r="HP489" s="8"/>
      <c r="HQ489" s="4"/>
      <c r="HR489" s="8"/>
      <c r="HS489" s="7"/>
      <c r="HT489" s="7"/>
      <c r="HU489" s="2" t="s">
        <v>230</v>
      </c>
      <c r="HV489" s="2" t="s">
        <v>217</v>
      </c>
      <c r="HW489" s="2" t="s">
        <v>885</v>
      </c>
      <c r="HX489" s="2" t="s">
        <v>698</v>
      </c>
      <c r="HY489" s="2" t="s">
        <v>232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230</v>
      </c>
      <c r="IH489" s="2" t="s">
        <v>217</v>
      </c>
      <c r="II489" s="2" t="s">
        <v>591</v>
      </c>
      <c r="IJ489" s="2" t="s">
        <v>1498</v>
      </c>
      <c r="IK489" s="2" t="s">
        <v>232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268</v>
      </c>
      <c r="IT489" s="2" t="s">
        <v>217</v>
      </c>
      <c r="IU489" s="2" t="s">
        <v>220</v>
      </c>
      <c r="IV489" s="2" t="s">
        <v>220</v>
      </c>
      <c r="IW489" s="2" t="s">
        <v>232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230</v>
      </c>
      <c r="JF489" s="2" t="s">
        <v>217</v>
      </c>
      <c r="JG489" s="2" t="s">
        <v>2728</v>
      </c>
      <c r="JH489" s="2" t="s">
        <v>2234</v>
      </c>
      <c r="JI489" s="2" t="s">
        <v>232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230</v>
      </c>
      <c r="JR489" s="2" t="s">
        <v>270</v>
      </c>
      <c r="JS489" s="2" t="s">
        <v>591</v>
      </c>
      <c r="JT489" s="2" t="s">
        <v>3908</v>
      </c>
      <c r="JU489" s="2" t="s">
        <v>232</v>
      </c>
      <c r="JV489" s="2" t="s">
        <v>220</v>
      </c>
      <c r="JW489" s="4"/>
      <c r="JX489" s="8"/>
      <c r="JY489" s="4">
        <v>1</v>
      </c>
      <c r="JZ489" s="8">
        <v>11.97</v>
      </c>
      <c r="KA489" s="7">
        <v>-1</v>
      </c>
      <c r="KB489" s="7">
        <v>-1</v>
      </c>
      <c r="KC489" s="2" t="s">
        <v>230</v>
      </c>
      <c r="KD489" s="2" t="s">
        <v>217</v>
      </c>
      <c r="KE489" s="2" t="s">
        <v>262</v>
      </c>
      <c r="KF489" s="2" t="s">
        <v>1065</v>
      </c>
      <c r="KG489" s="2" t="s">
        <v>232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254</v>
      </c>
      <c r="KP489" s="2" t="s">
        <v>217</v>
      </c>
      <c r="KQ489" s="2" t="s">
        <v>220</v>
      </c>
      <c r="KR489" s="2" t="s">
        <v>220</v>
      </c>
      <c r="KS489" s="2" t="s">
        <v>232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277</v>
      </c>
      <c r="LB489" s="2" t="s">
        <v>217</v>
      </c>
      <c r="LC489" s="2" t="s">
        <v>220</v>
      </c>
      <c r="LD489" s="2" t="s">
        <v>220</v>
      </c>
      <c r="LE489" s="2" t="s">
        <v>232</v>
      </c>
      <c r="LF489" s="2" t="s">
        <v>220</v>
      </c>
      <c r="LG489" s="4"/>
      <c r="LH489" s="8"/>
      <c r="LI489" s="4"/>
      <c r="LJ489" s="8"/>
      <c r="LK489" s="7"/>
      <c r="LL489" s="7"/>
      <c r="LM489" s="2" t="s">
        <v>254</v>
      </c>
      <c r="LN489" s="2" t="s">
        <v>217</v>
      </c>
      <c r="LO489" s="2" t="s">
        <v>220</v>
      </c>
      <c r="LP489" s="2" t="s">
        <v>220</v>
      </c>
      <c r="LQ489" s="2" t="s">
        <v>232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230</v>
      </c>
      <c r="LZ489" s="2" t="s">
        <v>270</v>
      </c>
      <c r="MA489" s="2" t="s">
        <v>974</v>
      </c>
      <c r="MB489" s="2" t="s">
        <v>220</v>
      </c>
      <c r="MC489" s="2" t="s">
        <v>232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277</v>
      </c>
      <c r="ML489" s="2" t="s">
        <v>217</v>
      </c>
      <c r="MM489" s="2" t="s">
        <v>220</v>
      </c>
      <c r="MN489" s="2" t="s">
        <v>220</v>
      </c>
      <c r="MO489" s="2" t="s">
        <v>232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274</v>
      </c>
      <c r="MY489" s="2" t="s">
        <v>648</v>
      </c>
      <c r="MZ489" s="2" t="s">
        <v>1512</v>
      </c>
      <c r="NA489" s="2" t="s">
        <v>269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220</v>
      </c>
      <c r="NJ489" s="2" t="s">
        <v>220</v>
      </c>
      <c r="NK489" s="2" t="s">
        <v>220</v>
      </c>
      <c r="NL489" s="2" t="s">
        <v>220</v>
      </c>
      <c r="NM489" s="2" t="s">
        <v>220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277</v>
      </c>
      <c r="NV489" s="2" t="s">
        <v>217</v>
      </c>
      <c r="NW489" s="2" t="s">
        <v>220</v>
      </c>
      <c r="NX489" s="2" t="s">
        <v>220</v>
      </c>
      <c r="NY489" s="2" t="s">
        <v>232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220</v>
      </c>
      <c r="OI489" s="2" t="s">
        <v>220</v>
      </c>
      <c r="OJ489" s="2" t="s">
        <v>220</v>
      </c>
      <c r="OK489" s="2" t="s">
        <v>220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254</v>
      </c>
      <c r="OT489" s="2" t="s">
        <v>270</v>
      </c>
      <c r="OU489" s="2" t="s">
        <v>220</v>
      </c>
      <c r="OV489" s="2" t="s">
        <v>220</v>
      </c>
      <c r="OW489" s="2" t="s">
        <v>232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220</v>
      </c>
      <c r="PF489" s="2" t="s">
        <v>220</v>
      </c>
      <c r="PG489" s="2" t="s">
        <v>220</v>
      </c>
      <c r="PH489" s="2" t="s">
        <v>220</v>
      </c>
      <c r="PI489" s="2" t="s">
        <v>220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230</v>
      </c>
      <c r="PR489" s="2" t="s">
        <v>270</v>
      </c>
      <c r="PS489" s="2" t="s">
        <v>609</v>
      </c>
      <c r="PT489" s="2" t="s">
        <v>2451</v>
      </c>
      <c r="PU489" s="2" t="s">
        <v>232</v>
      </c>
      <c r="PV489" s="2" t="s">
        <v>220</v>
      </c>
      <c r="PW489" s="4">
        <v>71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>
        <v>65</v>
      </c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>
        <v>62</v>
      </c>
      <c r="SZ489" s="4"/>
      <c r="TA489" s="4"/>
      <c r="TB489" s="4"/>
      <c r="TC489" s="4"/>
      <c r="TD489" s="4"/>
      <c r="TE489" s="4"/>
      <c r="TF489" s="4"/>
      <c r="TG489" s="4"/>
      <c r="TH489" s="4"/>
    </row>
    <row r="490">
      <c r="A490" s="2" t="s">
        <v>3909</v>
      </c>
      <c r="B490" s="2" t="s">
        <v>209</v>
      </c>
      <c r="C490" s="2" t="s">
        <v>3341</v>
      </c>
      <c r="D490" s="2" t="s">
        <v>2673</v>
      </c>
      <c r="E490" s="2" t="s">
        <v>2674</v>
      </c>
      <c r="F490" s="2" t="s">
        <v>3575</v>
      </c>
      <c r="G490" s="2" t="s">
        <v>220</v>
      </c>
      <c r="H490" s="2" t="s">
        <v>220</v>
      </c>
      <c r="I490" s="2" t="s">
        <v>3910</v>
      </c>
      <c r="J490" s="2" t="s">
        <v>2738</v>
      </c>
      <c r="K490" s="2" t="s">
        <v>1329</v>
      </c>
      <c r="L490" s="3">
        <v>24.29</v>
      </c>
      <c r="M490" s="3">
        <v>25.5</v>
      </c>
      <c r="N490" s="3">
        <v>49.99</v>
      </c>
      <c r="O490" s="2" t="s">
        <v>217</v>
      </c>
      <c r="P490" s="2" t="s">
        <v>2438</v>
      </c>
      <c r="Q490" s="2" t="s">
        <v>219</v>
      </c>
      <c r="R490" s="2" t="s">
        <v>220</v>
      </c>
      <c r="S490" s="2" t="s">
        <v>3576</v>
      </c>
      <c r="T490" s="2" t="s">
        <v>220</v>
      </c>
      <c r="U490" s="2" t="s">
        <v>220</v>
      </c>
      <c r="V490" s="2" t="s">
        <v>3167</v>
      </c>
      <c r="W490" s="2" t="s">
        <v>3167</v>
      </c>
      <c r="X490" s="2" t="s">
        <v>3029</v>
      </c>
      <c r="Y490" s="2" t="s">
        <v>582</v>
      </c>
      <c r="Z490" s="4">
        <v>95</v>
      </c>
      <c r="AA490" s="4">
        <f>=ROUNDDOWN(10.5555555555556,0)</f>
      </c>
      <c r="AB490" s="5">
        <v>9</v>
      </c>
      <c r="AC490" s="2" t="s">
        <v>2581</v>
      </c>
      <c r="AD490" s="4">
        <v>195</v>
      </c>
      <c r="AE490" s="4">
        <v>345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6</v>
      </c>
      <c r="AQ490" s="8">
        <v>133.81</v>
      </c>
      <c r="AR490" s="4">
        <v>25</v>
      </c>
      <c r="AS490" s="8">
        <v>603.37</v>
      </c>
      <c r="AT490" s="7">
        <v>-0.76</v>
      </c>
      <c r="AU490" s="7">
        <v>-0.7782</v>
      </c>
      <c r="AV490" s="4" t="s">
        <v>220</v>
      </c>
      <c r="AW490" s="8" t="s">
        <v>220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>
        <v>0.5153</v>
      </c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 t="s">
        <v>220</v>
      </c>
      <c r="BJ490" s="4">
        <v>7</v>
      </c>
      <c r="BK490" s="8">
        <v>183.8</v>
      </c>
      <c r="BL490" s="2" t="s">
        <v>3911</v>
      </c>
      <c r="BM490" s="7">
        <v>0.8571</v>
      </c>
      <c r="BN490" s="7">
        <v>0.728</v>
      </c>
      <c r="BO490" s="4"/>
      <c r="BP490" s="8"/>
      <c r="BQ490" s="4"/>
      <c r="BR490" s="8"/>
      <c r="BS490" s="7"/>
      <c r="BT490" s="7"/>
      <c r="BU490" s="2" t="s">
        <v>230</v>
      </c>
      <c r="BV490" s="2" t="s">
        <v>274</v>
      </c>
      <c r="BW490" s="2" t="s">
        <v>220</v>
      </c>
      <c r="BX490" s="2" t="s">
        <v>2311</v>
      </c>
      <c r="BY490" s="2" t="s">
        <v>269</v>
      </c>
      <c r="BZ490" s="2" t="s">
        <v>220</v>
      </c>
      <c r="CA490" s="4">
        <v>1</v>
      </c>
      <c r="CB490" s="8">
        <v>24.09</v>
      </c>
      <c r="CC490" s="4">
        <v>3</v>
      </c>
      <c r="CD490" s="8">
        <v>72.27</v>
      </c>
      <c r="CE490" s="7">
        <v>-0.6667</v>
      </c>
      <c r="CF490" s="7">
        <v>-0.6667</v>
      </c>
      <c r="CG490" s="2" t="s">
        <v>230</v>
      </c>
      <c r="CH490" s="2" t="s">
        <v>217</v>
      </c>
      <c r="CI490" s="2" t="s">
        <v>591</v>
      </c>
      <c r="CJ490" s="2" t="s">
        <v>1513</v>
      </c>
      <c r="CK490" s="2" t="s">
        <v>232</v>
      </c>
      <c r="CL490" s="2" t="s">
        <v>220</v>
      </c>
      <c r="CM490" s="4"/>
      <c r="CN490" s="8"/>
      <c r="CO490" s="4">
        <v>10</v>
      </c>
      <c r="CP490" s="8">
        <v>250</v>
      </c>
      <c r="CQ490" s="7">
        <v>-1</v>
      </c>
      <c r="CR490" s="7">
        <v>-1</v>
      </c>
      <c r="CS490" s="2" t="s">
        <v>230</v>
      </c>
      <c r="CT490" s="2" t="s">
        <v>217</v>
      </c>
      <c r="CU490" s="2" t="s">
        <v>2693</v>
      </c>
      <c r="CV490" s="2" t="s">
        <v>3740</v>
      </c>
      <c r="CW490" s="2" t="s">
        <v>232</v>
      </c>
      <c r="CX490" s="2" t="s">
        <v>220</v>
      </c>
      <c r="CY490" s="4">
        <v>2</v>
      </c>
      <c r="CZ490" s="8">
        <v>43.4</v>
      </c>
      <c r="DA490" s="4">
        <v>3</v>
      </c>
      <c r="DB490" s="8">
        <v>65.1</v>
      </c>
      <c r="DC490" s="7">
        <v>-0.3333</v>
      </c>
      <c r="DD490" s="7">
        <v>-0.3333</v>
      </c>
      <c r="DE490" s="2" t="s">
        <v>230</v>
      </c>
      <c r="DF490" s="2" t="s">
        <v>217</v>
      </c>
      <c r="DG490" s="2" t="s">
        <v>591</v>
      </c>
      <c r="DH490" s="2" t="s">
        <v>3729</v>
      </c>
      <c r="DI490" s="2" t="s">
        <v>232</v>
      </c>
      <c r="DJ490" s="2" t="s">
        <v>220</v>
      </c>
      <c r="DK490" s="4"/>
      <c r="DL490" s="8"/>
      <c r="DM490" s="4">
        <v>5</v>
      </c>
      <c r="DN490" s="8">
        <v>127.55</v>
      </c>
      <c r="DO490" s="7">
        <v>-1</v>
      </c>
      <c r="DP490" s="7">
        <v>-1</v>
      </c>
      <c r="DQ490" s="2" t="s">
        <v>230</v>
      </c>
      <c r="DR490" s="2" t="s">
        <v>217</v>
      </c>
      <c r="DS490" s="2" t="s">
        <v>591</v>
      </c>
      <c r="DT490" s="2" t="s">
        <v>3482</v>
      </c>
      <c r="DU490" s="2" t="s">
        <v>232</v>
      </c>
      <c r="DV490" s="2" t="s">
        <v>220</v>
      </c>
      <c r="DW490" s="4">
        <v>2</v>
      </c>
      <c r="DX490" s="8">
        <v>40.82</v>
      </c>
      <c r="DY490" s="4">
        <v>4</v>
      </c>
      <c r="DZ490" s="8">
        <v>88.45</v>
      </c>
      <c r="EA490" s="7">
        <v>-0.5</v>
      </c>
      <c r="EB490" s="7">
        <v>-0.5385</v>
      </c>
      <c r="EC490" s="2" t="s">
        <v>230</v>
      </c>
      <c r="ED490" s="2" t="s">
        <v>217</v>
      </c>
      <c r="EE490" s="2" t="s">
        <v>591</v>
      </c>
      <c r="EF490" s="2" t="s">
        <v>1498</v>
      </c>
      <c r="EG490" s="2" t="s">
        <v>232</v>
      </c>
      <c r="EH490" s="2" t="s">
        <v>220</v>
      </c>
      <c r="EI490" s="4"/>
      <c r="EJ490" s="8"/>
      <c r="EK490" s="4"/>
      <c r="EL490" s="8"/>
      <c r="EM490" s="7"/>
      <c r="EN490" s="7"/>
      <c r="EO490" s="2" t="s">
        <v>268</v>
      </c>
      <c r="EP490" s="2" t="s">
        <v>217</v>
      </c>
      <c r="EQ490" s="2" t="s">
        <v>220</v>
      </c>
      <c r="ER490" s="2" t="s">
        <v>220</v>
      </c>
      <c r="ES490" s="2" t="s">
        <v>232</v>
      </c>
      <c r="ET490" s="2" t="s">
        <v>220</v>
      </c>
      <c r="EU490" s="4"/>
      <c r="EV490" s="8"/>
      <c r="EW490" s="4"/>
      <c r="EX490" s="8"/>
      <c r="EY490" s="7"/>
      <c r="EZ490" s="7"/>
      <c r="FA490" s="2" t="s">
        <v>230</v>
      </c>
      <c r="FB490" s="2" t="s">
        <v>270</v>
      </c>
      <c r="FC490" s="2" t="s">
        <v>591</v>
      </c>
      <c r="FD490" s="2" t="s">
        <v>2492</v>
      </c>
      <c r="FE490" s="2" t="s">
        <v>232</v>
      </c>
      <c r="FF490" s="2" t="s">
        <v>220</v>
      </c>
      <c r="FG490" s="4"/>
      <c r="FH490" s="8"/>
      <c r="FI490" s="4"/>
      <c r="FJ490" s="8"/>
      <c r="FK490" s="7"/>
      <c r="FL490" s="7"/>
      <c r="FM490" s="2" t="s">
        <v>230</v>
      </c>
      <c r="FN490" s="2" t="s">
        <v>217</v>
      </c>
      <c r="FO490" s="2" t="s">
        <v>458</v>
      </c>
      <c r="FP490" s="2" t="s">
        <v>1181</v>
      </c>
      <c r="FQ490" s="2" t="s">
        <v>232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277</v>
      </c>
      <c r="FZ490" s="2" t="s">
        <v>217</v>
      </c>
      <c r="GA490" s="2" t="s">
        <v>220</v>
      </c>
      <c r="GB490" s="2" t="s">
        <v>220</v>
      </c>
      <c r="GC490" s="2" t="s">
        <v>232</v>
      </c>
      <c r="GD490" s="2" t="s">
        <v>220</v>
      </c>
      <c r="GE490" s="4">
        <v>1</v>
      </c>
      <c r="GF490" s="8">
        <v>25.5</v>
      </c>
      <c r="GG490" s="4"/>
      <c r="GH490" s="8"/>
      <c r="GI490" s="7"/>
      <c r="GJ490" s="7"/>
      <c r="GK490" s="2" t="s">
        <v>230</v>
      </c>
      <c r="GL490" s="2" t="s">
        <v>217</v>
      </c>
      <c r="GM490" s="2" t="s">
        <v>2684</v>
      </c>
      <c r="GN490" s="2" t="s">
        <v>2088</v>
      </c>
      <c r="GO490" s="2" t="s">
        <v>232</v>
      </c>
      <c r="GP490" s="2" t="s">
        <v>220</v>
      </c>
      <c r="GQ490" s="4"/>
      <c r="GR490" s="8"/>
      <c r="GS490" s="4"/>
      <c r="GT490" s="8"/>
      <c r="GU490" s="7"/>
      <c r="GV490" s="7"/>
      <c r="GW490" s="2" t="s">
        <v>268</v>
      </c>
      <c r="GX490" s="2" t="s">
        <v>217</v>
      </c>
      <c r="GY490" s="2" t="s">
        <v>220</v>
      </c>
      <c r="GZ490" s="2" t="s">
        <v>220</v>
      </c>
      <c r="HA490" s="2" t="s">
        <v>232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277</v>
      </c>
      <c r="HJ490" s="2" t="s">
        <v>217</v>
      </c>
      <c r="HK490" s="2" t="s">
        <v>220</v>
      </c>
      <c r="HL490" s="2" t="s">
        <v>220</v>
      </c>
      <c r="HM490" s="2" t="s">
        <v>232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230</v>
      </c>
      <c r="HV490" s="2" t="s">
        <v>217</v>
      </c>
      <c r="HW490" s="2" t="s">
        <v>885</v>
      </c>
      <c r="HX490" s="2" t="s">
        <v>220</v>
      </c>
      <c r="HY490" s="2" t="s">
        <v>232</v>
      </c>
      <c r="HZ490" s="2" t="s">
        <v>220</v>
      </c>
      <c r="IA490" s="4"/>
      <c r="IB490" s="8"/>
      <c r="IC490" s="4"/>
      <c r="ID490" s="8"/>
      <c r="IE490" s="7"/>
      <c r="IF490" s="7"/>
      <c r="IG490" s="2" t="s">
        <v>230</v>
      </c>
      <c r="IH490" s="2" t="s">
        <v>217</v>
      </c>
      <c r="II490" s="2" t="s">
        <v>591</v>
      </c>
      <c r="IJ490" s="2" t="s">
        <v>3471</v>
      </c>
      <c r="IK490" s="2" t="s">
        <v>232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268</v>
      </c>
      <c r="IT490" s="2" t="s">
        <v>217</v>
      </c>
      <c r="IU490" s="2" t="s">
        <v>220</v>
      </c>
      <c r="IV490" s="2" t="s">
        <v>220</v>
      </c>
      <c r="IW490" s="2" t="s">
        <v>232</v>
      </c>
      <c r="IX490" s="2" t="s">
        <v>220</v>
      </c>
      <c r="IY490" s="4"/>
      <c r="IZ490" s="8"/>
      <c r="JA490" s="4"/>
      <c r="JB490" s="8"/>
      <c r="JC490" s="7"/>
      <c r="JD490" s="7"/>
      <c r="JE490" s="2" t="s">
        <v>230</v>
      </c>
      <c r="JF490" s="2" t="s">
        <v>217</v>
      </c>
      <c r="JG490" s="2" t="s">
        <v>2728</v>
      </c>
      <c r="JH490" s="2" t="s">
        <v>1591</v>
      </c>
      <c r="JI490" s="2" t="s">
        <v>232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230</v>
      </c>
      <c r="JR490" s="2" t="s">
        <v>217</v>
      </c>
      <c r="JS490" s="2" t="s">
        <v>591</v>
      </c>
      <c r="JT490" s="2" t="s">
        <v>1606</v>
      </c>
      <c r="JU490" s="2" t="s">
        <v>232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230</v>
      </c>
      <c r="KD490" s="2" t="s">
        <v>217</v>
      </c>
      <c r="KE490" s="2" t="s">
        <v>262</v>
      </c>
      <c r="KF490" s="2" t="s">
        <v>989</v>
      </c>
      <c r="KG490" s="2" t="s">
        <v>232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254</v>
      </c>
      <c r="KP490" s="2" t="s">
        <v>217</v>
      </c>
      <c r="KQ490" s="2" t="s">
        <v>220</v>
      </c>
      <c r="KR490" s="2" t="s">
        <v>220</v>
      </c>
      <c r="KS490" s="2" t="s">
        <v>232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277</v>
      </c>
      <c r="LB490" s="2" t="s">
        <v>217</v>
      </c>
      <c r="LC490" s="2" t="s">
        <v>220</v>
      </c>
      <c r="LD490" s="2" t="s">
        <v>220</v>
      </c>
      <c r="LE490" s="2" t="s">
        <v>232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254</v>
      </c>
      <c r="LN490" s="2" t="s">
        <v>217</v>
      </c>
      <c r="LO490" s="2" t="s">
        <v>220</v>
      </c>
      <c r="LP490" s="2" t="s">
        <v>220</v>
      </c>
      <c r="LQ490" s="2" t="s">
        <v>232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270</v>
      </c>
      <c r="MA490" s="2" t="s">
        <v>1501</v>
      </c>
      <c r="MB490" s="2" t="s">
        <v>220</v>
      </c>
      <c r="MC490" s="2" t="s">
        <v>232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277</v>
      </c>
      <c r="ML490" s="2" t="s">
        <v>217</v>
      </c>
      <c r="MM490" s="2" t="s">
        <v>220</v>
      </c>
      <c r="MN490" s="2" t="s">
        <v>220</v>
      </c>
      <c r="MO490" s="2" t="s">
        <v>232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274</v>
      </c>
      <c r="MY490" s="2" t="s">
        <v>648</v>
      </c>
      <c r="MZ490" s="2" t="s">
        <v>1512</v>
      </c>
      <c r="NA490" s="2" t="s">
        <v>232</v>
      </c>
      <c r="NB490" s="2" t="s">
        <v>220</v>
      </c>
      <c r="NC490" s="4"/>
      <c r="ND490" s="8"/>
      <c r="NE490" s="4"/>
      <c r="NF490" s="8"/>
      <c r="NG490" s="7"/>
      <c r="NH490" s="7"/>
      <c r="NI490" s="2" t="s">
        <v>220</v>
      </c>
      <c r="NJ490" s="2" t="s">
        <v>220</v>
      </c>
      <c r="NK490" s="2" t="s">
        <v>220</v>
      </c>
      <c r="NL490" s="2" t="s">
        <v>220</v>
      </c>
      <c r="NM490" s="2" t="s">
        <v>220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277</v>
      </c>
      <c r="NV490" s="2" t="s">
        <v>217</v>
      </c>
      <c r="NW490" s="2" t="s">
        <v>220</v>
      </c>
      <c r="NX490" s="2" t="s">
        <v>220</v>
      </c>
      <c r="NY490" s="2" t="s">
        <v>232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220</v>
      </c>
      <c r="OH490" s="2" t="s">
        <v>220</v>
      </c>
      <c r="OI490" s="2" t="s">
        <v>220</v>
      </c>
      <c r="OJ490" s="2" t="s">
        <v>220</v>
      </c>
      <c r="OK490" s="2" t="s">
        <v>220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254</v>
      </c>
      <c r="OT490" s="2" t="s">
        <v>270</v>
      </c>
      <c r="OU490" s="2" t="s">
        <v>220</v>
      </c>
      <c r="OV490" s="2" t="s">
        <v>220</v>
      </c>
      <c r="OW490" s="2" t="s">
        <v>232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220</v>
      </c>
      <c r="PF490" s="2" t="s">
        <v>220</v>
      </c>
      <c r="PG490" s="2" t="s">
        <v>220</v>
      </c>
      <c r="PH490" s="2" t="s">
        <v>220</v>
      </c>
      <c r="PI490" s="2" t="s">
        <v>220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230</v>
      </c>
      <c r="PR490" s="2" t="s">
        <v>270</v>
      </c>
      <c r="PS490" s="2" t="s">
        <v>609</v>
      </c>
      <c r="PT490" s="2" t="s">
        <v>1453</v>
      </c>
      <c r="PU490" s="2" t="s">
        <v>232</v>
      </c>
      <c r="PV490" s="2" t="s">
        <v>220</v>
      </c>
      <c r="PW490" s="4">
        <v>95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>
        <v>195</v>
      </c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>
        <v>150</v>
      </c>
      <c r="SZ490" s="4"/>
      <c r="TA490" s="4"/>
      <c r="TB490" s="4"/>
      <c r="TC490" s="4"/>
      <c r="TD490" s="4"/>
      <c r="TE490" s="4"/>
      <c r="TF490" s="4"/>
      <c r="TG490" s="4"/>
      <c r="TH490" s="4"/>
    </row>
    <row r="491">
      <c r="A491" s="2" t="s">
        <v>3912</v>
      </c>
      <c r="B491" s="2" t="s">
        <v>209</v>
      </c>
      <c r="C491" s="2" t="s">
        <v>3341</v>
      </c>
      <c r="D491" s="2" t="s">
        <v>2673</v>
      </c>
      <c r="E491" s="2" t="s">
        <v>2674</v>
      </c>
      <c r="F491" s="2" t="s">
        <v>3597</v>
      </c>
      <c r="G491" s="2" t="s">
        <v>3597</v>
      </c>
      <c r="H491" s="2" t="s">
        <v>3597</v>
      </c>
      <c r="I491" s="2" t="s">
        <v>2825</v>
      </c>
      <c r="J491" s="2" t="s">
        <v>3891</v>
      </c>
      <c r="K491" s="2" t="s">
        <v>216</v>
      </c>
      <c r="L491" s="3">
        <v>13.65</v>
      </c>
      <c r="M491" s="3">
        <v>14.33</v>
      </c>
      <c r="N491" s="3">
        <v>32.99</v>
      </c>
      <c r="O491" s="2" t="s">
        <v>217</v>
      </c>
      <c r="P491" s="2" t="s">
        <v>2438</v>
      </c>
      <c r="Q491" s="2" t="s">
        <v>219</v>
      </c>
      <c r="R491" s="2" t="s">
        <v>220</v>
      </c>
      <c r="S491" s="2" t="s">
        <v>3599</v>
      </c>
      <c r="T491" s="2" t="s">
        <v>220</v>
      </c>
      <c r="U491" s="2" t="s">
        <v>220</v>
      </c>
      <c r="V491" s="2" t="s">
        <v>1281</v>
      </c>
      <c r="W491" s="2" t="s">
        <v>3144</v>
      </c>
      <c r="X491" s="2" t="s">
        <v>3029</v>
      </c>
      <c r="Y491" s="2" t="s">
        <v>582</v>
      </c>
      <c r="Z491" s="4">
        <v>26</v>
      </c>
      <c r="AA491" s="4">
        <f>=ROUNDDOWN(13,0)</f>
      </c>
      <c r="AB491" s="5">
        <v>2</v>
      </c>
      <c r="AC491" s="2" t="s">
        <v>3544</v>
      </c>
      <c r="AD491" s="4">
        <v>110</v>
      </c>
      <c r="AE491" s="4">
        <v>110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8</v>
      </c>
      <c r="AQ491" s="8">
        <v>113.09</v>
      </c>
      <c r="AR491" s="4">
        <v>3</v>
      </c>
      <c r="AS491" s="8">
        <v>40.68</v>
      </c>
      <c r="AT491" s="7">
        <v>1.6667</v>
      </c>
      <c r="AU491" s="7">
        <v>1.78</v>
      </c>
      <c r="AV491" s="4">
        <v>8</v>
      </c>
      <c r="AW491" s="8">
        <v>113.09</v>
      </c>
      <c r="AX491" s="4">
        <v>3</v>
      </c>
      <c r="AY491" s="8">
        <v>40.68</v>
      </c>
      <c r="AZ491" s="7">
        <v>1.6667</v>
      </c>
      <c r="BA491" s="7">
        <v>1.78</v>
      </c>
      <c r="BB491" s="7">
        <v>1</v>
      </c>
      <c r="BC491" s="4">
        <v>13</v>
      </c>
      <c r="BD491" s="8">
        <v>186.91</v>
      </c>
      <c r="BE491" s="4">
        <v>10</v>
      </c>
      <c r="BF491" s="8">
        <v>131.66</v>
      </c>
      <c r="BG491" s="7">
        <v>0.3</v>
      </c>
      <c r="BH491" s="7">
        <v>0.4196</v>
      </c>
      <c r="BI491" s="7">
        <v>0.6051</v>
      </c>
      <c r="BJ491" s="4">
        <v>8</v>
      </c>
      <c r="BK491" s="8">
        <v>113.09</v>
      </c>
      <c r="BL491" s="2" t="s">
        <v>3913</v>
      </c>
      <c r="BM491" s="7">
        <v>1</v>
      </c>
      <c r="BN491" s="7">
        <v>1</v>
      </c>
      <c r="BO491" s="4">
        <v>4</v>
      </c>
      <c r="BP491" s="8">
        <v>54.24</v>
      </c>
      <c r="BQ491" s="4">
        <v>3</v>
      </c>
      <c r="BR491" s="8">
        <v>40.68</v>
      </c>
      <c r="BS491" s="7">
        <v>0.3333</v>
      </c>
      <c r="BT491" s="7">
        <v>0.3333</v>
      </c>
      <c r="BU491" s="2" t="s">
        <v>230</v>
      </c>
      <c r="BV491" s="2" t="s">
        <v>217</v>
      </c>
      <c r="BW491" s="2" t="s">
        <v>220</v>
      </c>
      <c r="BX491" s="2" t="s">
        <v>3836</v>
      </c>
      <c r="BY491" s="2" t="s">
        <v>232</v>
      </c>
      <c r="BZ491" s="2" t="s">
        <v>220</v>
      </c>
      <c r="CA491" s="4">
        <v>3</v>
      </c>
      <c r="CB491" s="8">
        <v>44.91</v>
      </c>
      <c r="CC491" s="4"/>
      <c r="CD491" s="8"/>
      <c r="CE491" s="7"/>
      <c r="CF491" s="7"/>
      <c r="CG491" s="2" t="s">
        <v>230</v>
      </c>
      <c r="CH491" s="2" t="s">
        <v>217</v>
      </c>
      <c r="CI491" s="2" t="s">
        <v>591</v>
      </c>
      <c r="CJ491" s="2" t="s">
        <v>695</v>
      </c>
      <c r="CK491" s="2" t="s">
        <v>232</v>
      </c>
      <c r="CL491" s="2" t="s">
        <v>220</v>
      </c>
      <c r="CM491" s="4"/>
      <c r="CN491" s="8"/>
      <c r="CO491" s="4"/>
      <c r="CP491" s="8"/>
      <c r="CQ491" s="7"/>
      <c r="CR491" s="7"/>
      <c r="CS491" s="2" t="s">
        <v>230</v>
      </c>
      <c r="CT491" s="2" t="s">
        <v>274</v>
      </c>
      <c r="CU491" s="2" t="s">
        <v>3358</v>
      </c>
      <c r="CV491" s="2" t="s">
        <v>3362</v>
      </c>
      <c r="CW491" s="2" t="s">
        <v>232</v>
      </c>
      <c r="CX491" s="2" t="s">
        <v>220</v>
      </c>
      <c r="CY491" s="4">
        <v>1</v>
      </c>
      <c r="CZ491" s="8">
        <v>13.94</v>
      </c>
      <c r="DA491" s="4"/>
      <c r="DB491" s="8"/>
      <c r="DC491" s="7"/>
      <c r="DD491" s="7"/>
      <c r="DE491" s="2" t="s">
        <v>230</v>
      </c>
      <c r="DF491" s="2" t="s">
        <v>217</v>
      </c>
      <c r="DG491" s="2" t="s">
        <v>591</v>
      </c>
      <c r="DH491" s="2" t="s">
        <v>1504</v>
      </c>
      <c r="DI491" s="2" t="s">
        <v>232</v>
      </c>
      <c r="DJ491" s="2" t="s">
        <v>220</v>
      </c>
      <c r="DK491" s="4"/>
      <c r="DL491" s="8"/>
      <c r="DM491" s="4"/>
      <c r="DN491" s="8"/>
      <c r="DO491" s="7"/>
      <c r="DP491" s="7"/>
      <c r="DQ491" s="2" t="s">
        <v>230</v>
      </c>
      <c r="DR491" s="2" t="s">
        <v>217</v>
      </c>
      <c r="DS491" s="2" t="s">
        <v>591</v>
      </c>
      <c r="DT491" s="2" t="s">
        <v>653</v>
      </c>
      <c r="DU491" s="2" t="s">
        <v>232</v>
      </c>
      <c r="DV491" s="2" t="s">
        <v>220</v>
      </c>
      <c r="DW491" s="4"/>
      <c r="DX491" s="8"/>
      <c r="DY491" s="4"/>
      <c r="DZ491" s="8"/>
      <c r="EA491" s="7"/>
      <c r="EB491" s="7"/>
      <c r="EC491" s="2" t="s">
        <v>230</v>
      </c>
      <c r="ED491" s="2" t="s">
        <v>217</v>
      </c>
      <c r="EE491" s="2" t="s">
        <v>591</v>
      </c>
      <c r="EF491" s="2" t="s">
        <v>1498</v>
      </c>
      <c r="EG491" s="2" t="s">
        <v>269</v>
      </c>
      <c r="EH491" s="2" t="s">
        <v>220</v>
      </c>
      <c r="EI491" s="4"/>
      <c r="EJ491" s="8"/>
      <c r="EK491" s="4"/>
      <c r="EL491" s="8"/>
      <c r="EM491" s="7"/>
      <c r="EN491" s="7"/>
      <c r="EO491" s="2" t="s">
        <v>268</v>
      </c>
      <c r="EP491" s="2" t="s">
        <v>217</v>
      </c>
      <c r="EQ491" s="2" t="s">
        <v>220</v>
      </c>
      <c r="ER491" s="2" t="s">
        <v>220</v>
      </c>
      <c r="ES491" s="2" t="s">
        <v>232</v>
      </c>
      <c r="ET491" s="2" t="s">
        <v>220</v>
      </c>
      <c r="EU491" s="4"/>
      <c r="EV491" s="8"/>
      <c r="EW491" s="4"/>
      <c r="EX491" s="8"/>
      <c r="EY491" s="7"/>
      <c r="EZ491" s="7"/>
      <c r="FA491" s="2" t="s">
        <v>230</v>
      </c>
      <c r="FB491" s="2" t="s">
        <v>270</v>
      </c>
      <c r="FC491" s="2" t="s">
        <v>591</v>
      </c>
      <c r="FD491" s="2" t="s">
        <v>2640</v>
      </c>
      <c r="FE491" s="2" t="s">
        <v>232</v>
      </c>
      <c r="FF491" s="2" t="s">
        <v>220</v>
      </c>
      <c r="FG491" s="4"/>
      <c r="FH491" s="8"/>
      <c r="FI491" s="4"/>
      <c r="FJ491" s="8"/>
      <c r="FK491" s="7"/>
      <c r="FL491" s="7"/>
      <c r="FM491" s="2" t="s">
        <v>230</v>
      </c>
      <c r="FN491" s="2" t="s">
        <v>217</v>
      </c>
      <c r="FO491" s="2" t="s">
        <v>1425</v>
      </c>
      <c r="FP491" s="2" t="s">
        <v>3914</v>
      </c>
      <c r="FQ491" s="2" t="s">
        <v>232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277</v>
      </c>
      <c r="FZ491" s="2" t="s">
        <v>217</v>
      </c>
      <c r="GA491" s="2" t="s">
        <v>220</v>
      </c>
      <c r="GB491" s="2" t="s">
        <v>220</v>
      </c>
      <c r="GC491" s="2" t="s">
        <v>232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230</v>
      </c>
      <c r="GL491" s="2" t="s">
        <v>217</v>
      </c>
      <c r="GM491" s="2" t="s">
        <v>2684</v>
      </c>
      <c r="GN491" s="2" t="s">
        <v>220</v>
      </c>
      <c r="GO491" s="2" t="s">
        <v>232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268</v>
      </c>
      <c r="GX491" s="2" t="s">
        <v>217</v>
      </c>
      <c r="GY491" s="2" t="s">
        <v>220</v>
      </c>
      <c r="GZ491" s="2" t="s">
        <v>220</v>
      </c>
      <c r="HA491" s="2" t="s">
        <v>232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277</v>
      </c>
      <c r="HJ491" s="2" t="s">
        <v>217</v>
      </c>
      <c r="HK491" s="2" t="s">
        <v>220</v>
      </c>
      <c r="HL491" s="2" t="s">
        <v>220</v>
      </c>
      <c r="HM491" s="2" t="s">
        <v>232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230</v>
      </c>
      <c r="HV491" s="2" t="s">
        <v>217</v>
      </c>
      <c r="HW491" s="2" t="s">
        <v>2641</v>
      </c>
      <c r="HX491" s="2" t="s">
        <v>220</v>
      </c>
      <c r="HY491" s="2" t="s">
        <v>232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230</v>
      </c>
      <c r="IH491" s="2" t="s">
        <v>217</v>
      </c>
      <c r="II491" s="2" t="s">
        <v>591</v>
      </c>
      <c r="IJ491" s="2" t="s">
        <v>1500</v>
      </c>
      <c r="IK491" s="2" t="s">
        <v>232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268</v>
      </c>
      <c r="IT491" s="2" t="s">
        <v>217</v>
      </c>
      <c r="IU491" s="2" t="s">
        <v>220</v>
      </c>
      <c r="IV491" s="2" t="s">
        <v>220</v>
      </c>
      <c r="IW491" s="2" t="s">
        <v>232</v>
      </c>
      <c r="IX491" s="2" t="s">
        <v>220</v>
      </c>
      <c r="IY491" s="4"/>
      <c r="IZ491" s="8"/>
      <c r="JA491" s="4"/>
      <c r="JB491" s="8"/>
      <c r="JC491" s="7"/>
      <c r="JD491" s="7"/>
      <c r="JE491" s="2" t="s">
        <v>230</v>
      </c>
      <c r="JF491" s="2" t="s">
        <v>270</v>
      </c>
      <c r="JG491" s="2" t="s">
        <v>1658</v>
      </c>
      <c r="JH491" s="2" t="s">
        <v>220</v>
      </c>
      <c r="JI491" s="2" t="s">
        <v>232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230</v>
      </c>
      <c r="JR491" s="2" t="s">
        <v>217</v>
      </c>
      <c r="JS491" s="2" t="s">
        <v>591</v>
      </c>
      <c r="JT491" s="2" t="s">
        <v>1606</v>
      </c>
      <c r="JU491" s="2" t="s">
        <v>232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277</v>
      </c>
      <c r="KD491" s="2" t="s">
        <v>217</v>
      </c>
      <c r="KE491" s="2" t="s">
        <v>220</v>
      </c>
      <c r="KF491" s="2" t="s">
        <v>220</v>
      </c>
      <c r="KG491" s="2" t="s">
        <v>232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254</v>
      </c>
      <c r="KP491" s="2" t="s">
        <v>217</v>
      </c>
      <c r="KQ491" s="2" t="s">
        <v>220</v>
      </c>
      <c r="KR491" s="2" t="s">
        <v>220</v>
      </c>
      <c r="KS491" s="2" t="s">
        <v>232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277</v>
      </c>
      <c r="LB491" s="2" t="s">
        <v>217</v>
      </c>
      <c r="LC491" s="2" t="s">
        <v>220</v>
      </c>
      <c r="LD491" s="2" t="s">
        <v>220</v>
      </c>
      <c r="LE491" s="2" t="s">
        <v>232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254</v>
      </c>
      <c r="LN491" s="2" t="s">
        <v>217</v>
      </c>
      <c r="LO491" s="2" t="s">
        <v>220</v>
      </c>
      <c r="LP491" s="2" t="s">
        <v>220</v>
      </c>
      <c r="LQ491" s="2" t="s">
        <v>232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268</v>
      </c>
      <c r="LZ491" s="2" t="s">
        <v>217</v>
      </c>
      <c r="MA491" s="2" t="s">
        <v>220</v>
      </c>
      <c r="MB491" s="2" t="s">
        <v>220</v>
      </c>
      <c r="MC491" s="2" t="s">
        <v>232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277</v>
      </c>
      <c r="ML491" s="2" t="s">
        <v>217</v>
      </c>
      <c r="MM491" s="2" t="s">
        <v>220</v>
      </c>
      <c r="MN491" s="2" t="s">
        <v>220</v>
      </c>
      <c r="MO491" s="2" t="s">
        <v>232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230</v>
      </c>
      <c r="MX491" s="2" t="s">
        <v>274</v>
      </c>
      <c r="MY491" s="2" t="s">
        <v>648</v>
      </c>
      <c r="MZ491" s="2" t="s">
        <v>1710</v>
      </c>
      <c r="NA491" s="2" t="s">
        <v>232</v>
      </c>
      <c r="NB491" s="2" t="s">
        <v>220</v>
      </c>
      <c r="NC491" s="4"/>
      <c r="ND491" s="8"/>
      <c r="NE491" s="4"/>
      <c r="NF491" s="8"/>
      <c r="NG491" s="7"/>
      <c r="NH491" s="7"/>
      <c r="NI491" s="2" t="s">
        <v>220</v>
      </c>
      <c r="NJ491" s="2" t="s">
        <v>220</v>
      </c>
      <c r="NK491" s="2" t="s">
        <v>220</v>
      </c>
      <c r="NL491" s="2" t="s">
        <v>220</v>
      </c>
      <c r="NM491" s="2" t="s">
        <v>220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277</v>
      </c>
      <c r="NV491" s="2" t="s">
        <v>217</v>
      </c>
      <c r="NW491" s="2" t="s">
        <v>220</v>
      </c>
      <c r="NX491" s="2" t="s">
        <v>220</v>
      </c>
      <c r="NY491" s="2" t="s">
        <v>232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220</v>
      </c>
      <c r="OH491" s="2" t="s">
        <v>220</v>
      </c>
      <c r="OI491" s="2" t="s">
        <v>220</v>
      </c>
      <c r="OJ491" s="2" t="s">
        <v>220</v>
      </c>
      <c r="OK491" s="2" t="s">
        <v>220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230</v>
      </c>
      <c r="OT491" s="2" t="s">
        <v>270</v>
      </c>
      <c r="OU491" s="2" t="s">
        <v>607</v>
      </c>
      <c r="OV491" s="2" t="s">
        <v>3321</v>
      </c>
      <c r="OW491" s="2" t="s">
        <v>232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220</v>
      </c>
      <c r="PF491" s="2" t="s">
        <v>220</v>
      </c>
      <c r="PG491" s="2" t="s">
        <v>220</v>
      </c>
      <c r="PH491" s="2" t="s">
        <v>220</v>
      </c>
      <c r="PI491" s="2" t="s">
        <v>220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230</v>
      </c>
      <c r="PR491" s="2" t="s">
        <v>270</v>
      </c>
      <c r="PS491" s="2" t="s">
        <v>609</v>
      </c>
      <c r="PT491" s="2" t="s">
        <v>3915</v>
      </c>
      <c r="PU491" s="2" t="s">
        <v>232</v>
      </c>
      <c r="PV491" s="2" t="s">
        <v>220</v>
      </c>
      <c r="PW491" s="4">
        <v>26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>
        <v>110</v>
      </c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</row>
    <row r="492">
      <c r="A492" s="2" t="s">
        <v>3916</v>
      </c>
      <c r="B492" s="2" t="s">
        <v>209</v>
      </c>
      <c r="C492" s="2" t="s">
        <v>3341</v>
      </c>
      <c r="D492" s="2" t="s">
        <v>2673</v>
      </c>
      <c r="E492" s="2" t="s">
        <v>2674</v>
      </c>
      <c r="F492" s="2" t="s">
        <v>3597</v>
      </c>
      <c r="G492" s="2" t="s">
        <v>3597</v>
      </c>
      <c r="H492" s="2" t="s">
        <v>3597</v>
      </c>
      <c r="I492" s="2" t="s">
        <v>2746</v>
      </c>
      <c r="J492" s="2" t="s">
        <v>2713</v>
      </c>
      <c r="K492" s="2" t="s">
        <v>1329</v>
      </c>
      <c r="L492" s="3">
        <v>13.65</v>
      </c>
      <c r="M492" s="3">
        <v>14.33</v>
      </c>
      <c r="N492" s="3">
        <v>32.99</v>
      </c>
      <c r="O492" s="2" t="s">
        <v>217</v>
      </c>
      <c r="P492" s="2" t="s">
        <v>2438</v>
      </c>
      <c r="Q492" s="2" t="s">
        <v>219</v>
      </c>
      <c r="R492" s="2" t="s">
        <v>220</v>
      </c>
      <c r="S492" s="2" t="s">
        <v>3599</v>
      </c>
      <c r="T492" s="2" t="s">
        <v>220</v>
      </c>
      <c r="U492" s="2" t="s">
        <v>220</v>
      </c>
      <c r="V492" s="2" t="s">
        <v>3600</v>
      </c>
      <c r="W492" s="2" t="s">
        <v>3144</v>
      </c>
      <c r="X492" s="2" t="s">
        <v>3029</v>
      </c>
      <c r="Y492" s="2" t="s">
        <v>582</v>
      </c>
      <c r="Z492" s="4">
        <v>123</v>
      </c>
      <c r="AA492" s="4">
        <f>=ROUNDDOWN(61.5,0)</f>
      </c>
      <c r="AB492" s="5">
        <v>2</v>
      </c>
      <c r="AC492" s="2" t="s">
        <v>220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5</v>
      </c>
      <c r="AQ492" s="8">
        <v>73.82</v>
      </c>
      <c r="AR492" s="4">
        <v>7</v>
      </c>
      <c r="AS492" s="8">
        <v>90.98</v>
      </c>
      <c r="AT492" s="7">
        <v>-0.2857</v>
      </c>
      <c r="AU492" s="7">
        <v>-0.1886</v>
      </c>
      <c r="AV492" s="4">
        <v>5</v>
      </c>
      <c r="AW492" s="8">
        <v>73.82</v>
      </c>
      <c r="AX492" s="4">
        <v>7</v>
      </c>
      <c r="AY492" s="8">
        <v>90.98</v>
      </c>
      <c r="AZ492" s="7">
        <v>-0.2857</v>
      </c>
      <c r="BA492" s="7">
        <v>-0.1886</v>
      </c>
      <c r="BB492" s="7">
        <v>1</v>
      </c>
      <c r="BC492" s="4" t="s">
        <v>220</v>
      </c>
      <c r="BD492" s="8" t="s">
        <v>220</v>
      </c>
      <c r="BE492" s="4" t="s">
        <v>220</v>
      </c>
      <c r="BF492" s="8" t="s">
        <v>220</v>
      </c>
      <c r="BG492" s="7" t="s">
        <v>220</v>
      </c>
      <c r="BH492" s="7" t="s">
        <v>220</v>
      </c>
      <c r="BI492" s="7">
        <v>0.3949</v>
      </c>
      <c r="BJ492" s="4">
        <v>5</v>
      </c>
      <c r="BK492" s="8">
        <v>73.82</v>
      </c>
      <c r="BL492" s="2" t="s">
        <v>3917</v>
      </c>
      <c r="BM492" s="7">
        <v>1</v>
      </c>
      <c r="BN492" s="7">
        <v>1</v>
      </c>
      <c r="BO492" s="4"/>
      <c r="BP492" s="8"/>
      <c r="BQ492" s="4">
        <v>5</v>
      </c>
      <c r="BR492" s="8">
        <v>63.1</v>
      </c>
      <c r="BS492" s="7">
        <v>-1</v>
      </c>
      <c r="BT492" s="7">
        <v>-1</v>
      </c>
      <c r="BU492" s="2" t="s">
        <v>230</v>
      </c>
      <c r="BV492" s="2" t="s">
        <v>217</v>
      </c>
      <c r="BW492" s="2" t="s">
        <v>220</v>
      </c>
      <c r="BX492" s="2" t="s">
        <v>1588</v>
      </c>
      <c r="BY492" s="2" t="s">
        <v>232</v>
      </c>
      <c r="BZ492" s="2" t="s">
        <v>220</v>
      </c>
      <c r="CA492" s="4">
        <v>4</v>
      </c>
      <c r="CB492" s="8">
        <v>59.88</v>
      </c>
      <c r="CC492" s="4"/>
      <c r="CD492" s="8"/>
      <c r="CE492" s="7"/>
      <c r="CF492" s="7"/>
      <c r="CG492" s="2" t="s">
        <v>230</v>
      </c>
      <c r="CH492" s="2" t="s">
        <v>217</v>
      </c>
      <c r="CI492" s="2" t="s">
        <v>591</v>
      </c>
      <c r="CJ492" s="2" t="s">
        <v>695</v>
      </c>
      <c r="CK492" s="2" t="s">
        <v>232</v>
      </c>
      <c r="CL492" s="2" t="s">
        <v>220</v>
      </c>
      <c r="CM492" s="4"/>
      <c r="CN492" s="8"/>
      <c r="CO492" s="4"/>
      <c r="CP492" s="8"/>
      <c r="CQ492" s="7"/>
      <c r="CR492" s="7"/>
      <c r="CS492" s="2" t="s">
        <v>230</v>
      </c>
      <c r="CT492" s="2" t="s">
        <v>217</v>
      </c>
      <c r="CU492" s="2" t="s">
        <v>3358</v>
      </c>
      <c r="CV492" s="2" t="s">
        <v>1649</v>
      </c>
      <c r="CW492" s="2" t="s">
        <v>232</v>
      </c>
      <c r="CX492" s="2" t="s">
        <v>220</v>
      </c>
      <c r="CY492" s="4">
        <v>1</v>
      </c>
      <c r="CZ492" s="8">
        <v>13.94</v>
      </c>
      <c r="DA492" s="4">
        <v>2</v>
      </c>
      <c r="DB492" s="8">
        <v>27.88</v>
      </c>
      <c r="DC492" s="7">
        <v>-0.5</v>
      </c>
      <c r="DD492" s="7">
        <v>-0.5</v>
      </c>
      <c r="DE492" s="2" t="s">
        <v>230</v>
      </c>
      <c r="DF492" s="2" t="s">
        <v>217</v>
      </c>
      <c r="DG492" s="2" t="s">
        <v>591</v>
      </c>
      <c r="DH492" s="2" t="s">
        <v>1512</v>
      </c>
      <c r="DI492" s="2" t="s">
        <v>232</v>
      </c>
      <c r="DJ492" s="2" t="s">
        <v>220</v>
      </c>
      <c r="DK492" s="4"/>
      <c r="DL492" s="8"/>
      <c r="DM492" s="4"/>
      <c r="DN492" s="8"/>
      <c r="DO492" s="7"/>
      <c r="DP492" s="7"/>
      <c r="DQ492" s="2" t="s">
        <v>230</v>
      </c>
      <c r="DR492" s="2" t="s">
        <v>217</v>
      </c>
      <c r="DS492" s="2" t="s">
        <v>591</v>
      </c>
      <c r="DT492" s="2" t="s">
        <v>1498</v>
      </c>
      <c r="DU492" s="2" t="s">
        <v>232</v>
      </c>
      <c r="DV492" s="2" t="s">
        <v>220</v>
      </c>
      <c r="DW492" s="4"/>
      <c r="DX492" s="8"/>
      <c r="DY492" s="4"/>
      <c r="DZ492" s="8"/>
      <c r="EA492" s="7"/>
      <c r="EB492" s="7"/>
      <c r="EC492" s="2" t="s">
        <v>230</v>
      </c>
      <c r="ED492" s="2" t="s">
        <v>217</v>
      </c>
      <c r="EE492" s="2" t="s">
        <v>591</v>
      </c>
      <c r="EF492" s="2" t="s">
        <v>1498</v>
      </c>
      <c r="EG492" s="2" t="s">
        <v>269</v>
      </c>
      <c r="EH492" s="2" t="s">
        <v>220</v>
      </c>
      <c r="EI492" s="4"/>
      <c r="EJ492" s="8"/>
      <c r="EK492" s="4"/>
      <c r="EL492" s="8"/>
      <c r="EM492" s="7"/>
      <c r="EN492" s="7"/>
      <c r="EO492" s="2" t="s">
        <v>268</v>
      </c>
      <c r="EP492" s="2" t="s">
        <v>217</v>
      </c>
      <c r="EQ492" s="2" t="s">
        <v>220</v>
      </c>
      <c r="ER492" s="2" t="s">
        <v>220</v>
      </c>
      <c r="ES492" s="2" t="s">
        <v>232</v>
      </c>
      <c r="ET492" s="2" t="s">
        <v>220</v>
      </c>
      <c r="EU492" s="4"/>
      <c r="EV492" s="8"/>
      <c r="EW492" s="4"/>
      <c r="EX492" s="8"/>
      <c r="EY492" s="7"/>
      <c r="EZ492" s="7"/>
      <c r="FA492" s="2" t="s">
        <v>230</v>
      </c>
      <c r="FB492" s="2" t="s">
        <v>270</v>
      </c>
      <c r="FC492" s="2" t="s">
        <v>591</v>
      </c>
      <c r="FD492" s="2" t="s">
        <v>2492</v>
      </c>
      <c r="FE492" s="2" t="s">
        <v>232</v>
      </c>
      <c r="FF492" s="2" t="s">
        <v>220</v>
      </c>
      <c r="FG492" s="4"/>
      <c r="FH492" s="8"/>
      <c r="FI492" s="4"/>
      <c r="FJ492" s="8"/>
      <c r="FK492" s="7"/>
      <c r="FL492" s="7"/>
      <c r="FM492" s="2" t="s">
        <v>230</v>
      </c>
      <c r="FN492" s="2" t="s">
        <v>217</v>
      </c>
      <c r="FO492" s="2" t="s">
        <v>458</v>
      </c>
      <c r="FP492" s="2" t="s">
        <v>1268</v>
      </c>
      <c r="FQ492" s="2" t="s">
        <v>232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277</v>
      </c>
      <c r="FZ492" s="2" t="s">
        <v>217</v>
      </c>
      <c r="GA492" s="2" t="s">
        <v>220</v>
      </c>
      <c r="GB492" s="2" t="s">
        <v>220</v>
      </c>
      <c r="GC492" s="2" t="s">
        <v>232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230</v>
      </c>
      <c r="GL492" s="2" t="s">
        <v>217</v>
      </c>
      <c r="GM492" s="2" t="s">
        <v>2684</v>
      </c>
      <c r="GN492" s="2" t="s">
        <v>220</v>
      </c>
      <c r="GO492" s="2" t="s">
        <v>232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268</v>
      </c>
      <c r="GX492" s="2" t="s">
        <v>217</v>
      </c>
      <c r="GY492" s="2" t="s">
        <v>220</v>
      </c>
      <c r="GZ492" s="2" t="s">
        <v>220</v>
      </c>
      <c r="HA492" s="2" t="s">
        <v>232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277</v>
      </c>
      <c r="HJ492" s="2" t="s">
        <v>217</v>
      </c>
      <c r="HK492" s="2" t="s">
        <v>220</v>
      </c>
      <c r="HL492" s="2" t="s">
        <v>220</v>
      </c>
      <c r="HM492" s="2" t="s">
        <v>232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230</v>
      </c>
      <c r="HV492" s="2" t="s">
        <v>217</v>
      </c>
      <c r="HW492" s="2" t="s">
        <v>2641</v>
      </c>
      <c r="HX492" s="2" t="s">
        <v>220</v>
      </c>
      <c r="HY492" s="2" t="s">
        <v>232</v>
      </c>
      <c r="HZ492" s="2" t="s">
        <v>220</v>
      </c>
      <c r="IA492" s="4"/>
      <c r="IB492" s="8"/>
      <c r="IC492" s="4"/>
      <c r="ID492" s="8"/>
      <c r="IE492" s="7"/>
      <c r="IF492" s="7"/>
      <c r="IG492" s="2" t="s">
        <v>230</v>
      </c>
      <c r="IH492" s="2" t="s">
        <v>217</v>
      </c>
      <c r="II492" s="2" t="s">
        <v>591</v>
      </c>
      <c r="IJ492" s="2" t="s">
        <v>3918</v>
      </c>
      <c r="IK492" s="2" t="s">
        <v>232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268</v>
      </c>
      <c r="IT492" s="2" t="s">
        <v>217</v>
      </c>
      <c r="IU492" s="2" t="s">
        <v>220</v>
      </c>
      <c r="IV492" s="2" t="s">
        <v>220</v>
      </c>
      <c r="IW492" s="2" t="s">
        <v>232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254</v>
      </c>
      <c r="JF492" s="2" t="s">
        <v>217</v>
      </c>
      <c r="JG492" s="2" t="s">
        <v>2728</v>
      </c>
      <c r="JH492" s="2" t="s">
        <v>220</v>
      </c>
      <c r="JI492" s="2" t="s">
        <v>232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230</v>
      </c>
      <c r="JR492" s="2" t="s">
        <v>217</v>
      </c>
      <c r="JS492" s="2" t="s">
        <v>591</v>
      </c>
      <c r="JT492" s="2" t="s">
        <v>634</v>
      </c>
      <c r="JU492" s="2" t="s">
        <v>232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277</v>
      </c>
      <c r="KD492" s="2" t="s">
        <v>217</v>
      </c>
      <c r="KE492" s="2" t="s">
        <v>220</v>
      </c>
      <c r="KF492" s="2" t="s">
        <v>220</v>
      </c>
      <c r="KG492" s="2" t="s">
        <v>232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254</v>
      </c>
      <c r="KP492" s="2" t="s">
        <v>217</v>
      </c>
      <c r="KQ492" s="2" t="s">
        <v>220</v>
      </c>
      <c r="KR492" s="2" t="s">
        <v>220</v>
      </c>
      <c r="KS492" s="2" t="s">
        <v>232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277</v>
      </c>
      <c r="LB492" s="2" t="s">
        <v>217</v>
      </c>
      <c r="LC492" s="2" t="s">
        <v>220</v>
      </c>
      <c r="LD492" s="2" t="s">
        <v>220</v>
      </c>
      <c r="LE492" s="2" t="s">
        <v>232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254</v>
      </c>
      <c r="LN492" s="2" t="s">
        <v>217</v>
      </c>
      <c r="LO492" s="2" t="s">
        <v>220</v>
      </c>
      <c r="LP492" s="2" t="s">
        <v>220</v>
      </c>
      <c r="LQ492" s="2" t="s">
        <v>232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268</v>
      </c>
      <c r="LZ492" s="2" t="s">
        <v>217</v>
      </c>
      <c r="MA492" s="2" t="s">
        <v>220</v>
      </c>
      <c r="MB492" s="2" t="s">
        <v>220</v>
      </c>
      <c r="MC492" s="2" t="s">
        <v>232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277</v>
      </c>
      <c r="ML492" s="2" t="s">
        <v>217</v>
      </c>
      <c r="MM492" s="2" t="s">
        <v>220</v>
      </c>
      <c r="MN492" s="2" t="s">
        <v>220</v>
      </c>
      <c r="MO492" s="2" t="s">
        <v>232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230</v>
      </c>
      <c r="MX492" s="2" t="s">
        <v>274</v>
      </c>
      <c r="MY492" s="2" t="s">
        <v>648</v>
      </c>
      <c r="MZ492" s="2" t="s">
        <v>1710</v>
      </c>
      <c r="NA492" s="2" t="s">
        <v>232</v>
      </c>
      <c r="NB492" s="2" t="s">
        <v>220</v>
      </c>
      <c r="NC492" s="4"/>
      <c r="ND492" s="8"/>
      <c r="NE492" s="4"/>
      <c r="NF492" s="8"/>
      <c r="NG492" s="7"/>
      <c r="NH492" s="7"/>
      <c r="NI492" s="2" t="s">
        <v>220</v>
      </c>
      <c r="NJ492" s="2" t="s">
        <v>220</v>
      </c>
      <c r="NK492" s="2" t="s">
        <v>220</v>
      </c>
      <c r="NL492" s="2" t="s">
        <v>220</v>
      </c>
      <c r="NM492" s="2" t="s">
        <v>220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277</v>
      </c>
      <c r="NV492" s="2" t="s">
        <v>217</v>
      </c>
      <c r="NW492" s="2" t="s">
        <v>220</v>
      </c>
      <c r="NX492" s="2" t="s">
        <v>220</v>
      </c>
      <c r="NY492" s="2" t="s">
        <v>232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220</v>
      </c>
      <c r="OI492" s="2" t="s">
        <v>220</v>
      </c>
      <c r="OJ492" s="2" t="s">
        <v>220</v>
      </c>
      <c r="OK492" s="2" t="s">
        <v>220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254</v>
      </c>
      <c r="OT492" s="2" t="s">
        <v>270</v>
      </c>
      <c r="OU492" s="2" t="s">
        <v>220</v>
      </c>
      <c r="OV492" s="2" t="s">
        <v>220</v>
      </c>
      <c r="OW492" s="2" t="s">
        <v>232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220</v>
      </c>
      <c r="PF492" s="2" t="s">
        <v>220</v>
      </c>
      <c r="PG492" s="2" t="s">
        <v>220</v>
      </c>
      <c r="PH492" s="2" t="s">
        <v>220</v>
      </c>
      <c r="PI492" s="2" t="s">
        <v>220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230</v>
      </c>
      <c r="PR492" s="2" t="s">
        <v>270</v>
      </c>
      <c r="PS492" s="2" t="s">
        <v>609</v>
      </c>
      <c r="PT492" s="2" t="s">
        <v>2493</v>
      </c>
      <c r="PU492" s="2" t="s">
        <v>232</v>
      </c>
      <c r="PV492" s="2" t="s">
        <v>220</v>
      </c>
      <c r="PW492" s="4">
        <v>123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</row>
    <row r="493">
      <c r="A493" s="2" t="s">
        <v>3919</v>
      </c>
      <c r="B493" s="2" t="s">
        <v>209</v>
      </c>
      <c r="C493" s="2" t="s">
        <v>3341</v>
      </c>
      <c r="D493" s="2" t="s">
        <v>2673</v>
      </c>
      <c r="E493" s="2" t="s">
        <v>2674</v>
      </c>
      <c r="F493" s="2" t="s">
        <v>3428</v>
      </c>
      <c r="G493" s="2" t="s">
        <v>3428</v>
      </c>
      <c r="H493" s="2" t="s">
        <v>3428</v>
      </c>
      <c r="I493" s="2" t="s">
        <v>3875</v>
      </c>
      <c r="J493" s="2" t="s">
        <v>3891</v>
      </c>
      <c r="K493" s="2" t="s">
        <v>216</v>
      </c>
      <c r="L493" s="3">
        <v>22.5</v>
      </c>
      <c r="M493" s="3">
        <v>23.62</v>
      </c>
      <c r="N493" s="3">
        <v>49.99</v>
      </c>
      <c r="O493" s="2" t="s">
        <v>217</v>
      </c>
      <c r="P493" s="2" t="s">
        <v>673</v>
      </c>
      <c r="Q493" s="2" t="s">
        <v>219</v>
      </c>
      <c r="R493" s="2" t="s">
        <v>220</v>
      </c>
      <c r="S493" s="2" t="s">
        <v>3454</v>
      </c>
      <c r="T493" s="2" t="s">
        <v>220</v>
      </c>
      <c r="U493" s="2" t="s">
        <v>220</v>
      </c>
      <c r="V493" s="2" t="s">
        <v>3167</v>
      </c>
      <c r="W493" s="2" t="s">
        <v>3167</v>
      </c>
      <c r="X493" s="2" t="s">
        <v>3029</v>
      </c>
      <c r="Y493" s="2" t="s">
        <v>582</v>
      </c>
      <c r="Z493" s="4">
        <v>39</v>
      </c>
      <c r="AA493" s="4">
        <f>=ROUNDDOWN(13,0)</f>
      </c>
      <c r="AB493" s="5">
        <v>3</v>
      </c>
      <c r="AC493" s="2" t="s">
        <v>3920</v>
      </c>
      <c r="AD493" s="4">
        <v>77</v>
      </c>
      <c r="AE493" s="4">
        <v>77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1</v>
      </c>
      <c r="AQ493" s="8">
        <v>25.19</v>
      </c>
      <c r="AR493" s="4">
        <v>8</v>
      </c>
      <c r="AS493" s="8">
        <v>199.95</v>
      </c>
      <c r="AT493" s="7">
        <v>-0.875</v>
      </c>
      <c r="AU493" s="7">
        <v>-0.874</v>
      </c>
      <c r="AV493" s="4">
        <v>1</v>
      </c>
      <c r="AW493" s="8">
        <v>25.19</v>
      </c>
      <c r="AX493" s="4">
        <v>15</v>
      </c>
      <c r="AY493" s="8">
        <v>372.55</v>
      </c>
      <c r="AZ493" s="7">
        <v>-0.9333</v>
      </c>
      <c r="BA493" s="7">
        <v>-0.9324</v>
      </c>
      <c r="BB493" s="7">
        <v>1</v>
      </c>
      <c r="BC493" s="4">
        <v>1</v>
      </c>
      <c r="BD493" s="8">
        <v>25.19</v>
      </c>
      <c r="BE493" s="4">
        <v>32</v>
      </c>
      <c r="BF493" s="8">
        <v>792.92</v>
      </c>
      <c r="BG493" s="7">
        <v>-0.9688</v>
      </c>
      <c r="BH493" s="7">
        <v>-0.9682</v>
      </c>
      <c r="BI493" s="7">
        <v>1</v>
      </c>
      <c r="BJ493" s="4">
        <v>1</v>
      </c>
      <c r="BK493" s="8">
        <v>25.19</v>
      </c>
      <c r="BL493" s="2" t="s">
        <v>3403</v>
      </c>
      <c r="BM493" s="7">
        <v>1</v>
      </c>
      <c r="BN493" s="7">
        <v>1</v>
      </c>
      <c r="BO493" s="4"/>
      <c r="BP493" s="8"/>
      <c r="BQ493" s="4">
        <v>4</v>
      </c>
      <c r="BR493" s="8">
        <v>99.76</v>
      </c>
      <c r="BS493" s="7">
        <v>-1</v>
      </c>
      <c r="BT493" s="7">
        <v>-1</v>
      </c>
      <c r="BU493" s="2" t="s">
        <v>230</v>
      </c>
      <c r="BV493" s="2" t="s">
        <v>217</v>
      </c>
      <c r="BW493" s="2" t="s">
        <v>220</v>
      </c>
      <c r="BX493" s="2" t="s">
        <v>3780</v>
      </c>
      <c r="BY493" s="2" t="s">
        <v>232</v>
      </c>
      <c r="BZ493" s="2" t="s">
        <v>220</v>
      </c>
      <c r="CA493" s="4">
        <v>1</v>
      </c>
      <c r="CB493" s="8">
        <v>25.19</v>
      </c>
      <c r="CC493" s="4">
        <v>1</v>
      </c>
      <c r="CD493" s="8">
        <v>25.19</v>
      </c>
      <c r="CE493" s="7"/>
      <c r="CF493" s="7"/>
      <c r="CG493" s="2" t="s">
        <v>230</v>
      </c>
      <c r="CH493" s="2" t="s">
        <v>217</v>
      </c>
      <c r="CI493" s="2" t="s">
        <v>591</v>
      </c>
      <c r="CJ493" s="2" t="s">
        <v>1464</v>
      </c>
      <c r="CK493" s="2" t="s">
        <v>232</v>
      </c>
      <c r="CL493" s="2" t="s">
        <v>220</v>
      </c>
      <c r="CM493" s="4"/>
      <c r="CN493" s="8"/>
      <c r="CO493" s="4">
        <v>3</v>
      </c>
      <c r="CP493" s="8">
        <v>75</v>
      </c>
      <c r="CQ493" s="7">
        <v>-1</v>
      </c>
      <c r="CR493" s="7">
        <v>-1</v>
      </c>
      <c r="CS493" s="2" t="s">
        <v>230</v>
      </c>
      <c r="CT493" s="2" t="s">
        <v>217</v>
      </c>
      <c r="CU493" s="2" t="s">
        <v>2693</v>
      </c>
      <c r="CV493" s="2" t="s">
        <v>3115</v>
      </c>
      <c r="CW493" s="2" t="s">
        <v>232</v>
      </c>
      <c r="CX493" s="2" t="s">
        <v>220</v>
      </c>
      <c r="CY493" s="4"/>
      <c r="CZ493" s="8"/>
      <c r="DA493" s="4"/>
      <c r="DB493" s="8"/>
      <c r="DC493" s="7"/>
      <c r="DD493" s="7"/>
      <c r="DE493" s="2" t="s">
        <v>230</v>
      </c>
      <c r="DF493" s="2" t="s">
        <v>217</v>
      </c>
      <c r="DG493" s="2" t="s">
        <v>589</v>
      </c>
      <c r="DH493" s="2" t="s">
        <v>2229</v>
      </c>
      <c r="DI493" s="2" t="s">
        <v>232</v>
      </c>
      <c r="DJ493" s="2" t="s">
        <v>220</v>
      </c>
      <c r="DK493" s="4"/>
      <c r="DL493" s="8"/>
      <c r="DM493" s="4"/>
      <c r="DN493" s="8"/>
      <c r="DO493" s="7"/>
      <c r="DP493" s="7"/>
      <c r="DQ493" s="2" t="s">
        <v>230</v>
      </c>
      <c r="DR493" s="2" t="s">
        <v>217</v>
      </c>
      <c r="DS493" s="2" t="s">
        <v>591</v>
      </c>
      <c r="DT493" s="2" t="s">
        <v>2822</v>
      </c>
      <c r="DU493" s="2" t="s">
        <v>232</v>
      </c>
      <c r="DV493" s="2" t="s">
        <v>220</v>
      </c>
      <c r="DW493" s="4"/>
      <c r="DX493" s="8"/>
      <c r="DY493" s="4"/>
      <c r="DZ493" s="8"/>
      <c r="EA493" s="7"/>
      <c r="EB493" s="7"/>
      <c r="EC493" s="2" t="s">
        <v>230</v>
      </c>
      <c r="ED493" s="2" t="s">
        <v>217</v>
      </c>
      <c r="EE493" s="2" t="s">
        <v>591</v>
      </c>
      <c r="EF493" s="2" t="s">
        <v>3548</v>
      </c>
      <c r="EG493" s="2" t="s">
        <v>232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268</v>
      </c>
      <c r="EP493" s="2" t="s">
        <v>217</v>
      </c>
      <c r="EQ493" s="2" t="s">
        <v>220</v>
      </c>
      <c r="ER493" s="2" t="s">
        <v>220</v>
      </c>
      <c r="ES493" s="2" t="s">
        <v>269</v>
      </c>
      <c r="ET493" s="2" t="s">
        <v>220</v>
      </c>
      <c r="EU493" s="4"/>
      <c r="EV493" s="8"/>
      <c r="EW493" s="4"/>
      <c r="EX493" s="8"/>
      <c r="EY493" s="7"/>
      <c r="EZ493" s="7"/>
      <c r="FA493" s="2" t="s">
        <v>230</v>
      </c>
      <c r="FB493" s="2" t="s">
        <v>270</v>
      </c>
      <c r="FC493" s="2" t="s">
        <v>2211</v>
      </c>
      <c r="FD493" s="2" t="s">
        <v>220</v>
      </c>
      <c r="FE493" s="2" t="s">
        <v>232</v>
      </c>
      <c r="FF493" s="2" t="s">
        <v>220</v>
      </c>
      <c r="FG493" s="4"/>
      <c r="FH493" s="8"/>
      <c r="FI493" s="4"/>
      <c r="FJ493" s="8"/>
      <c r="FK493" s="7"/>
      <c r="FL493" s="7"/>
      <c r="FM493" s="2" t="s">
        <v>230</v>
      </c>
      <c r="FN493" s="2" t="s">
        <v>217</v>
      </c>
      <c r="FO493" s="2" t="s">
        <v>458</v>
      </c>
      <c r="FP493" s="2" t="s">
        <v>1738</v>
      </c>
      <c r="FQ493" s="2" t="s">
        <v>232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277</v>
      </c>
      <c r="FZ493" s="2" t="s">
        <v>217</v>
      </c>
      <c r="GA493" s="2" t="s">
        <v>220</v>
      </c>
      <c r="GB493" s="2" t="s">
        <v>220</v>
      </c>
      <c r="GC493" s="2" t="s">
        <v>232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386</v>
      </c>
      <c r="GL493" s="2" t="s">
        <v>217</v>
      </c>
      <c r="GM493" s="2" t="s">
        <v>220</v>
      </c>
      <c r="GN493" s="2" t="s">
        <v>220</v>
      </c>
      <c r="GO493" s="2" t="s">
        <v>232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268</v>
      </c>
      <c r="GX493" s="2" t="s">
        <v>217</v>
      </c>
      <c r="GY493" s="2" t="s">
        <v>220</v>
      </c>
      <c r="GZ493" s="2" t="s">
        <v>220</v>
      </c>
      <c r="HA493" s="2" t="s">
        <v>232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277</v>
      </c>
      <c r="HJ493" s="2" t="s">
        <v>217</v>
      </c>
      <c r="HK493" s="2" t="s">
        <v>220</v>
      </c>
      <c r="HL493" s="2" t="s">
        <v>220</v>
      </c>
      <c r="HM493" s="2" t="s">
        <v>232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386</v>
      </c>
      <c r="HV493" s="2" t="s">
        <v>217</v>
      </c>
      <c r="HW493" s="2" t="s">
        <v>220</v>
      </c>
      <c r="HX493" s="2" t="s">
        <v>220</v>
      </c>
      <c r="HY493" s="2" t="s">
        <v>232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230</v>
      </c>
      <c r="IH493" s="2" t="s">
        <v>217</v>
      </c>
      <c r="II493" s="2" t="s">
        <v>591</v>
      </c>
      <c r="IJ493" s="2" t="s">
        <v>3482</v>
      </c>
      <c r="IK493" s="2" t="s">
        <v>232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277</v>
      </c>
      <c r="IT493" s="2" t="s">
        <v>217</v>
      </c>
      <c r="IU493" s="2" t="s">
        <v>220</v>
      </c>
      <c r="IV493" s="2" t="s">
        <v>220</v>
      </c>
      <c r="IW493" s="2" t="s">
        <v>232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230</v>
      </c>
      <c r="JF493" s="2" t="s">
        <v>270</v>
      </c>
      <c r="JG493" s="2" t="s">
        <v>1658</v>
      </c>
      <c r="JH493" s="2" t="s">
        <v>220</v>
      </c>
      <c r="JI493" s="2" t="s">
        <v>232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230</v>
      </c>
      <c r="JR493" s="2" t="s">
        <v>217</v>
      </c>
      <c r="JS493" s="2" t="s">
        <v>591</v>
      </c>
      <c r="JT493" s="2" t="s">
        <v>220</v>
      </c>
      <c r="JU493" s="2" t="s">
        <v>232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277</v>
      </c>
      <c r="KD493" s="2" t="s">
        <v>217</v>
      </c>
      <c r="KE493" s="2" t="s">
        <v>220</v>
      </c>
      <c r="KF493" s="2" t="s">
        <v>220</v>
      </c>
      <c r="KG493" s="2" t="s">
        <v>232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254</v>
      </c>
      <c r="KP493" s="2" t="s">
        <v>217</v>
      </c>
      <c r="KQ493" s="2" t="s">
        <v>220</v>
      </c>
      <c r="KR493" s="2" t="s">
        <v>220</v>
      </c>
      <c r="KS493" s="2" t="s">
        <v>232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277</v>
      </c>
      <c r="LB493" s="2" t="s">
        <v>217</v>
      </c>
      <c r="LC493" s="2" t="s">
        <v>220</v>
      </c>
      <c r="LD493" s="2" t="s">
        <v>220</v>
      </c>
      <c r="LE493" s="2" t="s">
        <v>232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277</v>
      </c>
      <c r="LN493" s="2" t="s">
        <v>217</v>
      </c>
      <c r="LO493" s="2" t="s">
        <v>220</v>
      </c>
      <c r="LP493" s="2" t="s">
        <v>220</v>
      </c>
      <c r="LQ493" s="2" t="s">
        <v>232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230</v>
      </c>
      <c r="LZ493" s="2" t="s">
        <v>270</v>
      </c>
      <c r="MA493" s="2" t="s">
        <v>1359</v>
      </c>
      <c r="MB493" s="2" t="s">
        <v>220</v>
      </c>
      <c r="MC493" s="2" t="s">
        <v>232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277</v>
      </c>
      <c r="ML493" s="2" t="s">
        <v>217</v>
      </c>
      <c r="MM493" s="2" t="s">
        <v>220</v>
      </c>
      <c r="MN493" s="2" t="s">
        <v>220</v>
      </c>
      <c r="MO493" s="2" t="s">
        <v>232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230</v>
      </c>
      <c r="MX493" s="2" t="s">
        <v>274</v>
      </c>
      <c r="MY493" s="2" t="s">
        <v>849</v>
      </c>
      <c r="MZ493" s="2" t="s">
        <v>1391</v>
      </c>
      <c r="NA493" s="2" t="s">
        <v>232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220</v>
      </c>
      <c r="NJ493" s="2" t="s">
        <v>220</v>
      </c>
      <c r="NK493" s="2" t="s">
        <v>220</v>
      </c>
      <c r="NL493" s="2" t="s">
        <v>220</v>
      </c>
      <c r="NM493" s="2" t="s">
        <v>220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277</v>
      </c>
      <c r="NV493" s="2" t="s">
        <v>217</v>
      </c>
      <c r="NW493" s="2" t="s">
        <v>220</v>
      </c>
      <c r="NX493" s="2" t="s">
        <v>220</v>
      </c>
      <c r="NY493" s="2" t="s">
        <v>232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220</v>
      </c>
      <c r="OI493" s="2" t="s">
        <v>220</v>
      </c>
      <c r="OJ493" s="2" t="s">
        <v>220</v>
      </c>
      <c r="OK493" s="2" t="s">
        <v>220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230</v>
      </c>
      <c r="OT493" s="2" t="s">
        <v>270</v>
      </c>
      <c r="OU493" s="2" t="s">
        <v>607</v>
      </c>
      <c r="OV493" s="2" t="s">
        <v>3921</v>
      </c>
      <c r="OW493" s="2" t="s">
        <v>232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220</v>
      </c>
      <c r="PF493" s="2" t="s">
        <v>220</v>
      </c>
      <c r="PG493" s="2" t="s">
        <v>220</v>
      </c>
      <c r="PH493" s="2" t="s">
        <v>220</v>
      </c>
      <c r="PI493" s="2" t="s">
        <v>220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254</v>
      </c>
      <c r="PR493" s="2" t="s">
        <v>270</v>
      </c>
      <c r="PS493" s="2" t="s">
        <v>220</v>
      </c>
      <c r="PT493" s="2" t="s">
        <v>220</v>
      </c>
      <c r="PU493" s="2" t="s">
        <v>232</v>
      </c>
      <c r="PV493" s="2" t="s">
        <v>220</v>
      </c>
      <c r="PW493" s="4">
        <v>39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>
        <v>77</v>
      </c>
      <c r="TB493" s="4"/>
      <c r="TC493" s="4"/>
      <c r="TD493" s="4"/>
      <c r="TE493" s="4"/>
      <c r="TF493" s="4"/>
      <c r="TG493" s="4"/>
      <c r="TH493" s="4"/>
    </row>
    <row r="494">
      <c r="A494" s="2" t="s">
        <v>3922</v>
      </c>
      <c r="B494" s="2" t="s">
        <v>209</v>
      </c>
      <c r="C494" s="2" t="s">
        <v>3341</v>
      </c>
      <c r="D494" s="2" t="s">
        <v>2673</v>
      </c>
      <c r="E494" s="2" t="s">
        <v>2674</v>
      </c>
      <c r="F494" s="2" t="s">
        <v>3428</v>
      </c>
      <c r="G494" s="2" t="s">
        <v>3428</v>
      </c>
      <c r="H494" s="2" t="s">
        <v>3428</v>
      </c>
      <c r="I494" s="2" t="s">
        <v>3875</v>
      </c>
      <c r="J494" s="2" t="s">
        <v>2738</v>
      </c>
      <c r="K494" s="2" t="s">
        <v>216</v>
      </c>
      <c r="L494" s="3">
        <v>22.5</v>
      </c>
      <c r="M494" s="3">
        <v>23.62</v>
      </c>
      <c r="N494" s="3">
        <v>49.99</v>
      </c>
      <c r="O494" s="2" t="s">
        <v>537</v>
      </c>
      <c r="P494" s="2" t="s">
        <v>538</v>
      </c>
      <c r="Q494" s="2" t="s">
        <v>219</v>
      </c>
      <c r="R494" s="2" t="s">
        <v>220</v>
      </c>
      <c r="S494" s="2" t="s">
        <v>3454</v>
      </c>
      <c r="T494" s="2" t="s">
        <v>220</v>
      </c>
      <c r="U494" s="2" t="s">
        <v>220</v>
      </c>
      <c r="V494" s="2" t="s">
        <v>1217</v>
      </c>
      <c r="W494" s="2" t="s">
        <v>3167</v>
      </c>
      <c r="X494" s="2" t="s">
        <v>3029</v>
      </c>
      <c r="Y494" s="2" t="s">
        <v>582</v>
      </c>
      <c r="Z494" s="4"/>
      <c r="AA494" s="4">
        <f>=ROUNDDOWN({0},0)</f>
      </c>
      <c r="AB494" s="5"/>
      <c r="AC494" s="2" t="s">
        <v>220</v>
      </c>
      <c r="AD494" s="4"/>
      <c r="AE494" s="4"/>
      <c r="AF494" s="6">
        <v>68</v>
      </c>
      <c r="AG494" s="6"/>
      <c r="AH494" s="7">
        <v>0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/>
      <c r="AQ494" s="8"/>
      <c r="AR494" s="4">
        <v>7</v>
      </c>
      <c r="AS494" s="8">
        <v>172.6</v>
      </c>
      <c r="AT494" s="7">
        <v>-1</v>
      </c>
      <c r="AU494" s="7">
        <v>-1</v>
      </c>
      <c r="AV494" s="4" t="s">
        <v>220</v>
      </c>
      <c r="AW494" s="8" t="s">
        <v>220</v>
      </c>
      <c r="AX494" s="4" t="s">
        <v>220</v>
      </c>
      <c r="AY494" s="8" t="s">
        <v>220</v>
      </c>
      <c r="AZ494" s="7" t="s">
        <v>220</v>
      </c>
      <c r="BA494" s="7" t="s">
        <v>220</v>
      </c>
      <c r="BB494" s="7"/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 t="s">
        <v>220</v>
      </c>
      <c r="BJ494" s="4"/>
      <c r="BK494" s="8"/>
      <c r="BL494" s="2" t="s">
        <v>3923</v>
      </c>
      <c r="BM494" s="7"/>
      <c r="BN494" s="7"/>
      <c r="BO494" s="4"/>
      <c r="BP494" s="8"/>
      <c r="BQ494" s="4">
        <v>6</v>
      </c>
      <c r="BR494" s="8">
        <v>147.6</v>
      </c>
      <c r="BS494" s="7">
        <v>-1</v>
      </c>
      <c r="BT494" s="7">
        <v>-1</v>
      </c>
      <c r="BU494" s="2" t="s">
        <v>230</v>
      </c>
      <c r="BV494" s="2" t="s">
        <v>270</v>
      </c>
      <c r="BW494" s="2" t="s">
        <v>220</v>
      </c>
      <c r="BX494" s="2" t="s">
        <v>1667</v>
      </c>
      <c r="BY494" s="2" t="s">
        <v>232</v>
      </c>
      <c r="BZ494" s="2" t="s">
        <v>220</v>
      </c>
      <c r="CA494" s="4"/>
      <c r="CB494" s="8"/>
      <c r="CC494" s="4"/>
      <c r="CD494" s="8"/>
      <c r="CE494" s="7"/>
      <c r="CF494" s="7"/>
      <c r="CG494" s="2" t="s">
        <v>230</v>
      </c>
      <c r="CH494" s="2" t="s">
        <v>270</v>
      </c>
      <c r="CI494" s="2" t="s">
        <v>591</v>
      </c>
      <c r="CJ494" s="2" t="s">
        <v>2421</v>
      </c>
      <c r="CK494" s="2" t="s">
        <v>232</v>
      </c>
      <c r="CL494" s="2" t="s">
        <v>220</v>
      </c>
      <c r="CM494" s="4"/>
      <c r="CN494" s="8"/>
      <c r="CO494" s="4">
        <v>1</v>
      </c>
      <c r="CP494" s="8">
        <v>25</v>
      </c>
      <c r="CQ494" s="7">
        <v>-1</v>
      </c>
      <c r="CR494" s="7">
        <v>-1</v>
      </c>
      <c r="CS494" s="2" t="s">
        <v>230</v>
      </c>
      <c r="CT494" s="2" t="s">
        <v>270</v>
      </c>
      <c r="CU494" s="2" t="s">
        <v>2693</v>
      </c>
      <c r="CV494" s="2" t="s">
        <v>2767</v>
      </c>
      <c r="CW494" s="2" t="s">
        <v>232</v>
      </c>
      <c r="CX494" s="2" t="s">
        <v>220</v>
      </c>
      <c r="CY494" s="4"/>
      <c r="CZ494" s="8"/>
      <c r="DA494" s="4"/>
      <c r="DB494" s="8"/>
      <c r="DC494" s="7"/>
      <c r="DD494" s="7"/>
      <c r="DE494" s="2" t="s">
        <v>230</v>
      </c>
      <c r="DF494" s="2" t="s">
        <v>270</v>
      </c>
      <c r="DG494" s="2" t="s">
        <v>589</v>
      </c>
      <c r="DH494" s="2" t="s">
        <v>1724</v>
      </c>
      <c r="DI494" s="2" t="s">
        <v>232</v>
      </c>
      <c r="DJ494" s="2" t="s">
        <v>220</v>
      </c>
      <c r="DK494" s="4"/>
      <c r="DL494" s="8"/>
      <c r="DM494" s="4"/>
      <c r="DN494" s="8"/>
      <c r="DO494" s="7"/>
      <c r="DP494" s="7"/>
      <c r="DQ494" s="2" t="s">
        <v>230</v>
      </c>
      <c r="DR494" s="2" t="s">
        <v>270</v>
      </c>
      <c r="DS494" s="2" t="s">
        <v>591</v>
      </c>
      <c r="DT494" s="2" t="s">
        <v>3924</v>
      </c>
      <c r="DU494" s="2" t="s">
        <v>232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230</v>
      </c>
      <c r="ED494" s="2" t="s">
        <v>270</v>
      </c>
      <c r="EE494" s="2" t="s">
        <v>591</v>
      </c>
      <c r="EF494" s="2" t="s">
        <v>3925</v>
      </c>
      <c r="EG494" s="2" t="s">
        <v>269</v>
      </c>
      <c r="EH494" s="2" t="s">
        <v>220</v>
      </c>
      <c r="EI494" s="4"/>
      <c r="EJ494" s="8"/>
      <c r="EK494" s="4"/>
      <c r="EL494" s="8"/>
      <c r="EM494" s="7"/>
      <c r="EN494" s="7"/>
      <c r="EO494" s="2" t="s">
        <v>268</v>
      </c>
      <c r="EP494" s="2" t="s">
        <v>270</v>
      </c>
      <c r="EQ494" s="2" t="s">
        <v>220</v>
      </c>
      <c r="ER494" s="2" t="s">
        <v>220</v>
      </c>
      <c r="ES494" s="2" t="s">
        <v>269</v>
      </c>
      <c r="ET494" s="2" t="s">
        <v>220</v>
      </c>
      <c r="EU494" s="4"/>
      <c r="EV494" s="8"/>
      <c r="EW494" s="4"/>
      <c r="EX494" s="8"/>
      <c r="EY494" s="7"/>
      <c r="EZ494" s="7"/>
      <c r="FA494" s="2" t="s">
        <v>230</v>
      </c>
      <c r="FB494" s="2" t="s">
        <v>270</v>
      </c>
      <c r="FC494" s="2" t="s">
        <v>2211</v>
      </c>
      <c r="FD494" s="2" t="s">
        <v>1414</v>
      </c>
      <c r="FE494" s="2" t="s">
        <v>232</v>
      </c>
      <c r="FF494" s="2" t="s">
        <v>220</v>
      </c>
      <c r="FG494" s="4"/>
      <c r="FH494" s="8"/>
      <c r="FI494" s="4"/>
      <c r="FJ494" s="8"/>
      <c r="FK494" s="7"/>
      <c r="FL494" s="7"/>
      <c r="FM494" s="2" t="s">
        <v>230</v>
      </c>
      <c r="FN494" s="2" t="s">
        <v>270</v>
      </c>
      <c r="FO494" s="2" t="s">
        <v>458</v>
      </c>
      <c r="FP494" s="2" t="s">
        <v>220</v>
      </c>
      <c r="FQ494" s="2" t="s">
        <v>232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277</v>
      </c>
      <c r="FZ494" s="2" t="s">
        <v>270</v>
      </c>
      <c r="GA494" s="2" t="s">
        <v>220</v>
      </c>
      <c r="GB494" s="2" t="s">
        <v>220</v>
      </c>
      <c r="GC494" s="2" t="s">
        <v>232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386</v>
      </c>
      <c r="GL494" s="2" t="s">
        <v>270</v>
      </c>
      <c r="GM494" s="2" t="s">
        <v>220</v>
      </c>
      <c r="GN494" s="2" t="s">
        <v>220</v>
      </c>
      <c r="GO494" s="2" t="s">
        <v>232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268</v>
      </c>
      <c r="GX494" s="2" t="s">
        <v>270</v>
      </c>
      <c r="GY494" s="2" t="s">
        <v>220</v>
      </c>
      <c r="GZ494" s="2" t="s">
        <v>220</v>
      </c>
      <c r="HA494" s="2" t="s">
        <v>232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268</v>
      </c>
      <c r="HJ494" s="2" t="s">
        <v>270</v>
      </c>
      <c r="HK494" s="2" t="s">
        <v>220</v>
      </c>
      <c r="HL494" s="2" t="s">
        <v>220</v>
      </c>
      <c r="HM494" s="2" t="s">
        <v>232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230</v>
      </c>
      <c r="HV494" s="2" t="s">
        <v>270</v>
      </c>
      <c r="HW494" s="2" t="s">
        <v>599</v>
      </c>
      <c r="HX494" s="2" t="s">
        <v>220</v>
      </c>
      <c r="HY494" s="2" t="s">
        <v>232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230</v>
      </c>
      <c r="IH494" s="2" t="s">
        <v>270</v>
      </c>
      <c r="II494" s="2" t="s">
        <v>591</v>
      </c>
      <c r="IJ494" s="2" t="s">
        <v>3926</v>
      </c>
      <c r="IK494" s="2" t="s">
        <v>232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268</v>
      </c>
      <c r="IT494" s="2" t="s">
        <v>270</v>
      </c>
      <c r="IU494" s="2" t="s">
        <v>220</v>
      </c>
      <c r="IV494" s="2" t="s">
        <v>220</v>
      </c>
      <c r="IW494" s="2" t="s">
        <v>232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254</v>
      </c>
      <c r="JF494" s="2" t="s">
        <v>270</v>
      </c>
      <c r="JG494" s="2" t="s">
        <v>220</v>
      </c>
      <c r="JH494" s="2" t="s">
        <v>220</v>
      </c>
      <c r="JI494" s="2" t="s">
        <v>232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230</v>
      </c>
      <c r="JR494" s="2" t="s">
        <v>270</v>
      </c>
      <c r="JS494" s="2" t="s">
        <v>591</v>
      </c>
      <c r="JT494" s="2" t="s">
        <v>220</v>
      </c>
      <c r="JU494" s="2" t="s">
        <v>232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277</v>
      </c>
      <c r="KD494" s="2" t="s">
        <v>270</v>
      </c>
      <c r="KE494" s="2" t="s">
        <v>220</v>
      </c>
      <c r="KF494" s="2" t="s">
        <v>220</v>
      </c>
      <c r="KG494" s="2" t="s">
        <v>232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254</v>
      </c>
      <c r="KP494" s="2" t="s">
        <v>270</v>
      </c>
      <c r="KQ494" s="2" t="s">
        <v>220</v>
      </c>
      <c r="KR494" s="2" t="s">
        <v>220</v>
      </c>
      <c r="KS494" s="2" t="s">
        <v>232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268</v>
      </c>
      <c r="LB494" s="2" t="s">
        <v>270</v>
      </c>
      <c r="LC494" s="2" t="s">
        <v>220</v>
      </c>
      <c r="LD494" s="2" t="s">
        <v>220</v>
      </c>
      <c r="LE494" s="2" t="s">
        <v>232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268</v>
      </c>
      <c r="LN494" s="2" t="s">
        <v>270</v>
      </c>
      <c r="LO494" s="2" t="s">
        <v>220</v>
      </c>
      <c r="LP494" s="2" t="s">
        <v>220</v>
      </c>
      <c r="LQ494" s="2" t="s">
        <v>232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230</v>
      </c>
      <c r="LZ494" s="2" t="s">
        <v>270</v>
      </c>
      <c r="MA494" s="2" t="s">
        <v>1359</v>
      </c>
      <c r="MB494" s="2" t="s">
        <v>220</v>
      </c>
      <c r="MC494" s="2" t="s">
        <v>232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277</v>
      </c>
      <c r="ML494" s="2" t="s">
        <v>270</v>
      </c>
      <c r="MM494" s="2" t="s">
        <v>220</v>
      </c>
      <c r="MN494" s="2" t="s">
        <v>220</v>
      </c>
      <c r="MO494" s="2" t="s">
        <v>232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230</v>
      </c>
      <c r="MX494" s="2" t="s">
        <v>270</v>
      </c>
      <c r="MY494" s="2" t="s">
        <v>849</v>
      </c>
      <c r="MZ494" s="2" t="s">
        <v>1078</v>
      </c>
      <c r="NA494" s="2" t="s">
        <v>232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220</v>
      </c>
      <c r="NJ494" s="2" t="s">
        <v>220</v>
      </c>
      <c r="NK494" s="2" t="s">
        <v>220</v>
      </c>
      <c r="NL494" s="2" t="s">
        <v>220</v>
      </c>
      <c r="NM494" s="2" t="s">
        <v>220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277</v>
      </c>
      <c r="NV494" s="2" t="s">
        <v>270</v>
      </c>
      <c r="NW494" s="2" t="s">
        <v>220</v>
      </c>
      <c r="NX494" s="2" t="s">
        <v>220</v>
      </c>
      <c r="NY494" s="2" t="s">
        <v>232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220</v>
      </c>
      <c r="OI494" s="2" t="s">
        <v>220</v>
      </c>
      <c r="OJ494" s="2" t="s">
        <v>220</v>
      </c>
      <c r="OK494" s="2" t="s">
        <v>220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230</v>
      </c>
      <c r="OT494" s="2" t="s">
        <v>270</v>
      </c>
      <c r="OU494" s="2" t="s">
        <v>607</v>
      </c>
      <c r="OV494" s="2" t="s">
        <v>2183</v>
      </c>
      <c r="OW494" s="2" t="s">
        <v>232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220</v>
      </c>
      <c r="PF494" s="2" t="s">
        <v>220</v>
      </c>
      <c r="PG494" s="2" t="s">
        <v>220</v>
      </c>
      <c r="PH494" s="2" t="s">
        <v>220</v>
      </c>
      <c r="PI494" s="2" t="s">
        <v>220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254</v>
      </c>
      <c r="PR494" s="2" t="s">
        <v>270</v>
      </c>
      <c r="PS494" s="2" t="s">
        <v>220</v>
      </c>
      <c r="PT494" s="2" t="s">
        <v>220</v>
      </c>
      <c r="PU494" s="2" t="s">
        <v>232</v>
      </c>
      <c r="PV494" s="2" t="s">
        <v>220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</row>
    <row r="495">
      <c r="A495" s="2" t="s">
        <v>3927</v>
      </c>
      <c r="B495" s="2" t="s">
        <v>209</v>
      </c>
      <c r="C495" s="2" t="s">
        <v>3341</v>
      </c>
      <c r="D495" s="2" t="s">
        <v>2673</v>
      </c>
      <c r="E495" s="2" t="s">
        <v>2674</v>
      </c>
      <c r="F495" s="2" t="s">
        <v>3428</v>
      </c>
      <c r="G495" s="2" t="s">
        <v>3428</v>
      </c>
      <c r="H495" s="2" t="s">
        <v>3428</v>
      </c>
      <c r="I495" s="2" t="s">
        <v>3878</v>
      </c>
      <c r="J495" s="2" t="s">
        <v>3928</v>
      </c>
      <c r="K495" s="2" t="s">
        <v>578</v>
      </c>
      <c r="L495" s="3">
        <v>22.5</v>
      </c>
      <c r="M495" s="3">
        <v>23.62</v>
      </c>
      <c r="N495" s="3">
        <v>49.99</v>
      </c>
      <c r="O495" s="2" t="s">
        <v>217</v>
      </c>
      <c r="P495" s="2" t="s">
        <v>673</v>
      </c>
      <c r="Q495" s="2" t="s">
        <v>219</v>
      </c>
      <c r="R495" s="2" t="s">
        <v>220</v>
      </c>
      <c r="S495" s="2" t="s">
        <v>3454</v>
      </c>
      <c r="T495" s="2" t="s">
        <v>220</v>
      </c>
      <c r="U495" s="2" t="s">
        <v>220</v>
      </c>
      <c r="V495" s="2" t="s">
        <v>3167</v>
      </c>
      <c r="W495" s="2" t="s">
        <v>3167</v>
      </c>
      <c r="X495" s="2" t="s">
        <v>3029</v>
      </c>
      <c r="Y495" s="2" t="s">
        <v>582</v>
      </c>
      <c r="Z495" s="4"/>
      <c r="AA495" s="4">
        <f>=ROUNDDOWN({0},0)</f>
      </c>
      <c r="AB495" s="5">
        <v>7</v>
      </c>
      <c r="AC495" s="2" t="s">
        <v>3008</v>
      </c>
      <c r="AD495" s="4">
        <v>60</v>
      </c>
      <c r="AE495" s="4">
        <v>270</v>
      </c>
      <c r="AF495" s="6">
        <v>68</v>
      </c>
      <c r="AG495" s="6"/>
      <c r="AH495" s="7">
        <v>0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/>
      <c r="AQ495" s="8"/>
      <c r="AR495" s="4">
        <v>17</v>
      </c>
      <c r="AS495" s="8">
        <v>420.37</v>
      </c>
      <c r="AT495" s="7">
        <v>-1</v>
      </c>
      <c r="AU495" s="7">
        <v>-1</v>
      </c>
      <c r="AV495" s="4"/>
      <c r="AW495" s="8"/>
      <c r="AX495" s="4">
        <v>17</v>
      </c>
      <c r="AY495" s="8">
        <v>420.37</v>
      </c>
      <c r="AZ495" s="7">
        <v>-1</v>
      </c>
      <c r="BA495" s="7">
        <v>-1</v>
      </c>
      <c r="BB495" s="7"/>
      <c r="BC495" s="4" t="s">
        <v>220</v>
      </c>
      <c r="BD495" s="8" t="s">
        <v>220</v>
      </c>
      <c r="BE495" s="4" t="s">
        <v>220</v>
      </c>
      <c r="BF495" s="8" t="s">
        <v>220</v>
      </c>
      <c r="BG495" s="7" t="s">
        <v>220</v>
      </c>
      <c r="BH495" s="7" t="s">
        <v>220</v>
      </c>
      <c r="BI495" s="7"/>
      <c r="BJ495" s="4"/>
      <c r="BK495" s="8"/>
      <c r="BL495" s="2" t="s">
        <v>3415</v>
      </c>
      <c r="BM495" s="7"/>
      <c r="BN495" s="7"/>
      <c r="BO495" s="4"/>
      <c r="BP495" s="8"/>
      <c r="BQ495" s="4">
        <v>8</v>
      </c>
      <c r="BR495" s="8">
        <v>199.52</v>
      </c>
      <c r="BS495" s="7">
        <v>-1</v>
      </c>
      <c r="BT495" s="7">
        <v>-1</v>
      </c>
      <c r="BU495" s="2" t="s">
        <v>230</v>
      </c>
      <c r="BV495" s="2" t="s">
        <v>217</v>
      </c>
      <c r="BW495" s="2" t="s">
        <v>220</v>
      </c>
      <c r="BX495" s="2" t="s">
        <v>3908</v>
      </c>
      <c r="BY495" s="2" t="s">
        <v>232</v>
      </c>
      <c r="BZ495" s="2" t="s">
        <v>220</v>
      </c>
      <c r="CA495" s="4"/>
      <c r="CB495" s="8"/>
      <c r="CC495" s="4">
        <v>2</v>
      </c>
      <c r="CD495" s="8">
        <v>50.38</v>
      </c>
      <c r="CE495" s="7">
        <v>-1</v>
      </c>
      <c r="CF495" s="7">
        <v>-1</v>
      </c>
      <c r="CG495" s="2" t="s">
        <v>230</v>
      </c>
      <c r="CH495" s="2" t="s">
        <v>217</v>
      </c>
      <c r="CI495" s="2" t="s">
        <v>591</v>
      </c>
      <c r="CJ495" s="2" t="s">
        <v>1464</v>
      </c>
      <c r="CK495" s="2" t="s">
        <v>232</v>
      </c>
      <c r="CL495" s="2" t="s">
        <v>220</v>
      </c>
      <c r="CM495" s="4"/>
      <c r="CN495" s="8"/>
      <c r="CO495" s="4">
        <v>4</v>
      </c>
      <c r="CP495" s="8">
        <v>100</v>
      </c>
      <c r="CQ495" s="7">
        <v>-1</v>
      </c>
      <c r="CR495" s="7">
        <v>-1</v>
      </c>
      <c r="CS495" s="2" t="s">
        <v>230</v>
      </c>
      <c r="CT495" s="2" t="s">
        <v>217</v>
      </c>
      <c r="CU495" s="2" t="s">
        <v>2693</v>
      </c>
      <c r="CV495" s="2" t="s">
        <v>2767</v>
      </c>
      <c r="CW495" s="2" t="s">
        <v>232</v>
      </c>
      <c r="CX495" s="2" t="s">
        <v>220</v>
      </c>
      <c r="CY495" s="4"/>
      <c r="CZ495" s="8"/>
      <c r="DA495" s="4">
        <v>2</v>
      </c>
      <c r="DB495" s="8">
        <v>45.58</v>
      </c>
      <c r="DC495" s="7">
        <v>-1</v>
      </c>
      <c r="DD495" s="7">
        <v>-1</v>
      </c>
      <c r="DE495" s="2" t="s">
        <v>230</v>
      </c>
      <c r="DF495" s="2" t="s">
        <v>217</v>
      </c>
      <c r="DG495" s="2" t="s">
        <v>589</v>
      </c>
      <c r="DH495" s="2" t="s">
        <v>2612</v>
      </c>
      <c r="DI495" s="2" t="s">
        <v>232</v>
      </c>
      <c r="DJ495" s="2" t="s">
        <v>220</v>
      </c>
      <c r="DK495" s="4"/>
      <c r="DL495" s="8"/>
      <c r="DM495" s="4"/>
      <c r="DN495" s="8"/>
      <c r="DO495" s="7"/>
      <c r="DP495" s="7"/>
      <c r="DQ495" s="2" t="s">
        <v>230</v>
      </c>
      <c r="DR495" s="2" t="s">
        <v>217</v>
      </c>
      <c r="DS495" s="2" t="s">
        <v>591</v>
      </c>
      <c r="DT495" s="2" t="s">
        <v>2822</v>
      </c>
      <c r="DU495" s="2" t="s">
        <v>232</v>
      </c>
      <c r="DV495" s="2" t="s">
        <v>220</v>
      </c>
      <c r="DW495" s="4"/>
      <c r="DX495" s="8"/>
      <c r="DY495" s="4">
        <v>1</v>
      </c>
      <c r="DZ495" s="8">
        <v>24.89</v>
      </c>
      <c r="EA495" s="7">
        <v>-1</v>
      </c>
      <c r="EB495" s="7">
        <v>-1</v>
      </c>
      <c r="EC495" s="2" t="s">
        <v>230</v>
      </c>
      <c r="ED495" s="2" t="s">
        <v>217</v>
      </c>
      <c r="EE495" s="2" t="s">
        <v>591</v>
      </c>
      <c r="EF495" s="2" t="s">
        <v>3548</v>
      </c>
      <c r="EG495" s="2" t="s">
        <v>232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268</v>
      </c>
      <c r="EP495" s="2" t="s">
        <v>217</v>
      </c>
      <c r="EQ495" s="2" t="s">
        <v>220</v>
      </c>
      <c r="ER495" s="2" t="s">
        <v>220</v>
      </c>
      <c r="ES495" s="2" t="s">
        <v>269</v>
      </c>
      <c r="ET495" s="2" t="s">
        <v>220</v>
      </c>
      <c r="EU495" s="4"/>
      <c r="EV495" s="8"/>
      <c r="EW495" s="4"/>
      <c r="EX495" s="8"/>
      <c r="EY495" s="7"/>
      <c r="EZ495" s="7"/>
      <c r="FA495" s="2" t="s">
        <v>230</v>
      </c>
      <c r="FB495" s="2" t="s">
        <v>270</v>
      </c>
      <c r="FC495" s="2" t="s">
        <v>2211</v>
      </c>
      <c r="FD495" s="2" t="s">
        <v>2001</v>
      </c>
      <c r="FE495" s="2" t="s">
        <v>232</v>
      </c>
      <c r="FF495" s="2" t="s">
        <v>220</v>
      </c>
      <c r="FG495" s="4"/>
      <c r="FH495" s="8"/>
      <c r="FI495" s="4"/>
      <c r="FJ495" s="8"/>
      <c r="FK495" s="7"/>
      <c r="FL495" s="7"/>
      <c r="FM495" s="2" t="s">
        <v>230</v>
      </c>
      <c r="FN495" s="2" t="s">
        <v>217</v>
      </c>
      <c r="FO495" s="2" t="s">
        <v>731</v>
      </c>
      <c r="FP495" s="2" t="s">
        <v>515</v>
      </c>
      <c r="FQ495" s="2" t="s">
        <v>232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277</v>
      </c>
      <c r="FZ495" s="2" t="s">
        <v>217</v>
      </c>
      <c r="GA495" s="2" t="s">
        <v>220</v>
      </c>
      <c r="GB495" s="2" t="s">
        <v>220</v>
      </c>
      <c r="GC495" s="2" t="s">
        <v>232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386</v>
      </c>
      <c r="GL495" s="2" t="s">
        <v>217</v>
      </c>
      <c r="GM495" s="2" t="s">
        <v>220</v>
      </c>
      <c r="GN495" s="2" t="s">
        <v>220</v>
      </c>
      <c r="GO495" s="2" t="s">
        <v>232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268</v>
      </c>
      <c r="GX495" s="2" t="s">
        <v>217</v>
      </c>
      <c r="GY495" s="2" t="s">
        <v>220</v>
      </c>
      <c r="GZ495" s="2" t="s">
        <v>220</v>
      </c>
      <c r="HA495" s="2" t="s">
        <v>232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277</v>
      </c>
      <c r="HJ495" s="2" t="s">
        <v>217</v>
      </c>
      <c r="HK495" s="2" t="s">
        <v>220</v>
      </c>
      <c r="HL495" s="2" t="s">
        <v>220</v>
      </c>
      <c r="HM495" s="2" t="s">
        <v>232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386</v>
      </c>
      <c r="HV495" s="2" t="s">
        <v>217</v>
      </c>
      <c r="HW495" s="2" t="s">
        <v>220</v>
      </c>
      <c r="HX495" s="2" t="s">
        <v>220</v>
      </c>
      <c r="HY495" s="2" t="s">
        <v>232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230</v>
      </c>
      <c r="IH495" s="2" t="s">
        <v>217</v>
      </c>
      <c r="II495" s="2" t="s">
        <v>591</v>
      </c>
      <c r="IJ495" s="2" t="s">
        <v>1512</v>
      </c>
      <c r="IK495" s="2" t="s">
        <v>232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277</v>
      </c>
      <c r="IT495" s="2" t="s">
        <v>217</v>
      </c>
      <c r="IU495" s="2" t="s">
        <v>220</v>
      </c>
      <c r="IV495" s="2" t="s">
        <v>220</v>
      </c>
      <c r="IW495" s="2" t="s">
        <v>232</v>
      </c>
      <c r="IX495" s="2" t="s">
        <v>220</v>
      </c>
      <c r="IY495" s="4"/>
      <c r="IZ495" s="8"/>
      <c r="JA495" s="4"/>
      <c r="JB495" s="8"/>
      <c r="JC495" s="7"/>
      <c r="JD495" s="7"/>
      <c r="JE495" s="2" t="s">
        <v>254</v>
      </c>
      <c r="JF495" s="2" t="s">
        <v>217</v>
      </c>
      <c r="JG495" s="2" t="s">
        <v>3929</v>
      </c>
      <c r="JH495" s="2" t="s">
        <v>220</v>
      </c>
      <c r="JI495" s="2" t="s">
        <v>232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230</v>
      </c>
      <c r="JR495" s="2" t="s">
        <v>217</v>
      </c>
      <c r="JS495" s="2" t="s">
        <v>591</v>
      </c>
      <c r="JT495" s="2" t="s">
        <v>3930</v>
      </c>
      <c r="JU495" s="2" t="s">
        <v>232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277</v>
      </c>
      <c r="KD495" s="2" t="s">
        <v>217</v>
      </c>
      <c r="KE495" s="2" t="s">
        <v>220</v>
      </c>
      <c r="KF495" s="2" t="s">
        <v>220</v>
      </c>
      <c r="KG495" s="2" t="s">
        <v>232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254</v>
      </c>
      <c r="KP495" s="2" t="s">
        <v>217</v>
      </c>
      <c r="KQ495" s="2" t="s">
        <v>220</v>
      </c>
      <c r="KR495" s="2" t="s">
        <v>220</v>
      </c>
      <c r="KS495" s="2" t="s">
        <v>232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277</v>
      </c>
      <c r="LB495" s="2" t="s">
        <v>217</v>
      </c>
      <c r="LC495" s="2" t="s">
        <v>220</v>
      </c>
      <c r="LD495" s="2" t="s">
        <v>220</v>
      </c>
      <c r="LE495" s="2" t="s">
        <v>232</v>
      </c>
      <c r="LF495" s="2" t="s">
        <v>220</v>
      </c>
      <c r="LG495" s="4"/>
      <c r="LH495" s="8"/>
      <c r="LI495" s="4"/>
      <c r="LJ495" s="8"/>
      <c r="LK495" s="7"/>
      <c r="LL495" s="7"/>
      <c r="LM495" s="2" t="s">
        <v>277</v>
      </c>
      <c r="LN495" s="2" t="s">
        <v>217</v>
      </c>
      <c r="LO495" s="2" t="s">
        <v>220</v>
      </c>
      <c r="LP495" s="2" t="s">
        <v>220</v>
      </c>
      <c r="LQ495" s="2" t="s">
        <v>232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230</v>
      </c>
      <c r="LZ495" s="2" t="s">
        <v>270</v>
      </c>
      <c r="MA495" s="2" t="s">
        <v>1359</v>
      </c>
      <c r="MB495" s="2" t="s">
        <v>220</v>
      </c>
      <c r="MC495" s="2" t="s">
        <v>232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277</v>
      </c>
      <c r="ML495" s="2" t="s">
        <v>217</v>
      </c>
      <c r="MM495" s="2" t="s">
        <v>220</v>
      </c>
      <c r="MN495" s="2" t="s">
        <v>220</v>
      </c>
      <c r="MO495" s="2" t="s">
        <v>232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230</v>
      </c>
      <c r="MX495" s="2" t="s">
        <v>274</v>
      </c>
      <c r="MY495" s="2" t="s">
        <v>849</v>
      </c>
      <c r="MZ495" s="2" t="s">
        <v>1391</v>
      </c>
      <c r="NA495" s="2" t="s">
        <v>232</v>
      </c>
      <c r="NB495" s="2" t="s">
        <v>220</v>
      </c>
      <c r="NC495" s="4"/>
      <c r="ND495" s="8"/>
      <c r="NE495" s="4"/>
      <c r="NF495" s="8"/>
      <c r="NG495" s="7"/>
      <c r="NH495" s="7"/>
      <c r="NI495" s="2" t="s">
        <v>220</v>
      </c>
      <c r="NJ495" s="2" t="s">
        <v>220</v>
      </c>
      <c r="NK495" s="2" t="s">
        <v>220</v>
      </c>
      <c r="NL495" s="2" t="s">
        <v>220</v>
      </c>
      <c r="NM495" s="2" t="s">
        <v>220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277</v>
      </c>
      <c r="NV495" s="2" t="s">
        <v>217</v>
      </c>
      <c r="NW495" s="2" t="s">
        <v>220</v>
      </c>
      <c r="NX495" s="2" t="s">
        <v>220</v>
      </c>
      <c r="NY495" s="2" t="s">
        <v>232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220</v>
      </c>
      <c r="OI495" s="2" t="s">
        <v>220</v>
      </c>
      <c r="OJ495" s="2" t="s">
        <v>220</v>
      </c>
      <c r="OK495" s="2" t="s">
        <v>220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230</v>
      </c>
      <c r="OT495" s="2" t="s">
        <v>270</v>
      </c>
      <c r="OU495" s="2" t="s">
        <v>607</v>
      </c>
      <c r="OV495" s="2" t="s">
        <v>2450</v>
      </c>
      <c r="OW495" s="2" t="s">
        <v>232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220</v>
      </c>
      <c r="PF495" s="2" t="s">
        <v>220</v>
      </c>
      <c r="PG495" s="2" t="s">
        <v>220</v>
      </c>
      <c r="PH495" s="2" t="s">
        <v>220</v>
      </c>
      <c r="PI495" s="2" t="s">
        <v>220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254</v>
      </c>
      <c r="PR495" s="2" t="s">
        <v>270</v>
      </c>
      <c r="PS495" s="2" t="s">
        <v>220</v>
      </c>
      <c r="PT495" s="2" t="s">
        <v>220</v>
      </c>
      <c r="PU495" s="2" t="s">
        <v>232</v>
      </c>
      <c r="PV495" s="2" t="s">
        <v>220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>
        <v>60</v>
      </c>
      <c r="RM495" s="4"/>
      <c r="RN495" s="4"/>
      <c r="RO495" s="4"/>
      <c r="RP495" s="4"/>
      <c r="RQ495" s="4"/>
      <c r="RR495" s="4">
        <v>100</v>
      </c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>
        <v>110</v>
      </c>
      <c r="TB495" s="4"/>
      <c r="TC495" s="4"/>
      <c r="TD495" s="4"/>
      <c r="TE495" s="4"/>
      <c r="TF495" s="4"/>
      <c r="TG495" s="4"/>
      <c r="TH495" s="4"/>
    </row>
    <row r="496">
      <c r="A496" s="2" t="s">
        <v>3931</v>
      </c>
      <c r="B496" s="2" t="s">
        <v>209</v>
      </c>
      <c r="C496" s="2" t="s">
        <v>3341</v>
      </c>
      <c r="D496" s="2" t="s">
        <v>2575</v>
      </c>
      <c r="E496" s="2" t="s">
        <v>2576</v>
      </c>
      <c r="F496" s="2" t="s">
        <v>3513</v>
      </c>
      <c r="G496" s="2" t="s">
        <v>3513</v>
      </c>
      <c r="H496" s="2" t="s">
        <v>3513</v>
      </c>
      <c r="I496" s="2" t="s">
        <v>2579</v>
      </c>
      <c r="J496" s="2" t="s">
        <v>2579</v>
      </c>
      <c r="K496" s="2" t="s">
        <v>1329</v>
      </c>
      <c r="L496" s="3">
        <v>21.5</v>
      </c>
      <c r="M496" s="3">
        <v>22.57</v>
      </c>
      <c r="N496" s="3">
        <v>47.99</v>
      </c>
      <c r="O496" s="2" t="s">
        <v>217</v>
      </c>
      <c r="P496" s="2" t="s">
        <v>673</v>
      </c>
      <c r="Q496" s="2" t="s">
        <v>219</v>
      </c>
      <c r="R496" s="2" t="s">
        <v>220</v>
      </c>
      <c r="S496" s="2" t="s">
        <v>3514</v>
      </c>
      <c r="T496" s="2" t="s">
        <v>220</v>
      </c>
      <c r="U496" s="2" t="s">
        <v>220</v>
      </c>
      <c r="V496" s="2" t="s">
        <v>1033</v>
      </c>
      <c r="W496" s="2" t="s">
        <v>3167</v>
      </c>
      <c r="X496" s="2" t="s">
        <v>3029</v>
      </c>
      <c r="Y496" s="2" t="s">
        <v>582</v>
      </c>
      <c r="Z496" s="4">
        <v>56</v>
      </c>
      <c r="AA496" s="4">
        <f>=ROUNDDOWN(3.73333333333333,0)</f>
      </c>
      <c r="AB496" s="5">
        <v>15</v>
      </c>
      <c r="AC496" s="2" t="s">
        <v>3008</v>
      </c>
      <c r="AD496" s="4">
        <v>240</v>
      </c>
      <c r="AE496" s="4">
        <v>310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>
        <v>26</v>
      </c>
      <c r="AQ496" s="8">
        <v>597.43</v>
      </c>
      <c r="AR496" s="4">
        <v>61</v>
      </c>
      <c r="AS496" s="8">
        <v>1318.72</v>
      </c>
      <c r="AT496" s="7">
        <v>-0.5738</v>
      </c>
      <c r="AU496" s="7">
        <v>-0.547</v>
      </c>
      <c r="AV496" s="4">
        <v>26</v>
      </c>
      <c r="AW496" s="8">
        <v>597.43</v>
      </c>
      <c r="AX496" s="4">
        <v>61</v>
      </c>
      <c r="AY496" s="8">
        <v>1318.72</v>
      </c>
      <c r="AZ496" s="7">
        <v>-0.5738</v>
      </c>
      <c r="BA496" s="7">
        <v>-0.547</v>
      </c>
      <c r="BB496" s="7">
        <v>1</v>
      </c>
      <c r="BC496" s="4">
        <v>26</v>
      </c>
      <c r="BD496" s="8">
        <v>597.43</v>
      </c>
      <c r="BE496" s="4">
        <v>61</v>
      </c>
      <c r="BF496" s="8">
        <v>1318.72</v>
      </c>
      <c r="BG496" s="7">
        <v>-0.5738</v>
      </c>
      <c r="BH496" s="7">
        <v>-0.547</v>
      </c>
      <c r="BI496" s="7">
        <v>1</v>
      </c>
      <c r="BJ496" s="4">
        <v>26</v>
      </c>
      <c r="BK496" s="8">
        <v>597.43</v>
      </c>
      <c r="BL496" s="2" t="s">
        <v>3932</v>
      </c>
      <c r="BM496" s="7">
        <v>1</v>
      </c>
      <c r="BN496" s="7">
        <v>1</v>
      </c>
      <c r="BO496" s="4">
        <v>6</v>
      </c>
      <c r="BP496" s="8">
        <v>128.4</v>
      </c>
      <c r="BQ496" s="4">
        <v>20</v>
      </c>
      <c r="BR496" s="8">
        <v>428</v>
      </c>
      <c r="BS496" s="7">
        <v>-0.7</v>
      </c>
      <c r="BT496" s="7">
        <v>-0.7</v>
      </c>
      <c r="BU496" s="2" t="s">
        <v>230</v>
      </c>
      <c r="BV496" s="2" t="s">
        <v>217</v>
      </c>
      <c r="BW496" s="2" t="s">
        <v>220</v>
      </c>
      <c r="BX496" s="2" t="s">
        <v>3728</v>
      </c>
      <c r="BY496" s="2" t="s">
        <v>232</v>
      </c>
      <c r="BZ496" s="2" t="s">
        <v>220</v>
      </c>
      <c r="CA496" s="4">
        <v>10</v>
      </c>
      <c r="CB496" s="8">
        <v>236.5</v>
      </c>
      <c r="CC496" s="4">
        <v>14</v>
      </c>
      <c r="CD496" s="8">
        <v>331.1</v>
      </c>
      <c r="CE496" s="7">
        <v>-0.2857</v>
      </c>
      <c r="CF496" s="7">
        <v>-0.2857</v>
      </c>
      <c r="CG496" s="2" t="s">
        <v>230</v>
      </c>
      <c r="CH496" s="2" t="s">
        <v>217</v>
      </c>
      <c r="CI496" s="2" t="s">
        <v>591</v>
      </c>
      <c r="CJ496" s="2" t="s">
        <v>2571</v>
      </c>
      <c r="CK496" s="2" t="s">
        <v>232</v>
      </c>
      <c r="CL496" s="2" t="s">
        <v>220</v>
      </c>
      <c r="CM496" s="4"/>
      <c r="CN496" s="8"/>
      <c r="CO496" s="4"/>
      <c r="CP496" s="8"/>
      <c r="CQ496" s="7"/>
      <c r="CR496" s="7"/>
      <c r="CS496" s="2" t="s">
        <v>230</v>
      </c>
      <c r="CT496" s="2" t="s">
        <v>217</v>
      </c>
      <c r="CU496" s="2" t="s">
        <v>235</v>
      </c>
      <c r="CV496" s="2" t="s">
        <v>449</v>
      </c>
      <c r="CW496" s="2" t="s">
        <v>232</v>
      </c>
      <c r="CX496" s="2" t="s">
        <v>220</v>
      </c>
      <c r="CY496" s="4"/>
      <c r="CZ496" s="8"/>
      <c r="DA496" s="4">
        <v>4</v>
      </c>
      <c r="DB496" s="8">
        <v>85.2</v>
      </c>
      <c r="DC496" s="7">
        <v>-1</v>
      </c>
      <c r="DD496" s="7">
        <v>-1</v>
      </c>
      <c r="DE496" s="2" t="s">
        <v>230</v>
      </c>
      <c r="DF496" s="2" t="s">
        <v>217</v>
      </c>
      <c r="DG496" s="2" t="s">
        <v>591</v>
      </c>
      <c r="DH496" s="2" t="s">
        <v>3525</v>
      </c>
      <c r="DI496" s="2" t="s">
        <v>232</v>
      </c>
      <c r="DJ496" s="2" t="s">
        <v>220</v>
      </c>
      <c r="DK496" s="4">
        <v>3</v>
      </c>
      <c r="DL496" s="8">
        <v>69.51</v>
      </c>
      <c r="DM496" s="4"/>
      <c r="DN496" s="8"/>
      <c r="DO496" s="7"/>
      <c r="DP496" s="7"/>
      <c r="DQ496" s="2" t="s">
        <v>230</v>
      </c>
      <c r="DR496" s="2" t="s">
        <v>217</v>
      </c>
      <c r="DS496" s="2" t="s">
        <v>591</v>
      </c>
      <c r="DT496" s="2" t="s">
        <v>3476</v>
      </c>
      <c r="DU496" s="2" t="s">
        <v>232</v>
      </c>
      <c r="DV496" s="2" t="s">
        <v>220</v>
      </c>
      <c r="DW496" s="4">
        <v>2</v>
      </c>
      <c r="DX496" s="8">
        <v>44.52</v>
      </c>
      <c r="DY496" s="4">
        <v>12</v>
      </c>
      <c r="DZ496" s="8">
        <v>213.72</v>
      </c>
      <c r="EA496" s="7">
        <v>-0.8333</v>
      </c>
      <c r="EB496" s="7">
        <v>-0.7917</v>
      </c>
      <c r="EC496" s="2" t="s">
        <v>230</v>
      </c>
      <c r="ED496" s="2" t="s">
        <v>217</v>
      </c>
      <c r="EE496" s="2" t="s">
        <v>591</v>
      </c>
      <c r="EF496" s="2" t="s">
        <v>3933</v>
      </c>
      <c r="EG496" s="2" t="s">
        <v>232</v>
      </c>
      <c r="EH496" s="2" t="s">
        <v>220</v>
      </c>
      <c r="EI496" s="4"/>
      <c r="EJ496" s="8"/>
      <c r="EK496" s="4"/>
      <c r="EL496" s="8"/>
      <c r="EM496" s="7"/>
      <c r="EN496" s="7"/>
      <c r="EO496" s="2" t="s">
        <v>268</v>
      </c>
      <c r="EP496" s="2" t="s">
        <v>217</v>
      </c>
      <c r="EQ496" s="2" t="s">
        <v>220</v>
      </c>
      <c r="ER496" s="2" t="s">
        <v>220</v>
      </c>
      <c r="ES496" s="2" t="s">
        <v>232</v>
      </c>
      <c r="ET496" s="2" t="s">
        <v>220</v>
      </c>
      <c r="EU496" s="4">
        <v>5</v>
      </c>
      <c r="EV496" s="8">
        <v>118.5</v>
      </c>
      <c r="EW496" s="4">
        <v>4</v>
      </c>
      <c r="EX496" s="8">
        <v>94.8</v>
      </c>
      <c r="EY496" s="7">
        <v>0.25</v>
      </c>
      <c r="EZ496" s="7">
        <v>0.25</v>
      </c>
      <c r="FA496" s="2" t="s">
        <v>230</v>
      </c>
      <c r="FB496" s="2" t="s">
        <v>217</v>
      </c>
      <c r="FC496" s="2" t="s">
        <v>591</v>
      </c>
      <c r="FD496" s="2" t="s">
        <v>3525</v>
      </c>
      <c r="FE496" s="2" t="s">
        <v>232</v>
      </c>
      <c r="FF496" s="2" t="s">
        <v>220</v>
      </c>
      <c r="FG496" s="4"/>
      <c r="FH496" s="8"/>
      <c r="FI496" s="4">
        <v>7</v>
      </c>
      <c r="FJ496" s="8">
        <v>165.9</v>
      </c>
      <c r="FK496" s="7">
        <v>-1</v>
      </c>
      <c r="FL496" s="7">
        <v>-1</v>
      </c>
      <c r="FM496" s="2" t="s">
        <v>230</v>
      </c>
      <c r="FN496" s="2" t="s">
        <v>217</v>
      </c>
      <c r="FO496" s="2" t="s">
        <v>670</v>
      </c>
      <c r="FP496" s="2" t="s">
        <v>329</v>
      </c>
      <c r="FQ496" s="2" t="s">
        <v>232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277</v>
      </c>
      <c r="FZ496" s="2" t="s">
        <v>217</v>
      </c>
      <c r="GA496" s="2" t="s">
        <v>220</v>
      </c>
      <c r="GB496" s="2" t="s">
        <v>220</v>
      </c>
      <c r="GC496" s="2" t="s">
        <v>232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386</v>
      </c>
      <c r="GL496" s="2" t="s">
        <v>217</v>
      </c>
      <c r="GM496" s="2" t="s">
        <v>220</v>
      </c>
      <c r="GN496" s="2" t="s">
        <v>220</v>
      </c>
      <c r="GO496" s="2" t="s">
        <v>232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268</v>
      </c>
      <c r="GX496" s="2" t="s">
        <v>217</v>
      </c>
      <c r="GY496" s="2" t="s">
        <v>220</v>
      </c>
      <c r="GZ496" s="2" t="s">
        <v>220</v>
      </c>
      <c r="HA496" s="2" t="s">
        <v>232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254</v>
      </c>
      <c r="HJ496" s="2" t="s">
        <v>217</v>
      </c>
      <c r="HK496" s="2" t="s">
        <v>220</v>
      </c>
      <c r="HL496" s="2" t="s">
        <v>220</v>
      </c>
      <c r="HM496" s="2" t="s">
        <v>232</v>
      </c>
      <c r="HN496" s="2" t="s">
        <v>220</v>
      </c>
      <c r="HO496" s="4"/>
      <c r="HP496" s="8"/>
      <c r="HQ496" s="4"/>
      <c r="HR496" s="8"/>
      <c r="HS496" s="7"/>
      <c r="HT496" s="7"/>
      <c r="HU496" s="2" t="s">
        <v>230</v>
      </c>
      <c r="HV496" s="2" t="s">
        <v>217</v>
      </c>
      <c r="HW496" s="2" t="s">
        <v>465</v>
      </c>
      <c r="HX496" s="2" t="s">
        <v>1036</v>
      </c>
      <c r="HY496" s="2" t="s">
        <v>232</v>
      </c>
      <c r="HZ496" s="2" t="s">
        <v>220</v>
      </c>
      <c r="IA496" s="4"/>
      <c r="IB496" s="8"/>
      <c r="IC496" s="4"/>
      <c r="ID496" s="8"/>
      <c r="IE496" s="7"/>
      <c r="IF496" s="7"/>
      <c r="IG496" s="2" t="s">
        <v>230</v>
      </c>
      <c r="IH496" s="2" t="s">
        <v>217</v>
      </c>
      <c r="II496" s="2" t="s">
        <v>591</v>
      </c>
      <c r="IJ496" s="2" t="s">
        <v>3795</v>
      </c>
      <c r="IK496" s="2" t="s">
        <v>232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277</v>
      </c>
      <c r="IT496" s="2" t="s">
        <v>217</v>
      </c>
      <c r="IU496" s="2" t="s">
        <v>220</v>
      </c>
      <c r="IV496" s="2" t="s">
        <v>220</v>
      </c>
      <c r="IW496" s="2" t="s">
        <v>232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230</v>
      </c>
      <c r="JF496" s="2" t="s">
        <v>217</v>
      </c>
      <c r="JG496" s="2" t="s">
        <v>2728</v>
      </c>
      <c r="JH496" s="2" t="s">
        <v>615</v>
      </c>
      <c r="JI496" s="2" t="s">
        <v>232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230</v>
      </c>
      <c r="JR496" s="2" t="s">
        <v>217</v>
      </c>
      <c r="JS496" s="2" t="s">
        <v>591</v>
      </c>
      <c r="JT496" s="2" t="s">
        <v>3523</v>
      </c>
      <c r="JU496" s="2" t="s">
        <v>232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277</v>
      </c>
      <c r="KD496" s="2" t="s">
        <v>217</v>
      </c>
      <c r="KE496" s="2" t="s">
        <v>220</v>
      </c>
      <c r="KF496" s="2" t="s">
        <v>220</v>
      </c>
      <c r="KG496" s="2" t="s">
        <v>232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254</v>
      </c>
      <c r="KP496" s="2" t="s">
        <v>217</v>
      </c>
      <c r="KQ496" s="2" t="s">
        <v>220</v>
      </c>
      <c r="KR496" s="2" t="s">
        <v>220</v>
      </c>
      <c r="KS496" s="2" t="s">
        <v>232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277</v>
      </c>
      <c r="LB496" s="2" t="s">
        <v>217</v>
      </c>
      <c r="LC496" s="2" t="s">
        <v>220</v>
      </c>
      <c r="LD496" s="2" t="s">
        <v>220</v>
      </c>
      <c r="LE496" s="2" t="s">
        <v>232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277</v>
      </c>
      <c r="LN496" s="2" t="s">
        <v>217</v>
      </c>
      <c r="LO496" s="2" t="s">
        <v>220</v>
      </c>
      <c r="LP496" s="2" t="s">
        <v>220</v>
      </c>
      <c r="LQ496" s="2" t="s">
        <v>232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230</v>
      </c>
      <c r="LZ496" s="2" t="s">
        <v>270</v>
      </c>
      <c r="MA496" s="2" t="s">
        <v>974</v>
      </c>
      <c r="MB496" s="2" t="s">
        <v>3934</v>
      </c>
      <c r="MC496" s="2" t="s">
        <v>232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230</v>
      </c>
      <c r="ML496" s="2" t="s">
        <v>270</v>
      </c>
      <c r="MM496" s="2" t="s">
        <v>421</v>
      </c>
      <c r="MN496" s="2" t="s">
        <v>220</v>
      </c>
      <c r="MO496" s="2" t="s">
        <v>232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230</v>
      </c>
      <c r="MX496" s="2" t="s">
        <v>274</v>
      </c>
      <c r="MY496" s="2" t="s">
        <v>849</v>
      </c>
      <c r="MZ496" s="2" t="s">
        <v>862</v>
      </c>
      <c r="NA496" s="2" t="s">
        <v>232</v>
      </c>
      <c r="NB496" s="2" t="s">
        <v>220</v>
      </c>
      <c r="NC496" s="4"/>
      <c r="ND496" s="8"/>
      <c r="NE496" s="4"/>
      <c r="NF496" s="8"/>
      <c r="NG496" s="7"/>
      <c r="NH496" s="7"/>
      <c r="NI496" s="2" t="s">
        <v>220</v>
      </c>
      <c r="NJ496" s="2" t="s">
        <v>220</v>
      </c>
      <c r="NK496" s="2" t="s">
        <v>220</v>
      </c>
      <c r="NL496" s="2" t="s">
        <v>220</v>
      </c>
      <c r="NM496" s="2" t="s">
        <v>220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277</v>
      </c>
      <c r="NV496" s="2" t="s">
        <v>217</v>
      </c>
      <c r="NW496" s="2" t="s">
        <v>220</v>
      </c>
      <c r="NX496" s="2" t="s">
        <v>220</v>
      </c>
      <c r="NY496" s="2" t="s">
        <v>232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220</v>
      </c>
      <c r="OI496" s="2" t="s">
        <v>220</v>
      </c>
      <c r="OJ496" s="2" t="s">
        <v>220</v>
      </c>
      <c r="OK496" s="2" t="s">
        <v>220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230</v>
      </c>
      <c r="OT496" s="2" t="s">
        <v>270</v>
      </c>
      <c r="OU496" s="2" t="s">
        <v>1420</v>
      </c>
      <c r="OV496" s="2" t="s">
        <v>220</v>
      </c>
      <c r="OW496" s="2" t="s">
        <v>232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220</v>
      </c>
      <c r="PF496" s="2" t="s">
        <v>220</v>
      </c>
      <c r="PG496" s="2" t="s">
        <v>220</v>
      </c>
      <c r="PH496" s="2" t="s">
        <v>220</v>
      </c>
      <c r="PI496" s="2" t="s">
        <v>220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230</v>
      </c>
      <c r="PR496" s="2" t="s">
        <v>270</v>
      </c>
      <c r="PS496" s="2" t="s">
        <v>609</v>
      </c>
      <c r="PT496" s="2" t="s">
        <v>3359</v>
      </c>
      <c r="PU496" s="2" t="s">
        <v>232</v>
      </c>
      <c r="PV496" s="2" t="s">
        <v>220</v>
      </c>
      <c r="PW496" s="4">
        <v>56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>
        <v>240</v>
      </c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70</v>
      </c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</row>
    <row r="497">
      <c r="A497" s="2" t="s">
        <v>3935</v>
      </c>
      <c r="B497" s="2" t="s">
        <v>209</v>
      </c>
      <c r="C497" s="2" t="s">
        <v>3341</v>
      </c>
      <c r="D497" s="2" t="s">
        <v>2575</v>
      </c>
      <c r="E497" s="2" t="s">
        <v>2576</v>
      </c>
      <c r="F497" s="2" t="s">
        <v>3473</v>
      </c>
      <c r="G497" s="2" t="s">
        <v>3473</v>
      </c>
      <c r="H497" s="2" t="s">
        <v>3473</v>
      </c>
      <c r="I497" s="2" t="s">
        <v>2579</v>
      </c>
      <c r="J497" s="2" t="s">
        <v>2579</v>
      </c>
      <c r="K497" s="2" t="s">
        <v>1329</v>
      </c>
      <c r="L497" s="3">
        <v>21.5</v>
      </c>
      <c r="M497" s="3">
        <v>22.57</v>
      </c>
      <c r="N497" s="3">
        <v>42.99</v>
      </c>
      <c r="O497" s="2" t="s">
        <v>217</v>
      </c>
      <c r="P497" s="2" t="s">
        <v>673</v>
      </c>
      <c r="Q497" s="2" t="s">
        <v>219</v>
      </c>
      <c r="R497" s="2" t="s">
        <v>220</v>
      </c>
      <c r="S497" s="2" t="s">
        <v>3474</v>
      </c>
      <c r="T497" s="2" t="s">
        <v>220</v>
      </c>
      <c r="U497" s="2" t="s">
        <v>220</v>
      </c>
      <c r="V497" s="2" t="s">
        <v>843</v>
      </c>
      <c r="W497" s="2" t="s">
        <v>3167</v>
      </c>
      <c r="X497" s="2" t="s">
        <v>3029</v>
      </c>
      <c r="Y497" s="2" t="s">
        <v>582</v>
      </c>
      <c r="Z497" s="4">
        <v>185</v>
      </c>
      <c r="AA497" s="4">
        <f>=ROUNDDOWN(26.4285714285714,0)</f>
      </c>
      <c r="AB497" s="5">
        <v>7</v>
      </c>
      <c r="AC497" s="2" t="s">
        <v>3404</v>
      </c>
      <c r="AD497" s="4">
        <v>104</v>
      </c>
      <c r="AE497" s="4">
        <v>104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23</v>
      </c>
      <c r="AQ497" s="8">
        <v>525.23</v>
      </c>
      <c r="AR497" s="4">
        <v>19</v>
      </c>
      <c r="AS497" s="8">
        <v>420.36</v>
      </c>
      <c r="AT497" s="7">
        <v>0.2105</v>
      </c>
      <c r="AU497" s="7">
        <v>0.2495</v>
      </c>
      <c r="AV497" s="4">
        <v>23</v>
      </c>
      <c r="AW497" s="8">
        <v>525.23</v>
      </c>
      <c r="AX497" s="4">
        <v>19</v>
      </c>
      <c r="AY497" s="8">
        <v>420.36</v>
      </c>
      <c r="AZ497" s="7">
        <v>0.2105</v>
      </c>
      <c r="BA497" s="7">
        <v>0.2495</v>
      </c>
      <c r="BB497" s="7">
        <v>1</v>
      </c>
      <c r="BC497" s="4">
        <v>23</v>
      </c>
      <c r="BD497" s="8">
        <v>525.23</v>
      </c>
      <c r="BE497" s="4">
        <v>19</v>
      </c>
      <c r="BF497" s="8">
        <v>420.36</v>
      </c>
      <c r="BG497" s="7">
        <v>0.2105</v>
      </c>
      <c r="BH497" s="7">
        <v>0.2495</v>
      </c>
      <c r="BI497" s="7">
        <v>1</v>
      </c>
      <c r="BJ497" s="4">
        <v>23</v>
      </c>
      <c r="BK497" s="8">
        <v>525.23</v>
      </c>
      <c r="BL497" s="2" t="s">
        <v>3936</v>
      </c>
      <c r="BM497" s="7">
        <v>1</v>
      </c>
      <c r="BN497" s="7">
        <v>1</v>
      </c>
      <c r="BO497" s="4">
        <v>16</v>
      </c>
      <c r="BP497" s="8">
        <v>371.36</v>
      </c>
      <c r="BQ497" s="4">
        <v>8</v>
      </c>
      <c r="BR497" s="8">
        <v>185.68</v>
      </c>
      <c r="BS497" s="7">
        <v>1</v>
      </c>
      <c r="BT497" s="7">
        <v>1</v>
      </c>
      <c r="BU497" s="2" t="s">
        <v>230</v>
      </c>
      <c r="BV497" s="2" t="s">
        <v>217</v>
      </c>
      <c r="BW497" s="2" t="s">
        <v>220</v>
      </c>
      <c r="BX497" s="2" t="s">
        <v>3780</v>
      </c>
      <c r="BY497" s="2" t="s">
        <v>232</v>
      </c>
      <c r="BZ497" s="2" t="s">
        <v>220</v>
      </c>
      <c r="CA497" s="4">
        <v>3</v>
      </c>
      <c r="CB497" s="8">
        <v>68.37</v>
      </c>
      <c r="CC497" s="4"/>
      <c r="CD497" s="8"/>
      <c r="CE497" s="7"/>
      <c r="CF497" s="7"/>
      <c r="CG497" s="2" t="s">
        <v>230</v>
      </c>
      <c r="CH497" s="2" t="s">
        <v>217</v>
      </c>
      <c r="CI497" s="2" t="s">
        <v>591</v>
      </c>
      <c r="CJ497" s="2" t="s">
        <v>1498</v>
      </c>
      <c r="CK497" s="2" t="s">
        <v>232</v>
      </c>
      <c r="CL497" s="2" t="s">
        <v>220</v>
      </c>
      <c r="CM497" s="4"/>
      <c r="CN497" s="8"/>
      <c r="CO497" s="4">
        <v>4</v>
      </c>
      <c r="CP497" s="8">
        <v>92</v>
      </c>
      <c r="CQ497" s="7">
        <v>-1</v>
      </c>
      <c r="CR497" s="7">
        <v>-1</v>
      </c>
      <c r="CS497" s="2" t="s">
        <v>230</v>
      </c>
      <c r="CT497" s="2" t="s">
        <v>217</v>
      </c>
      <c r="CU497" s="2" t="s">
        <v>3358</v>
      </c>
      <c r="CV497" s="2" t="s">
        <v>2780</v>
      </c>
      <c r="CW497" s="2" t="s">
        <v>232</v>
      </c>
      <c r="CX497" s="2" t="s">
        <v>220</v>
      </c>
      <c r="CY497" s="4">
        <v>2</v>
      </c>
      <c r="CZ497" s="8">
        <v>42.6</v>
      </c>
      <c r="DA497" s="4">
        <v>2</v>
      </c>
      <c r="DB497" s="8">
        <v>42.6</v>
      </c>
      <c r="DC497" s="7"/>
      <c r="DD497" s="7"/>
      <c r="DE497" s="2" t="s">
        <v>230</v>
      </c>
      <c r="DF497" s="2" t="s">
        <v>217</v>
      </c>
      <c r="DG497" s="2" t="s">
        <v>591</v>
      </c>
      <c r="DH497" s="2" t="s">
        <v>2281</v>
      </c>
      <c r="DI497" s="2" t="s">
        <v>232</v>
      </c>
      <c r="DJ497" s="2" t="s">
        <v>220</v>
      </c>
      <c r="DK497" s="4"/>
      <c r="DL497" s="8"/>
      <c r="DM497" s="4"/>
      <c r="DN497" s="8"/>
      <c r="DO497" s="7"/>
      <c r="DP497" s="7"/>
      <c r="DQ497" s="2" t="s">
        <v>230</v>
      </c>
      <c r="DR497" s="2" t="s">
        <v>217</v>
      </c>
      <c r="DS497" s="2" t="s">
        <v>591</v>
      </c>
      <c r="DT497" s="2" t="s">
        <v>1643</v>
      </c>
      <c r="DU497" s="2" t="s">
        <v>232</v>
      </c>
      <c r="DV497" s="2" t="s">
        <v>220</v>
      </c>
      <c r="DW497" s="4">
        <v>2</v>
      </c>
      <c r="DX497" s="8">
        <v>42.9</v>
      </c>
      <c r="DY497" s="4">
        <v>3</v>
      </c>
      <c r="DZ497" s="8">
        <v>55.78</v>
      </c>
      <c r="EA497" s="7">
        <v>-0.3333</v>
      </c>
      <c r="EB497" s="7">
        <v>-0.2309</v>
      </c>
      <c r="EC497" s="2" t="s">
        <v>230</v>
      </c>
      <c r="ED497" s="2" t="s">
        <v>217</v>
      </c>
      <c r="EE497" s="2" t="s">
        <v>591</v>
      </c>
      <c r="EF497" s="2" t="s">
        <v>3482</v>
      </c>
      <c r="EG497" s="2" t="s">
        <v>232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268</v>
      </c>
      <c r="EP497" s="2" t="s">
        <v>217</v>
      </c>
      <c r="EQ497" s="2" t="s">
        <v>220</v>
      </c>
      <c r="ER497" s="2" t="s">
        <v>220</v>
      </c>
      <c r="ES497" s="2" t="s">
        <v>232</v>
      </c>
      <c r="ET497" s="2" t="s">
        <v>220</v>
      </c>
      <c r="EU497" s="4"/>
      <c r="EV497" s="8"/>
      <c r="EW497" s="4">
        <v>2</v>
      </c>
      <c r="EX497" s="8">
        <v>44.3</v>
      </c>
      <c r="EY497" s="7">
        <v>-1</v>
      </c>
      <c r="EZ497" s="7">
        <v>-1</v>
      </c>
      <c r="FA497" s="2" t="s">
        <v>230</v>
      </c>
      <c r="FB497" s="2" t="s">
        <v>217</v>
      </c>
      <c r="FC497" s="2" t="s">
        <v>591</v>
      </c>
      <c r="FD497" s="2" t="s">
        <v>630</v>
      </c>
      <c r="FE497" s="2" t="s">
        <v>232</v>
      </c>
      <c r="FF497" s="2" t="s">
        <v>220</v>
      </c>
      <c r="FG497" s="4"/>
      <c r="FH497" s="8"/>
      <c r="FI497" s="4"/>
      <c r="FJ497" s="8"/>
      <c r="FK497" s="7"/>
      <c r="FL497" s="7"/>
      <c r="FM497" s="2" t="s">
        <v>230</v>
      </c>
      <c r="FN497" s="2" t="s">
        <v>217</v>
      </c>
      <c r="FO497" s="2" t="s">
        <v>458</v>
      </c>
      <c r="FP497" s="2" t="s">
        <v>3034</v>
      </c>
      <c r="FQ497" s="2" t="s">
        <v>232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277</v>
      </c>
      <c r="FZ497" s="2" t="s">
        <v>217</v>
      </c>
      <c r="GA497" s="2" t="s">
        <v>220</v>
      </c>
      <c r="GB497" s="2" t="s">
        <v>220</v>
      </c>
      <c r="GC497" s="2" t="s">
        <v>232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386</v>
      </c>
      <c r="GL497" s="2" t="s">
        <v>217</v>
      </c>
      <c r="GM497" s="2" t="s">
        <v>220</v>
      </c>
      <c r="GN497" s="2" t="s">
        <v>220</v>
      </c>
      <c r="GO497" s="2" t="s">
        <v>232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268</v>
      </c>
      <c r="GX497" s="2" t="s">
        <v>217</v>
      </c>
      <c r="GY497" s="2" t="s">
        <v>220</v>
      </c>
      <c r="GZ497" s="2" t="s">
        <v>220</v>
      </c>
      <c r="HA497" s="2" t="s">
        <v>232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254</v>
      </c>
      <c r="HJ497" s="2" t="s">
        <v>217</v>
      </c>
      <c r="HK497" s="2" t="s">
        <v>220</v>
      </c>
      <c r="HL497" s="2" t="s">
        <v>220</v>
      </c>
      <c r="HM497" s="2" t="s">
        <v>232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230</v>
      </c>
      <c r="HV497" s="2" t="s">
        <v>217</v>
      </c>
      <c r="HW497" s="2" t="s">
        <v>970</v>
      </c>
      <c r="HX497" s="2" t="s">
        <v>220</v>
      </c>
      <c r="HY497" s="2" t="s">
        <v>232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230</v>
      </c>
      <c r="IH497" s="2" t="s">
        <v>217</v>
      </c>
      <c r="II497" s="2" t="s">
        <v>591</v>
      </c>
      <c r="IJ497" s="2" t="s">
        <v>1607</v>
      </c>
      <c r="IK497" s="2" t="s">
        <v>232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277</v>
      </c>
      <c r="IT497" s="2" t="s">
        <v>217</v>
      </c>
      <c r="IU497" s="2" t="s">
        <v>220</v>
      </c>
      <c r="IV497" s="2" t="s">
        <v>220</v>
      </c>
      <c r="IW497" s="2" t="s">
        <v>232</v>
      </c>
      <c r="IX497" s="2" t="s">
        <v>220</v>
      </c>
      <c r="IY497" s="4"/>
      <c r="IZ497" s="8"/>
      <c r="JA497" s="4"/>
      <c r="JB497" s="8"/>
      <c r="JC497" s="7"/>
      <c r="JD497" s="7"/>
      <c r="JE497" s="2" t="s">
        <v>1188</v>
      </c>
      <c r="JF497" s="2" t="s">
        <v>270</v>
      </c>
      <c r="JG497" s="2" t="s">
        <v>2728</v>
      </c>
      <c r="JH497" s="2" t="s">
        <v>1512</v>
      </c>
      <c r="JI497" s="2" t="s">
        <v>232</v>
      </c>
      <c r="JJ497" s="2" t="s">
        <v>220</v>
      </c>
      <c r="JK497" s="4"/>
      <c r="JL497" s="8"/>
      <c r="JM497" s="4"/>
      <c r="JN497" s="8"/>
      <c r="JO497" s="7"/>
      <c r="JP497" s="7"/>
      <c r="JQ497" s="2" t="s">
        <v>230</v>
      </c>
      <c r="JR497" s="2" t="s">
        <v>217</v>
      </c>
      <c r="JS497" s="2" t="s">
        <v>591</v>
      </c>
      <c r="JT497" s="2" t="s">
        <v>2457</v>
      </c>
      <c r="JU497" s="2" t="s">
        <v>232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230</v>
      </c>
      <c r="KD497" s="2" t="s">
        <v>217</v>
      </c>
      <c r="KE497" s="2" t="s">
        <v>262</v>
      </c>
      <c r="KF497" s="2" t="s">
        <v>220</v>
      </c>
      <c r="KG497" s="2" t="s">
        <v>232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254</v>
      </c>
      <c r="KP497" s="2" t="s">
        <v>217</v>
      </c>
      <c r="KQ497" s="2" t="s">
        <v>220</v>
      </c>
      <c r="KR497" s="2" t="s">
        <v>220</v>
      </c>
      <c r="KS497" s="2" t="s">
        <v>232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277</v>
      </c>
      <c r="LB497" s="2" t="s">
        <v>217</v>
      </c>
      <c r="LC497" s="2" t="s">
        <v>220</v>
      </c>
      <c r="LD497" s="2" t="s">
        <v>220</v>
      </c>
      <c r="LE497" s="2" t="s">
        <v>232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277</v>
      </c>
      <c r="LN497" s="2" t="s">
        <v>217</v>
      </c>
      <c r="LO497" s="2" t="s">
        <v>220</v>
      </c>
      <c r="LP497" s="2" t="s">
        <v>220</v>
      </c>
      <c r="LQ497" s="2" t="s">
        <v>232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230</v>
      </c>
      <c r="LZ497" s="2" t="s">
        <v>270</v>
      </c>
      <c r="MA497" s="2" t="s">
        <v>974</v>
      </c>
      <c r="MB497" s="2" t="s">
        <v>1515</v>
      </c>
      <c r="MC497" s="2" t="s">
        <v>232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230</v>
      </c>
      <c r="ML497" s="2" t="s">
        <v>270</v>
      </c>
      <c r="MM497" s="2" t="s">
        <v>266</v>
      </c>
      <c r="MN497" s="2" t="s">
        <v>1855</v>
      </c>
      <c r="MO497" s="2" t="s">
        <v>232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274</v>
      </c>
      <c r="MY497" s="2" t="s">
        <v>648</v>
      </c>
      <c r="MZ497" s="2" t="s">
        <v>1628</v>
      </c>
      <c r="NA497" s="2" t="s">
        <v>232</v>
      </c>
      <c r="NB497" s="2" t="s">
        <v>220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220</v>
      </c>
      <c r="NK497" s="2" t="s">
        <v>220</v>
      </c>
      <c r="NL497" s="2" t="s">
        <v>220</v>
      </c>
      <c r="NM497" s="2" t="s">
        <v>220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277</v>
      </c>
      <c r="NV497" s="2" t="s">
        <v>217</v>
      </c>
      <c r="NW497" s="2" t="s">
        <v>220</v>
      </c>
      <c r="NX497" s="2" t="s">
        <v>220</v>
      </c>
      <c r="NY497" s="2" t="s">
        <v>232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220</v>
      </c>
      <c r="OI497" s="2" t="s">
        <v>220</v>
      </c>
      <c r="OJ497" s="2" t="s">
        <v>220</v>
      </c>
      <c r="OK497" s="2" t="s">
        <v>220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230</v>
      </c>
      <c r="OT497" s="2" t="s">
        <v>270</v>
      </c>
      <c r="OU497" s="2" t="s">
        <v>1420</v>
      </c>
      <c r="OV497" s="2" t="s">
        <v>220</v>
      </c>
      <c r="OW497" s="2" t="s">
        <v>232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220</v>
      </c>
      <c r="PF497" s="2" t="s">
        <v>220</v>
      </c>
      <c r="PG497" s="2" t="s">
        <v>220</v>
      </c>
      <c r="PH497" s="2" t="s">
        <v>220</v>
      </c>
      <c r="PI497" s="2" t="s">
        <v>220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254</v>
      </c>
      <c r="PR497" s="2" t="s">
        <v>270</v>
      </c>
      <c r="PS497" s="2" t="s">
        <v>220</v>
      </c>
      <c r="PT497" s="2" t="s">
        <v>220</v>
      </c>
      <c r="PU497" s="2" t="s">
        <v>232</v>
      </c>
      <c r="PV497" s="2" t="s">
        <v>220</v>
      </c>
      <c r="PW497" s="4">
        <v>185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>
        <v>104</v>
      </c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</row>
    <row r="498">
      <c r="A498" s="2" t="s">
        <v>3937</v>
      </c>
      <c r="B498" s="2" t="s">
        <v>209</v>
      </c>
      <c r="C498" s="2" t="s">
        <v>3341</v>
      </c>
      <c r="D498" s="2" t="s">
        <v>2575</v>
      </c>
      <c r="E498" s="2" t="s">
        <v>2576</v>
      </c>
      <c r="F498" s="2" t="s">
        <v>3597</v>
      </c>
      <c r="G498" s="2" t="s">
        <v>3597</v>
      </c>
      <c r="H498" s="2" t="s">
        <v>3597</v>
      </c>
      <c r="I498" s="2" t="s">
        <v>3938</v>
      </c>
      <c r="J498" s="2" t="s">
        <v>2579</v>
      </c>
      <c r="K498" s="2" t="s">
        <v>216</v>
      </c>
      <c r="L498" s="3">
        <v>15.51</v>
      </c>
      <c r="M498" s="3">
        <v>16.28</v>
      </c>
      <c r="N498" s="3">
        <v>32.99</v>
      </c>
      <c r="O498" s="2" t="s">
        <v>217</v>
      </c>
      <c r="P498" s="2" t="s">
        <v>2438</v>
      </c>
      <c r="Q498" s="2" t="s">
        <v>219</v>
      </c>
      <c r="R498" s="2" t="s">
        <v>220</v>
      </c>
      <c r="S498" s="2" t="s">
        <v>3599</v>
      </c>
      <c r="T498" s="2" t="s">
        <v>220</v>
      </c>
      <c r="U498" s="2" t="s">
        <v>220</v>
      </c>
      <c r="V498" s="2" t="s">
        <v>1281</v>
      </c>
      <c r="W498" s="2" t="s">
        <v>3144</v>
      </c>
      <c r="X498" s="2" t="s">
        <v>3029</v>
      </c>
      <c r="Y498" s="2" t="s">
        <v>582</v>
      </c>
      <c r="Z498" s="4">
        <v>327</v>
      </c>
      <c r="AA498" s="4">
        <f>=ROUNDDOWN(36.3333333333333,0)</f>
      </c>
      <c r="AB498" s="5">
        <v>9</v>
      </c>
      <c r="AC498" s="2" t="s">
        <v>220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17</v>
      </c>
      <c r="AQ498" s="8">
        <v>274.58</v>
      </c>
      <c r="AR498" s="4">
        <v>19</v>
      </c>
      <c r="AS498" s="8">
        <v>316.2</v>
      </c>
      <c r="AT498" s="7">
        <v>-0.1053</v>
      </c>
      <c r="AU498" s="7">
        <v>-0.1316</v>
      </c>
      <c r="AV498" s="4">
        <v>17</v>
      </c>
      <c r="AW498" s="8">
        <v>274.58</v>
      </c>
      <c r="AX498" s="4">
        <v>19</v>
      </c>
      <c r="AY498" s="8">
        <v>316.2</v>
      </c>
      <c r="AZ498" s="7">
        <v>-0.1053</v>
      </c>
      <c r="BA498" s="7">
        <v>-0.1316</v>
      </c>
      <c r="BB498" s="7">
        <v>1</v>
      </c>
      <c r="BC498" s="4">
        <v>17</v>
      </c>
      <c r="BD498" s="8">
        <v>274.58</v>
      </c>
      <c r="BE498" s="4">
        <v>19</v>
      </c>
      <c r="BF498" s="8">
        <v>316.2</v>
      </c>
      <c r="BG498" s="7">
        <v>-0.1053</v>
      </c>
      <c r="BH498" s="7">
        <v>-0.1316</v>
      </c>
      <c r="BI498" s="7">
        <v>1</v>
      </c>
      <c r="BJ498" s="4">
        <v>21</v>
      </c>
      <c r="BK498" s="8">
        <v>434.54</v>
      </c>
      <c r="BL498" s="2" t="s">
        <v>3939</v>
      </c>
      <c r="BM498" s="7">
        <v>0.8095</v>
      </c>
      <c r="BN498" s="7">
        <v>0.6319</v>
      </c>
      <c r="BO498" s="4">
        <v>8</v>
      </c>
      <c r="BP498" s="8">
        <v>133.68</v>
      </c>
      <c r="BQ498" s="4">
        <v>16</v>
      </c>
      <c r="BR498" s="8">
        <v>267.36</v>
      </c>
      <c r="BS498" s="7">
        <v>-0.5</v>
      </c>
      <c r="BT498" s="7">
        <v>-0.5</v>
      </c>
      <c r="BU498" s="2" t="s">
        <v>230</v>
      </c>
      <c r="BV498" s="2" t="s">
        <v>217</v>
      </c>
      <c r="BW498" s="2" t="s">
        <v>220</v>
      </c>
      <c r="BX498" s="2" t="s">
        <v>3940</v>
      </c>
      <c r="BY498" s="2" t="s">
        <v>232</v>
      </c>
      <c r="BZ498" s="2" t="s">
        <v>220</v>
      </c>
      <c r="CA498" s="4">
        <v>5</v>
      </c>
      <c r="CB498" s="8">
        <v>81.2</v>
      </c>
      <c r="CC498" s="4"/>
      <c r="CD498" s="8"/>
      <c r="CE498" s="7"/>
      <c r="CF498" s="7"/>
      <c r="CG498" s="2" t="s">
        <v>230</v>
      </c>
      <c r="CH498" s="2" t="s">
        <v>217</v>
      </c>
      <c r="CI498" s="2" t="s">
        <v>591</v>
      </c>
      <c r="CJ498" s="2" t="s">
        <v>1512</v>
      </c>
      <c r="CK498" s="2" t="s">
        <v>232</v>
      </c>
      <c r="CL498" s="2" t="s">
        <v>220</v>
      </c>
      <c r="CM498" s="4"/>
      <c r="CN498" s="8"/>
      <c r="CO498" s="4"/>
      <c r="CP498" s="8"/>
      <c r="CQ498" s="7"/>
      <c r="CR498" s="7"/>
      <c r="CS498" s="2" t="s">
        <v>230</v>
      </c>
      <c r="CT498" s="2" t="s">
        <v>274</v>
      </c>
      <c r="CU498" s="2" t="s">
        <v>3358</v>
      </c>
      <c r="CV498" s="2" t="s">
        <v>1557</v>
      </c>
      <c r="CW498" s="2" t="s">
        <v>232</v>
      </c>
      <c r="CX498" s="2" t="s">
        <v>220</v>
      </c>
      <c r="CY498" s="4">
        <v>2</v>
      </c>
      <c r="CZ498" s="8">
        <v>32.2</v>
      </c>
      <c r="DA498" s="4"/>
      <c r="DB498" s="8"/>
      <c r="DC498" s="7"/>
      <c r="DD498" s="7"/>
      <c r="DE498" s="2" t="s">
        <v>230</v>
      </c>
      <c r="DF498" s="2" t="s">
        <v>217</v>
      </c>
      <c r="DG498" s="2" t="s">
        <v>591</v>
      </c>
      <c r="DH498" s="2" t="s">
        <v>1500</v>
      </c>
      <c r="DI498" s="2" t="s">
        <v>232</v>
      </c>
      <c r="DJ498" s="2" t="s">
        <v>220</v>
      </c>
      <c r="DK498" s="4"/>
      <c r="DL498" s="8"/>
      <c r="DM498" s="4">
        <v>3</v>
      </c>
      <c r="DN498" s="8">
        <v>48.84</v>
      </c>
      <c r="DO498" s="7">
        <v>-1</v>
      </c>
      <c r="DP498" s="7">
        <v>-1</v>
      </c>
      <c r="DQ498" s="2" t="s">
        <v>230</v>
      </c>
      <c r="DR498" s="2" t="s">
        <v>217</v>
      </c>
      <c r="DS498" s="2" t="s">
        <v>591</v>
      </c>
      <c r="DT498" s="2" t="s">
        <v>3494</v>
      </c>
      <c r="DU498" s="2" t="s">
        <v>232</v>
      </c>
      <c r="DV498" s="2" t="s">
        <v>220</v>
      </c>
      <c r="DW498" s="4">
        <v>2</v>
      </c>
      <c r="DX498" s="8">
        <v>27.5</v>
      </c>
      <c r="DY498" s="4"/>
      <c r="DZ498" s="8"/>
      <c r="EA498" s="7"/>
      <c r="EB498" s="7"/>
      <c r="EC498" s="2" t="s">
        <v>230</v>
      </c>
      <c r="ED498" s="2" t="s">
        <v>217</v>
      </c>
      <c r="EE498" s="2" t="s">
        <v>591</v>
      </c>
      <c r="EF498" s="2" t="s">
        <v>1498</v>
      </c>
      <c r="EG498" s="2" t="s">
        <v>232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268</v>
      </c>
      <c r="EP498" s="2" t="s">
        <v>217</v>
      </c>
      <c r="EQ498" s="2" t="s">
        <v>220</v>
      </c>
      <c r="ER498" s="2" t="s">
        <v>220</v>
      </c>
      <c r="ES498" s="2" t="s">
        <v>269</v>
      </c>
      <c r="ET498" s="2" t="s">
        <v>220</v>
      </c>
      <c r="EU498" s="4"/>
      <c r="EV498" s="8"/>
      <c r="EW498" s="4"/>
      <c r="EX498" s="8"/>
      <c r="EY498" s="7"/>
      <c r="EZ498" s="7"/>
      <c r="FA498" s="2" t="s">
        <v>230</v>
      </c>
      <c r="FB498" s="2" t="s">
        <v>270</v>
      </c>
      <c r="FC498" s="2" t="s">
        <v>591</v>
      </c>
      <c r="FD498" s="2" t="s">
        <v>636</v>
      </c>
      <c r="FE498" s="2" t="s">
        <v>232</v>
      </c>
      <c r="FF498" s="2" t="s">
        <v>220</v>
      </c>
      <c r="FG498" s="4"/>
      <c r="FH498" s="8"/>
      <c r="FI498" s="4"/>
      <c r="FJ498" s="8"/>
      <c r="FK498" s="7"/>
      <c r="FL498" s="7"/>
      <c r="FM498" s="2" t="s">
        <v>230</v>
      </c>
      <c r="FN498" s="2" t="s">
        <v>217</v>
      </c>
      <c r="FO498" s="2" t="s">
        <v>458</v>
      </c>
      <c r="FP498" s="2" t="s">
        <v>220</v>
      </c>
      <c r="FQ498" s="2" t="s">
        <v>232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277</v>
      </c>
      <c r="FZ498" s="2" t="s">
        <v>217</v>
      </c>
      <c r="GA498" s="2" t="s">
        <v>220</v>
      </c>
      <c r="GB498" s="2" t="s">
        <v>220</v>
      </c>
      <c r="GC498" s="2" t="s">
        <v>232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277</v>
      </c>
      <c r="GL498" s="2" t="s">
        <v>217</v>
      </c>
      <c r="GM498" s="2" t="s">
        <v>220</v>
      </c>
      <c r="GN498" s="2" t="s">
        <v>220</v>
      </c>
      <c r="GO498" s="2" t="s">
        <v>232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268</v>
      </c>
      <c r="GX498" s="2" t="s">
        <v>217</v>
      </c>
      <c r="GY498" s="2" t="s">
        <v>220</v>
      </c>
      <c r="GZ498" s="2" t="s">
        <v>220</v>
      </c>
      <c r="HA498" s="2" t="s">
        <v>232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277</v>
      </c>
      <c r="HJ498" s="2" t="s">
        <v>217</v>
      </c>
      <c r="HK498" s="2" t="s">
        <v>220</v>
      </c>
      <c r="HL498" s="2" t="s">
        <v>220</v>
      </c>
      <c r="HM498" s="2" t="s">
        <v>232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230</v>
      </c>
      <c r="HV498" s="2" t="s">
        <v>217</v>
      </c>
      <c r="HW498" s="2" t="s">
        <v>2641</v>
      </c>
      <c r="HX498" s="2" t="s">
        <v>220</v>
      </c>
      <c r="HY498" s="2" t="s">
        <v>232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230</v>
      </c>
      <c r="IH498" s="2" t="s">
        <v>217</v>
      </c>
      <c r="II498" s="2" t="s">
        <v>591</v>
      </c>
      <c r="IJ498" s="2" t="s">
        <v>3482</v>
      </c>
      <c r="IK498" s="2" t="s">
        <v>232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268</v>
      </c>
      <c r="IT498" s="2" t="s">
        <v>217</v>
      </c>
      <c r="IU498" s="2" t="s">
        <v>220</v>
      </c>
      <c r="IV498" s="2" t="s">
        <v>220</v>
      </c>
      <c r="IW498" s="2" t="s">
        <v>232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230</v>
      </c>
      <c r="JF498" s="2" t="s">
        <v>270</v>
      </c>
      <c r="JG498" s="2" t="s">
        <v>1658</v>
      </c>
      <c r="JH498" s="2" t="s">
        <v>220</v>
      </c>
      <c r="JI498" s="2" t="s">
        <v>232</v>
      </c>
      <c r="JJ498" s="2" t="s">
        <v>220</v>
      </c>
      <c r="JK498" s="4"/>
      <c r="JL498" s="8"/>
      <c r="JM498" s="4"/>
      <c r="JN498" s="8"/>
      <c r="JO498" s="7"/>
      <c r="JP498" s="7"/>
      <c r="JQ498" s="2" t="s">
        <v>230</v>
      </c>
      <c r="JR498" s="2" t="s">
        <v>217</v>
      </c>
      <c r="JS498" s="2" t="s">
        <v>591</v>
      </c>
      <c r="JT498" s="2" t="s">
        <v>3523</v>
      </c>
      <c r="JU498" s="2" t="s">
        <v>232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277</v>
      </c>
      <c r="KD498" s="2" t="s">
        <v>217</v>
      </c>
      <c r="KE498" s="2" t="s">
        <v>220</v>
      </c>
      <c r="KF498" s="2" t="s">
        <v>220</v>
      </c>
      <c r="KG498" s="2" t="s">
        <v>232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254</v>
      </c>
      <c r="KP498" s="2" t="s">
        <v>217</v>
      </c>
      <c r="KQ498" s="2" t="s">
        <v>220</v>
      </c>
      <c r="KR498" s="2" t="s">
        <v>220</v>
      </c>
      <c r="KS498" s="2" t="s">
        <v>232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277</v>
      </c>
      <c r="LB498" s="2" t="s">
        <v>217</v>
      </c>
      <c r="LC498" s="2" t="s">
        <v>220</v>
      </c>
      <c r="LD498" s="2" t="s">
        <v>220</v>
      </c>
      <c r="LE498" s="2" t="s">
        <v>232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254</v>
      </c>
      <c r="LN498" s="2" t="s">
        <v>217</v>
      </c>
      <c r="LO498" s="2" t="s">
        <v>220</v>
      </c>
      <c r="LP498" s="2" t="s">
        <v>220</v>
      </c>
      <c r="LQ498" s="2" t="s">
        <v>232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230</v>
      </c>
      <c r="LZ498" s="2" t="s">
        <v>270</v>
      </c>
      <c r="MA498" s="2" t="s">
        <v>974</v>
      </c>
      <c r="MB498" s="2" t="s">
        <v>1022</v>
      </c>
      <c r="MC498" s="2" t="s">
        <v>232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277</v>
      </c>
      <c r="ML498" s="2" t="s">
        <v>217</v>
      </c>
      <c r="MM498" s="2" t="s">
        <v>220</v>
      </c>
      <c r="MN498" s="2" t="s">
        <v>220</v>
      </c>
      <c r="MO498" s="2" t="s">
        <v>232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230</v>
      </c>
      <c r="MX498" s="2" t="s">
        <v>274</v>
      </c>
      <c r="MY498" s="2" t="s">
        <v>648</v>
      </c>
      <c r="MZ498" s="2" t="s">
        <v>1710</v>
      </c>
      <c r="NA498" s="2" t="s">
        <v>232</v>
      </c>
      <c r="NB498" s="2" t="s">
        <v>220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220</v>
      </c>
      <c r="NK498" s="2" t="s">
        <v>220</v>
      </c>
      <c r="NL498" s="2" t="s">
        <v>220</v>
      </c>
      <c r="NM498" s="2" t="s">
        <v>220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277</v>
      </c>
      <c r="NV498" s="2" t="s">
        <v>217</v>
      </c>
      <c r="NW498" s="2" t="s">
        <v>220</v>
      </c>
      <c r="NX498" s="2" t="s">
        <v>220</v>
      </c>
      <c r="NY498" s="2" t="s">
        <v>232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220</v>
      </c>
      <c r="OI498" s="2" t="s">
        <v>220</v>
      </c>
      <c r="OJ498" s="2" t="s">
        <v>220</v>
      </c>
      <c r="OK498" s="2" t="s">
        <v>220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230</v>
      </c>
      <c r="OT498" s="2" t="s">
        <v>270</v>
      </c>
      <c r="OU498" s="2" t="s">
        <v>1420</v>
      </c>
      <c r="OV498" s="2" t="s">
        <v>220</v>
      </c>
      <c r="OW498" s="2" t="s">
        <v>232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220</v>
      </c>
      <c r="PF498" s="2" t="s">
        <v>220</v>
      </c>
      <c r="PG498" s="2" t="s">
        <v>220</v>
      </c>
      <c r="PH498" s="2" t="s">
        <v>220</v>
      </c>
      <c r="PI498" s="2" t="s">
        <v>220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230</v>
      </c>
      <c r="PR498" s="2" t="s">
        <v>270</v>
      </c>
      <c r="PS498" s="2" t="s">
        <v>609</v>
      </c>
      <c r="PT498" s="2" t="s">
        <v>3656</v>
      </c>
      <c r="PU498" s="2" t="s">
        <v>232</v>
      </c>
      <c r="PV498" s="2" t="s">
        <v>220</v>
      </c>
      <c r="PW498" s="4">
        <v>327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</row>
    <row r="499">
      <c r="A499" s="2" t="s">
        <v>3941</v>
      </c>
      <c r="B499" s="2" t="s">
        <v>209</v>
      </c>
      <c r="C499" s="2" t="s">
        <v>3341</v>
      </c>
      <c r="D499" s="2" t="s">
        <v>2575</v>
      </c>
      <c r="E499" s="2" t="s">
        <v>2576</v>
      </c>
      <c r="F499" s="2" t="s">
        <v>3428</v>
      </c>
      <c r="G499" s="2" t="s">
        <v>3428</v>
      </c>
      <c r="H499" s="2" t="s">
        <v>3428</v>
      </c>
      <c r="I499" s="2" t="s">
        <v>2579</v>
      </c>
      <c r="J499" s="2" t="s">
        <v>2579</v>
      </c>
      <c r="K499" s="2" t="s">
        <v>578</v>
      </c>
      <c r="L499" s="3">
        <v>21.5</v>
      </c>
      <c r="M499" s="3">
        <v>22.57</v>
      </c>
      <c r="N499" s="3">
        <v>47.99</v>
      </c>
      <c r="O499" s="2" t="s">
        <v>217</v>
      </c>
      <c r="P499" s="2" t="s">
        <v>673</v>
      </c>
      <c r="Q499" s="2" t="s">
        <v>219</v>
      </c>
      <c r="R499" s="2" t="s">
        <v>220</v>
      </c>
      <c r="S499" s="2" t="s">
        <v>3454</v>
      </c>
      <c r="T499" s="2" t="s">
        <v>220</v>
      </c>
      <c r="U499" s="2" t="s">
        <v>220</v>
      </c>
      <c r="V499" s="2" t="s">
        <v>843</v>
      </c>
      <c r="W499" s="2" t="s">
        <v>3167</v>
      </c>
      <c r="X499" s="2" t="s">
        <v>3029</v>
      </c>
      <c r="Y499" s="2" t="s">
        <v>582</v>
      </c>
      <c r="Z499" s="4">
        <v>38</v>
      </c>
      <c r="AA499" s="4">
        <f>=ROUNDDOWN(4.22222222222222,0)</f>
      </c>
      <c r="AB499" s="5">
        <v>9</v>
      </c>
      <c r="AC499" s="2" t="s">
        <v>3008</v>
      </c>
      <c r="AD499" s="4">
        <v>60</v>
      </c>
      <c r="AE499" s="4">
        <v>327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2</v>
      </c>
      <c r="AQ499" s="8">
        <v>42.8</v>
      </c>
      <c r="AR499" s="4">
        <v>13</v>
      </c>
      <c r="AS499" s="8">
        <v>289.44</v>
      </c>
      <c r="AT499" s="7">
        <v>-0.8462</v>
      </c>
      <c r="AU499" s="7">
        <v>-0.8521</v>
      </c>
      <c r="AV499" s="4">
        <v>2</v>
      </c>
      <c r="AW499" s="8">
        <v>42.8</v>
      </c>
      <c r="AX499" s="4">
        <v>13</v>
      </c>
      <c r="AY499" s="8">
        <v>289.44</v>
      </c>
      <c r="AZ499" s="7">
        <v>-0.8462</v>
      </c>
      <c r="BA499" s="7">
        <v>-0.8521</v>
      </c>
      <c r="BB499" s="7">
        <v>1</v>
      </c>
      <c r="BC499" s="4">
        <v>2</v>
      </c>
      <c r="BD499" s="8">
        <v>42.8</v>
      </c>
      <c r="BE499" s="4">
        <v>13</v>
      </c>
      <c r="BF499" s="8">
        <v>289.44</v>
      </c>
      <c r="BG499" s="7">
        <v>-0.8462</v>
      </c>
      <c r="BH499" s="7">
        <v>-0.8521</v>
      </c>
      <c r="BI499" s="7">
        <v>1</v>
      </c>
      <c r="BJ499" s="4">
        <v>2</v>
      </c>
      <c r="BK499" s="8">
        <v>42.8</v>
      </c>
      <c r="BL499" s="2" t="s">
        <v>3942</v>
      </c>
      <c r="BM499" s="7">
        <v>1</v>
      </c>
      <c r="BN499" s="7">
        <v>1</v>
      </c>
      <c r="BO499" s="4">
        <v>2</v>
      </c>
      <c r="BP499" s="8">
        <v>42.8</v>
      </c>
      <c r="BQ499" s="4">
        <v>6</v>
      </c>
      <c r="BR499" s="8">
        <v>128.4</v>
      </c>
      <c r="BS499" s="7">
        <v>-0.6667</v>
      </c>
      <c r="BT499" s="7">
        <v>-0.6667</v>
      </c>
      <c r="BU499" s="2" t="s">
        <v>230</v>
      </c>
      <c r="BV499" s="2" t="s">
        <v>217</v>
      </c>
      <c r="BW499" s="2" t="s">
        <v>220</v>
      </c>
      <c r="BX499" s="2" t="s">
        <v>3728</v>
      </c>
      <c r="BY499" s="2" t="s">
        <v>232</v>
      </c>
      <c r="BZ499" s="2" t="s">
        <v>220</v>
      </c>
      <c r="CA499" s="4"/>
      <c r="CB499" s="8"/>
      <c r="CC499" s="4"/>
      <c r="CD499" s="8"/>
      <c r="CE499" s="7"/>
      <c r="CF499" s="7"/>
      <c r="CG499" s="2" t="s">
        <v>230</v>
      </c>
      <c r="CH499" s="2" t="s">
        <v>217</v>
      </c>
      <c r="CI499" s="2" t="s">
        <v>1655</v>
      </c>
      <c r="CJ499" s="2" t="s">
        <v>1443</v>
      </c>
      <c r="CK499" s="2" t="s">
        <v>232</v>
      </c>
      <c r="CL499" s="2" t="s">
        <v>220</v>
      </c>
      <c r="CM499" s="4"/>
      <c r="CN499" s="8"/>
      <c r="CO499" s="4">
        <v>3</v>
      </c>
      <c r="CP499" s="8">
        <v>69.12</v>
      </c>
      <c r="CQ499" s="7">
        <v>-1</v>
      </c>
      <c r="CR499" s="7">
        <v>-1</v>
      </c>
      <c r="CS499" s="2" t="s">
        <v>230</v>
      </c>
      <c r="CT499" s="2" t="s">
        <v>217</v>
      </c>
      <c r="CU499" s="2" t="s">
        <v>235</v>
      </c>
      <c r="CV499" s="2" t="s">
        <v>1834</v>
      </c>
      <c r="CW499" s="2" t="s">
        <v>232</v>
      </c>
      <c r="CX499" s="2" t="s">
        <v>220</v>
      </c>
      <c r="CY499" s="4"/>
      <c r="CZ499" s="8"/>
      <c r="DA499" s="4"/>
      <c r="DB499" s="8"/>
      <c r="DC499" s="7"/>
      <c r="DD499" s="7"/>
      <c r="DE499" s="2" t="s">
        <v>230</v>
      </c>
      <c r="DF499" s="2" t="s">
        <v>217</v>
      </c>
      <c r="DG499" s="2" t="s">
        <v>589</v>
      </c>
      <c r="DH499" s="2" t="s">
        <v>247</v>
      </c>
      <c r="DI499" s="2" t="s">
        <v>232</v>
      </c>
      <c r="DJ499" s="2" t="s">
        <v>220</v>
      </c>
      <c r="DK499" s="4"/>
      <c r="DL499" s="8"/>
      <c r="DM499" s="4"/>
      <c r="DN499" s="8"/>
      <c r="DO499" s="7"/>
      <c r="DP499" s="7"/>
      <c r="DQ499" s="2" t="s">
        <v>230</v>
      </c>
      <c r="DR499" s="2" t="s">
        <v>217</v>
      </c>
      <c r="DS499" s="2" t="s">
        <v>591</v>
      </c>
      <c r="DT499" s="2" t="s">
        <v>2822</v>
      </c>
      <c r="DU499" s="2" t="s">
        <v>232</v>
      </c>
      <c r="DV499" s="2" t="s">
        <v>220</v>
      </c>
      <c r="DW499" s="4"/>
      <c r="DX499" s="8"/>
      <c r="DY499" s="4">
        <v>2</v>
      </c>
      <c r="DZ499" s="8">
        <v>44.52</v>
      </c>
      <c r="EA499" s="7">
        <v>-1</v>
      </c>
      <c r="EB499" s="7">
        <v>-1</v>
      </c>
      <c r="EC499" s="2" t="s">
        <v>230</v>
      </c>
      <c r="ED499" s="2" t="s">
        <v>217</v>
      </c>
      <c r="EE499" s="2" t="s">
        <v>591</v>
      </c>
      <c r="EF499" s="2" t="s">
        <v>1591</v>
      </c>
      <c r="EG499" s="2" t="s">
        <v>232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268</v>
      </c>
      <c r="EP499" s="2" t="s">
        <v>217</v>
      </c>
      <c r="EQ499" s="2" t="s">
        <v>220</v>
      </c>
      <c r="ER499" s="2" t="s">
        <v>220</v>
      </c>
      <c r="ES499" s="2" t="s">
        <v>269</v>
      </c>
      <c r="ET499" s="2" t="s">
        <v>220</v>
      </c>
      <c r="EU499" s="4"/>
      <c r="EV499" s="8"/>
      <c r="EW499" s="4"/>
      <c r="EX499" s="8"/>
      <c r="EY499" s="7"/>
      <c r="EZ499" s="7"/>
      <c r="FA499" s="2" t="s">
        <v>268</v>
      </c>
      <c r="FB499" s="2" t="s">
        <v>270</v>
      </c>
      <c r="FC499" s="2" t="s">
        <v>220</v>
      </c>
      <c r="FD499" s="2" t="s">
        <v>220</v>
      </c>
      <c r="FE499" s="2" t="s">
        <v>232</v>
      </c>
      <c r="FF499" s="2" t="s">
        <v>220</v>
      </c>
      <c r="FG499" s="4"/>
      <c r="FH499" s="8"/>
      <c r="FI499" s="4">
        <v>2</v>
      </c>
      <c r="FJ499" s="8">
        <v>47.4</v>
      </c>
      <c r="FK499" s="7">
        <v>-1</v>
      </c>
      <c r="FL499" s="7">
        <v>-1</v>
      </c>
      <c r="FM499" s="2" t="s">
        <v>230</v>
      </c>
      <c r="FN499" s="2" t="s">
        <v>217</v>
      </c>
      <c r="FO499" s="2" t="s">
        <v>458</v>
      </c>
      <c r="FP499" s="2" t="s">
        <v>2424</v>
      </c>
      <c r="FQ499" s="2" t="s">
        <v>232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277</v>
      </c>
      <c r="FZ499" s="2" t="s">
        <v>217</v>
      </c>
      <c r="GA499" s="2" t="s">
        <v>220</v>
      </c>
      <c r="GB499" s="2" t="s">
        <v>220</v>
      </c>
      <c r="GC499" s="2" t="s">
        <v>232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386</v>
      </c>
      <c r="GL499" s="2" t="s">
        <v>217</v>
      </c>
      <c r="GM499" s="2" t="s">
        <v>220</v>
      </c>
      <c r="GN499" s="2" t="s">
        <v>220</v>
      </c>
      <c r="GO499" s="2" t="s">
        <v>232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268</v>
      </c>
      <c r="GX499" s="2" t="s">
        <v>217</v>
      </c>
      <c r="GY499" s="2" t="s">
        <v>220</v>
      </c>
      <c r="GZ499" s="2" t="s">
        <v>220</v>
      </c>
      <c r="HA499" s="2" t="s">
        <v>232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277</v>
      </c>
      <c r="HJ499" s="2" t="s">
        <v>217</v>
      </c>
      <c r="HK499" s="2" t="s">
        <v>220</v>
      </c>
      <c r="HL499" s="2" t="s">
        <v>220</v>
      </c>
      <c r="HM499" s="2" t="s">
        <v>232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230</v>
      </c>
      <c r="HV499" s="2" t="s">
        <v>217</v>
      </c>
      <c r="HW499" s="2" t="s">
        <v>465</v>
      </c>
      <c r="HX499" s="2" t="s">
        <v>2470</v>
      </c>
      <c r="HY499" s="2" t="s">
        <v>232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230</v>
      </c>
      <c r="IH499" s="2" t="s">
        <v>217</v>
      </c>
      <c r="II499" s="2" t="s">
        <v>591</v>
      </c>
      <c r="IJ499" s="2" t="s">
        <v>3602</v>
      </c>
      <c r="IK499" s="2" t="s">
        <v>232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277</v>
      </c>
      <c r="IT499" s="2" t="s">
        <v>217</v>
      </c>
      <c r="IU499" s="2" t="s">
        <v>220</v>
      </c>
      <c r="IV499" s="2" t="s">
        <v>220</v>
      </c>
      <c r="IW499" s="2" t="s">
        <v>232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230</v>
      </c>
      <c r="JF499" s="2" t="s">
        <v>270</v>
      </c>
      <c r="JG499" s="2" t="s">
        <v>1658</v>
      </c>
      <c r="JH499" s="2" t="s">
        <v>1641</v>
      </c>
      <c r="JI499" s="2" t="s">
        <v>232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230</v>
      </c>
      <c r="JR499" s="2" t="s">
        <v>217</v>
      </c>
      <c r="JS499" s="2" t="s">
        <v>591</v>
      </c>
      <c r="JT499" s="2" t="s">
        <v>3943</v>
      </c>
      <c r="JU499" s="2" t="s">
        <v>232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277</v>
      </c>
      <c r="KD499" s="2" t="s">
        <v>217</v>
      </c>
      <c r="KE499" s="2" t="s">
        <v>220</v>
      </c>
      <c r="KF499" s="2" t="s">
        <v>220</v>
      </c>
      <c r="KG499" s="2" t="s">
        <v>232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254</v>
      </c>
      <c r="KP499" s="2" t="s">
        <v>217</v>
      </c>
      <c r="KQ499" s="2" t="s">
        <v>220</v>
      </c>
      <c r="KR499" s="2" t="s">
        <v>220</v>
      </c>
      <c r="KS499" s="2" t="s">
        <v>232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277</v>
      </c>
      <c r="LB499" s="2" t="s">
        <v>217</v>
      </c>
      <c r="LC499" s="2" t="s">
        <v>220</v>
      </c>
      <c r="LD499" s="2" t="s">
        <v>220</v>
      </c>
      <c r="LE499" s="2" t="s">
        <v>232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277</v>
      </c>
      <c r="LN499" s="2" t="s">
        <v>217</v>
      </c>
      <c r="LO499" s="2" t="s">
        <v>220</v>
      </c>
      <c r="LP499" s="2" t="s">
        <v>220</v>
      </c>
      <c r="LQ499" s="2" t="s">
        <v>232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230</v>
      </c>
      <c r="LZ499" s="2" t="s">
        <v>270</v>
      </c>
      <c r="MA499" s="2" t="s">
        <v>1359</v>
      </c>
      <c r="MB499" s="2" t="s">
        <v>220</v>
      </c>
      <c r="MC499" s="2" t="s">
        <v>232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277</v>
      </c>
      <c r="ML499" s="2" t="s">
        <v>217</v>
      </c>
      <c r="MM499" s="2" t="s">
        <v>220</v>
      </c>
      <c r="MN499" s="2" t="s">
        <v>220</v>
      </c>
      <c r="MO499" s="2" t="s">
        <v>232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825</v>
      </c>
      <c r="MX499" s="2" t="s">
        <v>217</v>
      </c>
      <c r="MY499" s="2" t="s">
        <v>220</v>
      </c>
      <c r="MZ499" s="2" t="s">
        <v>220</v>
      </c>
      <c r="NA499" s="2" t="s">
        <v>232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220</v>
      </c>
      <c r="NK499" s="2" t="s">
        <v>220</v>
      </c>
      <c r="NL499" s="2" t="s">
        <v>220</v>
      </c>
      <c r="NM499" s="2" t="s">
        <v>220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277</v>
      </c>
      <c r="NV499" s="2" t="s">
        <v>217</v>
      </c>
      <c r="NW499" s="2" t="s">
        <v>220</v>
      </c>
      <c r="NX499" s="2" t="s">
        <v>220</v>
      </c>
      <c r="NY499" s="2" t="s">
        <v>232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220</v>
      </c>
      <c r="OH499" s="2" t="s">
        <v>220</v>
      </c>
      <c r="OI499" s="2" t="s">
        <v>220</v>
      </c>
      <c r="OJ499" s="2" t="s">
        <v>220</v>
      </c>
      <c r="OK499" s="2" t="s">
        <v>220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230</v>
      </c>
      <c r="OT499" s="2" t="s">
        <v>270</v>
      </c>
      <c r="OU499" s="2" t="s">
        <v>607</v>
      </c>
      <c r="OV499" s="2" t="s">
        <v>3224</v>
      </c>
      <c r="OW499" s="2" t="s">
        <v>232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220</v>
      </c>
      <c r="PF499" s="2" t="s">
        <v>220</v>
      </c>
      <c r="PG499" s="2" t="s">
        <v>220</v>
      </c>
      <c r="PH499" s="2" t="s">
        <v>220</v>
      </c>
      <c r="PI499" s="2" t="s">
        <v>220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254</v>
      </c>
      <c r="PR499" s="2" t="s">
        <v>270</v>
      </c>
      <c r="PS499" s="2" t="s">
        <v>220</v>
      </c>
      <c r="PT499" s="2" t="s">
        <v>220</v>
      </c>
      <c r="PU499" s="2" t="s">
        <v>232</v>
      </c>
      <c r="PV499" s="2" t="s">
        <v>220</v>
      </c>
      <c r="PW499" s="4">
        <v>38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>
        <v>60</v>
      </c>
      <c r="RM499" s="4"/>
      <c r="RN499" s="4"/>
      <c r="RO499" s="4"/>
      <c r="RP499" s="4"/>
      <c r="RQ499" s="4"/>
      <c r="RR499" s="4">
        <v>140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>
        <v>127</v>
      </c>
      <c r="TB499" s="4"/>
      <c r="TC499" s="4"/>
      <c r="TD499" s="4"/>
      <c r="TE499" s="4"/>
      <c r="TF499" s="4"/>
      <c r="TG499" s="4"/>
      <c r="TH499" s="4"/>
    </row>
    <row r="500">
      <c r="A500" s="2" t="s">
        <v>3944</v>
      </c>
      <c r="B500" s="2" t="s">
        <v>209</v>
      </c>
      <c r="C500" s="2" t="s">
        <v>3945</v>
      </c>
      <c r="D500" s="2" t="s">
        <v>2394</v>
      </c>
      <c r="E500" s="2" t="s">
        <v>2558</v>
      </c>
      <c r="F500" s="2" t="s">
        <v>3946</v>
      </c>
      <c r="G500" s="2" t="s">
        <v>3946</v>
      </c>
      <c r="H500" s="2" t="s">
        <v>3946</v>
      </c>
      <c r="I500" s="2" t="s">
        <v>3947</v>
      </c>
      <c r="J500" s="2" t="s">
        <v>215</v>
      </c>
      <c r="K500" s="2" t="s">
        <v>1329</v>
      </c>
      <c r="L500" s="3">
        <v>52.38</v>
      </c>
      <c r="M500" s="3">
        <v>55</v>
      </c>
      <c r="N500" s="3">
        <v>109.99</v>
      </c>
      <c r="O500" s="2" t="s">
        <v>217</v>
      </c>
      <c r="P500" s="2" t="s">
        <v>405</v>
      </c>
      <c r="Q500" s="2" t="s">
        <v>219</v>
      </c>
      <c r="R500" s="2" t="s">
        <v>220</v>
      </c>
      <c r="S500" s="2" t="s">
        <v>3948</v>
      </c>
      <c r="T500" s="2" t="s">
        <v>222</v>
      </c>
      <c r="U500" s="2" t="s">
        <v>223</v>
      </c>
      <c r="V500" s="2" t="s">
        <v>441</v>
      </c>
      <c r="W500" s="2" t="s">
        <v>3015</v>
      </c>
      <c r="X500" s="2" t="s">
        <v>3029</v>
      </c>
      <c r="Y500" s="2" t="s">
        <v>2476</v>
      </c>
      <c r="Z500" s="4">
        <v>14</v>
      </c>
      <c r="AA500" s="4">
        <f>=ROUNDDOWN(1.16666666666667,0)</f>
      </c>
      <c r="AB500" s="5">
        <v>12</v>
      </c>
      <c r="AC500" s="2" t="s">
        <v>2670</v>
      </c>
      <c r="AD500" s="4">
        <v>90</v>
      </c>
      <c r="AE500" s="4">
        <v>410</v>
      </c>
      <c r="AF500" s="6">
        <v>65</v>
      </c>
      <c r="AG500" s="6"/>
      <c r="AH500" s="7">
        <v>0.7143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35</v>
      </c>
      <c r="AQ500" s="8">
        <v>1999.7</v>
      </c>
      <c r="AR500" s="4">
        <v>9</v>
      </c>
      <c r="AS500" s="8">
        <v>524.21</v>
      </c>
      <c r="AT500" s="7">
        <v>2.8889</v>
      </c>
      <c r="AU500" s="7">
        <v>2.8147</v>
      </c>
      <c r="AV500" s="4">
        <v>63</v>
      </c>
      <c r="AW500" s="8">
        <v>3831.15</v>
      </c>
      <c r="AX500" s="4">
        <v>32</v>
      </c>
      <c r="AY500" s="8">
        <v>2055.27</v>
      </c>
      <c r="AZ500" s="7">
        <v>0.9688</v>
      </c>
      <c r="BA500" s="7">
        <v>0.8641</v>
      </c>
      <c r="BB500" s="7">
        <v>0.522</v>
      </c>
      <c r="BC500" s="4">
        <v>118</v>
      </c>
      <c r="BD500" s="8">
        <v>7241.37</v>
      </c>
      <c r="BE500" s="4">
        <v>50</v>
      </c>
      <c r="BF500" s="8">
        <v>3224.92</v>
      </c>
      <c r="BG500" s="7">
        <v>1.36</v>
      </c>
      <c r="BH500" s="7">
        <v>1.2454</v>
      </c>
      <c r="BI500" s="7">
        <v>0.5291</v>
      </c>
      <c r="BJ500" s="4">
        <v>35</v>
      </c>
      <c r="BK500" s="8">
        <v>1999.7</v>
      </c>
      <c r="BL500" s="2" t="s">
        <v>3949</v>
      </c>
      <c r="BM500" s="7">
        <v>1</v>
      </c>
      <c r="BN500" s="7">
        <v>1</v>
      </c>
      <c r="BO500" s="4">
        <v>13</v>
      </c>
      <c r="BP500" s="8">
        <v>783.12</v>
      </c>
      <c r="BQ500" s="4">
        <v>2</v>
      </c>
      <c r="BR500" s="8">
        <v>120.48</v>
      </c>
      <c r="BS500" s="7">
        <v>5.5</v>
      </c>
      <c r="BT500" s="7">
        <v>5.5</v>
      </c>
      <c r="BU500" s="2" t="s">
        <v>230</v>
      </c>
      <c r="BV500" s="2" t="s">
        <v>217</v>
      </c>
      <c r="BW500" s="2" t="s">
        <v>220</v>
      </c>
      <c r="BX500" s="2" t="s">
        <v>542</v>
      </c>
      <c r="BY500" s="2" t="s">
        <v>232</v>
      </c>
      <c r="BZ500" s="2" t="s">
        <v>220</v>
      </c>
      <c r="CA500" s="4"/>
      <c r="CB500" s="8"/>
      <c r="CC500" s="4"/>
      <c r="CD500" s="8"/>
      <c r="CE500" s="7"/>
      <c r="CF500" s="7"/>
      <c r="CG500" s="2" t="s">
        <v>230</v>
      </c>
      <c r="CH500" s="2" t="s">
        <v>217</v>
      </c>
      <c r="CI500" s="2" t="s">
        <v>529</v>
      </c>
      <c r="CJ500" s="2" t="s">
        <v>1862</v>
      </c>
      <c r="CK500" s="2" t="s">
        <v>232</v>
      </c>
      <c r="CL500" s="2" t="s">
        <v>220</v>
      </c>
      <c r="CM500" s="4"/>
      <c r="CN500" s="8"/>
      <c r="CO500" s="4"/>
      <c r="CP500" s="8"/>
      <c r="CQ500" s="7"/>
      <c r="CR500" s="7"/>
      <c r="CS500" s="2" t="s">
        <v>230</v>
      </c>
      <c r="CT500" s="2" t="s">
        <v>274</v>
      </c>
      <c r="CU500" s="2" t="s">
        <v>2065</v>
      </c>
      <c r="CV500" s="2" t="s">
        <v>1738</v>
      </c>
      <c r="CW500" s="2" t="s">
        <v>232</v>
      </c>
      <c r="CX500" s="2" t="s">
        <v>220</v>
      </c>
      <c r="CY500" s="4">
        <v>17</v>
      </c>
      <c r="CZ500" s="8">
        <v>930.58</v>
      </c>
      <c r="DA500" s="4">
        <v>4</v>
      </c>
      <c r="DB500" s="8">
        <v>230.48</v>
      </c>
      <c r="DC500" s="7">
        <v>3.25</v>
      </c>
      <c r="DD500" s="7">
        <v>3.0376</v>
      </c>
      <c r="DE500" s="2" t="s">
        <v>230</v>
      </c>
      <c r="DF500" s="2" t="s">
        <v>217</v>
      </c>
      <c r="DG500" s="2" t="s">
        <v>1263</v>
      </c>
      <c r="DH500" s="2" t="s">
        <v>969</v>
      </c>
      <c r="DI500" s="2" t="s">
        <v>232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230</v>
      </c>
      <c r="DR500" s="2" t="s">
        <v>217</v>
      </c>
      <c r="DS500" s="2" t="s">
        <v>909</v>
      </c>
      <c r="DT500" s="2" t="s">
        <v>1254</v>
      </c>
      <c r="DU500" s="2" t="s">
        <v>232</v>
      </c>
      <c r="DV500" s="2" t="s">
        <v>220</v>
      </c>
      <c r="DW500" s="4">
        <v>1</v>
      </c>
      <c r="DX500" s="8">
        <v>55</v>
      </c>
      <c r="DY500" s="4"/>
      <c r="DZ500" s="8"/>
      <c r="EA500" s="7"/>
      <c r="EB500" s="7"/>
      <c r="EC500" s="2" t="s">
        <v>230</v>
      </c>
      <c r="ED500" s="2" t="s">
        <v>217</v>
      </c>
      <c r="EE500" s="2" t="s">
        <v>1026</v>
      </c>
      <c r="EF500" s="2" t="s">
        <v>1242</v>
      </c>
      <c r="EG500" s="2" t="s">
        <v>232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230</v>
      </c>
      <c r="EP500" s="2" t="s">
        <v>217</v>
      </c>
      <c r="EQ500" s="2" t="s">
        <v>2468</v>
      </c>
      <c r="ER500" s="2" t="s">
        <v>1385</v>
      </c>
      <c r="ES500" s="2" t="s">
        <v>232</v>
      </c>
      <c r="ET500" s="2" t="s">
        <v>220</v>
      </c>
      <c r="EU500" s="4">
        <v>4</v>
      </c>
      <c r="EV500" s="8">
        <v>231</v>
      </c>
      <c r="EW500" s="4">
        <v>3</v>
      </c>
      <c r="EX500" s="8">
        <v>173.25</v>
      </c>
      <c r="EY500" s="7">
        <v>0.3333</v>
      </c>
      <c r="EZ500" s="7">
        <v>0.3333</v>
      </c>
      <c r="FA500" s="2" t="s">
        <v>230</v>
      </c>
      <c r="FB500" s="2" t="s">
        <v>217</v>
      </c>
      <c r="FC500" s="2" t="s">
        <v>645</v>
      </c>
      <c r="FD500" s="2" t="s">
        <v>1801</v>
      </c>
      <c r="FE500" s="2" t="s">
        <v>232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230</v>
      </c>
      <c r="FN500" s="2" t="s">
        <v>217</v>
      </c>
      <c r="FO500" s="2" t="s">
        <v>378</v>
      </c>
      <c r="FP500" s="2" t="s">
        <v>3573</v>
      </c>
      <c r="FQ500" s="2" t="s">
        <v>232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277</v>
      </c>
      <c r="FZ500" s="2" t="s">
        <v>217</v>
      </c>
      <c r="GA500" s="2" t="s">
        <v>220</v>
      </c>
      <c r="GB500" s="2" t="s">
        <v>220</v>
      </c>
      <c r="GC500" s="2" t="s">
        <v>232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230</v>
      </c>
      <c r="GL500" s="2" t="s">
        <v>217</v>
      </c>
      <c r="GM500" s="2" t="s">
        <v>3950</v>
      </c>
      <c r="GN500" s="2" t="s">
        <v>220</v>
      </c>
      <c r="GO500" s="2" t="s">
        <v>232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268</v>
      </c>
      <c r="GX500" s="2" t="s">
        <v>217</v>
      </c>
      <c r="GY500" s="2" t="s">
        <v>220</v>
      </c>
      <c r="GZ500" s="2" t="s">
        <v>220</v>
      </c>
      <c r="HA500" s="2" t="s">
        <v>232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230</v>
      </c>
      <c r="HJ500" s="2" t="s">
        <v>217</v>
      </c>
      <c r="HK500" s="2" t="s">
        <v>3421</v>
      </c>
      <c r="HL500" s="2" t="s">
        <v>220</v>
      </c>
      <c r="HM500" s="2" t="s">
        <v>232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230</v>
      </c>
      <c r="HV500" s="2" t="s">
        <v>217</v>
      </c>
      <c r="HW500" s="2" t="s">
        <v>970</v>
      </c>
      <c r="HX500" s="2" t="s">
        <v>220</v>
      </c>
      <c r="HY500" s="2" t="s">
        <v>232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230</v>
      </c>
      <c r="IH500" s="2" t="s">
        <v>217</v>
      </c>
      <c r="II500" s="2" t="s">
        <v>2476</v>
      </c>
      <c r="IJ500" s="2" t="s">
        <v>1049</v>
      </c>
      <c r="IK500" s="2" t="s">
        <v>232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277</v>
      </c>
      <c r="IT500" s="2" t="s">
        <v>217</v>
      </c>
      <c r="IU500" s="2" t="s">
        <v>220</v>
      </c>
      <c r="IV500" s="2" t="s">
        <v>220</v>
      </c>
      <c r="IW500" s="2" t="s">
        <v>232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254</v>
      </c>
      <c r="JF500" s="2" t="s">
        <v>217</v>
      </c>
      <c r="JG500" s="2" t="s">
        <v>220</v>
      </c>
      <c r="JH500" s="2" t="s">
        <v>220</v>
      </c>
      <c r="JI500" s="2" t="s">
        <v>232</v>
      </c>
      <c r="JJ500" s="2" t="s">
        <v>220</v>
      </c>
      <c r="JK500" s="4"/>
      <c r="JL500" s="8"/>
      <c r="JM500" s="4"/>
      <c r="JN500" s="8"/>
      <c r="JO500" s="7"/>
      <c r="JP500" s="7"/>
      <c r="JQ500" s="2" t="s">
        <v>277</v>
      </c>
      <c r="JR500" s="2" t="s">
        <v>217</v>
      </c>
      <c r="JS500" s="2" t="s">
        <v>220</v>
      </c>
      <c r="JT500" s="2" t="s">
        <v>220</v>
      </c>
      <c r="JU500" s="2" t="s">
        <v>232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386</v>
      </c>
      <c r="KD500" s="2" t="s">
        <v>217</v>
      </c>
      <c r="KE500" s="2" t="s">
        <v>220</v>
      </c>
      <c r="KF500" s="2" t="s">
        <v>220</v>
      </c>
      <c r="KG500" s="2" t="s">
        <v>232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277</v>
      </c>
      <c r="KP500" s="2" t="s">
        <v>217</v>
      </c>
      <c r="KQ500" s="2" t="s">
        <v>220</v>
      </c>
      <c r="KR500" s="2" t="s">
        <v>220</v>
      </c>
      <c r="KS500" s="2" t="s">
        <v>232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268</v>
      </c>
      <c r="LB500" s="2" t="s">
        <v>217</v>
      </c>
      <c r="LC500" s="2" t="s">
        <v>220</v>
      </c>
      <c r="LD500" s="2" t="s">
        <v>220</v>
      </c>
      <c r="LE500" s="2" t="s">
        <v>232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254</v>
      </c>
      <c r="LN500" s="2" t="s">
        <v>217</v>
      </c>
      <c r="LO500" s="2" t="s">
        <v>220</v>
      </c>
      <c r="LP500" s="2" t="s">
        <v>220</v>
      </c>
      <c r="LQ500" s="2" t="s">
        <v>232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270</v>
      </c>
      <c r="MA500" s="2" t="s">
        <v>543</v>
      </c>
      <c r="MB500" s="2" t="s">
        <v>3951</v>
      </c>
      <c r="MC500" s="2" t="s">
        <v>232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230</v>
      </c>
      <c r="ML500" s="2" t="s">
        <v>270</v>
      </c>
      <c r="MM500" s="2" t="s">
        <v>421</v>
      </c>
      <c r="MN500" s="2" t="s">
        <v>220</v>
      </c>
      <c r="MO500" s="2" t="s">
        <v>232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230</v>
      </c>
      <c r="MX500" s="2" t="s">
        <v>274</v>
      </c>
      <c r="MY500" s="2" t="s">
        <v>1043</v>
      </c>
      <c r="MZ500" s="2" t="s">
        <v>1014</v>
      </c>
      <c r="NA500" s="2" t="s">
        <v>232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268</v>
      </c>
      <c r="NJ500" s="2" t="s">
        <v>217</v>
      </c>
      <c r="NK500" s="2" t="s">
        <v>220</v>
      </c>
      <c r="NL500" s="2" t="s">
        <v>220</v>
      </c>
      <c r="NM500" s="2" t="s">
        <v>232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277</v>
      </c>
      <c r="NV500" s="2" t="s">
        <v>217</v>
      </c>
      <c r="NW500" s="2" t="s">
        <v>220</v>
      </c>
      <c r="NX500" s="2" t="s">
        <v>220</v>
      </c>
      <c r="NY500" s="2" t="s">
        <v>232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220</v>
      </c>
      <c r="OH500" s="2" t="s">
        <v>220</v>
      </c>
      <c r="OI500" s="2" t="s">
        <v>220</v>
      </c>
      <c r="OJ500" s="2" t="s">
        <v>220</v>
      </c>
      <c r="OK500" s="2" t="s">
        <v>220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277</v>
      </c>
      <c r="OT500" s="2" t="s">
        <v>270</v>
      </c>
      <c r="OU500" s="2" t="s">
        <v>220</v>
      </c>
      <c r="OV500" s="2" t="s">
        <v>220</v>
      </c>
      <c r="OW500" s="2" t="s">
        <v>232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220</v>
      </c>
      <c r="PF500" s="2" t="s">
        <v>220</v>
      </c>
      <c r="PG500" s="2" t="s">
        <v>220</v>
      </c>
      <c r="PH500" s="2" t="s">
        <v>220</v>
      </c>
      <c r="PI500" s="2" t="s">
        <v>220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277</v>
      </c>
      <c r="PR500" s="2" t="s">
        <v>270</v>
      </c>
      <c r="PS500" s="2" t="s">
        <v>220</v>
      </c>
      <c r="PT500" s="2" t="s">
        <v>220</v>
      </c>
      <c r="PU500" s="2" t="s">
        <v>232</v>
      </c>
      <c r="PV500" s="2" t="s">
        <v>220</v>
      </c>
      <c r="PW500" s="4">
        <v>14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>
        <v>90</v>
      </c>
      <c r="RC500" s="4"/>
      <c r="RD500" s="4"/>
      <c r="RE500" s="4"/>
      <c r="RF500" s="4"/>
      <c r="RG500" s="4"/>
      <c r="RH500" s="4"/>
      <c r="RI500" s="4"/>
      <c r="RJ500" s="4">
        <v>180</v>
      </c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>
        <v>140</v>
      </c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</row>
    <row r="501">
      <c r="A501" s="2" t="s">
        <v>3952</v>
      </c>
      <c r="B501" s="2" t="s">
        <v>209</v>
      </c>
      <c r="C501" s="2" t="s">
        <v>3945</v>
      </c>
      <c r="D501" s="2" t="s">
        <v>2394</v>
      </c>
      <c r="E501" s="2" t="s">
        <v>2558</v>
      </c>
      <c r="F501" s="2" t="s">
        <v>3946</v>
      </c>
      <c r="G501" s="2" t="s">
        <v>3946</v>
      </c>
      <c r="H501" s="2" t="s">
        <v>3946</v>
      </c>
      <c r="I501" s="2" t="s">
        <v>3947</v>
      </c>
      <c r="J501" s="2" t="s">
        <v>282</v>
      </c>
      <c r="K501" s="2" t="s">
        <v>1329</v>
      </c>
      <c r="L501" s="3">
        <v>59.42</v>
      </c>
      <c r="M501" s="3">
        <v>62.39</v>
      </c>
      <c r="N501" s="3">
        <v>129.99</v>
      </c>
      <c r="O501" s="2" t="s">
        <v>217</v>
      </c>
      <c r="P501" s="2" t="s">
        <v>405</v>
      </c>
      <c r="Q501" s="2" t="s">
        <v>219</v>
      </c>
      <c r="R501" s="2" t="s">
        <v>220</v>
      </c>
      <c r="S501" s="2" t="s">
        <v>3948</v>
      </c>
      <c r="T501" s="2" t="s">
        <v>222</v>
      </c>
      <c r="U501" s="2" t="s">
        <v>223</v>
      </c>
      <c r="V501" s="2" t="s">
        <v>441</v>
      </c>
      <c r="W501" s="2" t="s">
        <v>3015</v>
      </c>
      <c r="X501" s="2" t="s">
        <v>3029</v>
      </c>
      <c r="Y501" s="2" t="s">
        <v>2476</v>
      </c>
      <c r="Z501" s="4">
        <v>330</v>
      </c>
      <c r="AA501" s="4">
        <f>=ROUNDDOWN(25.3846153846154,0)</f>
      </c>
      <c r="AB501" s="5">
        <v>13</v>
      </c>
      <c r="AC501" s="2" t="s">
        <v>628</v>
      </c>
      <c r="AD501" s="4">
        <v>190</v>
      </c>
      <c r="AE501" s="4">
        <v>390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>
        <v>28</v>
      </c>
      <c r="AQ501" s="8">
        <v>1831.45</v>
      </c>
      <c r="AR501" s="4">
        <v>23</v>
      </c>
      <c r="AS501" s="8">
        <v>1531.06</v>
      </c>
      <c r="AT501" s="7">
        <v>0.2174</v>
      </c>
      <c r="AU501" s="7">
        <v>0.1962</v>
      </c>
      <c r="AV501" s="4" t="s">
        <v>220</v>
      </c>
      <c r="AW501" s="8" t="s">
        <v>220</v>
      </c>
      <c r="AX501" s="4" t="s">
        <v>220</v>
      </c>
      <c r="AY501" s="8" t="s">
        <v>220</v>
      </c>
      <c r="AZ501" s="7" t="s">
        <v>220</v>
      </c>
      <c r="BA501" s="7" t="s">
        <v>220</v>
      </c>
      <c r="BB501" s="7">
        <v>0.478</v>
      </c>
      <c r="BC501" s="4" t="s">
        <v>220</v>
      </c>
      <c r="BD501" s="8" t="s">
        <v>220</v>
      </c>
      <c r="BE501" s="4" t="s">
        <v>220</v>
      </c>
      <c r="BF501" s="8" t="s">
        <v>220</v>
      </c>
      <c r="BG501" s="7" t="s">
        <v>220</v>
      </c>
      <c r="BH501" s="7" t="s">
        <v>220</v>
      </c>
      <c r="BI501" s="7" t="s">
        <v>220</v>
      </c>
      <c r="BJ501" s="4">
        <v>28</v>
      </c>
      <c r="BK501" s="8">
        <v>1831.45</v>
      </c>
      <c r="BL501" s="2" t="s">
        <v>3953</v>
      </c>
      <c r="BM501" s="7">
        <v>1</v>
      </c>
      <c r="BN501" s="7">
        <v>1</v>
      </c>
      <c r="BO501" s="4">
        <v>2</v>
      </c>
      <c r="BP501" s="8">
        <v>136.66</v>
      </c>
      <c r="BQ501" s="4">
        <v>9</v>
      </c>
      <c r="BR501" s="8">
        <v>614.97</v>
      </c>
      <c r="BS501" s="7">
        <v>-0.7778</v>
      </c>
      <c r="BT501" s="7">
        <v>-0.7778</v>
      </c>
      <c r="BU501" s="2" t="s">
        <v>230</v>
      </c>
      <c r="BV501" s="2" t="s">
        <v>217</v>
      </c>
      <c r="BW501" s="2" t="s">
        <v>220</v>
      </c>
      <c r="BX501" s="2" t="s">
        <v>542</v>
      </c>
      <c r="BY501" s="2" t="s">
        <v>232</v>
      </c>
      <c r="BZ501" s="2" t="s">
        <v>220</v>
      </c>
      <c r="CA501" s="4">
        <v>1</v>
      </c>
      <c r="CB501" s="8">
        <v>67.38</v>
      </c>
      <c r="CC501" s="4"/>
      <c r="CD501" s="8"/>
      <c r="CE501" s="7"/>
      <c r="CF501" s="7"/>
      <c r="CG501" s="2" t="s">
        <v>230</v>
      </c>
      <c r="CH501" s="2" t="s">
        <v>217</v>
      </c>
      <c r="CI501" s="2" t="s">
        <v>529</v>
      </c>
      <c r="CJ501" s="2" t="s">
        <v>1005</v>
      </c>
      <c r="CK501" s="2" t="s">
        <v>232</v>
      </c>
      <c r="CL501" s="2" t="s">
        <v>220</v>
      </c>
      <c r="CM501" s="4"/>
      <c r="CN501" s="8"/>
      <c r="CO501" s="4">
        <v>1</v>
      </c>
      <c r="CP501" s="8">
        <v>68.63</v>
      </c>
      <c r="CQ501" s="7">
        <v>-1</v>
      </c>
      <c r="CR501" s="7">
        <v>-1</v>
      </c>
      <c r="CS501" s="2" t="s">
        <v>230</v>
      </c>
      <c r="CT501" s="2" t="s">
        <v>274</v>
      </c>
      <c r="CU501" s="2" t="s">
        <v>2065</v>
      </c>
      <c r="CV501" s="2" t="s">
        <v>1418</v>
      </c>
      <c r="CW501" s="2" t="s">
        <v>232</v>
      </c>
      <c r="CX501" s="2" t="s">
        <v>220</v>
      </c>
      <c r="CY501" s="4">
        <v>19</v>
      </c>
      <c r="CZ501" s="8">
        <v>1241.84</v>
      </c>
      <c r="DA501" s="4">
        <v>7</v>
      </c>
      <c r="DB501" s="8">
        <v>457.52</v>
      </c>
      <c r="DC501" s="7">
        <v>1.7143</v>
      </c>
      <c r="DD501" s="7">
        <v>1.7143</v>
      </c>
      <c r="DE501" s="2" t="s">
        <v>230</v>
      </c>
      <c r="DF501" s="2" t="s">
        <v>217</v>
      </c>
      <c r="DG501" s="2" t="s">
        <v>1263</v>
      </c>
      <c r="DH501" s="2" t="s">
        <v>910</v>
      </c>
      <c r="DI501" s="2" t="s">
        <v>232</v>
      </c>
      <c r="DJ501" s="2" t="s">
        <v>220</v>
      </c>
      <c r="DK501" s="4">
        <v>1</v>
      </c>
      <c r="DL501" s="8">
        <v>62.39</v>
      </c>
      <c r="DM501" s="4"/>
      <c r="DN501" s="8"/>
      <c r="DO501" s="7"/>
      <c r="DP501" s="7"/>
      <c r="DQ501" s="2" t="s">
        <v>230</v>
      </c>
      <c r="DR501" s="2" t="s">
        <v>217</v>
      </c>
      <c r="DS501" s="2" t="s">
        <v>909</v>
      </c>
      <c r="DT501" s="2" t="s">
        <v>3954</v>
      </c>
      <c r="DU501" s="2" t="s">
        <v>232</v>
      </c>
      <c r="DV501" s="2" t="s">
        <v>220</v>
      </c>
      <c r="DW501" s="4"/>
      <c r="DX501" s="8"/>
      <c r="DY501" s="4"/>
      <c r="DZ501" s="8"/>
      <c r="EA501" s="7"/>
      <c r="EB501" s="7"/>
      <c r="EC501" s="2" t="s">
        <v>230</v>
      </c>
      <c r="ED501" s="2" t="s">
        <v>217</v>
      </c>
      <c r="EE501" s="2" t="s">
        <v>1026</v>
      </c>
      <c r="EF501" s="2" t="s">
        <v>1113</v>
      </c>
      <c r="EG501" s="2" t="s">
        <v>232</v>
      </c>
      <c r="EH501" s="2" t="s">
        <v>220</v>
      </c>
      <c r="EI501" s="4">
        <v>1</v>
      </c>
      <c r="EJ501" s="8">
        <v>67.38</v>
      </c>
      <c r="EK501" s="4"/>
      <c r="EL501" s="8"/>
      <c r="EM501" s="7"/>
      <c r="EN501" s="7"/>
      <c r="EO501" s="2" t="s">
        <v>230</v>
      </c>
      <c r="EP501" s="2" t="s">
        <v>217</v>
      </c>
      <c r="EQ501" s="2" t="s">
        <v>2468</v>
      </c>
      <c r="ER501" s="2" t="s">
        <v>1320</v>
      </c>
      <c r="ES501" s="2" t="s">
        <v>232</v>
      </c>
      <c r="ET501" s="2" t="s">
        <v>220</v>
      </c>
      <c r="EU501" s="4">
        <v>1</v>
      </c>
      <c r="EV501" s="8">
        <v>65.51</v>
      </c>
      <c r="EW501" s="4">
        <v>5</v>
      </c>
      <c r="EX501" s="8">
        <v>327.55</v>
      </c>
      <c r="EY501" s="7">
        <v>-0.8</v>
      </c>
      <c r="EZ501" s="7">
        <v>-0.8</v>
      </c>
      <c r="FA501" s="2" t="s">
        <v>230</v>
      </c>
      <c r="FB501" s="2" t="s">
        <v>217</v>
      </c>
      <c r="FC501" s="2" t="s">
        <v>645</v>
      </c>
      <c r="FD501" s="2" t="s">
        <v>1305</v>
      </c>
      <c r="FE501" s="2" t="s">
        <v>232</v>
      </c>
      <c r="FF501" s="2" t="s">
        <v>220</v>
      </c>
      <c r="FG501" s="4">
        <v>1</v>
      </c>
      <c r="FH501" s="8">
        <v>65.51</v>
      </c>
      <c r="FI501" s="4"/>
      <c r="FJ501" s="8"/>
      <c r="FK501" s="7"/>
      <c r="FL501" s="7"/>
      <c r="FM501" s="2" t="s">
        <v>230</v>
      </c>
      <c r="FN501" s="2" t="s">
        <v>217</v>
      </c>
      <c r="FO501" s="2" t="s">
        <v>378</v>
      </c>
      <c r="FP501" s="2" t="s">
        <v>3955</v>
      </c>
      <c r="FQ501" s="2" t="s">
        <v>232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277</v>
      </c>
      <c r="FZ501" s="2" t="s">
        <v>217</v>
      </c>
      <c r="GA501" s="2" t="s">
        <v>220</v>
      </c>
      <c r="GB501" s="2" t="s">
        <v>220</v>
      </c>
      <c r="GC501" s="2" t="s">
        <v>232</v>
      </c>
      <c r="GD501" s="2" t="s">
        <v>220</v>
      </c>
      <c r="GE501" s="4">
        <v>2</v>
      </c>
      <c r="GF501" s="8">
        <v>124.78</v>
      </c>
      <c r="GG501" s="4"/>
      <c r="GH501" s="8"/>
      <c r="GI501" s="7"/>
      <c r="GJ501" s="7"/>
      <c r="GK501" s="2" t="s">
        <v>230</v>
      </c>
      <c r="GL501" s="2" t="s">
        <v>217</v>
      </c>
      <c r="GM501" s="2" t="s">
        <v>3789</v>
      </c>
      <c r="GN501" s="2" t="s">
        <v>809</v>
      </c>
      <c r="GO501" s="2" t="s">
        <v>232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268</v>
      </c>
      <c r="GX501" s="2" t="s">
        <v>217</v>
      </c>
      <c r="GY501" s="2" t="s">
        <v>220</v>
      </c>
      <c r="GZ501" s="2" t="s">
        <v>220</v>
      </c>
      <c r="HA501" s="2" t="s">
        <v>232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230</v>
      </c>
      <c r="HJ501" s="2" t="s">
        <v>217</v>
      </c>
      <c r="HK501" s="2" t="s">
        <v>3421</v>
      </c>
      <c r="HL501" s="2" t="s">
        <v>220</v>
      </c>
      <c r="HM501" s="2" t="s">
        <v>232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230</v>
      </c>
      <c r="HV501" s="2" t="s">
        <v>217</v>
      </c>
      <c r="HW501" s="2" t="s">
        <v>970</v>
      </c>
      <c r="HX501" s="2" t="s">
        <v>220</v>
      </c>
      <c r="HY501" s="2" t="s">
        <v>232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230</v>
      </c>
      <c r="IH501" s="2" t="s">
        <v>217</v>
      </c>
      <c r="II501" s="2" t="s">
        <v>2476</v>
      </c>
      <c r="IJ501" s="2" t="s">
        <v>3956</v>
      </c>
      <c r="IK501" s="2" t="s">
        <v>232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277</v>
      </c>
      <c r="IT501" s="2" t="s">
        <v>217</v>
      </c>
      <c r="IU501" s="2" t="s">
        <v>220</v>
      </c>
      <c r="IV501" s="2" t="s">
        <v>220</v>
      </c>
      <c r="IW501" s="2" t="s">
        <v>232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254</v>
      </c>
      <c r="JF501" s="2" t="s">
        <v>217</v>
      </c>
      <c r="JG501" s="2" t="s">
        <v>220</v>
      </c>
      <c r="JH501" s="2" t="s">
        <v>220</v>
      </c>
      <c r="JI501" s="2" t="s">
        <v>232</v>
      </c>
      <c r="JJ501" s="2" t="s">
        <v>220</v>
      </c>
      <c r="JK501" s="4"/>
      <c r="JL501" s="8"/>
      <c r="JM501" s="4"/>
      <c r="JN501" s="8"/>
      <c r="JO501" s="7"/>
      <c r="JP501" s="7"/>
      <c r="JQ501" s="2" t="s">
        <v>277</v>
      </c>
      <c r="JR501" s="2" t="s">
        <v>217</v>
      </c>
      <c r="JS501" s="2" t="s">
        <v>220</v>
      </c>
      <c r="JT501" s="2" t="s">
        <v>220</v>
      </c>
      <c r="JU501" s="2" t="s">
        <v>232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386</v>
      </c>
      <c r="KD501" s="2" t="s">
        <v>217</v>
      </c>
      <c r="KE501" s="2" t="s">
        <v>220</v>
      </c>
      <c r="KF501" s="2" t="s">
        <v>220</v>
      </c>
      <c r="KG501" s="2" t="s">
        <v>232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277</v>
      </c>
      <c r="KP501" s="2" t="s">
        <v>217</v>
      </c>
      <c r="KQ501" s="2" t="s">
        <v>220</v>
      </c>
      <c r="KR501" s="2" t="s">
        <v>220</v>
      </c>
      <c r="KS501" s="2" t="s">
        <v>232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268</v>
      </c>
      <c r="LB501" s="2" t="s">
        <v>217</v>
      </c>
      <c r="LC501" s="2" t="s">
        <v>220</v>
      </c>
      <c r="LD501" s="2" t="s">
        <v>220</v>
      </c>
      <c r="LE501" s="2" t="s">
        <v>232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254</v>
      </c>
      <c r="LN501" s="2" t="s">
        <v>217</v>
      </c>
      <c r="LO501" s="2" t="s">
        <v>220</v>
      </c>
      <c r="LP501" s="2" t="s">
        <v>220</v>
      </c>
      <c r="LQ501" s="2" t="s">
        <v>232</v>
      </c>
      <c r="LR501" s="2" t="s">
        <v>220</v>
      </c>
      <c r="LS501" s="4"/>
      <c r="LT501" s="8"/>
      <c r="LU501" s="4">
        <v>1</v>
      </c>
      <c r="LV501" s="8">
        <v>62.39</v>
      </c>
      <c r="LW501" s="7">
        <v>-1</v>
      </c>
      <c r="LX501" s="7">
        <v>-1</v>
      </c>
      <c r="LY501" s="2" t="s">
        <v>230</v>
      </c>
      <c r="LZ501" s="2" t="s">
        <v>270</v>
      </c>
      <c r="MA501" s="2" t="s">
        <v>543</v>
      </c>
      <c r="MB501" s="2" t="s">
        <v>2614</v>
      </c>
      <c r="MC501" s="2" t="s">
        <v>232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230</v>
      </c>
      <c r="ML501" s="2" t="s">
        <v>270</v>
      </c>
      <c r="MM501" s="2" t="s">
        <v>421</v>
      </c>
      <c r="MN501" s="2" t="s">
        <v>220</v>
      </c>
      <c r="MO501" s="2" t="s">
        <v>232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230</v>
      </c>
      <c r="MX501" s="2" t="s">
        <v>274</v>
      </c>
      <c r="MY501" s="2" t="s">
        <v>1043</v>
      </c>
      <c r="MZ501" s="2" t="s">
        <v>1385</v>
      </c>
      <c r="NA501" s="2" t="s">
        <v>232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268</v>
      </c>
      <c r="NJ501" s="2" t="s">
        <v>217</v>
      </c>
      <c r="NK501" s="2" t="s">
        <v>220</v>
      </c>
      <c r="NL501" s="2" t="s">
        <v>220</v>
      </c>
      <c r="NM501" s="2" t="s">
        <v>232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277</v>
      </c>
      <c r="NV501" s="2" t="s">
        <v>217</v>
      </c>
      <c r="NW501" s="2" t="s">
        <v>220</v>
      </c>
      <c r="NX501" s="2" t="s">
        <v>220</v>
      </c>
      <c r="NY501" s="2" t="s">
        <v>232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220</v>
      </c>
      <c r="OI501" s="2" t="s">
        <v>220</v>
      </c>
      <c r="OJ501" s="2" t="s">
        <v>220</v>
      </c>
      <c r="OK501" s="2" t="s">
        <v>220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277</v>
      </c>
      <c r="OT501" s="2" t="s">
        <v>270</v>
      </c>
      <c r="OU501" s="2" t="s">
        <v>220</v>
      </c>
      <c r="OV501" s="2" t="s">
        <v>220</v>
      </c>
      <c r="OW501" s="2" t="s">
        <v>232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220</v>
      </c>
      <c r="PF501" s="2" t="s">
        <v>220</v>
      </c>
      <c r="PG501" s="2" t="s">
        <v>220</v>
      </c>
      <c r="PH501" s="2" t="s">
        <v>220</v>
      </c>
      <c r="PI501" s="2" t="s">
        <v>220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277</v>
      </c>
      <c r="PR501" s="2" t="s">
        <v>270</v>
      </c>
      <c r="PS501" s="2" t="s">
        <v>220</v>
      </c>
      <c r="PT501" s="2" t="s">
        <v>220</v>
      </c>
      <c r="PU501" s="2" t="s">
        <v>232</v>
      </c>
      <c r="PV501" s="2" t="s">
        <v>220</v>
      </c>
      <c r="PW501" s="4">
        <v>330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>
        <v>190</v>
      </c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>
        <v>200</v>
      </c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</row>
    <row r="502">
      <c r="A502" s="2" t="s">
        <v>3957</v>
      </c>
      <c r="B502" s="2" t="s">
        <v>209</v>
      </c>
      <c r="C502" s="2" t="s">
        <v>3945</v>
      </c>
      <c r="D502" s="2" t="s">
        <v>2394</v>
      </c>
      <c r="E502" s="2" t="s">
        <v>2558</v>
      </c>
      <c r="F502" s="2" t="s">
        <v>3946</v>
      </c>
      <c r="G502" s="2" t="s">
        <v>3946</v>
      </c>
      <c r="H502" s="2" t="s">
        <v>3946</v>
      </c>
      <c r="I502" s="2" t="s">
        <v>3947</v>
      </c>
      <c r="J502" s="2" t="s">
        <v>215</v>
      </c>
      <c r="K502" s="2" t="s">
        <v>3958</v>
      </c>
      <c r="L502" s="3">
        <v>52.38</v>
      </c>
      <c r="M502" s="3">
        <v>55</v>
      </c>
      <c r="N502" s="3">
        <v>109.99</v>
      </c>
      <c r="O502" s="2" t="s">
        <v>217</v>
      </c>
      <c r="P502" s="2" t="s">
        <v>405</v>
      </c>
      <c r="Q502" s="2" t="s">
        <v>219</v>
      </c>
      <c r="R502" s="2" t="s">
        <v>220</v>
      </c>
      <c r="S502" s="2" t="s">
        <v>3959</v>
      </c>
      <c r="T502" s="2" t="s">
        <v>222</v>
      </c>
      <c r="U502" s="2" t="s">
        <v>223</v>
      </c>
      <c r="V502" s="2" t="s">
        <v>441</v>
      </c>
      <c r="W502" s="2" t="s">
        <v>3015</v>
      </c>
      <c r="X502" s="2" t="s">
        <v>3029</v>
      </c>
      <c r="Y502" s="2" t="s">
        <v>942</v>
      </c>
      <c r="Z502" s="4">
        <v>79</v>
      </c>
      <c r="AA502" s="4">
        <f>=ROUNDDOWN(6.58333333333333,0)</f>
      </c>
      <c r="AB502" s="5">
        <v>12</v>
      </c>
      <c r="AC502" s="2" t="s">
        <v>3895</v>
      </c>
      <c r="AD502" s="4">
        <v>130</v>
      </c>
      <c r="AE502" s="4">
        <v>410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>
        <v>26</v>
      </c>
      <c r="AQ502" s="8">
        <v>1463.59</v>
      </c>
      <c r="AR502" s="4">
        <v>4</v>
      </c>
      <c r="AS502" s="8">
        <v>235.72</v>
      </c>
      <c r="AT502" s="7">
        <v>5.5</v>
      </c>
      <c r="AU502" s="7">
        <v>5.209</v>
      </c>
      <c r="AV502" s="4">
        <v>55</v>
      </c>
      <c r="AW502" s="8">
        <v>3410.22</v>
      </c>
      <c r="AX502" s="4">
        <v>18</v>
      </c>
      <c r="AY502" s="8">
        <v>1169.65</v>
      </c>
      <c r="AZ502" s="7">
        <v>2.0556</v>
      </c>
      <c r="BA502" s="7">
        <v>1.9156</v>
      </c>
      <c r="BB502" s="7">
        <v>0.4292</v>
      </c>
      <c r="BC502" s="4" t="s">
        <v>220</v>
      </c>
      <c r="BD502" s="8" t="s">
        <v>220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>
        <v>0.4709</v>
      </c>
      <c r="BJ502" s="4">
        <v>26</v>
      </c>
      <c r="BK502" s="8">
        <v>1463.59</v>
      </c>
      <c r="BL502" s="2" t="s">
        <v>3960</v>
      </c>
      <c r="BM502" s="7">
        <v>1</v>
      </c>
      <c r="BN502" s="7">
        <v>1</v>
      </c>
      <c r="BO502" s="4">
        <v>4</v>
      </c>
      <c r="BP502" s="8">
        <v>240.96</v>
      </c>
      <c r="BQ502" s="4">
        <v>2</v>
      </c>
      <c r="BR502" s="8">
        <v>120.48</v>
      </c>
      <c r="BS502" s="7">
        <v>1</v>
      </c>
      <c r="BT502" s="7">
        <v>1</v>
      </c>
      <c r="BU502" s="2" t="s">
        <v>230</v>
      </c>
      <c r="BV502" s="2" t="s">
        <v>217</v>
      </c>
      <c r="BW502" s="2" t="s">
        <v>220</v>
      </c>
      <c r="BX502" s="2" t="s">
        <v>1814</v>
      </c>
      <c r="BY502" s="2" t="s">
        <v>232</v>
      </c>
      <c r="BZ502" s="2" t="s">
        <v>220</v>
      </c>
      <c r="CA502" s="4"/>
      <c r="CB502" s="8"/>
      <c r="CC502" s="4"/>
      <c r="CD502" s="8"/>
      <c r="CE502" s="7"/>
      <c r="CF502" s="7"/>
      <c r="CG502" s="2" t="s">
        <v>230</v>
      </c>
      <c r="CH502" s="2" t="s">
        <v>217</v>
      </c>
      <c r="CI502" s="2" t="s">
        <v>3746</v>
      </c>
      <c r="CJ502" s="2" t="s">
        <v>1041</v>
      </c>
      <c r="CK502" s="2" t="s">
        <v>232</v>
      </c>
      <c r="CL502" s="2" t="s">
        <v>220</v>
      </c>
      <c r="CM502" s="4"/>
      <c r="CN502" s="8"/>
      <c r="CO502" s="4"/>
      <c r="CP502" s="8"/>
      <c r="CQ502" s="7"/>
      <c r="CR502" s="7"/>
      <c r="CS502" s="2" t="s">
        <v>230</v>
      </c>
      <c r="CT502" s="2" t="s">
        <v>274</v>
      </c>
      <c r="CU502" s="2" t="s">
        <v>936</v>
      </c>
      <c r="CV502" s="2" t="s">
        <v>788</v>
      </c>
      <c r="CW502" s="2" t="s">
        <v>232</v>
      </c>
      <c r="CX502" s="2" t="s">
        <v>220</v>
      </c>
      <c r="CY502" s="4">
        <v>17</v>
      </c>
      <c r="CZ502" s="8">
        <v>930.58</v>
      </c>
      <c r="DA502" s="4">
        <v>2</v>
      </c>
      <c r="DB502" s="8">
        <v>115.24</v>
      </c>
      <c r="DC502" s="7">
        <v>7.5</v>
      </c>
      <c r="DD502" s="7">
        <v>7.0751</v>
      </c>
      <c r="DE502" s="2" t="s">
        <v>230</v>
      </c>
      <c r="DF502" s="2" t="s">
        <v>217</v>
      </c>
      <c r="DG502" s="2" t="s">
        <v>3746</v>
      </c>
      <c r="DH502" s="2" t="s">
        <v>3842</v>
      </c>
      <c r="DI502" s="2" t="s">
        <v>232</v>
      </c>
      <c r="DJ502" s="2" t="s">
        <v>220</v>
      </c>
      <c r="DK502" s="4"/>
      <c r="DL502" s="8"/>
      <c r="DM502" s="4"/>
      <c r="DN502" s="8"/>
      <c r="DO502" s="7"/>
      <c r="DP502" s="7"/>
      <c r="DQ502" s="2" t="s">
        <v>230</v>
      </c>
      <c r="DR502" s="2" t="s">
        <v>217</v>
      </c>
      <c r="DS502" s="2" t="s">
        <v>942</v>
      </c>
      <c r="DT502" s="2" t="s">
        <v>3961</v>
      </c>
      <c r="DU502" s="2" t="s">
        <v>232</v>
      </c>
      <c r="DV502" s="2" t="s">
        <v>220</v>
      </c>
      <c r="DW502" s="4"/>
      <c r="DX502" s="8"/>
      <c r="DY502" s="4"/>
      <c r="DZ502" s="8"/>
      <c r="EA502" s="7"/>
      <c r="EB502" s="7"/>
      <c r="EC502" s="2" t="s">
        <v>230</v>
      </c>
      <c r="ED502" s="2" t="s">
        <v>217</v>
      </c>
      <c r="EE502" s="2" t="s">
        <v>1892</v>
      </c>
      <c r="EF502" s="2" t="s">
        <v>421</v>
      </c>
      <c r="EG502" s="2" t="s">
        <v>232</v>
      </c>
      <c r="EH502" s="2" t="s">
        <v>220</v>
      </c>
      <c r="EI502" s="4">
        <v>2</v>
      </c>
      <c r="EJ502" s="8">
        <v>118.8</v>
      </c>
      <c r="EK502" s="4"/>
      <c r="EL502" s="8"/>
      <c r="EM502" s="7"/>
      <c r="EN502" s="7"/>
      <c r="EO502" s="2" t="s">
        <v>230</v>
      </c>
      <c r="EP502" s="2" t="s">
        <v>217</v>
      </c>
      <c r="EQ502" s="2" t="s">
        <v>3155</v>
      </c>
      <c r="ER502" s="2" t="s">
        <v>421</v>
      </c>
      <c r="ES502" s="2" t="s">
        <v>232</v>
      </c>
      <c r="ET502" s="2" t="s">
        <v>220</v>
      </c>
      <c r="EU502" s="4">
        <v>3</v>
      </c>
      <c r="EV502" s="8">
        <v>173.25</v>
      </c>
      <c r="EW502" s="4"/>
      <c r="EX502" s="8"/>
      <c r="EY502" s="7"/>
      <c r="EZ502" s="7"/>
      <c r="FA502" s="2" t="s">
        <v>230</v>
      </c>
      <c r="FB502" s="2" t="s">
        <v>217</v>
      </c>
      <c r="FC502" s="2" t="s">
        <v>3962</v>
      </c>
      <c r="FD502" s="2" t="s">
        <v>489</v>
      </c>
      <c r="FE502" s="2" t="s">
        <v>232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230</v>
      </c>
      <c r="FN502" s="2" t="s">
        <v>217</v>
      </c>
      <c r="FO502" s="2" t="s">
        <v>378</v>
      </c>
      <c r="FP502" s="2" t="s">
        <v>1894</v>
      </c>
      <c r="FQ502" s="2" t="s">
        <v>232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277</v>
      </c>
      <c r="FZ502" s="2" t="s">
        <v>217</v>
      </c>
      <c r="GA502" s="2" t="s">
        <v>220</v>
      </c>
      <c r="GB502" s="2" t="s">
        <v>220</v>
      </c>
      <c r="GC502" s="2" t="s">
        <v>232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277</v>
      </c>
      <c r="GL502" s="2" t="s">
        <v>217</v>
      </c>
      <c r="GM502" s="2" t="s">
        <v>220</v>
      </c>
      <c r="GN502" s="2" t="s">
        <v>220</v>
      </c>
      <c r="GO502" s="2" t="s">
        <v>232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268</v>
      </c>
      <c r="GX502" s="2" t="s">
        <v>217</v>
      </c>
      <c r="GY502" s="2" t="s">
        <v>220</v>
      </c>
      <c r="GZ502" s="2" t="s">
        <v>220</v>
      </c>
      <c r="HA502" s="2" t="s">
        <v>232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217</v>
      </c>
      <c r="HK502" s="2" t="s">
        <v>3421</v>
      </c>
      <c r="HL502" s="2" t="s">
        <v>220</v>
      </c>
      <c r="HM502" s="2" t="s">
        <v>232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230</v>
      </c>
      <c r="HV502" s="2" t="s">
        <v>217</v>
      </c>
      <c r="HW502" s="2" t="s">
        <v>3159</v>
      </c>
      <c r="HX502" s="2" t="s">
        <v>220</v>
      </c>
      <c r="HY502" s="2" t="s">
        <v>232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230</v>
      </c>
      <c r="IH502" s="2" t="s">
        <v>217</v>
      </c>
      <c r="II502" s="2" t="s">
        <v>942</v>
      </c>
      <c r="IJ502" s="2" t="s">
        <v>220</v>
      </c>
      <c r="IK502" s="2" t="s">
        <v>232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277</v>
      </c>
      <c r="IT502" s="2" t="s">
        <v>217</v>
      </c>
      <c r="IU502" s="2" t="s">
        <v>220</v>
      </c>
      <c r="IV502" s="2" t="s">
        <v>220</v>
      </c>
      <c r="IW502" s="2" t="s">
        <v>232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254</v>
      </c>
      <c r="JF502" s="2" t="s">
        <v>217</v>
      </c>
      <c r="JG502" s="2" t="s">
        <v>220</v>
      </c>
      <c r="JH502" s="2" t="s">
        <v>220</v>
      </c>
      <c r="JI502" s="2" t="s">
        <v>232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277</v>
      </c>
      <c r="JR502" s="2" t="s">
        <v>217</v>
      </c>
      <c r="JS502" s="2" t="s">
        <v>220</v>
      </c>
      <c r="JT502" s="2" t="s">
        <v>220</v>
      </c>
      <c r="JU502" s="2" t="s">
        <v>232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277</v>
      </c>
      <c r="KD502" s="2" t="s">
        <v>217</v>
      </c>
      <c r="KE502" s="2" t="s">
        <v>220</v>
      </c>
      <c r="KF502" s="2" t="s">
        <v>220</v>
      </c>
      <c r="KG502" s="2" t="s">
        <v>232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277</v>
      </c>
      <c r="KP502" s="2" t="s">
        <v>217</v>
      </c>
      <c r="KQ502" s="2" t="s">
        <v>220</v>
      </c>
      <c r="KR502" s="2" t="s">
        <v>220</v>
      </c>
      <c r="KS502" s="2" t="s">
        <v>232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268</v>
      </c>
      <c r="LB502" s="2" t="s">
        <v>217</v>
      </c>
      <c r="LC502" s="2" t="s">
        <v>220</v>
      </c>
      <c r="LD502" s="2" t="s">
        <v>220</v>
      </c>
      <c r="LE502" s="2" t="s">
        <v>232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254</v>
      </c>
      <c r="LN502" s="2" t="s">
        <v>217</v>
      </c>
      <c r="LO502" s="2" t="s">
        <v>220</v>
      </c>
      <c r="LP502" s="2" t="s">
        <v>220</v>
      </c>
      <c r="LQ502" s="2" t="s">
        <v>232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270</v>
      </c>
      <c r="MA502" s="2" t="s">
        <v>3963</v>
      </c>
      <c r="MB502" s="2" t="s">
        <v>886</v>
      </c>
      <c r="MC502" s="2" t="s">
        <v>232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230</v>
      </c>
      <c r="ML502" s="2" t="s">
        <v>270</v>
      </c>
      <c r="MM502" s="2" t="s">
        <v>421</v>
      </c>
      <c r="MN502" s="2" t="s">
        <v>220</v>
      </c>
      <c r="MO502" s="2" t="s">
        <v>232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254</v>
      </c>
      <c r="MX502" s="2" t="s">
        <v>217</v>
      </c>
      <c r="MY502" s="2" t="s">
        <v>220</v>
      </c>
      <c r="MZ502" s="2" t="s">
        <v>220</v>
      </c>
      <c r="NA502" s="2" t="s">
        <v>232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268</v>
      </c>
      <c r="NJ502" s="2" t="s">
        <v>217</v>
      </c>
      <c r="NK502" s="2" t="s">
        <v>220</v>
      </c>
      <c r="NL502" s="2" t="s">
        <v>220</v>
      </c>
      <c r="NM502" s="2" t="s">
        <v>232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277</v>
      </c>
      <c r="NV502" s="2" t="s">
        <v>217</v>
      </c>
      <c r="NW502" s="2" t="s">
        <v>220</v>
      </c>
      <c r="NX502" s="2" t="s">
        <v>220</v>
      </c>
      <c r="NY502" s="2" t="s">
        <v>232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220</v>
      </c>
      <c r="OI502" s="2" t="s">
        <v>220</v>
      </c>
      <c r="OJ502" s="2" t="s">
        <v>220</v>
      </c>
      <c r="OK502" s="2" t="s">
        <v>220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220</v>
      </c>
      <c r="OT502" s="2" t="s">
        <v>220</v>
      </c>
      <c r="OU502" s="2" t="s">
        <v>220</v>
      </c>
      <c r="OV502" s="2" t="s">
        <v>220</v>
      </c>
      <c r="OW502" s="2" t="s">
        <v>220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277</v>
      </c>
      <c r="PF502" s="2" t="s">
        <v>217</v>
      </c>
      <c r="PG502" s="2" t="s">
        <v>220</v>
      </c>
      <c r="PH502" s="2" t="s">
        <v>220</v>
      </c>
      <c r="PI502" s="2" t="s">
        <v>232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220</v>
      </c>
      <c r="PR502" s="2" t="s">
        <v>220</v>
      </c>
      <c r="PS502" s="2" t="s">
        <v>220</v>
      </c>
      <c r="PT502" s="2" t="s">
        <v>220</v>
      </c>
      <c r="PU502" s="2" t="s">
        <v>220</v>
      </c>
      <c r="PV502" s="2" t="s">
        <v>220</v>
      </c>
      <c r="PW502" s="4">
        <v>79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>
        <v>130</v>
      </c>
      <c r="RZ502" s="4"/>
      <c r="SA502" s="4"/>
      <c r="SB502" s="4"/>
      <c r="SC502" s="4"/>
      <c r="SD502" s="4">
        <v>170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>
        <v>110</v>
      </c>
      <c r="TC502" s="4"/>
      <c r="TD502" s="4"/>
      <c r="TE502" s="4"/>
      <c r="TF502" s="4"/>
      <c r="TG502" s="4"/>
      <c r="TH502" s="4"/>
    </row>
    <row r="503">
      <c r="A503" s="2" t="s">
        <v>3964</v>
      </c>
      <c r="B503" s="2" t="s">
        <v>209</v>
      </c>
      <c r="C503" s="2" t="s">
        <v>3945</v>
      </c>
      <c r="D503" s="2" t="s">
        <v>2394</v>
      </c>
      <c r="E503" s="2" t="s">
        <v>2558</v>
      </c>
      <c r="F503" s="2" t="s">
        <v>3946</v>
      </c>
      <c r="G503" s="2" t="s">
        <v>3946</v>
      </c>
      <c r="H503" s="2" t="s">
        <v>3946</v>
      </c>
      <c r="I503" s="2" t="s">
        <v>3947</v>
      </c>
      <c r="J503" s="2" t="s">
        <v>282</v>
      </c>
      <c r="K503" s="2" t="s">
        <v>3958</v>
      </c>
      <c r="L503" s="3">
        <v>59.42</v>
      </c>
      <c r="M503" s="3">
        <v>62.39</v>
      </c>
      <c r="N503" s="3">
        <v>129.99</v>
      </c>
      <c r="O503" s="2" t="s">
        <v>217</v>
      </c>
      <c r="P503" s="2" t="s">
        <v>405</v>
      </c>
      <c r="Q503" s="2" t="s">
        <v>219</v>
      </c>
      <c r="R503" s="2" t="s">
        <v>220</v>
      </c>
      <c r="S503" s="2" t="s">
        <v>3959</v>
      </c>
      <c r="T503" s="2" t="s">
        <v>222</v>
      </c>
      <c r="U503" s="2" t="s">
        <v>223</v>
      </c>
      <c r="V503" s="2" t="s">
        <v>441</v>
      </c>
      <c r="W503" s="2" t="s">
        <v>3015</v>
      </c>
      <c r="X503" s="2" t="s">
        <v>3029</v>
      </c>
      <c r="Y503" s="2" t="s">
        <v>942</v>
      </c>
      <c r="Z503" s="4">
        <v>305</v>
      </c>
      <c r="AA503" s="4">
        <f>=ROUNDDOWN(19.0625,0)</f>
      </c>
      <c r="AB503" s="5">
        <v>16</v>
      </c>
      <c r="AC503" s="2" t="s">
        <v>3895</v>
      </c>
      <c r="AD503" s="4">
        <v>100</v>
      </c>
      <c r="AE503" s="4">
        <v>390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>
        <v>29</v>
      </c>
      <c r="AQ503" s="8">
        <v>1946.63</v>
      </c>
      <c r="AR503" s="4">
        <v>14</v>
      </c>
      <c r="AS503" s="8">
        <v>933.93</v>
      </c>
      <c r="AT503" s="7">
        <v>1.0714</v>
      </c>
      <c r="AU503" s="7">
        <v>1.0843</v>
      </c>
      <c r="AV503" s="4" t="s">
        <v>220</v>
      </c>
      <c r="AW503" s="8" t="s">
        <v>220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>
        <v>0.5708</v>
      </c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 t="s">
        <v>220</v>
      </c>
      <c r="BJ503" s="4">
        <v>29</v>
      </c>
      <c r="BK503" s="8">
        <v>1946.63</v>
      </c>
      <c r="BL503" s="2" t="s">
        <v>3965</v>
      </c>
      <c r="BM503" s="7">
        <v>1</v>
      </c>
      <c r="BN503" s="7">
        <v>1</v>
      </c>
      <c r="BO503" s="4">
        <v>7</v>
      </c>
      <c r="BP503" s="8">
        <v>478.31</v>
      </c>
      <c r="BQ503" s="4">
        <v>6</v>
      </c>
      <c r="BR503" s="8">
        <v>409.98</v>
      </c>
      <c r="BS503" s="7">
        <v>0.1667</v>
      </c>
      <c r="BT503" s="7">
        <v>0.1667</v>
      </c>
      <c r="BU503" s="2" t="s">
        <v>230</v>
      </c>
      <c r="BV503" s="2" t="s">
        <v>217</v>
      </c>
      <c r="BW503" s="2" t="s">
        <v>220</v>
      </c>
      <c r="BX503" s="2" t="s">
        <v>1814</v>
      </c>
      <c r="BY503" s="2" t="s">
        <v>232</v>
      </c>
      <c r="BZ503" s="2" t="s">
        <v>220</v>
      </c>
      <c r="CA503" s="4"/>
      <c r="CB503" s="8"/>
      <c r="CC503" s="4">
        <v>2</v>
      </c>
      <c r="CD503" s="8">
        <v>134.76</v>
      </c>
      <c r="CE503" s="7">
        <v>-1</v>
      </c>
      <c r="CF503" s="7">
        <v>-1</v>
      </c>
      <c r="CG503" s="2" t="s">
        <v>230</v>
      </c>
      <c r="CH503" s="2" t="s">
        <v>217</v>
      </c>
      <c r="CI503" s="2" t="s">
        <v>3746</v>
      </c>
      <c r="CJ503" s="2" t="s">
        <v>2041</v>
      </c>
      <c r="CK503" s="2" t="s">
        <v>232</v>
      </c>
      <c r="CL503" s="2" t="s">
        <v>220</v>
      </c>
      <c r="CM503" s="4"/>
      <c r="CN503" s="8"/>
      <c r="CO503" s="4"/>
      <c r="CP503" s="8"/>
      <c r="CQ503" s="7"/>
      <c r="CR503" s="7"/>
      <c r="CS503" s="2" t="s">
        <v>230</v>
      </c>
      <c r="CT503" s="2" t="s">
        <v>274</v>
      </c>
      <c r="CU503" s="2" t="s">
        <v>936</v>
      </c>
      <c r="CV503" s="2" t="s">
        <v>3966</v>
      </c>
      <c r="CW503" s="2" t="s">
        <v>232</v>
      </c>
      <c r="CX503" s="2" t="s">
        <v>220</v>
      </c>
      <c r="CY503" s="4">
        <v>12</v>
      </c>
      <c r="CZ503" s="8">
        <v>784.32</v>
      </c>
      <c r="DA503" s="4">
        <v>5</v>
      </c>
      <c r="DB503" s="8">
        <v>326.8</v>
      </c>
      <c r="DC503" s="7">
        <v>1.4</v>
      </c>
      <c r="DD503" s="7">
        <v>1.4</v>
      </c>
      <c r="DE503" s="2" t="s">
        <v>230</v>
      </c>
      <c r="DF503" s="2" t="s">
        <v>217</v>
      </c>
      <c r="DG503" s="2" t="s">
        <v>3746</v>
      </c>
      <c r="DH503" s="2" t="s">
        <v>3842</v>
      </c>
      <c r="DI503" s="2" t="s">
        <v>232</v>
      </c>
      <c r="DJ503" s="2" t="s">
        <v>220</v>
      </c>
      <c r="DK503" s="4">
        <v>1</v>
      </c>
      <c r="DL503" s="8">
        <v>83.19</v>
      </c>
      <c r="DM503" s="4"/>
      <c r="DN503" s="8"/>
      <c r="DO503" s="7"/>
      <c r="DP503" s="7"/>
      <c r="DQ503" s="2" t="s">
        <v>230</v>
      </c>
      <c r="DR503" s="2" t="s">
        <v>217</v>
      </c>
      <c r="DS503" s="2" t="s">
        <v>942</v>
      </c>
      <c r="DT503" s="2" t="s">
        <v>3621</v>
      </c>
      <c r="DU503" s="2" t="s">
        <v>232</v>
      </c>
      <c r="DV503" s="2" t="s">
        <v>220</v>
      </c>
      <c r="DW503" s="4"/>
      <c r="DX503" s="8"/>
      <c r="DY503" s="4"/>
      <c r="DZ503" s="8"/>
      <c r="EA503" s="7"/>
      <c r="EB503" s="7"/>
      <c r="EC503" s="2" t="s">
        <v>230</v>
      </c>
      <c r="ED503" s="2" t="s">
        <v>217</v>
      </c>
      <c r="EE503" s="2" t="s">
        <v>1892</v>
      </c>
      <c r="EF503" s="2" t="s">
        <v>378</v>
      </c>
      <c r="EG503" s="2" t="s">
        <v>232</v>
      </c>
      <c r="EH503" s="2" t="s">
        <v>220</v>
      </c>
      <c r="EI503" s="4">
        <v>6</v>
      </c>
      <c r="EJ503" s="8">
        <v>404.28</v>
      </c>
      <c r="EK503" s="4"/>
      <c r="EL503" s="8"/>
      <c r="EM503" s="7"/>
      <c r="EN503" s="7"/>
      <c r="EO503" s="2" t="s">
        <v>230</v>
      </c>
      <c r="EP503" s="2" t="s">
        <v>217</v>
      </c>
      <c r="EQ503" s="2" t="s">
        <v>3155</v>
      </c>
      <c r="ER503" s="2" t="s">
        <v>3967</v>
      </c>
      <c r="ES503" s="2" t="s">
        <v>232</v>
      </c>
      <c r="ET503" s="2" t="s">
        <v>220</v>
      </c>
      <c r="EU503" s="4">
        <v>3</v>
      </c>
      <c r="EV503" s="8">
        <v>196.53</v>
      </c>
      <c r="EW503" s="4"/>
      <c r="EX503" s="8"/>
      <c r="EY503" s="7"/>
      <c r="EZ503" s="7"/>
      <c r="FA503" s="2" t="s">
        <v>230</v>
      </c>
      <c r="FB503" s="2" t="s">
        <v>217</v>
      </c>
      <c r="FC503" s="2" t="s">
        <v>3962</v>
      </c>
      <c r="FD503" s="2" t="s">
        <v>732</v>
      </c>
      <c r="FE503" s="2" t="s">
        <v>232</v>
      </c>
      <c r="FF503" s="2" t="s">
        <v>220</v>
      </c>
      <c r="FG503" s="4"/>
      <c r="FH503" s="8"/>
      <c r="FI503" s="4"/>
      <c r="FJ503" s="8"/>
      <c r="FK503" s="7"/>
      <c r="FL503" s="7"/>
      <c r="FM503" s="2" t="s">
        <v>230</v>
      </c>
      <c r="FN503" s="2" t="s">
        <v>217</v>
      </c>
      <c r="FO503" s="2" t="s">
        <v>378</v>
      </c>
      <c r="FP503" s="2" t="s">
        <v>3968</v>
      </c>
      <c r="FQ503" s="2" t="s">
        <v>232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277</v>
      </c>
      <c r="FZ503" s="2" t="s">
        <v>217</v>
      </c>
      <c r="GA503" s="2" t="s">
        <v>220</v>
      </c>
      <c r="GB503" s="2" t="s">
        <v>220</v>
      </c>
      <c r="GC503" s="2" t="s">
        <v>232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277</v>
      </c>
      <c r="GL503" s="2" t="s">
        <v>217</v>
      </c>
      <c r="GM503" s="2" t="s">
        <v>220</v>
      </c>
      <c r="GN503" s="2" t="s">
        <v>220</v>
      </c>
      <c r="GO503" s="2" t="s">
        <v>232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268</v>
      </c>
      <c r="GX503" s="2" t="s">
        <v>217</v>
      </c>
      <c r="GY503" s="2" t="s">
        <v>220</v>
      </c>
      <c r="GZ503" s="2" t="s">
        <v>220</v>
      </c>
      <c r="HA503" s="2" t="s">
        <v>232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230</v>
      </c>
      <c r="HJ503" s="2" t="s">
        <v>217</v>
      </c>
      <c r="HK503" s="2" t="s">
        <v>3421</v>
      </c>
      <c r="HL503" s="2" t="s">
        <v>220</v>
      </c>
      <c r="HM503" s="2" t="s">
        <v>232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230</v>
      </c>
      <c r="HV503" s="2" t="s">
        <v>217</v>
      </c>
      <c r="HW503" s="2" t="s">
        <v>3159</v>
      </c>
      <c r="HX503" s="2" t="s">
        <v>220</v>
      </c>
      <c r="HY503" s="2" t="s">
        <v>232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230</v>
      </c>
      <c r="IH503" s="2" t="s">
        <v>217</v>
      </c>
      <c r="II503" s="2" t="s">
        <v>942</v>
      </c>
      <c r="IJ503" s="2" t="s">
        <v>220</v>
      </c>
      <c r="IK503" s="2" t="s">
        <v>232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277</v>
      </c>
      <c r="IT503" s="2" t="s">
        <v>217</v>
      </c>
      <c r="IU503" s="2" t="s">
        <v>220</v>
      </c>
      <c r="IV503" s="2" t="s">
        <v>220</v>
      </c>
      <c r="IW503" s="2" t="s">
        <v>232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254</v>
      </c>
      <c r="JF503" s="2" t="s">
        <v>217</v>
      </c>
      <c r="JG503" s="2" t="s">
        <v>220</v>
      </c>
      <c r="JH503" s="2" t="s">
        <v>220</v>
      </c>
      <c r="JI503" s="2" t="s">
        <v>232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277</v>
      </c>
      <c r="JR503" s="2" t="s">
        <v>217</v>
      </c>
      <c r="JS503" s="2" t="s">
        <v>220</v>
      </c>
      <c r="JT503" s="2" t="s">
        <v>220</v>
      </c>
      <c r="JU503" s="2" t="s">
        <v>232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277</v>
      </c>
      <c r="KD503" s="2" t="s">
        <v>217</v>
      </c>
      <c r="KE503" s="2" t="s">
        <v>220</v>
      </c>
      <c r="KF503" s="2" t="s">
        <v>220</v>
      </c>
      <c r="KG503" s="2" t="s">
        <v>232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277</v>
      </c>
      <c r="KP503" s="2" t="s">
        <v>217</v>
      </c>
      <c r="KQ503" s="2" t="s">
        <v>220</v>
      </c>
      <c r="KR503" s="2" t="s">
        <v>220</v>
      </c>
      <c r="KS503" s="2" t="s">
        <v>232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268</v>
      </c>
      <c r="LB503" s="2" t="s">
        <v>217</v>
      </c>
      <c r="LC503" s="2" t="s">
        <v>220</v>
      </c>
      <c r="LD503" s="2" t="s">
        <v>220</v>
      </c>
      <c r="LE503" s="2" t="s">
        <v>232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254</v>
      </c>
      <c r="LN503" s="2" t="s">
        <v>217</v>
      </c>
      <c r="LO503" s="2" t="s">
        <v>220</v>
      </c>
      <c r="LP503" s="2" t="s">
        <v>220</v>
      </c>
      <c r="LQ503" s="2" t="s">
        <v>232</v>
      </c>
      <c r="LR503" s="2" t="s">
        <v>220</v>
      </c>
      <c r="LS503" s="4"/>
      <c r="LT503" s="8"/>
      <c r="LU503" s="4">
        <v>1</v>
      </c>
      <c r="LV503" s="8">
        <v>62.39</v>
      </c>
      <c r="LW503" s="7">
        <v>-1</v>
      </c>
      <c r="LX503" s="7">
        <v>-1</v>
      </c>
      <c r="LY503" s="2" t="s">
        <v>230</v>
      </c>
      <c r="LZ503" s="2" t="s">
        <v>270</v>
      </c>
      <c r="MA503" s="2" t="s">
        <v>3963</v>
      </c>
      <c r="MB503" s="2" t="s">
        <v>1256</v>
      </c>
      <c r="MC503" s="2" t="s">
        <v>232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230</v>
      </c>
      <c r="ML503" s="2" t="s">
        <v>270</v>
      </c>
      <c r="MM503" s="2" t="s">
        <v>421</v>
      </c>
      <c r="MN503" s="2" t="s">
        <v>220</v>
      </c>
      <c r="MO503" s="2" t="s">
        <v>232</v>
      </c>
      <c r="MP503" s="2" t="s">
        <v>220</v>
      </c>
      <c r="MQ503" s="4"/>
      <c r="MR503" s="8"/>
      <c r="MS503" s="4"/>
      <c r="MT503" s="8"/>
      <c r="MU503" s="7"/>
      <c r="MV503" s="7"/>
      <c r="MW503" s="2" t="s">
        <v>254</v>
      </c>
      <c r="MX503" s="2" t="s">
        <v>217</v>
      </c>
      <c r="MY503" s="2" t="s">
        <v>220</v>
      </c>
      <c r="MZ503" s="2" t="s">
        <v>220</v>
      </c>
      <c r="NA503" s="2" t="s">
        <v>232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268</v>
      </c>
      <c r="NJ503" s="2" t="s">
        <v>217</v>
      </c>
      <c r="NK503" s="2" t="s">
        <v>220</v>
      </c>
      <c r="NL503" s="2" t="s">
        <v>220</v>
      </c>
      <c r="NM503" s="2" t="s">
        <v>232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277</v>
      </c>
      <c r="NV503" s="2" t="s">
        <v>217</v>
      </c>
      <c r="NW503" s="2" t="s">
        <v>220</v>
      </c>
      <c r="NX503" s="2" t="s">
        <v>220</v>
      </c>
      <c r="NY503" s="2" t="s">
        <v>232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220</v>
      </c>
      <c r="OI503" s="2" t="s">
        <v>220</v>
      </c>
      <c r="OJ503" s="2" t="s">
        <v>220</v>
      </c>
      <c r="OK503" s="2" t="s">
        <v>220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220</v>
      </c>
      <c r="OT503" s="2" t="s">
        <v>220</v>
      </c>
      <c r="OU503" s="2" t="s">
        <v>220</v>
      </c>
      <c r="OV503" s="2" t="s">
        <v>220</v>
      </c>
      <c r="OW503" s="2" t="s">
        <v>220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277</v>
      </c>
      <c r="PF503" s="2" t="s">
        <v>217</v>
      </c>
      <c r="PG503" s="2" t="s">
        <v>220</v>
      </c>
      <c r="PH503" s="2" t="s">
        <v>220</v>
      </c>
      <c r="PI503" s="2" t="s">
        <v>232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220</v>
      </c>
      <c r="PR503" s="2" t="s">
        <v>220</v>
      </c>
      <c r="PS503" s="2" t="s">
        <v>220</v>
      </c>
      <c r="PT503" s="2" t="s">
        <v>220</v>
      </c>
      <c r="PU503" s="2" t="s">
        <v>220</v>
      </c>
      <c r="PV503" s="2" t="s">
        <v>220</v>
      </c>
      <c r="PW503" s="4">
        <v>305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>
        <v>100</v>
      </c>
      <c r="RZ503" s="4"/>
      <c r="SA503" s="4"/>
      <c r="SB503" s="4"/>
      <c r="SC503" s="4"/>
      <c r="SD503" s="4">
        <v>100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>
        <v>190</v>
      </c>
      <c r="TC503" s="4"/>
      <c r="TD503" s="4"/>
      <c r="TE503" s="4"/>
      <c r="TF503" s="4"/>
      <c r="TG503" s="4"/>
      <c r="TH503" s="4"/>
    </row>
    <row r="504">
      <c r="A504" s="2" t="s">
        <v>3969</v>
      </c>
      <c r="B504" s="2" t="s">
        <v>209</v>
      </c>
      <c r="C504" s="2" t="s">
        <v>3945</v>
      </c>
      <c r="D504" s="2" t="s">
        <v>2394</v>
      </c>
      <c r="E504" s="2" t="s">
        <v>2558</v>
      </c>
      <c r="F504" s="2" t="s">
        <v>3970</v>
      </c>
      <c r="G504" s="2" t="s">
        <v>3970</v>
      </c>
      <c r="H504" s="2" t="s">
        <v>3970</v>
      </c>
      <c r="I504" s="2" t="s">
        <v>3971</v>
      </c>
      <c r="J504" s="2" t="s">
        <v>3972</v>
      </c>
      <c r="K504" s="2" t="s">
        <v>3973</v>
      </c>
      <c r="L504" s="3">
        <v>39</v>
      </c>
      <c r="M504" s="3">
        <v>40.95</v>
      </c>
      <c r="N504" s="3">
        <v>89.99</v>
      </c>
      <c r="O504" s="2" t="s">
        <v>217</v>
      </c>
      <c r="P504" s="2" t="s">
        <v>405</v>
      </c>
      <c r="Q504" s="2" t="s">
        <v>219</v>
      </c>
      <c r="R504" s="2" t="s">
        <v>220</v>
      </c>
      <c r="S504" s="2" t="s">
        <v>3974</v>
      </c>
      <c r="T504" s="2" t="s">
        <v>222</v>
      </c>
      <c r="U504" s="2" t="s">
        <v>3975</v>
      </c>
      <c r="V504" s="2" t="s">
        <v>3976</v>
      </c>
      <c r="W504" s="2" t="s">
        <v>3015</v>
      </c>
      <c r="X504" s="2" t="s">
        <v>3144</v>
      </c>
      <c r="Y504" s="2" t="s">
        <v>3966</v>
      </c>
      <c r="Z504" s="4">
        <v>467</v>
      </c>
      <c r="AA504" s="4">
        <f>=ROUNDDOWN(31.1333333333333,0)</f>
      </c>
      <c r="AB504" s="5">
        <v>15</v>
      </c>
      <c r="AC504" s="2" t="s">
        <v>3977</v>
      </c>
      <c r="AD504" s="4">
        <v>60</v>
      </c>
      <c r="AE504" s="4">
        <v>250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10</v>
      </c>
      <c r="AQ504" s="8">
        <v>446.36</v>
      </c>
      <c r="AR504" s="4"/>
      <c r="AS504" s="8"/>
      <c r="AT504" s="7"/>
      <c r="AU504" s="7"/>
      <c r="AV504" s="4">
        <v>112</v>
      </c>
      <c r="AW504" s="8">
        <v>6910.38</v>
      </c>
      <c r="AX504" s="4">
        <v>124</v>
      </c>
      <c r="AY504" s="8">
        <v>7473.22</v>
      </c>
      <c r="AZ504" s="7">
        <v>-0.0968</v>
      </c>
      <c r="BA504" s="7">
        <v>-0.0753</v>
      </c>
      <c r="BB504" s="7">
        <v>0.0646</v>
      </c>
      <c r="BC504" s="4">
        <v>112</v>
      </c>
      <c r="BD504" s="8">
        <v>6910.38</v>
      </c>
      <c r="BE504" s="4">
        <v>124</v>
      </c>
      <c r="BF504" s="8">
        <v>7473.22</v>
      </c>
      <c r="BG504" s="7">
        <v>-0.0968</v>
      </c>
      <c r="BH504" s="7">
        <v>-0.0753</v>
      </c>
      <c r="BI504" s="7">
        <v>1</v>
      </c>
      <c r="BJ504" s="4">
        <v>10</v>
      </c>
      <c r="BK504" s="8">
        <v>446.36</v>
      </c>
      <c r="BL504" s="2" t="s">
        <v>2996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230</v>
      </c>
      <c r="BV504" s="2" t="s">
        <v>217</v>
      </c>
      <c r="BW504" s="2" t="s">
        <v>220</v>
      </c>
      <c r="BX504" s="2" t="s">
        <v>3789</v>
      </c>
      <c r="BY504" s="2" t="s">
        <v>232</v>
      </c>
      <c r="BZ504" s="2" t="s">
        <v>220</v>
      </c>
      <c r="CA504" s="4">
        <v>3</v>
      </c>
      <c r="CB504" s="8">
        <v>132.69</v>
      </c>
      <c r="CC504" s="4"/>
      <c r="CD504" s="8"/>
      <c r="CE504" s="7"/>
      <c r="CF504" s="7"/>
      <c r="CG504" s="2" t="s">
        <v>230</v>
      </c>
      <c r="CH504" s="2" t="s">
        <v>217</v>
      </c>
      <c r="CI504" s="2" t="s">
        <v>3934</v>
      </c>
      <c r="CJ504" s="2" t="s">
        <v>3628</v>
      </c>
      <c r="CK504" s="2" t="s">
        <v>232</v>
      </c>
      <c r="CL504" s="2" t="s">
        <v>220</v>
      </c>
      <c r="CM504" s="4">
        <v>4</v>
      </c>
      <c r="CN504" s="8">
        <v>183.44</v>
      </c>
      <c r="CO504" s="4"/>
      <c r="CP504" s="8"/>
      <c r="CQ504" s="7"/>
      <c r="CR504" s="7"/>
      <c r="CS504" s="2" t="s">
        <v>230</v>
      </c>
      <c r="CT504" s="2" t="s">
        <v>217</v>
      </c>
      <c r="CU504" s="2" t="s">
        <v>3978</v>
      </c>
      <c r="CV504" s="2" t="s">
        <v>3792</v>
      </c>
      <c r="CW504" s="2" t="s">
        <v>232</v>
      </c>
      <c r="CX504" s="2" t="s">
        <v>220</v>
      </c>
      <c r="CY504" s="4">
        <v>1</v>
      </c>
      <c r="CZ504" s="8">
        <v>44.23</v>
      </c>
      <c r="DA504" s="4"/>
      <c r="DB504" s="8"/>
      <c r="DC504" s="7"/>
      <c r="DD504" s="7"/>
      <c r="DE504" s="2" t="s">
        <v>230</v>
      </c>
      <c r="DF504" s="2" t="s">
        <v>217</v>
      </c>
      <c r="DG504" s="2" t="s">
        <v>3095</v>
      </c>
      <c r="DH504" s="2" t="s">
        <v>3979</v>
      </c>
      <c r="DI504" s="2" t="s">
        <v>232</v>
      </c>
      <c r="DJ504" s="2" t="s">
        <v>220</v>
      </c>
      <c r="DK504" s="4"/>
      <c r="DL504" s="8"/>
      <c r="DM504" s="4"/>
      <c r="DN504" s="8"/>
      <c r="DO504" s="7"/>
      <c r="DP504" s="7"/>
      <c r="DQ504" s="2" t="s">
        <v>230</v>
      </c>
      <c r="DR504" s="2" t="s">
        <v>217</v>
      </c>
      <c r="DS504" s="2" t="s">
        <v>732</v>
      </c>
      <c r="DT504" s="2" t="s">
        <v>3980</v>
      </c>
      <c r="DU504" s="2" t="s">
        <v>232</v>
      </c>
      <c r="DV504" s="2" t="s">
        <v>220</v>
      </c>
      <c r="DW504" s="4"/>
      <c r="DX504" s="8"/>
      <c r="DY504" s="4"/>
      <c r="DZ504" s="8"/>
      <c r="EA504" s="7"/>
      <c r="EB504" s="7"/>
      <c r="EC504" s="2" t="s">
        <v>230</v>
      </c>
      <c r="ED504" s="2" t="s">
        <v>217</v>
      </c>
      <c r="EE504" s="2" t="s">
        <v>3162</v>
      </c>
      <c r="EF504" s="2" t="s">
        <v>1567</v>
      </c>
      <c r="EG504" s="2" t="s">
        <v>232</v>
      </c>
      <c r="EH504" s="2" t="s">
        <v>220</v>
      </c>
      <c r="EI504" s="4"/>
      <c r="EJ504" s="8"/>
      <c r="EK504" s="4"/>
      <c r="EL504" s="8"/>
      <c r="EM504" s="7"/>
      <c r="EN504" s="7"/>
      <c r="EO504" s="2" t="s">
        <v>230</v>
      </c>
      <c r="EP504" s="2" t="s">
        <v>217</v>
      </c>
      <c r="EQ504" s="2" t="s">
        <v>3981</v>
      </c>
      <c r="ER504" s="2" t="s">
        <v>3382</v>
      </c>
      <c r="ES504" s="2" t="s">
        <v>232</v>
      </c>
      <c r="ET504" s="2" t="s">
        <v>220</v>
      </c>
      <c r="EU504" s="4">
        <v>2</v>
      </c>
      <c r="EV504" s="8">
        <v>86</v>
      </c>
      <c r="EW504" s="4"/>
      <c r="EX504" s="8"/>
      <c r="EY504" s="7"/>
      <c r="EZ504" s="7"/>
      <c r="FA504" s="2" t="s">
        <v>230</v>
      </c>
      <c r="FB504" s="2" t="s">
        <v>217</v>
      </c>
      <c r="FC504" s="2" t="s">
        <v>3158</v>
      </c>
      <c r="FD504" s="2" t="s">
        <v>3421</v>
      </c>
      <c r="FE504" s="2" t="s">
        <v>232</v>
      </c>
      <c r="FF504" s="2" t="s">
        <v>220</v>
      </c>
      <c r="FG504" s="4"/>
      <c r="FH504" s="8"/>
      <c r="FI504" s="4"/>
      <c r="FJ504" s="8"/>
      <c r="FK504" s="7"/>
      <c r="FL504" s="7"/>
      <c r="FM504" s="2" t="s">
        <v>254</v>
      </c>
      <c r="FN504" s="2" t="s">
        <v>217</v>
      </c>
      <c r="FO504" s="2" t="s">
        <v>220</v>
      </c>
      <c r="FP504" s="2" t="s">
        <v>220</v>
      </c>
      <c r="FQ504" s="2" t="s">
        <v>232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277</v>
      </c>
      <c r="FZ504" s="2" t="s">
        <v>217</v>
      </c>
      <c r="GA504" s="2" t="s">
        <v>220</v>
      </c>
      <c r="GB504" s="2" t="s">
        <v>220</v>
      </c>
      <c r="GC504" s="2" t="s">
        <v>232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277</v>
      </c>
      <c r="GL504" s="2" t="s">
        <v>217</v>
      </c>
      <c r="GM504" s="2" t="s">
        <v>220</v>
      </c>
      <c r="GN504" s="2" t="s">
        <v>220</v>
      </c>
      <c r="GO504" s="2" t="s">
        <v>232</v>
      </c>
      <c r="GP504" s="2" t="s">
        <v>220</v>
      </c>
      <c r="GQ504" s="4"/>
      <c r="GR504" s="8"/>
      <c r="GS504" s="4"/>
      <c r="GT504" s="8"/>
      <c r="GU504" s="7"/>
      <c r="GV504" s="7"/>
      <c r="GW504" s="2" t="s">
        <v>268</v>
      </c>
      <c r="GX504" s="2" t="s">
        <v>217</v>
      </c>
      <c r="GY504" s="2" t="s">
        <v>220</v>
      </c>
      <c r="GZ504" s="2" t="s">
        <v>220</v>
      </c>
      <c r="HA504" s="2" t="s">
        <v>232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230</v>
      </c>
      <c r="HJ504" s="2" t="s">
        <v>217</v>
      </c>
      <c r="HK504" s="2" t="s">
        <v>3421</v>
      </c>
      <c r="HL504" s="2" t="s">
        <v>220</v>
      </c>
      <c r="HM504" s="2" t="s">
        <v>232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254</v>
      </c>
      <c r="HV504" s="2" t="s">
        <v>217</v>
      </c>
      <c r="HW504" s="2" t="s">
        <v>220</v>
      </c>
      <c r="HX504" s="2" t="s">
        <v>220</v>
      </c>
      <c r="HY504" s="2" t="s">
        <v>232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230</v>
      </c>
      <c r="IH504" s="2" t="s">
        <v>217</v>
      </c>
      <c r="II504" s="2" t="s">
        <v>732</v>
      </c>
      <c r="IJ504" s="2" t="s">
        <v>220</v>
      </c>
      <c r="IK504" s="2" t="s">
        <v>232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277</v>
      </c>
      <c r="IT504" s="2" t="s">
        <v>217</v>
      </c>
      <c r="IU504" s="2" t="s">
        <v>220</v>
      </c>
      <c r="IV504" s="2" t="s">
        <v>220</v>
      </c>
      <c r="IW504" s="2" t="s">
        <v>232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254</v>
      </c>
      <c r="JF504" s="2" t="s">
        <v>217</v>
      </c>
      <c r="JG504" s="2" t="s">
        <v>220</v>
      </c>
      <c r="JH504" s="2" t="s">
        <v>220</v>
      </c>
      <c r="JI504" s="2" t="s">
        <v>232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277</v>
      </c>
      <c r="JR504" s="2" t="s">
        <v>217</v>
      </c>
      <c r="JS504" s="2" t="s">
        <v>220</v>
      </c>
      <c r="JT504" s="2" t="s">
        <v>220</v>
      </c>
      <c r="JU504" s="2" t="s">
        <v>232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277</v>
      </c>
      <c r="KD504" s="2" t="s">
        <v>217</v>
      </c>
      <c r="KE504" s="2" t="s">
        <v>220</v>
      </c>
      <c r="KF504" s="2" t="s">
        <v>220</v>
      </c>
      <c r="KG504" s="2" t="s">
        <v>232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277</v>
      </c>
      <c r="KP504" s="2" t="s">
        <v>217</v>
      </c>
      <c r="KQ504" s="2" t="s">
        <v>220</v>
      </c>
      <c r="KR504" s="2" t="s">
        <v>220</v>
      </c>
      <c r="KS504" s="2" t="s">
        <v>232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268</v>
      </c>
      <c r="LB504" s="2" t="s">
        <v>217</v>
      </c>
      <c r="LC504" s="2" t="s">
        <v>220</v>
      </c>
      <c r="LD504" s="2" t="s">
        <v>220</v>
      </c>
      <c r="LE504" s="2" t="s">
        <v>232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254</v>
      </c>
      <c r="LN504" s="2" t="s">
        <v>217</v>
      </c>
      <c r="LO504" s="2" t="s">
        <v>220</v>
      </c>
      <c r="LP504" s="2" t="s">
        <v>220</v>
      </c>
      <c r="LQ504" s="2" t="s">
        <v>232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277</v>
      </c>
      <c r="LZ504" s="2" t="s">
        <v>217</v>
      </c>
      <c r="MA504" s="2" t="s">
        <v>220</v>
      </c>
      <c r="MB504" s="2" t="s">
        <v>220</v>
      </c>
      <c r="MC504" s="2" t="s">
        <v>232</v>
      </c>
      <c r="MD504" s="2" t="s">
        <v>220</v>
      </c>
      <c r="ME504" s="4"/>
      <c r="MF504" s="8"/>
      <c r="MG504" s="4"/>
      <c r="MH504" s="8"/>
      <c r="MI504" s="7"/>
      <c r="MJ504" s="7"/>
      <c r="MK504" s="2" t="s">
        <v>277</v>
      </c>
      <c r="ML504" s="2" t="s">
        <v>217</v>
      </c>
      <c r="MM504" s="2" t="s">
        <v>220</v>
      </c>
      <c r="MN504" s="2" t="s">
        <v>220</v>
      </c>
      <c r="MO504" s="2" t="s">
        <v>232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254</v>
      </c>
      <c r="MX504" s="2" t="s">
        <v>217</v>
      </c>
      <c r="MY504" s="2" t="s">
        <v>220</v>
      </c>
      <c r="MZ504" s="2" t="s">
        <v>220</v>
      </c>
      <c r="NA504" s="2" t="s">
        <v>232</v>
      </c>
      <c r="NB504" s="2" t="s">
        <v>220</v>
      </c>
      <c r="NC504" s="4"/>
      <c r="ND504" s="8"/>
      <c r="NE504" s="4"/>
      <c r="NF504" s="8"/>
      <c r="NG504" s="7"/>
      <c r="NH504" s="7"/>
      <c r="NI504" s="2" t="s">
        <v>268</v>
      </c>
      <c r="NJ504" s="2" t="s">
        <v>217</v>
      </c>
      <c r="NK504" s="2" t="s">
        <v>220</v>
      </c>
      <c r="NL504" s="2" t="s">
        <v>220</v>
      </c>
      <c r="NM504" s="2" t="s">
        <v>232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277</v>
      </c>
      <c r="NV504" s="2" t="s">
        <v>217</v>
      </c>
      <c r="NW504" s="2" t="s">
        <v>220</v>
      </c>
      <c r="NX504" s="2" t="s">
        <v>220</v>
      </c>
      <c r="NY504" s="2" t="s">
        <v>232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220</v>
      </c>
      <c r="OI504" s="2" t="s">
        <v>220</v>
      </c>
      <c r="OJ504" s="2" t="s">
        <v>220</v>
      </c>
      <c r="OK504" s="2" t="s">
        <v>220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220</v>
      </c>
      <c r="OT504" s="2" t="s">
        <v>220</v>
      </c>
      <c r="OU504" s="2" t="s">
        <v>220</v>
      </c>
      <c r="OV504" s="2" t="s">
        <v>220</v>
      </c>
      <c r="OW504" s="2" t="s">
        <v>220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277</v>
      </c>
      <c r="PF504" s="2" t="s">
        <v>217</v>
      </c>
      <c r="PG504" s="2" t="s">
        <v>220</v>
      </c>
      <c r="PH504" s="2" t="s">
        <v>220</v>
      </c>
      <c r="PI504" s="2" t="s">
        <v>232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220</v>
      </c>
      <c r="PR504" s="2" t="s">
        <v>220</v>
      </c>
      <c r="PS504" s="2" t="s">
        <v>220</v>
      </c>
      <c r="PT504" s="2" t="s">
        <v>220</v>
      </c>
      <c r="PU504" s="2" t="s">
        <v>220</v>
      </c>
      <c r="PV504" s="2" t="s">
        <v>220</v>
      </c>
      <c r="PW504" s="4">
        <v>467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>
        <v>60</v>
      </c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>
        <v>190</v>
      </c>
      <c r="TC504" s="4"/>
      <c r="TD504" s="4"/>
      <c r="TE504" s="4"/>
      <c r="TF504" s="4"/>
      <c r="TG504" s="4"/>
      <c r="TH504" s="4"/>
    </row>
    <row r="505">
      <c r="A505" s="2" t="s">
        <v>3982</v>
      </c>
      <c r="B505" s="2" t="s">
        <v>209</v>
      </c>
      <c r="C505" s="2" t="s">
        <v>3945</v>
      </c>
      <c r="D505" s="2" t="s">
        <v>2394</v>
      </c>
      <c r="E505" s="2" t="s">
        <v>2558</v>
      </c>
      <c r="F505" s="2" t="s">
        <v>3970</v>
      </c>
      <c r="G505" s="2" t="s">
        <v>3970</v>
      </c>
      <c r="H505" s="2" t="s">
        <v>3970</v>
      </c>
      <c r="I505" s="2" t="s">
        <v>3971</v>
      </c>
      <c r="J505" s="2" t="s">
        <v>215</v>
      </c>
      <c r="K505" s="2" t="s">
        <v>3973</v>
      </c>
      <c r="L505" s="3">
        <v>52.8</v>
      </c>
      <c r="M505" s="3">
        <v>55.43</v>
      </c>
      <c r="N505" s="3">
        <v>109.99</v>
      </c>
      <c r="O505" s="2" t="s">
        <v>217</v>
      </c>
      <c r="P505" s="2" t="s">
        <v>218</v>
      </c>
      <c r="Q505" s="2" t="s">
        <v>219</v>
      </c>
      <c r="R505" s="2" t="s">
        <v>220</v>
      </c>
      <c r="S505" s="2" t="s">
        <v>3974</v>
      </c>
      <c r="T505" s="2" t="s">
        <v>222</v>
      </c>
      <c r="U505" s="2" t="s">
        <v>223</v>
      </c>
      <c r="V505" s="2" t="s">
        <v>3976</v>
      </c>
      <c r="W505" s="2" t="s">
        <v>3015</v>
      </c>
      <c r="X505" s="2" t="s">
        <v>3144</v>
      </c>
      <c r="Y505" s="2" t="s">
        <v>2424</v>
      </c>
      <c r="Z505" s="4">
        <v>995</v>
      </c>
      <c r="AA505" s="4">
        <f>=ROUNDDOWN(23.6904761904762,0)</f>
      </c>
      <c r="AB505" s="5">
        <v>42</v>
      </c>
      <c r="AC505" s="2" t="s">
        <v>900</v>
      </c>
      <c r="AD505" s="4">
        <v>270</v>
      </c>
      <c r="AE505" s="4">
        <v>800</v>
      </c>
      <c r="AF505" s="6">
        <v>69</v>
      </c>
      <c r="AG505" s="6">
        <v>52</v>
      </c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>
        <v>59</v>
      </c>
      <c r="AQ505" s="8">
        <v>3513.69</v>
      </c>
      <c r="AR505" s="4">
        <v>77</v>
      </c>
      <c r="AS505" s="8">
        <v>4241.95</v>
      </c>
      <c r="AT505" s="7">
        <v>-0.2338</v>
      </c>
      <c r="AU505" s="7">
        <v>-0.1717</v>
      </c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>
        <v>0.5085</v>
      </c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>
        <v>59</v>
      </c>
      <c r="BK505" s="8">
        <v>3513.69</v>
      </c>
      <c r="BL505" s="2" t="s">
        <v>3983</v>
      </c>
      <c r="BM505" s="7">
        <v>1</v>
      </c>
      <c r="BN505" s="7">
        <v>1</v>
      </c>
      <c r="BO505" s="4">
        <v>41</v>
      </c>
      <c r="BP505" s="8">
        <v>2466.97</v>
      </c>
      <c r="BQ505" s="4">
        <v>22</v>
      </c>
      <c r="BR505" s="8">
        <v>1323.74</v>
      </c>
      <c r="BS505" s="7">
        <v>0.8636</v>
      </c>
      <c r="BT505" s="7">
        <v>0.8636</v>
      </c>
      <c r="BU505" s="2" t="s">
        <v>230</v>
      </c>
      <c r="BV505" s="2" t="s">
        <v>217</v>
      </c>
      <c r="BW505" s="2" t="s">
        <v>220</v>
      </c>
      <c r="BX505" s="2" t="s">
        <v>297</v>
      </c>
      <c r="BY505" s="2" t="s">
        <v>232</v>
      </c>
      <c r="BZ505" s="2" t="s">
        <v>220</v>
      </c>
      <c r="CA505" s="4"/>
      <c r="CB505" s="8"/>
      <c r="CC505" s="4">
        <v>6</v>
      </c>
      <c r="CD505" s="8">
        <v>357.6</v>
      </c>
      <c r="CE505" s="7">
        <v>-1</v>
      </c>
      <c r="CF505" s="7">
        <v>-1</v>
      </c>
      <c r="CG505" s="2" t="s">
        <v>230</v>
      </c>
      <c r="CH505" s="2" t="s">
        <v>217</v>
      </c>
      <c r="CI505" s="2" t="s">
        <v>1383</v>
      </c>
      <c r="CJ505" s="2" t="s">
        <v>276</v>
      </c>
      <c r="CK505" s="2" t="s">
        <v>232</v>
      </c>
      <c r="CL505" s="2" t="s">
        <v>220</v>
      </c>
      <c r="CM505" s="4"/>
      <c r="CN505" s="8"/>
      <c r="CO505" s="4">
        <v>1</v>
      </c>
      <c r="CP505" s="8">
        <v>57.19</v>
      </c>
      <c r="CQ505" s="7">
        <v>-1</v>
      </c>
      <c r="CR505" s="7">
        <v>-1</v>
      </c>
      <c r="CS505" s="2" t="s">
        <v>230</v>
      </c>
      <c r="CT505" s="2" t="s">
        <v>217</v>
      </c>
      <c r="CU505" s="2" t="s">
        <v>3984</v>
      </c>
      <c r="CV505" s="2" t="s">
        <v>2685</v>
      </c>
      <c r="CW505" s="2" t="s">
        <v>232</v>
      </c>
      <c r="CX505" s="2" t="s">
        <v>220</v>
      </c>
      <c r="CY505" s="4"/>
      <c r="CZ505" s="8"/>
      <c r="DA505" s="4">
        <v>3</v>
      </c>
      <c r="DB505" s="8">
        <v>164.04</v>
      </c>
      <c r="DC505" s="7">
        <v>-1</v>
      </c>
      <c r="DD505" s="7">
        <v>-1</v>
      </c>
      <c r="DE505" s="2" t="s">
        <v>230</v>
      </c>
      <c r="DF505" s="2" t="s">
        <v>217</v>
      </c>
      <c r="DG505" s="2" t="s">
        <v>2757</v>
      </c>
      <c r="DH505" s="2" t="s">
        <v>1743</v>
      </c>
      <c r="DI505" s="2" t="s">
        <v>232</v>
      </c>
      <c r="DJ505" s="2" t="s">
        <v>220</v>
      </c>
      <c r="DK505" s="4"/>
      <c r="DL505" s="8"/>
      <c r="DM505" s="4">
        <v>2</v>
      </c>
      <c r="DN505" s="8">
        <v>110.86</v>
      </c>
      <c r="DO505" s="7">
        <v>-1</v>
      </c>
      <c r="DP505" s="7">
        <v>-1</v>
      </c>
      <c r="DQ505" s="2" t="s">
        <v>230</v>
      </c>
      <c r="DR505" s="2" t="s">
        <v>217</v>
      </c>
      <c r="DS505" s="2" t="s">
        <v>1956</v>
      </c>
      <c r="DT505" s="2" t="s">
        <v>3985</v>
      </c>
      <c r="DU505" s="2" t="s">
        <v>232</v>
      </c>
      <c r="DV505" s="2" t="s">
        <v>220</v>
      </c>
      <c r="DW505" s="4"/>
      <c r="DX505" s="8"/>
      <c r="DY505" s="4">
        <v>27</v>
      </c>
      <c r="DZ505" s="8">
        <v>1307.4</v>
      </c>
      <c r="EA505" s="7">
        <v>-1</v>
      </c>
      <c r="EB505" s="7">
        <v>-1</v>
      </c>
      <c r="EC505" s="2" t="s">
        <v>230</v>
      </c>
      <c r="ED505" s="2" t="s">
        <v>217</v>
      </c>
      <c r="EE505" s="2" t="s">
        <v>730</v>
      </c>
      <c r="EF505" s="2" t="s">
        <v>459</v>
      </c>
      <c r="EG505" s="2" t="s">
        <v>232</v>
      </c>
      <c r="EH505" s="2" t="s">
        <v>220</v>
      </c>
      <c r="EI505" s="4">
        <v>10</v>
      </c>
      <c r="EJ505" s="8">
        <v>596</v>
      </c>
      <c r="EK505" s="4">
        <v>6</v>
      </c>
      <c r="EL505" s="8">
        <v>357.6</v>
      </c>
      <c r="EM505" s="7">
        <v>0.6667</v>
      </c>
      <c r="EN505" s="7">
        <v>0.6667</v>
      </c>
      <c r="EO505" s="2" t="s">
        <v>230</v>
      </c>
      <c r="EP505" s="2" t="s">
        <v>217</v>
      </c>
      <c r="EQ505" s="2" t="s">
        <v>3986</v>
      </c>
      <c r="ER505" s="2" t="s">
        <v>485</v>
      </c>
      <c r="ES505" s="2" t="s">
        <v>232</v>
      </c>
      <c r="ET505" s="2" t="s">
        <v>220</v>
      </c>
      <c r="EU505" s="4">
        <v>8</v>
      </c>
      <c r="EV505" s="8">
        <v>450.72</v>
      </c>
      <c r="EW505" s="4">
        <v>4</v>
      </c>
      <c r="EX505" s="8">
        <v>225.36</v>
      </c>
      <c r="EY505" s="7">
        <v>1</v>
      </c>
      <c r="EZ505" s="7">
        <v>1</v>
      </c>
      <c r="FA505" s="2" t="s">
        <v>230</v>
      </c>
      <c r="FB505" s="2" t="s">
        <v>217</v>
      </c>
      <c r="FC505" s="2" t="s">
        <v>1290</v>
      </c>
      <c r="FD505" s="2" t="s">
        <v>663</v>
      </c>
      <c r="FE505" s="2" t="s">
        <v>232</v>
      </c>
      <c r="FF505" s="2" t="s">
        <v>220</v>
      </c>
      <c r="FG505" s="4"/>
      <c r="FH505" s="8"/>
      <c r="FI505" s="4">
        <v>6</v>
      </c>
      <c r="FJ505" s="8">
        <v>338.16</v>
      </c>
      <c r="FK505" s="7">
        <v>-1</v>
      </c>
      <c r="FL505" s="7">
        <v>-1</v>
      </c>
      <c r="FM505" s="2" t="s">
        <v>230</v>
      </c>
      <c r="FN505" s="2" t="s">
        <v>217</v>
      </c>
      <c r="FO505" s="2" t="s">
        <v>1205</v>
      </c>
      <c r="FP505" s="2" t="s">
        <v>3987</v>
      </c>
      <c r="FQ505" s="2" t="s">
        <v>232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277</v>
      </c>
      <c r="FZ505" s="2" t="s">
        <v>217</v>
      </c>
      <c r="GA505" s="2" t="s">
        <v>220</v>
      </c>
      <c r="GB505" s="2" t="s">
        <v>220</v>
      </c>
      <c r="GC505" s="2" t="s">
        <v>232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230</v>
      </c>
      <c r="GL505" s="2" t="s">
        <v>217</v>
      </c>
      <c r="GM505" s="2" t="s">
        <v>380</v>
      </c>
      <c r="GN505" s="2" t="s">
        <v>220</v>
      </c>
      <c r="GO505" s="2" t="s">
        <v>232</v>
      </c>
      <c r="GP505" s="2" t="s">
        <v>220</v>
      </c>
      <c r="GQ505" s="4"/>
      <c r="GR505" s="8"/>
      <c r="GS505" s="4"/>
      <c r="GT505" s="8"/>
      <c r="GU505" s="7"/>
      <c r="GV505" s="7"/>
      <c r="GW505" s="2" t="s">
        <v>268</v>
      </c>
      <c r="GX505" s="2" t="s">
        <v>217</v>
      </c>
      <c r="GY505" s="2" t="s">
        <v>220</v>
      </c>
      <c r="GZ505" s="2" t="s">
        <v>220</v>
      </c>
      <c r="HA505" s="2" t="s">
        <v>232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230</v>
      </c>
      <c r="HJ505" s="2" t="s">
        <v>217</v>
      </c>
      <c r="HK505" s="2" t="s">
        <v>3421</v>
      </c>
      <c r="HL505" s="2" t="s">
        <v>220</v>
      </c>
      <c r="HM505" s="2" t="s">
        <v>232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230</v>
      </c>
      <c r="HV505" s="2" t="s">
        <v>217</v>
      </c>
      <c r="HW505" s="2" t="s">
        <v>970</v>
      </c>
      <c r="HX505" s="2" t="s">
        <v>220</v>
      </c>
      <c r="HY505" s="2" t="s">
        <v>232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230</v>
      </c>
      <c r="IH505" s="2" t="s">
        <v>217</v>
      </c>
      <c r="II505" s="2" t="s">
        <v>1282</v>
      </c>
      <c r="IJ505" s="2" t="s">
        <v>972</v>
      </c>
      <c r="IK505" s="2" t="s">
        <v>232</v>
      </c>
      <c r="IL505" s="2" t="s">
        <v>220</v>
      </c>
      <c r="IM505" s="4"/>
      <c r="IN505" s="8"/>
      <c r="IO505" s="4"/>
      <c r="IP505" s="8"/>
      <c r="IQ505" s="7"/>
      <c r="IR505" s="7"/>
      <c r="IS505" s="2" t="s">
        <v>1188</v>
      </c>
      <c r="IT505" s="2" t="s">
        <v>270</v>
      </c>
      <c r="IU505" s="2" t="s">
        <v>3988</v>
      </c>
      <c r="IV505" s="2" t="s">
        <v>2466</v>
      </c>
      <c r="IW505" s="2" t="s">
        <v>232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230</v>
      </c>
      <c r="JF505" s="2" t="s">
        <v>217</v>
      </c>
      <c r="JG505" s="2" t="s">
        <v>329</v>
      </c>
      <c r="JH505" s="2" t="s">
        <v>1064</v>
      </c>
      <c r="JI505" s="2" t="s">
        <v>232</v>
      </c>
      <c r="JJ505" s="2" t="s">
        <v>220</v>
      </c>
      <c r="JK505" s="4"/>
      <c r="JL505" s="8"/>
      <c r="JM505" s="4"/>
      <c r="JN505" s="8"/>
      <c r="JO505" s="7"/>
      <c r="JP505" s="7"/>
      <c r="JQ505" s="2" t="s">
        <v>277</v>
      </c>
      <c r="JR505" s="2" t="s">
        <v>217</v>
      </c>
      <c r="JS505" s="2" t="s">
        <v>220</v>
      </c>
      <c r="JT505" s="2" t="s">
        <v>220</v>
      </c>
      <c r="JU505" s="2" t="s">
        <v>232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230</v>
      </c>
      <c r="KD505" s="2" t="s">
        <v>217</v>
      </c>
      <c r="KE505" s="2" t="s">
        <v>798</v>
      </c>
      <c r="KF505" s="2" t="s">
        <v>220</v>
      </c>
      <c r="KG505" s="2" t="s">
        <v>232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277</v>
      </c>
      <c r="KP505" s="2" t="s">
        <v>217</v>
      </c>
      <c r="KQ505" s="2" t="s">
        <v>220</v>
      </c>
      <c r="KR505" s="2" t="s">
        <v>220</v>
      </c>
      <c r="KS505" s="2" t="s">
        <v>232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268</v>
      </c>
      <c r="LB505" s="2" t="s">
        <v>217</v>
      </c>
      <c r="LC505" s="2" t="s">
        <v>220</v>
      </c>
      <c r="LD505" s="2" t="s">
        <v>220</v>
      </c>
      <c r="LE505" s="2" t="s">
        <v>232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254</v>
      </c>
      <c r="LN505" s="2" t="s">
        <v>217</v>
      </c>
      <c r="LO505" s="2" t="s">
        <v>220</v>
      </c>
      <c r="LP505" s="2" t="s">
        <v>220</v>
      </c>
      <c r="LQ505" s="2" t="s">
        <v>232</v>
      </c>
      <c r="LR505" s="2" t="s">
        <v>220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270</v>
      </c>
      <c r="MA505" s="2" t="s">
        <v>543</v>
      </c>
      <c r="MB505" s="2" t="s">
        <v>1254</v>
      </c>
      <c r="MC505" s="2" t="s">
        <v>232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416</v>
      </c>
      <c r="ML505" s="2" t="s">
        <v>217</v>
      </c>
      <c r="MM505" s="2" t="s">
        <v>220</v>
      </c>
      <c r="MN505" s="2" t="s">
        <v>220</v>
      </c>
      <c r="MO505" s="2" t="s">
        <v>232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230</v>
      </c>
      <c r="MX505" s="2" t="s">
        <v>274</v>
      </c>
      <c r="MY505" s="2" t="s">
        <v>1568</v>
      </c>
      <c r="MZ505" s="2" t="s">
        <v>1208</v>
      </c>
      <c r="NA505" s="2" t="s">
        <v>232</v>
      </c>
      <c r="NB505" s="2" t="s">
        <v>220</v>
      </c>
      <c r="NC505" s="4"/>
      <c r="ND505" s="8"/>
      <c r="NE505" s="4"/>
      <c r="NF505" s="8"/>
      <c r="NG505" s="7"/>
      <c r="NH505" s="7"/>
      <c r="NI505" s="2" t="s">
        <v>220</v>
      </c>
      <c r="NJ505" s="2" t="s">
        <v>220</v>
      </c>
      <c r="NK505" s="2" t="s">
        <v>220</v>
      </c>
      <c r="NL505" s="2" t="s">
        <v>220</v>
      </c>
      <c r="NM505" s="2" t="s">
        <v>220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277</v>
      </c>
      <c r="NV505" s="2" t="s">
        <v>217</v>
      </c>
      <c r="NW505" s="2" t="s">
        <v>220</v>
      </c>
      <c r="NX505" s="2" t="s">
        <v>220</v>
      </c>
      <c r="NY505" s="2" t="s">
        <v>232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217</v>
      </c>
      <c r="OI505" s="2" t="s">
        <v>220</v>
      </c>
      <c r="OJ505" s="2" t="s">
        <v>220</v>
      </c>
      <c r="OK505" s="2" t="s">
        <v>232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254</v>
      </c>
      <c r="OT505" s="2" t="s">
        <v>270</v>
      </c>
      <c r="OU505" s="2" t="s">
        <v>220</v>
      </c>
      <c r="OV505" s="2" t="s">
        <v>220</v>
      </c>
      <c r="OW505" s="2" t="s">
        <v>232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220</v>
      </c>
      <c r="PF505" s="2" t="s">
        <v>220</v>
      </c>
      <c r="PG505" s="2" t="s">
        <v>220</v>
      </c>
      <c r="PH505" s="2" t="s">
        <v>220</v>
      </c>
      <c r="PI505" s="2" t="s">
        <v>220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254</v>
      </c>
      <c r="PR505" s="2" t="s">
        <v>270</v>
      </c>
      <c r="PS505" s="2" t="s">
        <v>220</v>
      </c>
      <c r="PT505" s="2" t="s">
        <v>220</v>
      </c>
      <c r="PU505" s="2" t="s">
        <v>232</v>
      </c>
      <c r="PV505" s="2" t="s">
        <v>220</v>
      </c>
      <c r="PW505" s="4">
        <v>901</v>
      </c>
      <c r="PX505" s="4"/>
      <c r="PY505" s="4"/>
      <c r="PZ505" s="4"/>
      <c r="QA505" s="4">
        <v>92</v>
      </c>
      <c r="QB505" s="4"/>
      <c r="QC505" s="4"/>
      <c r="QD505" s="4">
        <v>2</v>
      </c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>
        <v>270</v>
      </c>
      <c r="RT505" s="4"/>
      <c r="RU505" s="4"/>
      <c r="RV505" s="4"/>
      <c r="RW505" s="4"/>
      <c r="RX505" s="4"/>
      <c r="RY505" s="4"/>
      <c r="RZ505" s="4"/>
      <c r="SA505" s="4"/>
      <c r="SB505" s="4">
        <v>310</v>
      </c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>
        <v>220</v>
      </c>
      <c r="TC505" s="4"/>
      <c r="TD505" s="4"/>
      <c r="TE505" s="4"/>
      <c r="TF505" s="4"/>
      <c r="TG505" s="4"/>
      <c r="TH505" s="4"/>
    </row>
    <row r="506">
      <c r="A506" s="2" t="s">
        <v>3989</v>
      </c>
      <c r="B506" s="2" t="s">
        <v>209</v>
      </c>
      <c r="C506" s="2" t="s">
        <v>3945</v>
      </c>
      <c r="D506" s="2" t="s">
        <v>2394</v>
      </c>
      <c r="E506" s="2" t="s">
        <v>2558</v>
      </c>
      <c r="F506" s="2" t="s">
        <v>3970</v>
      </c>
      <c r="G506" s="2" t="s">
        <v>3970</v>
      </c>
      <c r="H506" s="2" t="s">
        <v>3970</v>
      </c>
      <c r="I506" s="2" t="s">
        <v>3971</v>
      </c>
      <c r="J506" s="2" t="s">
        <v>282</v>
      </c>
      <c r="K506" s="2" t="s">
        <v>3973</v>
      </c>
      <c r="L506" s="3">
        <v>63.7</v>
      </c>
      <c r="M506" s="3">
        <v>66.88</v>
      </c>
      <c r="N506" s="3">
        <v>129.99</v>
      </c>
      <c r="O506" s="2" t="s">
        <v>217</v>
      </c>
      <c r="P506" s="2" t="s">
        <v>218</v>
      </c>
      <c r="Q506" s="2" t="s">
        <v>219</v>
      </c>
      <c r="R506" s="2" t="s">
        <v>220</v>
      </c>
      <c r="S506" s="2" t="s">
        <v>3974</v>
      </c>
      <c r="T506" s="2" t="s">
        <v>222</v>
      </c>
      <c r="U506" s="2" t="s">
        <v>223</v>
      </c>
      <c r="V506" s="2" t="s">
        <v>3976</v>
      </c>
      <c r="W506" s="2" t="s">
        <v>3015</v>
      </c>
      <c r="X506" s="2" t="s">
        <v>3144</v>
      </c>
      <c r="Y506" s="2" t="s">
        <v>2424</v>
      </c>
      <c r="Z506" s="4">
        <v>1012</v>
      </c>
      <c r="AA506" s="4">
        <f>=ROUNDDOWN(46,0)</f>
      </c>
      <c r="AB506" s="5">
        <v>22</v>
      </c>
      <c r="AC506" s="2" t="s">
        <v>900</v>
      </c>
      <c r="AD506" s="4">
        <v>230</v>
      </c>
      <c r="AE506" s="4">
        <v>540</v>
      </c>
      <c r="AF506" s="6">
        <v>69</v>
      </c>
      <c r="AG506" s="6">
        <v>52</v>
      </c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>
        <v>43</v>
      </c>
      <c r="AQ506" s="8">
        <v>2950.33</v>
      </c>
      <c r="AR506" s="4">
        <v>47</v>
      </c>
      <c r="AS506" s="8">
        <v>3231.27</v>
      </c>
      <c r="AT506" s="7">
        <v>-0.0851</v>
      </c>
      <c r="AU506" s="7">
        <v>-0.0869</v>
      </c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>
        <v>0.4269</v>
      </c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>
        <v>43</v>
      </c>
      <c r="BK506" s="8">
        <v>2950.33</v>
      </c>
      <c r="BL506" s="2" t="s">
        <v>3990</v>
      </c>
      <c r="BM506" s="7">
        <v>1</v>
      </c>
      <c r="BN506" s="7">
        <v>1</v>
      </c>
      <c r="BO506" s="4">
        <v>18</v>
      </c>
      <c r="BP506" s="8">
        <v>1281.78</v>
      </c>
      <c r="BQ506" s="4">
        <v>14</v>
      </c>
      <c r="BR506" s="8">
        <v>996.94</v>
      </c>
      <c r="BS506" s="7">
        <v>0.2857</v>
      </c>
      <c r="BT506" s="7">
        <v>0.2857</v>
      </c>
      <c r="BU506" s="2" t="s">
        <v>230</v>
      </c>
      <c r="BV506" s="2" t="s">
        <v>217</v>
      </c>
      <c r="BW506" s="2" t="s">
        <v>220</v>
      </c>
      <c r="BX506" s="2" t="s">
        <v>787</v>
      </c>
      <c r="BY506" s="2" t="s">
        <v>232</v>
      </c>
      <c r="BZ506" s="2" t="s">
        <v>220</v>
      </c>
      <c r="CA506" s="4">
        <v>2</v>
      </c>
      <c r="CB506" s="8">
        <v>143.06</v>
      </c>
      <c r="CC506" s="4">
        <v>2</v>
      </c>
      <c r="CD506" s="8">
        <v>143.06</v>
      </c>
      <c r="CE506" s="7"/>
      <c r="CF506" s="7"/>
      <c r="CG506" s="2" t="s">
        <v>230</v>
      </c>
      <c r="CH506" s="2" t="s">
        <v>217</v>
      </c>
      <c r="CI506" s="2" t="s">
        <v>1383</v>
      </c>
      <c r="CJ506" s="2" t="s">
        <v>276</v>
      </c>
      <c r="CK506" s="2" t="s">
        <v>232</v>
      </c>
      <c r="CL506" s="2" t="s">
        <v>220</v>
      </c>
      <c r="CM506" s="4">
        <v>5</v>
      </c>
      <c r="CN506" s="8">
        <v>337.95</v>
      </c>
      <c r="CO506" s="4">
        <v>1</v>
      </c>
      <c r="CP506" s="8">
        <v>67.59</v>
      </c>
      <c r="CQ506" s="7">
        <v>4</v>
      </c>
      <c r="CR506" s="7">
        <v>4</v>
      </c>
      <c r="CS506" s="2" t="s">
        <v>230</v>
      </c>
      <c r="CT506" s="2" t="s">
        <v>217</v>
      </c>
      <c r="CU506" s="2" t="s">
        <v>3984</v>
      </c>
      <c r="CV506" s="2" t="s">
        <v>3991</v>
      </c>
      <c r="CW506" s="2" t="s">
        <v>232</v>
      </c>
      <c r="CX506" s="2" t="s">
        <v>220</v>
      </c>
      <c r="CY506" s="4">
        <v>5</v>
      </c>
      <c r="CZ506" s="8">
        <v>321.55</v>
      </c>
      <c r="DA506" s="4">
        <v>3</v>
      </c>
      <c r="DB506" s="8">
        <v>196.86</v>
      </c>
      <c r="DC506" s="7">
        <v>0.6667</v>
      </c>
      <c r="DD506" s="7">
        <v>0.6334</v>
      </c>
      <c r="DE506" s="2" t="s">
        <v>230</v>
      </c>
      <c r="DF506" s="2" t="s">
        <v>217</v>
      </c>
      <c r="DG506" s="2" t="s">
        <v>2757</v>
      </c>
      <c r="DH506" s="2" t="s">
        <v>3992</v>
      </c>
      <c r="DI506" s="2" t="s">
        <v>232</v>
      </c>
      <c r="DJ506" s="2" t="s">
        <v>220</v>
      </c>
      <c r="DK506" s="4"/>
      <c r="DL506" s="8"/>
      <c r="DM506" s="4">
        <v>1</v>
      </c>
      <c r="DN506" s="8">
        <v>66.88</v>
      </c>
      <c r="DO506" s="7">
        <v>-1</v>
      </c>
      <c r="DP506" s="7">
        <v>-1</v>
      </c>
      <c r="DQ506" s="2" t="s">
        <v>230</v>
      </c>
      <c r="DR506" s="2" t="s">
        <v>217</v>
      </c>
      <c r="DS506" s="2" t="s">
        <v>1956</v>
      </c>
      <c r="DT506" s="2" t="s">
        <v>975</v>
      </c>
      <c r="DU506" s="2" t="s">
        <v>232</v>
      </c>
      <c r="DV506" s="2" t="s">
        <v>220</v>
      </c>
      <c r="DW506" s="4">
        <v>10</v>
      </c>
      <c r="DX506" s="8">
        <v>663.1</v>
      </c>
      <c r="DY506" s="4">
        <v>11</v>
      </c>
      <c r="DZ506" s="8">
        <v>733.79</v>
      </c>
      <c r="EA506" s="7">
        <v>-0.0909</v>
      </c>
      <c r="EB506" s="7">
        <v>-0.0963</v>
      </c>
      <c r="EC506" s="2" t="s">
        <v>230</v>
      </c>
      <c r="ED506" s="2" t="s">
        <v>217</v>
      </c>
      <c r="EE506" s="2" t="s">
        <v>730</v>
      </c>
      <c r="EF506" s="2" t="s">
        <v>3034</v>
      </c>
      <c r="EG506" s="2" t="s">
        <v>232</v>
      </c>
      <c r="EH506" s="2" t="s">
        <v>220</v>
      </c>
      <c r="EI506" s="4"/>
      <c r="EJ506" s="8"/>
      <c r="EK506" s="4">
        <v>3</v>
      </c>
      <c r="EL506" s="8">
        <v>214.59</v>
      </c>
      <c r="EM506" s="7">
        <v>-1</v>
      </c>
      <c r="EN506" s="7">
        <v>-1</v>
      </c>
      <c r="EO506" s="2" t="s">
        <v>230</v>
      </c>
      <c r="EP506" s="2" t="s">
        <v>217</v>
      </c>
      <c r="EQ506" s="2" t="s">
        <v>312</v>
      </c>
      <c r="ER506" s="2" t="s">
        <v>2051</v>
      </c>
      <c r="ES506" s="2" t="s">
        <v>232</v>
      </c>
      <c r="ET506" s="2" t="s">
        <v>220</v>
      </c>
      <c r="EU506" s="4">
        <v>3</v>
      </c>
      <c r="EV506" s="8">
        <v>202.89</v>
      </c>
      <c r="EW506" s="4">
        <v>4</v>
      </c>
      <c r="EX506" s="8">
        <v>270.52</v>
      </c>
      <c r="EY506" s="7">
        <v>-0.25</v>
      </c>
      <c r="EZ506" s="7">
        <v>-0.25</v>
      </c>
      <c r="FA506" s="2" t="s">
        <v>230</v>
      </c>
      <c r="FB506" s="2" t="s">
        <v>217</v>
      </c>
      <c r="FC506" s="2" t="s">
        <v>1290</v>
      </c>
      <c r="FD506" s="2" t="s">
        <v>1053</v>
      </c>
      <c r="FE506" s="2" t="s">
        <v>232</v>
      </c>
      <c r="FF506" s="2" t="s">
        <v>220</v>
      </c>
      <c r="FG506" s="4"/>
      <c r="FH506" s="8"/>
      <c r="FI506" s="4">
        <v>8</v>
      </c>
      <c r="FJ506" s="8">
        <v>541.04</v>
      </c>
      <c r="FK506" s="7">
        <v>-1</v>
      </c>
      <c r="FL506" s="7">
        <v>-1</v>
      </c>
      <c r="FM506" s="2" t="s">
        <v>230</v>
      </c>
      <c r="FN506" s="2" t="s">
        <v>217</v>
      </c>
      <c r="FO506" s="2" t="s">
        <v>1205</v>
      </c>
      <c r="FP506" s="2" t="s">
        <v>1935</v>
      </c>
      <c r="FQ506" s="2" t="s">
        <v>232</v>
      </c>
      <c r="FR506" s="2" t="s">
        <v>220</v>
      </c>
      <c r="FS506" s="4"/>
      <c r="FT506" s="8"/>
      <c r="FU506" s="4"/>
      <c r="FV506" s="8"/>
      <c r="FW506" s="7"/>
      <c r="FX506" s="7"/>
      <c r="FY506" s="2" t="s">
        <v>277</v>
      </c>
      <c r="FZ506" s="2" t="s">
        <v>217</v>
      </c>
      <c r="GA506" s="2" t="s">
        <v>220</v>
      </c>
      <c r="GB506" s="2" t="s">
        <v>220</v>
      </c>
      <c r="GC506" s="2" t="s">
        <v>232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230</v>
      </c>
      <c r="GL506" s="2" t="s">
        <v>217</v>
      </c>
      <c r="GM506" s="2" t="s">
        <v>380</v>
      </c>
      <c r="GN506" s="2" t="s">
        <v>220</v>
      </c>
      <c r="GO506" s="2" t="s">
        <v>232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268</v>
      </c>
      <c r="GX506" s="2" t="s">
        <v>217</v>
      </c>
      <c r="GY506" s="2" t="s">
        <v>220</v>
      </c>
      <c r="GZ506" s="2" t="s">
        <v>220</v>
      </c>
      <c r="HA506" s="2" t="s">
        <v>232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230</v>
      </c>
      <c r="HJ506" s="2" t="s">
        <v>217</v>
      </c>
      <c r="HK506" s="2" t="s">
        <v>3421</v>
      </c>
      <c r="HL506" s="2" t="s">
        <v>220</v>
      </c>
      <c r="HM506" s="2" t="s">
        <v>232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230</v>
      </c>
      <c r="HV506" s="2" t="s">
        <v>217</v>
      </c>
      <c r="HW506" s="2" t="s">
        <v>3966</v>
      </c>
      <c r="HX506" s="2" t="s">
        <v>220</v>
      </c>
      <c r="HY506" s="2" t="s">
        <v>232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230</v>
      </c>
      <c r="IH506" s="2" t="s">
        <v>217</v>
      </c>
      <c r="II506" s="2" t="s">
        <v>1282</v>
      </c>
      <c r="IJ506" s="2" t="s">
        <v>1949</v>
      </c>
      <c r="IK506" s="2" t="s">
        <v>232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1188</v>
      </c>
      <c r="IT506" s="2" t="s">
        <v>270</v>
      </c>
      <c r="IU506" s="2" t="s">
        <v>3988</v>
      </c>
      <c r="IV506" s="2" t="s">
        <v>2194</v>
      </c>
      <c r="IW506" s="2" t="s">
        <v>232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230</v>
      </c>
      <c r="JF506" s="2" t="s">
        <v>217</v>
      </c>
      <c r="JG506" s="2" t="s">
        <v>329</v>
      </c>
      <c r="JH506" s="2" t="s">
        <v>2903</v>
      </c>
      <c r="JI506" s="2" t="s">
        <v>232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277</v>
      </c>
      <c r="JR506" s="2" t="s">
        <v>217</v>
      </c>
      <c r="JS506" s="2" t="s">
        <v>220</v>
      </c>
      <c r="JT506" s="2" t="s">
        <v>220</v>
      </c>
      <c r="JU506" s="2" t="s">
        <v>232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230</v>
      </c>
      <c r="KD506" s="2" t="s">
        <v>217</v>
      </c>
      <c r="KE506" s="2" t="s">
        <v>798</v>
      </c>
      <c r="KF506" s="2" t="s">
        <v>220</v>
      </c>
      <c r="KG506" s="2" t="s">
        <v>232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277</v>
      </c>
      <c r="KP506" s="2" t="s">
        <v>217</v>
      </c>
      <c r="KQ506" s="2" t="s">
        <v>220</v>
      </c>
      <c r="KR506" s="2" t="s">
        <v>220</v>
      </c>
      <c r="KS506" s="2" t="s">
        <v>232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268</v>
      </c>
      <c r="LB506" s="2" t="s">
        <v>217</v>
      </c>
      <c r="LC506" s="2" t="s">
        <v>220</v>
      </c>
      <c r="LD506" s="2" t="s">
        <v>220</v>
      </c>
      <c r="LE506" s="2" t="s">
        <v>232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254</v>
      </c>
      <c r="LN506" s="2" t="s">
        <v>217</v>
      </c>
      <c r="LO506" s="2" t="s">
        <v>220</v>
      </c>
      <c r="LP506" s="2" t="s">
        <v>220</v>
      </c>
      <c r="LQ506" s="2" t="s">
        <v>232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270</v>
      </c>
      <c r="MA506" s="2" t="s">
        <v>543</v>
      </c>
      <c r="MB506" s="2" t="s">
        <v>294</v>
      </c>
      <c r="MC506" s="2" t="s">
        <v>232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416</v>
      </c>
      <c r="ML506" s="2" t="s">
        <v>217</v>
      </c>
      <c r="MM506" s="2" t="s">
        <v>220</v>
      </c>
      <c r="MN506" s="2" t="s">
        <v>220</v>
      </c>
      <c r="MO506" s="2" t="s">
        <v>232</v>
      </c>
      <c r="MP506" s="2" t="s">
        <v>220</v>
      </c>
      <c r="MQ506" s="4"/>
      <c r="MR506" s="8"/>
      <c r="MS506" s="4"/>
      <c r="MT506" s="8"/>
      <c r="MU506" s="7"/>
      <c r="MV506" s="7"/>
      <c r="MW506" s="2" t="s">
        <v>230</v>
      </c>
      <c r="MX506" s="2" t="s">
        <v>274</v>
      </c>
      <c r="MY506" s="2" t="s">
        <v>1568</v>
      </c>
      <c r="MZ506" s="2" t="s">
        <v>3536</v>
      </c>
      <c r="NA506" s="2" t="s">
        <v>232</v>
      </c>
      <c r="NB506" s="2" t="s">
        <v>220</v>
      </c>
      <c r="NC506" s="4"/>
      <c r="ND506" s="8"/>
      <c r="NE506" s="4"/>
      <c r="NF506" s="8"/>
      <c r="NG506" s="7"/>
      <c r="NH506" s="7"/>
      <c r="NI506" s="2" t="s">
        <v>220</v>
      </c>
      <c r="NJ506" s="2" t="s">
        <v>220</v>
      </c>
      <c r="NK506" s="2" t="s">
        <v>220</v>
      </c>
      <c r="NL506" s="2" t="s">
        <v>220</v>
      </c>
      <c r="NM506" s="2" t="s">
        <v>220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277</v>
      </c>
      <c r="NV506" s="2" t="s">
        <v>217</v>
      </c>
      <c r="NW506" s="2" t="s">
        <v>220</v>
      </c>
      <c r="NX506" s="2" t="s">
        <v>220</v>
      </c>
      <c r="NY506" s="2" t="s">
        <v>232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268</v>
      </c>
      <c r="OH506" s="2" t="s">
        <v>217</v>
      </c>
      <c r="OI506" s="2" t="s">
        <v>220</v>
      </c>
      <c r="OJ506" s="2" t="s">
        <v>220</v>
      </c>
      <c r="OK506" s="2" t="s">
        <v>232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254</v>
      </c>
      <c r="OT506" s="2" t="s">
        <v>270</v>
      </c>
      <c r="OU506" s="2" t="s">
        <v>220</v>
      </c>
      <c r="OV506" s="2" t="s">
        <v>220</v>
      </c>
      <c r="OW506" s="2" t="s">
        <v>232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220</v>
      </c>
      <c r="PF506" s="2" t="s">
        <v>220</v>
      </c>
      <c r="PG506" s="2" t="s">
        <v>220</v>
      </c>
      <c r="PH506" s="2" t="s">
        <v>220</v>
      </c>
      <c r="PI506" s="2" t="s">
        <v>220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254</v>
      </c>
      <c r="PR506" s="2" t="s">
        <v>270</v>
      </c>
      <c r="PS506" s="2" t="s">
        <v>220</v>
      </c>
      <c r="PT506" s="2" t="s">
        <v>220</v>
      </c>
      <c r="PU506" s="2" t="s">
        <v>232</v>
      </c>
      <c r="PV506" s="2" t="s">
        <v>220</v>
      </c>
      <c r="PW506" s="4">
        <v>825</v>
      </c>
      <c r="PX506" s="4"/>
      <c r="PY506" s="4"/>
      <c r="PZ506" s="4"/>
      <c r="QA506" s="4">
        <v>186</v>
      </c>
      <c r="QB506" s="4"/>
      <c r="QC506" s="4"/>
      <c r="QD506" s="4">
        <v>1</v>
      </c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>
        <v>230</v>
      </c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>
        <v>310</v>
      </c>
      <c r="TC506" s="4"/>
      <c r="TD506" s="4"/>
      <c r="TE506" s="4"/>
      <c r="TF506" s="4"/>
      <c r="TG506" s="4"/>
      <c r="TH506" s="4"/>
    </row>
    <row r="507">
      <c r="A507" s="2" t="s">
        <v>3993</v>
      </c>
      <c r="B507" s="2" t="s">
        <v>209</v>
      </c>
      <c r="C507" s="2" t="s">
        <v>3945</v>
      </c>
      <c r="D507" s="2" t="s">
        <v>2394</v>
      </c>
      <c r="E507" s="2" t="s">
        <v>2558</v>
      </c>
      <c r="F507" s="2" t="s">
        <v>3994</v>
      </c>
      <c r="G507" s="2" t="s">
        <v>3994</v>
      </c>
      <c r="H507" s="2" t="s">
        <v>3994</v>
      </c>
      <c r="I507" s="2" t="s">
        <v>3971</v>
      </c>
      <c r="J507" s="2" t="s">
        <v>3972</v>
      </c>
      <c r="K507" s="2" t="s">
        <v>3958</v>
      </c>
      <c r="L507" s="3">
        <v>39</v>
      </c>
      <c r="M507" s="3">
        <v>40.95</v>
      </c>
      <c r="N507" s="3">
        <v>89.99</v>
      </c>
      <c r="O507" s="2" t="s">
        <v>217</v>
      </c>
      <c r="P507" s="2" t="s">
        <v>405</v>
      </c>
      <c r="Q507" s="2" t="s">
        <v>219</v>
      </c>
      <c r="R507" s="2" t="s">
        <v>220</v>
      </c>
      <c r="S507" s="2" t="s">
        <v>3995</v>
      </c>
      <c r="T507" s="2" t="s">
        <v>222</v>
      </c>
      <c r="U507" s="2" t="s">
        <v>3975</v>
      </c>
      <c r="V507" s="2" t="s">
        <v>3976</v>
      </c>
      <c r="W507" s="2" t="s">
        <v>3015</v>
      </c>
      <c r="X507" s="2" t="s">
        <v>3144</v>
      </c>
      <c r="Y507" s="2" t="s">
        <v>3966</v>
      </c>
      <c r="Z507" s="4">
        <v>765</v>
      </c>
      <c r="AA507" s="4">
        <f>=ROUNDDOWN(54.6428571428571,0)</f>
      </c>
      <c r="AB507" s="5">
        <v>14</v>
      </c>
      <c r="AC507" s="2" t="s">
        <v>2464</v>
      </c>
      <c r="AD507" s="4">
        <v>350</v>
      </c>
      <c r="AE507" s="4">
        <v>350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>
        <v>11</v>
      </c>
      <c r="AQ507" s="8">
        <v>489.77</v>
      </c>
      <c r="AR507" s="4"/>
      <c r="AS507" s="8"/>
      <c r="AT507" s="7"/>
      <c r="AU507" s="7"/>
      <c r="AV507" s="4">
        <v>115</v>
      </c>
      <c r="AW507" s="8">
        <v>6608.32</v>
      </c>
      <c r="AX507" s="4">
        <v>56</v>
      </c>
      <c r="AY507" s="8">
        <v>3344.66</v>
      </c>
      <c r="AZ507" s="7">
        <v>1.0536</v>
      </c>
      <c r="BA507" s="7">
        <v>0.9758</v>
      </c>
      <c r="BB507" s="7">
        <v>0.0741</v>
      </c>
      <c r="BC507" s="4">
        <v>115</v>
      </c>
      <c r="BD507" s="8">
        <v>6608.32</v>
      </c>
      <c r="BE507" s="4">
        <v>56</v>
      </c>
      <c r="BF507" s="8">
        <v>3344.66</v>
      </c>
      <c r="BG507" s="7">
        <v>1.0536</v>
      </c>
      <c r="BH507" s="7">
        <v>0.9758</v>
      </c>
      <c r="BI507" s="7">
        <v>1</v>
      </c>
      <c r="BJ507" s="4">
        <v>11</v>
      </c>
      <c r="BK507" s="8">
        <v>489.77</v>
      </c>
      <c r="BL507" s="2" t="s">
        <v>2192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230</v>
      </c>
      <c r="BV507" s="2" t="s">
        <v>217</v>
      </c>
      <c r="BW507" s="2" t="s">
        <v>220</v>
      </c>
      <c r="BX507" s="2" t="s">
        <v>3789</v>
      </c>
      <c r="BY507" s="2" t="s">
        <v>232</v>
      </c>
      <c r="BZ507" s="2" t="s">
        <v>220</v>
      </c>
      <c r="CA507" s="4">
        <v>4</v>
      </c>
      <c r="CB507" s="8">
        <v>176.92</v>
      </c>
      <c r="CC507" s="4"/>
      <c r="CD507" s="8"/>
      <c r="CE507" s="7"/>
      <c r="CF507" s="7"/>
      <c r="CG507" s="2" t="s">
        <v>230</v>
      </c>
      <c r="CH507" s="2" t="s">
        <v>217</v>
      </c>
      <c r="CI507" s="2" t="s">
        <v>3934</v>
      </c>
      <c r="CJ507" s="2" t="s">
        <v>489</v>
      </c>
      <c r="CK507" s="2" t="s">
        <v>232</v>
      </c>
      <c r="CL507" s="2" t="s">
        <v>220</v>
      </c>
      <c r="CM507" s="4">
        <v>4</v>
      </c>
      <c r="CN507" s="8">
        <v>183.44</v>
      </c>
      <c r="CO507" s="4"/>
      <c r="CP507" s="8"/>
      <c r="CQ507" s="7"/>
      <c r="CR507" s="7"/>
      <c r="CS507" s="2" t="s">
        <v>230</v>
      </c>
      <c r="CT507" s="2" t="s">
        <v>217</v>
      </c>
      <c r="CU507" s="2" t="s">
        <v>3978</v>
      </c>
      <c r="CV507" s="2" t="s">
        <v>383</v>
      </c>
      <c r="CW507" s="2" t="s">
        <v>232</v>
      </c>
      <c r="CX507" s="2" t="s">
        <v>220</v>
      </c>
      <c r="CY507" s="4">
        <v>1</v>
      </c>
      <c r="CZ507" s="8">
        <v>44.23</v>
      </c>
      <c r="DA507" s="4"/>
      <c r="DB507" s="8"/>
      <c r="DC507" s="7"/>
      <c r="DD507" s="7"/>
      <c r="DE507" s="2" t="s">
        <v>230</v>
      </c>
      <c r="DF507" s="2" t="s">
        <v>217</v>
      </c>
      <c r="DG507" s="2" t="s">
        <v>3095</v>
      </c>
      <c r="DH507" s="2" t="s">
        <v>3996</v>
      </c>
      <c r="DI507" s="2" t="s">
        <v>232</v>
      </c>
      <c r="DJ507" s="2" t="s">
        <v>220</v>
      </c>
      <c r="DK507" s="4"/>
      <c r="DL507" s="8"/>
      <c r="DM507" s="4"/>
      <c r="DN507" s="8"/>
      <c r="DO507" s="7"/>
      <c r="DP507" s="7"/>
      <c r="DQ507" s="2" t="s">
        <v>230</v>
      </c>
      <c r="DR507" s="2" t="s">
        <v>217</v>
      </c>
      <c r="DS507" s="2" t="s">
        <v>732</v>
      </c>
      <c r="DT507" s="2" t="s">
        <v>3997</v>
      </c>
      <c r="DU507" s="2" t="s">
        <v>232</v>
      </c>
      <c r="DV507" s="2" t="s">
        <v>220</v>
      </c>
      <c r="DW507" s="4">
        <v>1</v>
      </c>
      <c r="DX507" s="8">
        <v>40.95</v>
      </c>
      <c r="DY507" s="4"/>
      <c r="DZ507" s="8"/>
      <c r="EA507" s="7"/>
      <c r="EB507" s="7"/>
      <c r="EC507" s="2" t="s">
        <v>230</v>
      </c>
      <c r="ED507" s="2" t="s">
        <v>217</v>
      </c>
      <c r="EE507" s="2" t="s">
        <v>3162</v>
      </c>
      <c r="EF507" s="2" t="s">
        <v>467</v>
      </c>
      <c r="EG507" s="2" t="s">
        <v>232</v>
      </c>
      <c r="EH507" s="2" t="s">
        <v>220</v>
      </c>
      <c r="EI507" s="4">
        <v>1</v>
      </c>
      <c r="EJ507" s="8">
        <v>44.23</v>
      </c>
      <c r="EK507" s="4"/>
      <c r="EL507" s="8"/>
      <c r="EM507" s="7"/>
      <c r="EN507" s="7"/>
      <c r="EO507" s="2" t="s">
        <v>230</v>
      </c>
      <c r="EP507" s="2" t="s">
        <v>217</v>
      </c>
      <c r="EQ507" s="2" t="s">
        <v>3981</v>
      </c>
      <c r="ER507" s="2" t="s">
        <v>1068</v>
      </c>
      <c r="ES507" s="2" t="s">
        <v>232</v>
      </c>
      <c r="ET507" s="2" t="s">
        <v>220</v>
      </c>
      <c r="EU507" s="4"/>
      <c r="EV507" s="8"/>
      <c r="EW507" s="4"/>
      <c r="EX507" s="8"/>
      <c r="EY507" s="7"/>
      <c r="EZ507" s="7"/>
      <c r="FA507" s="2" t="s">
        <v>230</v>
      </c>
      <c r="FB507" s="2" t="s">
        <v>217</v>
      </c>
      <c r="FC507" s="2" t="s">
        <v>3158</v>
      </c>
      <c r="FD507" s="2" t="s">
        <v>383</v>
      </c>
      <c r="FE507" s="2" t="s">
        <v>232</v>
      </c>
      <c r="FF507" s="2" t="s">
        <v>220</v>
      </c>
      <c r="FG507" s="4"/>
      <c r="FH507" s="8"/>
      <c r="FI507" s="4"/>
      <c r="FJ507" s="8"/>
      <c r="FK507" s="7"/>
      <c r="FL507" s="7"/>
      <c r="FM507" s="2" t="s">
        <v>254</v>
      </c>
      <c r="FN507" s="2" t="s">
        <v>217</v>
      </c>
      <c r="FO507" s="2" t="s">
        <v>220</v>
      </c>
      <c r="FP507" s="2" t="s">
        <v>220</v>
      </c>
      <c r="FQ507" s="2" t="s">
        <v>232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277</v>
      </c>
      <c r="FZ507" s="2" t="s">
        <v>217</v>
      </c>
      <c r="GA507" s="2" t="s">
        <v>220</v>
      </c>
      <c r="GB507" s="2" t="s">
        <v>220</v>
      </c>
      <c r="GC507" s="2" t="s">
        <v>232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277</v>
      </c>
      <c r="GL507" s="2" t="s">
        <v>217</v>
      </c>
      <c r="GM507" s="2" t="s">
        <v>220</v>
      </c>
      <c r="GN507" s="2" t="s">
        <v>220</v>
      </c>
      <c r="GO507" s="2" t="s">
        <v>232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268</v>
      </c>
      <c r="GX507" s="2" t="s">
        <v>217</v>
      </c>
      <c r="GY507" s="2" t="s">
        <v>220</v>
      </c>
      <c r="GZ507" s="2" t="s">
        <v>220</v>
      </c>
      <c r="HA507" s="2" t="s">
        <v>232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254</v>
      </c>
      <c r="HJ507" s="2" t="s">
        <v>217</v>
      </c>
      <c r="HK507" s="2" t="s">
        <v>220</v>
      </c>
      <c r="HL507" s="2" t="s">
        <v>220</v>
      </c>
      <c r="HM507" s="2" t="s">
        <v>232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254</v>
      </c>
      <c r="HV507" s="2" t="s">
        <v>217</v>
      </c>
      <c r="HW507" s="2" t="s">
        <v>220</v>
      </c>
      <c r="HX507" s="2" t="s">
        <v>220</v>
      </c>
      <c r="HY507" s="2" t="s">
        <v>232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230</v>
      </c>
      <c r="IH507" s="2" t="s">
        <v>217</v>
      </c>
      <c r="II507" s="2" t="s">
        <v>732</v>
      </c>
      <c r="IJ507" s="2" t="s">
        <v>220</v>
      </c>
      <c r="IK507" s="2" t="s">
        <v>232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277</v>
      </c>
      <c r="IT507" s="2" t="s">
        <v>217</v>
      </c>
      <c r="IU507" s="2" t="s">
        <v>220</v>
      </c>
      <c r="IV507" s="2" t="s">
        <v>220</v>
      </c>
      <c r="IW507" s="2" t="s">
        <v>232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254</v>
      </c>
      <c r="JF507" s="2" t="s">
        <v>217</v>
      </c>
      <c r="JG507" s="2" t="s">
        <v>220</v>
      </c>
      <c r="JH507" s="2" t="s">
        <v>220</v>
      </c>
      <c r="JI507" s="2" t="s">
        <v>232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277</v>
      </c>
      <c r="JR507" s="2" t="s">
        <v>217</v>
      </c>
      <c r="JS507" s="2" t="s">
        <v>220</v>
      </c>
      <c r="JT507" s="2" t="s">
        <v>220</v>
      </c>
      <c r="JU507" s="2" t="s">
        <v>232</v>
      </c>
      <c r="JV507" s="2" t="s">
        <v>220</v>
      </c>
      <c r="JW507" s="4"/>
      <c r="JX507" s="8"/>
      <c r="JY507" s="4"/>
      <c r="JZ507" s="8"/>
      <c r="KA507" s="7"/>
      <c r="KB507" s="7"/>
      <c r="KC507" s="2" t="s">
        <v>277</v>
      </c>
      <c r="KD507" s="2" t="s">
        <v>217</v>
      </c>
      <c r="KE507" s="2" t="s">
        <v>220</v>
      </c>
      <c r="KF507" s="2" t="s">
        <v>220</v>
      </c>
      <c r="KG507" s="2" t="s">
        <v>232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277</v>
      </c>
      <c r="KP507" s="2" t="s">
        <v>217</v>
      </c>
      <c r="KQ507" s="2" t="s">
        <v>220</v>
      </c>
      <c r="KR507" s="2" t="s">
        <v>220</v>
      </c>
      <c r="KS507" s="2" t="s">
        <v>232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268</v>
      </c>
      <c r="LB507" s="2" t="s">
        <v>217</v>
      </c>
      <c r="LC507" s="2" t="s">
        <v>220</v>
      </c>
      <c r="LD507" s="2" t="s">
        <v>220</v>
      </c>
      <c r="LE507" s="2" t="s">
        <v>232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254</v>
      </c>
      <c r="LN507" s="2" t="s">
        <v>217</v>
      </c>
      <c r="LO507" s="2" t="s">
        <v>220</v>
      </c>
      <c r="LP507" s="2" t="s">
        <v>220</v>
      </c>
      <c r="LQ507" s="2" t="s">
        <v>232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254</v>
      </c>
      <c r="LZ507" s="2" t="s">
        <v>217</v>
      </c>
      <c r="MA507" s="2" t="s">
        <v>220</v>
      </c>
      <c r="MB507" s="2" t="s">
        <v>220</v>
      </c>
      <c r="MC507" s="2" t="s">
        <v>232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277</v>
      </c>
      <c r="ML507" s="2" t="s">
        <v>217</v>
      </c>
      <c r="MM507" s="2" t="s">
        <v>220</v>
      </c>
      <c r="MN507" s="2" t="s">
        <v>220</v>
      </c>
      <c r="MO507" s="2" t="s">
        <v>232</v>
      </c>
      <c r="MP507" s="2" t="s">
        <v>220</v>
      </c>
      <c r="MQ507" s="4"/>
      <c r="MR507" s="8"/>
      <c r="MS507" s="4"/>
      <c r="MT507" s="8"/>
      <c r="MU507" s="7"/>
      <c r="MV507" s="7"/>
      <c r="MW507" s="2" t="s">
        <v>254</v>
      </c>
      <c r="MX507" s="2" t="s">
        <v>217</v>
      </c>
      <c r="MY507" s="2" t="s">
        <v>220</v>
      </c>
      <c r="MZ507" s="2" t="s">
        <v>220</v>
      </c>
      <c r="NA507" s="2" t="s">
        <v>232</v>
      </c>
      <c r="NB507" s="2" t="s">
        <v>220</v>
      </c>
      <c r="NC507" s="4"/>
      <c r="ND507" s="8"/>
      <c r="NE507" s="4"/>
      <c r="NF507" s="8"/>
      <c r="NG507" s="7"/>
      <c r="NH507" s="7"/>
      <c r="NI507" s="2" t="s">
        <v>268</v>
      </c>
      <c r="NJ507" s="2" t="s">
        <v>217</v>
      </c>
      <c r="NK507" s="2" t="s">
        <v>220</v>
      </c>
      <c r="NL507" s="2" t="s">
        <v>220</v>
      </c>
      <c r="NM507" s="2" t="s">
        <v>232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277</v>
      </c>
      <c r="NV507" s="2" t="s">
        <v>217</v>
      </c>
      <c r="NW507" s="2" t="s">
        <v>220</v>
      </c>
      <c r="NX507" s="2" t="s">
        <v>220</v>
      </c>
      <c r="NY507" s="2" t="s">
        <v>232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220</v>
      </c>
      <c r="OI507" s="2" t="s">
        <v>220</v>
      </c>
      <c r="OJ507" s="2" t="s">
        <v>220</v>
      </c>
      <c r="OK507" s="2" t="s">
        <v>220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220</v>
      </c>
      <c r="OT507" s="2" t="s">
        <v>220</v>
      </c>
      <c r="OU507" s="2" t="s">
        <v>220</v>
      </c>
      <c r="OV507" s="2" t="s">
        <v>220</v>
      </c>
      <c r="OW507" s="2" t="s">
        <v>220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277</v>
      </c>
      <c r="PF507" s="2" t="s">
        <v>217</v>
      </c>
      <c r="PG507" s="2" t="s">
        <v>220</v>
      </c>
      <c r="PH507" s="2" t="s">
        <v>220</v>
      </c>
      <c r="PI507" s="2" t="s">
        <v>232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220</v>
      </c>
      <c r="PR507" s="2" t="s">
        <v>220</v>
      </c>
      <c r="PS507" s="2" t="s">
        <v>220</v>
      </c>
      <c r="PT507" s="2" t="s">
        <v>220</v>
      </c>
      <c r="PU507" s="2" t="s">
        <v>220</v>
      </c>
      <c r="PV507" s="2" t="s">
        <v>220</v>
      </c>
      <c r="PW507" s="4">
        <v>765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>
        <v>350</v>
      </c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</row>
    <row r="508">
      <c r="A508" s="2" t="s">
        <v>3998</v>
      </c>
      <c r="B508" s="2" t="s">
        <v>209</v>
      </c>
      <c r="C508" s="2" t="s">
        <v>3945</v>
      </c>
      <c r="D508" s="2" t="s">
        <v>2394</v>
      </c>
      <c r="E508" s="2" t="s">
        <v>2558</v>
      </c>
      <c r="F508" s="2" t="s">
        <v>3994</v>
      </c>
      <c r="G508" s="2" t="s">
        <v>3994</v>
      </c>
      <c r="H508" s="2" t="s">
        <v>3994</v>
      </c>
      <c r="I508" s="2" t="s">
        <v>3971</v>
      </c>
      <c r="J508" s="2" t="s">
        <v>215</v>
      </c>
      <c r="K508" s="2" t="s">
        <v>3958</v>
      </c>
      <c r="L508" s="3">
        <v>49.99</v>
      </c>
      <c r="M508" s="3">
        <v>52.49</v>
      </c>
      <c r="N508" s="3">
        <v>119.99</v>
      </c>
      <c r="O508" s="2" t="s">
        <v>217</v>
      </c>
      <c r="P508" s="2" t="s">
        <v>218</v>
      </c>
      <c r="Q508" s="2" t="s">
        <v>219</v>
      </c>
      <c r="R508" s="2" t="s">
        <v>220</v>
      </c>
      <c r="S508" s="2" t="s">
        <v>3995</v>
      </c>
      <c r="T508" s="2" t="s">
        <v>222</v>
      </c>
      <c r="U508" s="2" t="s">
        <v>223</v>
      </c>
      <c r="V508" s="2" t="s">
        <v>3976</v>
      </c>
      <c r="W508" s="2" t="s">
        <v>3015</v>
      </c>
      <c r="X508" s="2" t="s">
        <v>3144</v>
      </c>
      <c r="Y508" s="2" t="s">
        <v>582</v>
      </c>
      <c r="Z508" s="4">
        <v>330</v>
      </c>
      <c r="AA508" s="4">
        <f>=ROUNDDOWN(11.7857142857143,0)</f>
      </c>
      <c r="AB508" s="5">
        <v>28</v>
      </c>
      <c r="AC508" s="2" t="s">
        <v>1157</v>
      </c>
      <c r="AD508" s="4">
        <v>500</v>
      </c>
      <c r="AE508" s="4">
        <v>1230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>
        <v>46</v>
      </c>
      <c r="AQ508" s="8">
        <v>2626.44</v>
      </c>
      <c r="AR508" s="4"/>
      <c r="AS508" s="8"/>
      <c r="AT508" s="7"/>
      <c r="AU508" s="7"/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0.3974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47</v>
      </c>
      <c r="BK508" s="8">
        <v>2684.18</v>
      </c>
      <c r="BL508" s="2" t="s">
        <v>3999</v>
      </c>
      <c r="BM508" s="7">
        <v>0.9787</v>
      </c>
      <c r="BN508" s="7">
        <v>0.9785</v>
      </c>
      <c r="BO508" s="4">
        <v>21</v>
      </c>
      <c r="BP508" s="8">
        <v>1223.88</v>
      </c>
      <c r="BQ508" s="4"/>
      <c r="BR508" s="8"/>
      <c r="BS508" s="7"/>
      <c r="BT508" s="7"/>
      <c r="BU508" s="2" t="s">
        <v>230</v>
      </c>
      <c r="BV508" s="2" t="s">
        <v>217</v>
      </c>
      <c r="BW508" s="2" t="s">
        <v>220</v>
      </c>
      <c r="BX508" s="2" t="s">
        <v>2667</v>
      </c>
      <c r="BY508" s="2" t="s">
        <v>232</v>
      </c>
      <c r="BZ508" s="2" t="s">
        <v>220</v>
      </c>
      <c r="CA508" s="4">
        <v>4</v>
      </c>
      <c r="CB508" s="8">
        <v>237.44</v>
      </c>
      <c r="CC508" s="4"/>
      <c r="CD508" s="8"/>
      <c r="CE508" s="7"/>
      <c r="CF508" s="7"/>
      <c r="CG508" s="2" t="s">
        <v>230</v>
      </c>
      <c r="CH508" s="2" t="s">
        <v>217</v>
      </c>
      <c r="CI508" s="2" t="s">
        <v>585</v>
      </c>
      <c r="CJ508" s="2" t="s">
        <v>642</v>
      </c>
      <c r="CK508" s="2" t="s">
        <v>232</v>
      </c>
      <c r="CL508" s="2" t="s">
        <v>220</v>
      </c>
      <c r="CM508" s="4">
        <v>1</v>
      </c>
      <c r="CN508" s="8">
        <v>51.99</v>
      </c>
      <c r="CO508" s="4"/>
      <c r="CP508" s="8"/>
      <c r="CQ508" s="7"/>
      <c r="CR508" s="7"/>
      <c r="CS508" s="2" t="s">
        <v>230</v>
      </c>
      <c r="CT508" s="2" t="s">
        <v>217</v>
      </c>
      <c r="CU508" s="2" t="s">
        <v>4000</v>
      </c>
      <c r="CV508" s="2" t="s">
        <v>448</v>
      </c>
      <c r="CW508" s="2" t="s">
        <v>232</v>
      </c>
      <c r="CX508" s="2" t="s">
        <v>220</v>
      </c>
      <c r="CY508" s="4">
        <v>6</v>
      </c>
      <c r="CZ508" s="8">
        <v>325.56</v>
      </c>
      <c r="DA508" s="4"/>
      <c r="DB508" s="8"/>
      <c r="DC508" s="7"/>
      <c r="DD508" s="7"/>
      <c r="DE508" s="2" t="s">
        <v>230</v>
      </c>
      <c r="DF508" s="2" t="s">
        <v>217</v>
      </c>
      <c r="DG508" s="2" t="s">
        <v>589</v>
      </c>
      <c r="DH508" s="2" t="s">
        <v>4001</v>
      </c>
      <c r="DI508" s="2" t="s">
        <v>232</v>
      </c>
      <c r="DJ508" s="2" t="s">
        <v>220</v>
      </c>
      <c r="DK508" s="4"/>
      <c r="DL508" s="8"/>
      <c r="DM508" s="4"/>
      <c r="DN508" s="8"/>
      <c r="DO508" s="7"/>
      <c r="DP508" s="7"/>
      <c r="DQ508" s="2" t="s">
        <v>230</v>
      </c>
      <c r="DR508" s="2" t="s">
        <v>217</v>
      </c>
      <c r="DS508" s="2" t="s">
        <v>591</v>
      </c>
      <c r="DT508" s="2" t="s">
        <v>1676</v>
      </c>
      <c r="DU508" s="2" t="s">
        <v>232</v>
      </c>
      <c r="DV508" s="2" t="s">
        <v>220</v>
      </c>
      <c r="DW508" s="4">
        <v>3</v>
      </c>
      <c r="DX508" s="8">
        <v>144.68</v>
      </c>
      <c r="DY508" s="4"/>
      <c r="DZ508" s="8"/>
      <c r="EA508" s="7"/>
      <c r="EB508" s="7"/>
      <c r="EC508" s="2" t="s">
        <v>230</v>
      </c>
      <c r="ED508" s="2" t="s">
        <v>217</v>
      </c>
      <c r="EE508" s="2" t="s">
        <v>4002</v>
      </c>
      <c r="EF508" s="2" t="s">
        <v>2353</v>
      </c>
      <c r="EG508" s="2" t="s">
        <v>232</v>
      </c>
      <c r="EH508" s="2" t="s">
        <v>220</v>
      </c>
      <c r="EI508" s="4">
        <v>7</v>
      </c>
      <c r="EJ508" s="8">
        <v>422.45</v>
      </c>
      <c r="EK508" s="4"/>
      <c r="EL508" s="8"/>
      <c r="EM508" s="7"/>
      <c r="EN508" s="7"/>
      <c r="EO508" s="2" t="s">
        <v>230</v>
      </c>
      <c r="EP508" s="2" t="s">
        <v>217</v>
      </c>
      <c r="EQ508" s="2" t="s">
        <v>312</v>
      </c>
      <c r="ER508" s="2" t="s">
        <v>1090</v>
      </c>
      <c r="ES508" s="2" t="s">
        <v>232</v>
      </c>
      <c r="ET508" s="2" t="s">
        <v>220</v>
      </c>
      <c r="EU508" s="4">
        <v>4</v>
      </c>
      <c r="EV508" s="8">
        <v>220.44</v>
      </c>
      <c r="EW508" s="4"/>
      <c r="EX508" s="8"/>
      <c r="EY508" s="7"/>
      <c r="EZ508" s="7"/>
      <c r="FA508" s="2" t="s">
        <v>230</v>
      </c>
      <c r="FB508" s="2" t="s">
        <v>217</v>
      </c>
      <c r="FC508" s="2" t="s">
        <v>1692</v>
      </c>
      <c r="FD508" s="2" t="s">
        <v>2218</v>
      </c>
      <c r="FE508" s="2" t="s">
        <v>232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230</v>
      </c>
      <c r="FN508" s="2" t="s">
        <v>217</v>
      </c>
      <c r="FO508" s="2" t="s">
        <v>246</v>
      </c>
      <c r="FP508" s="2" t="s">
        <v>236</v>
      </c>
      <c r="FQ508" s="2" t="s">
        <v>232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277</v>
      </c>
      <c r="FZ508" s="2" t="s">
        <v>217</v>
      </c>
      <c r="GA508" s="2" t="s">
        <v>220</v>
      </c>
      <c r="GB508" s="2" t="s">
        <v>220</v>
      </c>
      <c r="GC508" s="2" t="s">
        <v>232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230</v>
      </c>
      <c r="GL508" s="2" t="s">
        <v>217</v>
      </c>
      <c r="GM508" s="2" t="s">
        <v>250</v>
      </c>
      <c r="GN508" s="2" t="s">
        <v>486</v>
      </c>
      <c r="GO508" s="2" t="s">
        <v>232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268</v>
      </c>
      <c r="GX508" s="2" t="s">
        <v>217</v>
      </c>
      <c r="GY508" s="2" t="s">
        <v>220</v>
      </c>
      <c r="GZ508" s="2" t="s">
        <v>220</v>
      </c>
      <c r="HA508" s="2" t="s">
        <v>232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230</v>
      </c>
      <c r="HJ508" s="2" t="s">
        <v>217</v>
      </c>
      <c r="HK508" s="2" t="s">
        <v>961</v>
      </c>
      <c r="HL508" s="2" t="s">
        <v>4003</v>
      </c>
      <c r="HM508" s="2" t="s">
        <v>232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230</v>
      </c>
      <c r="HV508" s="2" t="s">
        <v>217</v>
      </c>
      <c r="HW508" s="2" t="s">
        <v>418</v>
      </c>
      <c r="HX508" s="2" t="s">
        <v>220</v>
      </c>
      <c r="HY508" s="2" t="s">
        <v>232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230</v>
      </c>
      <c r="IH508" s="2" t="s">
        <v>217</v>
      </c>
      <c r="II508" s="2" t="s">
        <v>591</v>
      </c>
      <c r="IJ508" s="2" t="s">
        <v>2728</v>
      </c>
      <c r="IK508" s="2" t="s">
        <v>232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230</v>
      </c>
      <c r="IT508" s="2" t="s">
        <v>217</v>
      </c>
      <c r="IU508" s="2" t="s">
        <v>4004</v>
      </c>
      <c r="IV508" s="2" t="s">
        <v>1124</v>
      </c>
      <c r="IW508" s="2" t="s">
        <v>232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254</v>
      </c>
      <c r="JF508" s="2" t="s">
        <v>217</v>
      </c>
      <c r="JG508" s="2" t="s">
        <v>220</v>
      </c>
      <c r="JH508" s="2" t="s">
        <v>220</v>
      </c>
      <c r="JI508" s="2" t="s">
        <v>232</v>
      </c>
      <c r="JJ508" s="2" t="s">
        <v>220</v>
      </c>
      <c r="JK508" s="4"/>
      <c r="JL508" s="8"/>
      <c r="JM508" s="4"/>
      <c r="JN508" s="8"/>
      <c r="JO508" s="7"/>
      <c r="JP508" s="7"/>
      <c r="JQ508" s="2" t="s">
        <v>416</v>
      </c>
      <c r="JR508" s="2" t="s">
        <v>270</v>
      </c>
      <c r="JS508" s="2" t="s">
        <v>603</v>
      </c>
      <c r="JT508" s="2" t="s">
        <v>220</v>
      </c>
      <c r="JU508" s="2" t="s">
        <v>232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386</v>
      </c>
      <c r="KD508" s="2" t="s">
        <v>217</v>
      </c>
      <c r="KE508" s="2" t="s">
        <v>220</v>
      </c>
      <c r="KF508" s="2" t="s">
        <v>220</v>
      </c>
      <c r="KG508" s="2" t="s">
        <v>232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254</v>
      </c>
      <c r="KP508" s="2" t="s">
        <v>217</v>
      </c>
      <c r="KQ508" s="2" t="s">
        <v>220</v>
      </c>
      <c r="KR508" s="2" t="s">
        <v>220</v>
      </c>
      <c r="KS508" s="2" t="s">
        <v>232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268</v>
      </c>
      <c r="LB508" s="2" t="s">
        <v>217</v>
      </c>
      <c r="LC508" s="2" t="s">
        <v>220</v>
      </c>
      <c r="LD508" s="2" t="s">
        <v>220</v>
      </c>
      <c r="LE508" s="2" t="s">
        <v>232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254</v>
      </c>
      <c r="LN508" s="2" t="s">
        <v>217</v>
      </c>
      <c r="LO508" s="2" t="s">
        <v>220</v>
      </c>
      <c r="LP508" s="2" t="s">
        <v>220</v>
      </c>
      <c r="LQ508" s="2" t="s">
        <v>232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230</v>
      </c>
      <c r="LZ508" s="2" t="s">
        <v>270</v>
      </c>
      <c r="MA508" s="2" t="s">
        <v>4005</v>
      </c>
      <c r="MB508" s="2" t="s">
        <v>375</v>
      </c>
      <c r="MC508" s="2" t="s">
        <v>232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268</v>
      </c>
      <c r="ML508" s="2" t="s">
        <v>217</v>
      </c>
      <c r="MM508" s="2" t="s">
        <v>220</v>
      </c>
      <c r="MN508" s="2" t="s">
        <v>220</v>
      </c>
      <c r="MO508" s="2" t="s">
        <v>232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274</v>
      </c>
      <c r="MY508" s="2" t="s">
        <v>4006</v>
      </c>
      <c r="MZ508" s="2" t="s">
        <v>2337</v>
      </c>
      <c r="NA508" s="2" t="s">
        <v>232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220</v>
      </c>
      <c r="NJ508" s="2" t="s">
        <v>220</v>
      </c>
      <c r="NK508" s="2" t="s">
        <v>220</v>
      </c>
      <c r="NL508" s="2" t="s">
        <v>220</v>
      </c>
      <c r="NM508" s="2" t="s">
        <v>220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277</v>
      </c>
      <c r="NV508" s="2" t="s">
        <v>217</v>
      </c>
      <c r="NW508" s="2" t="s">
        <v>220</v>
      </c>
      <c r="NX508" s="2" t="s">
        <v>220</v>
      </c>
      <c r="NY508" s="2" t="s">
        <v>232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220</v>
      </c>
      <c r="OI508" s="2" t="s">
        <v>220</v>
      </c>
      <c r="OJ508" s="2" t="s">
        <v>220</v>
      </c>
      <c r="OK508" s="2" t="s">
        <v>220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230</v>
      </c>
      <c r="OT508" s="2" t="s">
        <v>270</v>
      </c>
      <c r="OU508" s="2" t="s">
        <v>2022</v>
      </c>
      <c r="OV508" s="2" t="s">
        <v>2389</v>
      </c>
      <c r="OW508" s="2" t="s">
        <v>232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220</v>
      </c>
      <c r="PF508" s="2" t="s">
        <v>220</v>
      </c>
      <c r="PG508" s="2" t="s">
        <v>220</v>
      </c>
      <c r="PH508" s="2" t="s">
        <v>220</v>
      </c>
      <c r="PI508" s="2" t="s">
        <v>220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230</v>
      </c>
      <c r="PR508" s="2" t="s">
        <v>270</v>
      </c>
      <c r="PS508" s="2" t="s">
        <v>278</v>
      </c>
      <c r="PT508" s="2" t="s">
        <v>2328</v>
      </c>
      <c r="PU508" s="2" t="s">
        <v>232</v>
      </c>
      <c r="PV508" s="2" t="s">
        <v>220</v>
      </c>
      <c r="PW508" s="4">
        <v>330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>
        <v>500</v>
      </c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>
        <v>350</v>
      </c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>
        <v>130</v>
      </c>
      <c r="SW508" s="4"/>
      <c r="SX508" s="4"/>
      <c r="SY508" s="4"/>
      <c r="SZ508" s="4"/>
      <c r="TA508" s="4"/>
      <c r="TB508" s="4"/>
      <c r="TC508" s="4"/>
      <c r="TD508" s="4">
        <v>250</v>
      </c>
      <c r="TE508" s="4"/>
      <c r="TF508" s="4"/>
      <c r="TG508" s="4"/>
      <c r="TH508" s="4"/>
    </row>
    <row r="509">
      <c r="A509" s="2" t="s">
        <v>4007</v>
      </c>
      <c r="B509" s="2" t="s">
        <v>209</v>
      </c>
      <c r="C509" s="2" t="s">
        <v>3945</v>
      </c>
      <c r="D509" s="2" t="s">
        <v>2394</v>
      </c>
      <c r="E509" s="2" t="s">
        <v>2558</v>
      </c>
      <c r="F509" s="2" t="s">
        <v>3994</v>
      </c>
      <c r="G509" s="2" t="s">
        <v>3994</v>
      </c>
      <c r="H509" s="2" t="s">
        <v>3994</v>
      </c>
      <c r="I509" s="2" t="s">
        <v>3971</v>
      </c>
      <c r="J509" s="2" t="s">
        <v>282</v>
      </c>
      <c r="K509" s="2" t="s">
        <v>3958</v>
      </c>
      <c r="L509" s="3">
        <v>54.99</v>
      </c>
      <c r="M509" s="3">
        <v>57.74</v>
      </c>
      <c r="N509" s="3">
        <v>129.99</v>
      </c>
      <c r="O509" s="2" t="s">
        <v>217</v>
      </c>
      <c r="P509" s="2" t="s">
        <v>218</v>
      </c>
      <c r="Q509" s="2" t="s">
        <v>219</v>
      </c>
      <c r="R509" s="2" t="s">
        <v>220</v>
      </c>
      <c r="S509" s="2" t="s">
        <v>3995</v>
      </c>
      <c r="T509" s="2" t="s">
        <v>222</v>
      </c>
      <c r="U509" s="2" t="s">
        <v>223</v>
      </c>
      <c r="V509" s="2" t="s">
        <v>3976</v>
      </c>
      <c r="W509" s="2" t="s">
        <v>3015</v>
      </c>
      <c r="X509" s="2" t="s">
        <v>3144</v>
      </c>
      <c r="Y509" s="2" t="s">
        <v>582</v>
      </c>
      <c r="Z509" s="4">
        <v>808</v>
      </c>
      <c r="AA509" s="4">
        <f>=ROUNDDOWN(29.9259259259259,0)</f>
      </c>
      <c r="AB509" s="5">
        <v>27</v>
      </c>
      <c r="AC509" s="2" t="s">
        <v>524</v>
      </c>
      <c r="AD509" s="4">
        <v>470</v>
      </c>
      <c r="AE509" s="4">
        <v>920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>
        <v>58</v>
      </c>
      <c r="AQ509" s="8">
        <v>3492.11</v>
      </c>
      <c r="AR509" s="4">
        <v>56</v>
      </c>
      <c r="AS509" s="8">
        <v>3344.66</v>
      </c>
      <c r="AT509" s="7">
        <v>0.0357</v>
      </c>
      <c r="AU509" s="7">
        <v>0.0441</v>
      </c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>
        <v>0.5284</v>
      </c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>
        <v>58</v>
      </c>
      <c r="BK509" s="8">
        <v>3492.11</v>
      </c>
      <c r="BL509" s="2" t="s">
        <v>4008</v>
      </c>
      <c r="BM509" s="7">
        <v>1</v>
      </c>
      <c r="BN509" s="7">
        <v>1</v>
      </c>
      <c r="BO509" s="4">
        <v>24</v>
      </c>
      <c r="BP509" s="8">
        <v>1419.12</v>
      </c>
      <c r="BQ509" s="4">
        <v>29</v>
      </c>
      <c r="BR509" s="8">
        <v>1714.77</v>
      </c>
      <c r="BS509" s="7">
        <v>-0.1724</v>
      </c>
      <c r="BT509" s="7">
        <v>-0.1724</v>
      </c>
      <c r="BU509" s="2" t="s">
        <v>230</v>
      </c>
      <c r="BV509" s="2" t="s">
        <v>217</v>
      </c>
      <c r="BW509" s="2" t="s">
        <v>220</v>
      </c>
      <c r="BX509" s="2" t="s">
        <v>2667</v>
      </c>
      <c r="BY509" s="2" t="s">
        <v>232</v>
      </c>
      <c r="BZ509" s="2" t="s">
        <v>220</v>
      </c>
      <c r="CA509" s="4">
        <v>19</v>
      </c>
      <c r="CB509" s="8">
        <v>1149.5</v>
      </c>
      <c r="CC509" s="4">
        <v>9</v>
      </c>
      <c r="CD509" s="8">
        <v>544.5</v>
      </c>
      <c r="CE509" s="7">
        <v>1.1111</v>
      </c>
      <c r="CF509" s="7">
        <v>1.1111</v>
      </c>
      <c r="CG509" s="2" t="s">
        <v>230</v>
      </c>
      <c r="CH509" s="2" t="s">
        <v>217</v>
      </c>
      <c r="CI509" s="2" t="s">
        <v>585</v>
      </c>
      <c r="CJ509" s="2" t="s">
        <v>1689</v>
      </c>
      <c r="CK509" s="2" t="s">
        <v>232</v>
      </c>
      <c r="CL509" s="2" t="s">
        <v>220</v>
      </c>
      <c r="CM509" s="4"/>
      <c r="CN509" s="8"/>
      <c r="CO509" s="4"/>
      <c r="CP509" s="8"/>
      <c r="CQ509" s="7"/>
      <c r="CR509" s="7"/>
      <c r="CS509" s="2" t="s">
        <v>230</v>
      </c>
      <c r="CT509" s="2" t="s">
        <v>217</v>
      </c>
      <c r="CU509" s="2" t="s">
        <v>4000</v>
      </c>
      <c r="CV509" s="2" t="s">
        <v>448</v>
      </c>
      <c r="CW509" s="2" t="s">
        <v>269</v>
      </c>
      <c r="CX509" s="2" t="s">
        <v>220</v>
      </c>
      <c r="CY509" s="4">
        <v>7</v>
      </c>
      <c r="CZ509" s="8">
        <v>422.03</v>
      </c>
      <c r="DA509" s="4">
        <v>1</v>
      </c>
      <c r="DB509" s="8">
        <v>61.52</v>
      </c>
      <c r="DC509" s="7">
        <v>6</v>
      </c>
      <c r="DD509" s="7">
        <v>5.86</v>
      </c>
      <c r="DE509" s="2" t="s">
        <v>230</v>
      </c>
      <c r="DF509" s="2" t="s">
        <v>217</v>
      </c>
      <c r="DG509" s="2" t="s">
        <v>589</v>
      </c>
      <c r="DH509" s="2" t="s">
        <v>4009</v>
      </c>
      <c r="DI509" s="2" t="s">
        <v>232</v>
      </c>
      <c r="DJ509" s="2" t="s">
        <v>220</v>
      </c>
      <c r="DK509" s="4">
        <v>1</v>
      </c>
      <c r="DL509" s="8">
        <v>57.74</v>
      </c>
      <c r="DM509" s="4">
        <v>1</v>
      </c>
      <c r="DN509" s="8">
        <v>57.74</v>
      </c>
      <c r="DO509" s="7"/>
      <c r="DP509" s="7"/>
      <c r="DQ509" s="2" t="s">
        <v>230</v>
      </c>
      <c r="DR509" s="2" t="s">
        <v>217</v>
      </c>
      <c r="DS509" s="2" t="s">
        <v>591</v>
      </c>
      <c r="DT509" s="2" t="s">
        <v>2611</v>
      </c>
      <c r="DU509" s="2" t="s">
        <v>232</v>
      </c>
      <c r="DV509" s="2" t="s">
        <v>220</v>
      </c>
      <c r="DW509" s="4"/>
      <c r="DX509" s="8"/>
      <c r="DY509" s="4">
        <v>4</v>
      </c>
      <c r="DZ509" s="8">
        <v>222.11</v>
      </c>
      <c r="EA509" s="7">
        <v>-1</v>
      </c>
      <c r="EB509" s="7">
        <v>-1</v>
      </c>
      <c r="EC509" s="2" t="s">
        <v>230</v>
      </c>
      <c r="ED509" s="2" t="s">
        <v>217</v>
      </c>
      <c r="EE509" s="2" t="s">
        <v>4002</v>
      </c>
      <c r="EF509" s="2" t="s">
        <v>2212</v>
      </c>
      <c r="EG509" s="2" t="s">
        <v>232</v>
      </c>
      <c r="EH509" s="2" t="s">
        <v>220</v>
      </c>
      <c r="EI509" s="4">
        <v>3</v>
      </c>
      <c r="EJ509" s="8">
        <v>201.18</v>
      </c>
      <c r="EK509" s="4">
        <v>3</v>
      </c>
      <c r="EL509" s="8">
        <v>201.18</v>
      </c>
      <c r="EM509" s="7"/>
      <c r="EN509" s="7"/>
      <c r="EO509" s="2" t="s">
        <v>230</v>
      </c>
      <c r="EP509" s="2" t="s">
        <v>217</v>
      </c>
      <c r="EQ509" s="2" t="s">
        <v>312</v>
      </c>
      <c r="ER509" s="2" t="s">
        <v>2051</v>
      </c>
      <c r="ES509" s="2" t="s">
        <v>232</v>
      </c>
      <c r="ET509" s="2" t="s">
        <v>220</v>
      </c>
      <c r="EU509" s="4">
        <v>2</v>
      </c>
      <c r="EV509" s="8">
        <v>121.26</v>
      </c>
      <c r="EW509" s="4">
        <v>2</v>
      </c>
      <c r="EX509" s="8">
        <v>121.26</v>
      </c>
      <c r="EY509" s="7"/>
      <c r="EZ509" s="7"/>
      <c r="FA509" s="2" t="s">
        <v>230</v>
      </c>
      <c r="FB509" s="2" t="s">
        <v>217</v>
      </c>
      <c r="FC509" s="2" t="s">
        <v>1692</v>
      </c>
      <c r="FD509" s="2" t="s">
        <v>2770</v>
      </c>
      <c r="FE509" s="2" t="s">
        <v>232</v>
      </c>
      <c r="FF509" s="2" t="s">
        <v>220</v>
      </c>
      <c r="FG509" s="4"/>
      <c r="FH509" s="8"/>
      <c r="FI509" s="4">
        <v>1</v>
      </c>
      <c r="FJ509" s="8">
        <v>60.63</v>
      </c>
      <c r="FK509" s="7">
        <v>-1</v>
      </c>
      <c r="FL509" s="7">
        <v>-1</v>
      </c>
      <c r="FM509" s="2" t="s">
        <v>230</v>
      </c>
      <c r="FN509" s="2" t="s">
        <v>217</v>
      </c>
      <c r="FO509" s="2" t="s">
        <v>246</v>
      </c>
      <c r="FP509" s="2" t="s">
        <v>2630</v>
      </c>
      <c r="FQ509" s="2" t="s">
        <v>232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277</v>
      </c>
      <c r="FZ509" s="2" t="s">
        <v>217</v>
      </c>
      <c r="GA509" s="2" t="s">
        <v>220</v>
      </c>
      <c r="GB509" s="2" t="s">
        <v>220</v>
      </c>
      <c r="GC509" s="2" t="s">
        <v>232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230</v>
      </c>
      <c r="GL509" s="2" t="s">
        <v>217</v>
      </c>
      <c r="GM509" s="2" t="s">
        <v>250</v>
      </c>
      <c r="GN509" s="2" t="s">
        <v>1242</v>
      </c>
      <c r="GO509" s="2" t="s">
        <v>232</v>
      </c>
      <c r="GP509" s="2" t="s">
        <v>220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217</v>
      </c>
      <c r="GY509" s="2" t="s">
        <v>220</v>
      </c>
      <c r="GZ509" s="2" t="s">
        <v>220</v>
      </c>
      <c r="HA509" s="2" t="s">
        <v>232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230</v>
      </c>
      <c r="HJ509" s="2" t="s">
        <v>217</v>
      </c>
      <c r="HK509" s="2" t="s">
        <v>961</v>
      </c>
      <c r="HL509" s="2" t="s">
        <v>1904</v>
      </c>
      <c r="HM509" s="2" t="s">
        <v>232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230</v>
      </c>
      <c r="HV509" s="2" t="s">
        <v>217</v>
      </c>
      <c r="HW509" s="2" t="s">
        <v>970</v>
      </c>
      <c r="HX509" s="2" t="s">
        <v>220</v>
      </c>
      <c r="HY509" s="2" t="s">
        <v>232</v>
      </c>
      <c r="HZ509" s="2" t="s">
        <v>220</v>
      </c>
      <c r="IA509" s="4"/>
      <c r="IB509" s="8"/>
      <c r="IC509" s="4"/>
      <c r="ID509" s="8"/>
      <c r="IE509" s="7"/>
      <c r="IF509" s="7"/>
      <c r="IG509" s="2" t="s">
        <v>230</v>
      </c>
      <c r="IH509" s="2" t="s">
        <v>217</v>
      </c>
      <c r="II509" s="2" t="s">
        <v>591</v>
      </c>
      <c r="IJ509" s="2" t="s">
        <v>4010</v>
      </c>
      <c r="IK509" s="2" t="s">
        <v>232</v>
      </c>
      <c r="IL509" s="2" t="s">
        <v>220</v>
      </c>
      <c r="IM509" s="4">
        <v>2</v>
      </c>
      <c r="IN509" s="8">
        <v>121.28</v>
      </c>
      <c r="IO509" s="4">
        <v>5</v>
      </c>
      <c r="IP509" s="8">
        <v>303.2</v>
      </c>
      <c r="IQ509" s="7">
        <v>-0.6</v>
      </c>
      <c r="IR509" s="7">
        <v>-0.6</v>
      </c>
      <c r="IS509" s="2" t="s">
        <v>230</v>
      </c>
      <c r="IT509" s="2" t="s">
        <v>217</v>
      </c>
      <c r="IU509" s="2" t="s">
        <v>4004</v>
      </c>
      <c r="IV509" s="2" t="s">
        <v>2062</v>
      </c>
      <c r="IW509" s="2" t="s">
        <v>232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254</v>
      </c>
      <c r="JF509" s="2" t="s">
        <v>217</v>
      </c>
      <c r="JG509" s="2" t="s">
        <v>220</v>
      </c>
      <c r="JH509" s="2" t="s">
        <v>220</v>
      </c>
      <c r="JI509" s="2" t="s">
        <v>232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416</v>
      </c>
      <c r="JR509" s="2" t="s">
        <v>270</v>
      </c>
      <c r="JS509" s="2" t="s">
        <v>603</v>
      </c>
      <c r="JT509" s="2" t="s">
        <v>220</v>
      </c>
      <c r="JU509" s="2" t="s">
        <v>232</v>
      </c>
      <c r="JV509" s="2" t="s">
        <v>220</v>
      </c>
      <c r="JW509" s="4"/>
      <c r="JX509" s="8"/>
      <c r="JY509" s="4"/>
      <c r="JZ509" s="8"/>
      <c r="KA509" s="7"/>
      <c r="KB509" s="7"/>
      <c r="KC509" s="2" t="s">
        <v>386</v>
      </c>
      <c r="KD509" s="2" t="s">
        <v>217</v>
      </c>
      <c r="KE509" s="2" t="s">
        <v>220</v>
      </c>
      <c r="KF509" s="2" t="s">
        <v>220</v>
      </c>
      <c r="KG509" s="2" t="s">
        <v>232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254</v>
      </c>
      <c r="KP509" s="2" t="s">
        <v>217</v>
      </c>
      <c r="KQ509" s="2" t="s">
        <v>220</v>
      </c>
      <c r="KR509" s="2" t="s">
        <v>220</v>
      </c>
      <c r="KS509" s="2" t="s">
        <v>232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268</v>
      </c>
      <c r="LB509" s="2" t="s">
        <v>217</v>
      </c>
      <c r="LC509" s="2" t="s">
        <v>220</v>
      </c>
      <c r="LD509" s="2" t="s">
        <v>220</v>
      </c>
      <c r="LE509" s="2" t="s">
        <v>232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254</v>
      </c>
      <c r="LN509" s="2" t="s">
        <v>217</v>
      </c>
      <c r="LO509" s="2" t="s">
        <v>220</v>
      </c>
      <c r="LP509" s="2" t="s">
        <v>220</v>
      </c>
      <c r="LQ509" s="2" t="s">
        <v>232</v>
      </c>
      <c r="LR509" s="2" t="s">
        <v>220</v>
      </c>
      <c r="LS509" s="4"/>
      <c r="LT509" s="8"/>
      <c r="LU509" s="4">
        <v>1</v>
      </c>
      <c r="LV509" s="8">
        <v>57.75</v>
      </c>
      <c r="LW509" s="7">
        <v>-1</v>
      </c>
      <c r="LX509" s="7">
        <v>-1</v>
      </c>
      <c r="LY509" s="2" t="s">
        <v>230</v>
      </c>
      <c r="LZ509" s="2" t="s">
        <v>270</v>
      </c>
      <c r="MA509" s="2" t="s">
        <v>543</v>
      </c>
      <c r="MB509" s="2" t="s">
        <v>1060</v>
      </c>
      <c r="MC509" s="2" t="s">
        <v>232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268</v>
      </c>
      <c r="ML509" s="2" t="s">
        <v>217</v>
      </c>
      <c r="MM509" s="2" t="s">
        <v>220</v>
      </c>
      <c r="MN509" s="2" t="s">
        <v>220</v>
      </c>
      <c r="MO509" s="2" t="s">
        <v>232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230</v>
      </c>
      <c r="MX509" s="2" t="s">
        <v>274</v>
      </c>
      <c r="MY509" s="2" t="s">
        <v>4006</v>
      </c>
      <c r="MZ509" s="2" t="s">
        <v>2337</v>
      </c>
      <c r="NA509" s="2" t="s">
        <v>232</v>
      </c>
      <c r="NB509" s="2" t="s">
        <v>220</v>
      </c>
      <c r="NC509" s="4"/>
      <c r="ND509" s="8"/>
      <c r="NE509" s="4"/>
      <c r="NF509" s="8"/>
      <c r="NG509" s="7"/>
      <c r="NH509" s="7"/>
      <c r="NI509" s="2" t="s">
        <v>220</v>
      </c>
      <c r="NJ509" s="2" t="s">
        <v>220</v>
      </c>
      <c r="NK509" s="2" t="s">
        <v>220</v>
      </c>
      <c r="NL509" s="2" t="s">
        <v>220</v>
      </c>
      <c r="NM509" s="2" t="s">
        <v>220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277</v>
      </c>
      <c r="NV509" s="2" t="s">
        <v>217</v>
      </c>
      <c r="NW509" s="2" t="s">
        <v>220</v>
      </c>
      <c r="NX509" s="2" t="s">
        <v>220</v>
      </c>
      <c r="NY509" s="2" t="s">
        <v>232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220</v>
      </c>
      <c r="OI509" s="2" t="s">
        <v>220</v>
      </c>
      <c r="OJ509" s="2" t="s">
        <v>220</v>
      </c>
      <c r="OK509" s="2" t="s">
        <v>220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230</v>
      </c>
      <c r="OT509" s="2" t="s">
        <v>270</v>
      </c>
      <c r="OU509" s="2" t="s">
        <v>2022</v>
      </c>
      <c r="OV509" s="2" t="s">
        <v>2410</v>
      </c>
      <c r="OW509" s="2" t="s">
        <v>232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220</v>
      </c>
      <c r="PF509" s="2" t="s">
        <v>220</v>
      </c>
      <c r="PG509" s="2" t="s">
        <v>220</v>
      </c>
      <c r="PH509" s="2" t="s">
        <v>220</v>
      </c>
      <c r="PI509" s="2" t="s">
        <v>220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230</v>
      </c>
      <c r="PR509" s="2" t="s">
        <v>270</v>
      </c>
      <c r="PS509" s="2" t="s">
        <v>278</v>
      </c>
      <c r="PT509" s="2" t="s">
        <v>2246</v>
      </c>
      <c r="PU509" s="2" t="s">
        <v>232</v>
      </c>
      <c r="PV509" s="2" t="s">
        <v>220</v>
      </c>
      <c r="PW509" s="4">
        <v>808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>
        <v>470</v>
      </c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>
        <v>250</v>
      </c>
      <c r="SW509" s="4"/>
      <c r="SX509" s="4"/>
      <c r="SY509" s="4"/>
      <c r="SZ509" s="4"/>
      <c r="TA509" s="4"/>
      <c r="TB509" s="4"/>
      <c r="TC509" s="4"/>
      <c r="TD509" s="4">
        <v>200</v>
      </c>
      <c r="TE509" s="4"/>
      <c r="TF509" s="4"/>
      <c r="TG509" s="4"/>
      <c r="TH509" s="4"/>
    </row>
    <row r="510">
      <c r="A510" s="2" t="s">
        <v>4011</v>
      </c>
      <c r="B510" s="2" t="s">
        <v>209</v>
      </c>
      <c r="C510" s="2" t="s">
        <v>3945</v>
      </c>
      <c r="D510" s="2" t="s">
        <v>2394</v>
      </c>
      <c r="E510" s="2" t="s">
        <v>2558</v>
      </c>
      <c r="F510" s="2" t="s">
        <v>4012</v>
      </c>
      <c r="G510" s="2" t="s">
        <v>4012</v>
      </c>
      <c r="H510" s="2" t="s">
        <v>4012</v>
      </c>
      <c r="I510" s="2" t="s">
        <v>4013</v>
      </c>
      <c r="J510" s="2" t="s">
        <v>215</v>
      </c>
      <c r="K510" s="2" t="s">
        <v>761</v>
      </c>
      <c r="L510" s="3">
        <v>49.99</v>
      </c>
      <c r="M510" s="3">
        <v>52.49</v>
      </c>
      <c r="N510" s="3">
        <v>109.99</v>
      </c>
      <c r="O510" s="2" t="s">
        <v>217</v>
      </c>
      <c r="P510" s="2" t="s">
        <v>439</v>
      </c>
      <c r="Q510" s="2" t="s">
        <v>219</v>
      </c>
      <c r="R510" s="2" t="s">
        <v>220</v>
      </c>
      <c r="S510" s="2" t="s">
        <v>4014</v>
      </c>
      <c r="T510" s="2" t="s">
        <v>220</v>
      </c>
      <c r="U510" s="2" t="s">
        <v>220</v>
      </c>
      <c r="V510" s="2" t="s">
        <v>1585</v>
      </c>
      <c r="W510" s="2" t="s">
        <v>3015</v>
      </c>
      <c r="X510" s="2" t="s">
        <v>1672</v>
      </c>
      <c r="Y510" s="2" t="s">
        <v>582</v>
      </c>
      <c r="Z510" s="4">
        <v>235</v>
      </c>
      <c r="AA510" s="4">
        <f>=ROUNDDOWN(16.7857142857143,0)</f>
      </c>
      <c r="AB510" s="5">
        <v>14</v>
      </c>
      <c r="AC510" s="2" t="s">
        <v>900</v>
      </c>
      <c r="AD510" s="4">
        <v>260</v>
      </c>
      <c r="AE510" s="4">
        <v>480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32</v>
      </c>
      <c r="AQ510" s="8">
        <v>1753.23</v>
      </c>
      <c r="AR510" s="4">
        <v>31</v>
      </c>
      <c r="AS510" s="8">
        <v>1691.2</v>
      </c>
      <c r="AT510" s="7">
        <v>0.0323</v>
      </c>
      <c r="AU510" s="7">
        <v>0.0367</v>
      </c>
      <c r="AV510" s="4">
        <v>64</v>
      </c>
      <c r="AW510" s="8">
        <v>3728.41</v>
      </c>
      <c r="AX510" s="4">
        <v>59</v>
      </c>
      <c r="AY510" s="8">
        <v>3367.56</v>
      </c>
      <c r="AZ510" s="7">
        <v>0.0847</v>
      </c>
      <c r="BA510" s="7">
        <v>0.1072</v>
      </c>
      <c r="BB510" s="7">
        <v>0.4702</v>
      </c>
      <c r="BC510" s="4">
        <v>64</v>
      </c>
      <c r="BD510" s="8">
        <v>3728.41</v>
      </c>
      <c r="BE510" s="4">
        <v>59</v>
      </c>
      <c r="BF510" s="8">
        <v>3367.56</v>
      </c>
      <c r="BG510" s="7">
        <v>0.0847</v>
      </c>
      <c r="BH510" s="7">
        <v>0.1072</v>
      </c>
      <c r="BI510" s="7">
        <v>1</v>
      </c>
      <c r="BJ510" s="4">
        <v>32</v>
      </c>
      <c r="BK510" s="8">
        <v>1753.23</v>
      </c>
      <c r="BL510" s="2" t="s">
        <v>4015</v>
      </c>
      <c r="BM510" s="7">
        <v>1</v>
      </c>
      <c r="BN510" s="7">
        <v>1</v>
      </c>
      <c r="BO510" s="4">
        <v>15</v>
      </c>
      <c r="BP510" s="8">
        <v>809.4</v>
      </c>
      <c r="BQ510" s="4">
        <v>8</v>
      </c>
      <c r="BR510" s="8">
        <v>431.68</v>
      </c>
      <c r="BS510" s="7">
        <v>0.875</v>
      </c>
      <c r="BT510" s="7">
        <v>0.875</v>
      </c>
      <c r="BU510" s="2" t="s">
        <v>230</v>
      </c>
      <c r="BV510" s="2" t="s">
        <v>217</v>
      </c>
      <c r="BW510" s="2" t="s">
        <v>220</v>
      </c>
      <c r="BX510" s="2" t="s">
        <v>2667</v>
      </c>
      <c r="BY510" s="2" t="s">
        <v>232</v>
      </c>
      <c r="BZ510" s="2" t="s">
        <v>220</v>
      </c>
      <c r="CA510" s="4">
        <v>3</v>
      </c>
      <c r="CB510" s="8">
        <v>170.73</v>
      </c>
      <c r="CC510" s="4">
        <v>7</v>
      </c>
      <c r="CD510" s="8">
        <v>398.37</v>
      </c>
      <c r="CE510" s="7">
        <v>-0.5714</v>
      </c>
      <c r="CF510" s="7">
        <v>-0.5714</v>
      </c>
      <c r="CG510" s="2" t="s">
        <v>230</v>
      </c>
      <c r="CH510" s="2" t="s">
        <v>217</v>
      </c>
      <c r="CI510" s="2" t="s">
        <v>585</v>
      </c>
      <c r="CJ510" s="2" t="s">
        <v>1993</v>
      </c>
      <c r="CK510" s="2" t="s">
        <v>232</v>
      </c>
      <c r="CL510" s="2" t="s">
        <v>220</v>
      </c>
      <c r="CM510" s="4"/>
      <c r="CN510" s="8"/>
      <c r="CO510" s="4">
        <v>1</v>
      </c>
      <c r="CP510" s="8">
        <v>51.99</v>
      </c>
      <c r="CQ510" s="7">
        <v>-1</v>
      </c>
      <c r="CR510" s="7">
        <v>-1</v>
      </c>
      <c r="CS510" s="2" t="s">
        <v>230</v>
      </c>
      <c r="CT510" s="2" t="s">
        <v>217</v>
      </c>
      <c r="CU510" s="2" t="s">
        <v>4000</v>
      </c>
      <c r="CV510" s="2" t="s">
        <v>449</v>
      </c>
      <c r="CW510" s="2" t="s">
        <v>232</v>
      </c>
      <c r="CX510" s="2" t="s">
        <v>220</v>
      </c>
      <c r="CY510" s="4">
        <v>6</v>
      </c>
      <c r="CZ510" s="8">
        <v>332.22</v>
      </c>
      <c r="DA510" s="4">
        <v>3</v>
      </c>
      <c r="DB510" s="8">
        <v>166.11</v>
      </c>
      <c r="DC510" s="7">
        <v>1</v>
      </c>
      <c r="DD510" s="7">
        <v>1</v>
      </c>
      <c r="DE510" s="2" t="s">
        <v>230</v>
      </c>
      <c r="DF510" s="2" t="s">
        <v>217</v>
      </c>
      <c r="DG510" s="2" t="s">
        <v>589</v>
      </c>
      <c r="DH510" s="2" t="s">
        <v>3244</v>
      </c>
      <c r="DI510" s="2" t="s">
        <v>232</v>
      </c>
      <c r="DJ510" s="2" t="s">
        <v>220</v>
      </c>
      <c r="DK510" s="4"/>
      <c r="DL510" s="8"/>
      <c r="DM510" s="4"/>
      <c r="DN510" s="8"/>
      <c r="DO510" s="7"/>
      <c r="DP510" s="7"/>
      <c r="DQ510" s="2" t="s">
        <v>230</v>
      </c>
      <c r="DR510" s="2" t="s">
        <v>217</v>
      </c>
      <c r="DS510" s="2" t="s">
        <v>591</v>
      </c>
      <c r="DT510" s="2" t="s">
        <v>3019</v>
      </c>
      <c r="DU510" s="2" t="s">
        <v>232</v>
      </c>
      <c r="DV510" s="2" t="s">
        <v>220</v>
      </c>
      <c r="DW510" s="4"/>
      <c r="DX510" s="8"/>
      <c r="DY510" s="4">
        <v>1</v>
      </c>
      <c r="DZ510" s="8">
        <v>39.46</v>
      </c>
      <c r="EA510" s="7">
        <v>-1</v>
      </c>
      <c r="EB510" s="7">
        <v>-1</v>
      </c>
      <c r="EC510" s="2" t="s">
        <v>230</v>
      </c>
      <c r="ED510" s="2" t="s">
        <v>217</v>
      </c>
      <c r="EE510" s="2" t="s">
        <v>4002</v>
      </c>
      <c r="EF510" s="2" t="s">
        <v>1675</v>
      </c>
      <c r="EG510" s="2" t="s">
        <v>232</v>
      </c>
      <c r="EH510" s="2" t="s">
        <v>220</v>
      </c>
      <c r="EI510" s="4"/>
      <c r="EJ510" s="8"/>
      <c r="EK510" s="4"/>
      <c r="EL510" s="8"/>
      <c r="EM510" s="7"/>
      <c r="EN510" s="7"/>
      <c r="EO510" s="2" t="s">
        <v>230</v>
      </c>
      <c r="EP510" s="2" t="s">
        <v>217</v>
      </c>
      <c r="EQ510" s="2" t="s">
        <v>312</v>
      </c>
      <c r="ER510" s="2" t="s">
        <v>1906</v>
      </c>
      <c r="ES510" s="2" t="s">
        <v>232</v>
      </c>
      <c r="ET510" s="2" t="s">
        <v>220</v>
      </c>
      <c r="EU510" s="4">
        <v>8</v>
      </c>
      <c r="EV510" s="8">
        <v>440.88</v>
      </c>
      <c r="EW510" s="4">
        <v>8</v>
      </c>
      <c r="EX510" s="8">
        <v>440.88</v>
      </c>
      <c r="EY510" s="7"/>
      <c r="EZ510" s="7"/>
      <c r="FA510" s="2" t="s">
        <v>230</v>
      </c>
      <c r="FB510" s="2" t="s">
        <v>217</v>
      </c>
      <c r="FC510" s="2" t="s">
        <v>1692</v>
      </c>
      <c r="FD510" s="2" t="s">
        <v>4016</v>
      </c>
      <c r="FE510" s="2" t="s">
        <v>232</v>
      </c>
      <c r="FF510" s="2" t="s">
        <v>220</v>
      </c>
      <c r="FG510" s="4"/>
      <c r="FH510" s="8"/>
      <c r="FI510" s="4"/>
      <c r="FJ510" s="8"/>
      <c r="FK510" s="7"/>
      <c r="FL510" s="7"/>
      <c r="FM510" s="2" t="s">
        <v>230</v>
      </c>
      <c r="FN510" s="2" t="s">
        <v>217</v>
      </c>
      <c r="FO510" s="2" t="s">
        <v>246</v>
      </c>
      <c r="FP510" s="2" t="s">
        <v>2630</v>
      </c>
      <c r="FQ510" s="2" t="s">
        <v>232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277</v>
      </c>
      <c r="FZ510" s="2" t="s">
        <v>217</v>
      </c>
      <c r="GA510" s="2" t="s">
        <v>220</v>
      </c>
      <c r="GB510" s="2" t="s">
        <v>220</v>
      </c>
      <c r="GC510" s="2" t="s">
        <v>232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230</v>
      </c>
      <c r="GL510" s="2" t="s">
        <v>217</v>
      </c>
      <c r="GM510" s="2" t="s">
        <v>250</v>
      </c>
      <c r="GN510" s="2" t="s">
        <v>660</v>
      </c>
      <c r="GO510" s="2" t="s">
        <v>232</v>
      </c>
      <c r="GP510" s="2" t="s">
        <v>220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217</v>
      </c>
      <c r="GY510" s="2" t="s">
        <v>220</v>
      </c>
      <c r="GZ510" s="2" t="s">
        <v>220</v>
      </c>
      <c r="HA510" s="2" t="s">
        <v>232</v>
      </c>
      <c r="HB510" s="2" t="s">
        <v>220</v>
      </c>
      <c r="HC510" s="4"/>
      <c r="HD510" s="8"/>
      <c r="HE510" s="4">
        <v>2</v>
      </c>
      <c r="HF510" s="8">
        <v>110.22</v>
      </c>
      <c r="HG510" s="7">
        <v>-1</v>
      </c>
      <c r="HH510" s="7">
        <v>-1</v>
      </c>
      <c r="HI510" s="2" t="s">
        <v>230</v>
      </c>
      <c r="HJ510" s="2" t="s">
        <v>217</v>
      </c>
      <c r="HK510" s="2" t="s">
        <v>961</v>
      </c>
      <c r="HL510" s="2" t="s">
        <v>693</v>
      </c>
      <c r="HM510" s="2" t="s">
        <v>232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230</v>
      </c>
      <c r="HV510" s="2" t="s">
        <v>217</v>
      </c>
      <c r="HW510" s="2" t="s">
        <v>970</v>
      </c>
      <c r="HX510" s="2" t="s">
        <v>220</v>
      </c>
      <c r="HY510" s="2" t="s">
        <v>232</v>
      </c>
      <c r="HZ510" s="2" t="s">
        <v>220</v>
      </c>
      <c r="IA510" s="4"/>
      <c r="IB510" s="8"/>
      <c r="IC510" s="4"/>
      <c r="ID510" s="8"/>
      <c r="IE510" s="7"/>
      <c r="IF510" s="7"/>
      <c r="IG510" s="2" t="s">
        <v>230</v>
      </c>
      <c r="IH510" s="2" t="s">
        <v>217</v>
      </c>
      <c r="II510" s="2" t="s">
        <v>591</v>
      </c>
      <c r="IJ510" s="2" t="s">
        <v>2421</v>
      </c>
      <c r="IK510" s="2" t="s">
        <v>232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1188</v>
      </c>
      <c r="IT510" s="2" t="s">
        <v>270</v>
      </c>
      <c r="IU510" s="2" t="s">
        <v>1251</v>
      </c>
      <c r="IV510" s="2" t="s">
        <v>4017</v>
      </c>
      <c r="IW510" s="2" t="s">
        <v>232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254</v>
      </c>
      <c r="JF510" s="2" t="s">
        <v>217</v>
      </c>
      <c r="JG510" s="2" t="s">
        <v>220</v>
      </c>
      <c r="JH510" s="2" t="s">
        <v>220</v>
      </c>
      <c r="JI510" s="2" t="s">
        <v>232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230</v>
      </c>
      <c r="JR510" s="2" t="s">
        <v>217</v>
      </c>
      <c r="JS510" s="2" t="s">
        <v>603</v>
      </c>
      <c r="JT510" s="2" t="s">
        <v>220</v>
      </c>
      <c r="JU510" s="2" t="s">
        <v>232</v>
      </c>
      <c r="JV510" s="2" t="s">
        <v>220</v>
      </c>
      <c r="JW510" s="4"/>
      <c r="JX510" s="8"/>
      <c r="JY510" s="4">
        <v>1</v>
      </c>
      <c r="JZ510" s="8">
        <v>52.49</v>
      </c>
      <c r="KA510" s="7">
        <v>-1</v>
      </c>
      <c r="KB510" s="7">
        <v>-1</v>
      </c>
      <c r="KC510" s="2" t="s">
        <v>230</v>
      </c>
      <c r="KD510" s="2" t="s">
        <v>217</v>
      </c>
      <c r="KE510" s="2" t="s">
        <v>663</v>
      </c>
      <c r="KF510" s="2" t="s">
        <v>2043</v>
      </c>
      <c r="KG510" s="2" t="s">
        <v>232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254</v>
      </c>
      <c r="KP510" s="2" t="s">
        <v>217</v>
      </c>
      <c r="KQ510" s="2" t="s">
        <v>220</v>
      </c>
      <c r="KR510" s="2" t="s">
        <v>220</v>
      </c>
      <c r="KS510" s="2" t="s">
        <v>232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268</v>
      </c>
      <c r="LB510" s="2" t="s">
        <v>217</v>
      </c>
      <c r="LC510" s="2" t="s">
        <v>220</v>
      </c>
      <c r="LD510" s="2" t="s">
        <v>220</v>
      </c>
      <c r="LE510" s="2" t="s">
        <v>232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254</v>
      </c>
      <c r="LN510" s="2" t="s">
        <v>217</v>
      </c>
      <c r="LO510" s="2" t="s">
        <v>220</v>
      </c>
      <c r="LP510" s="2" t="s">
        <v>220</v>
      </c>
      <c r="LQ510" s="2" t="s">
        <v>232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230</v>
      </c>
      <c r="LZ510" s="2" t="s">
        <v>270</v>
      </c>
      <c r="MA510" s="2" t="s">
        <v>543</v>
      </c>
      <c r="MB510" s="2" t="s">
        <v>3951</v>
      </c>
      <c r="MC510" s="2" t="s">
        <v>232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230</v>
      </c>
      <c r="ML510" s="2" t="s">
        <v>270</v>
      </c>
      <c r="MM510" s="2" t="s">
        <v>419</v>
      </c>
      <c r="MN510" s="2" t="s">
        <v>904</v>
      </c>
      <c r="MO510" s="2" t="s">
        <v>232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230</v>
      </c>
      <c r="MX510" s="2" t="s">
        <v>274</v>
      </c>
      <c r="MY510" s="2" t="s">
        <v>4006</v>
      </c>
      <c r="MZ510" s="2" t="s">
        <v>2337</v>
      </c>
      <c r="NA510" s="2" t="s">
        <v>232</v>
      </c>
      <c r="NB510" s="2" t="s">
        <v>220</v>
      </c>
      <c r="NC510" s="4"/>
      <c r="ND510" s="8"/>
      <c r="NE510" s="4"/>
      <c r="NF510" s="8"/>
      <c r="NG510" s="7"/>
      <c r="NH510" s="7"/>
      <c r="NI510" s="2" t="s">
        <v>220</v>
      </c>
      <c r="NJ510" s="2" t="s">
        <v>220</v>
      </c>
      <c r="NK510" s="2" t="s">
        <v>220</v>
      </c>
      <c r="NL510" s="2" t="s">
        <v>220</v>
      </c>
      <c r="NM510" s="2" t="s">
        <v>220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277</v>
      </c>
      <c r="NV510" s="2" t="s">
        <v>217</v>
      </c>
      <c r="NW510" s="2" t="s">
        <v>220</v>
      </c>
      <c r="NX510" s="2" t="s">
        <v>220</v>
      </c>
      <c r="NY510" s="2" t="s">
        <v>232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220</v>
      </c>
      <c r="OI510" s="2" t="s">
        <v>220</v>
      </c>
      <c r="OJ510" s="2" t="s">
        <v>220</v>
      </c>
      <c r="OK510" s="2" t="s">
        <v>220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230</v>
      </c>
      <c r="OT510" s="2" t="s">
        <v>270</v>
      </c>
      <c r="OU510" s="2" t="s">
        <v>2022</v>
      </c>
      <c r="OV510" s="2" t="s">
        <v>2460</v>
      </c>
      <c r="OW510" s="2" t="s">
        <v>232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220</v>
      </c>
      <c r="PG510" s="2" t="s">
        <v>220</v>
      </c>
      <c r="PH510" s="2" t="s">
        <v>220</v>
      </c>
      <c r="PI510" s="2" t="s">
        <v>220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230</v>
      </c>
      <c r="PR510" s="2" t="s">
        <v>270</v>
      </c>
      <c r="PS510" s="2" t="s">
        <v>278</v>
      </c>
      <c r="PT510" s="2" t="s">
        <v>1166</v>
      </c>
      <c r="PU510" s="2" t="s">
        <v>232</v>
      </c>
      <c r="PV510" s="2" t="s">
        <v>220</v>
      </c>
      <c r="PW510" s="4">
        <v>235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>
        <v>260</v>
      </c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>
        <v>70</v>
      </c>
      <c r="SU510" s="4"/>
      <c r="SV510" s="4"/>
      <c r="SW510" s="4"/>
      <c r="SX510" s="4"/>
      <c r="SY510" s="4"/>
      <c r="SZ510" s="4"/>
      <c r="TA510" s="4"/>
      <c r="TB510" s="4"/>
      <c r="TC510" s="4"/>
      <c r="TD510" s="4">
        <v>150</v>
      </c>
      <c r="TE510" s="4"/>
      <c r="TF510" s="4"/>
      <c r="TG510" s="4"/>
      <c r="TH510" s="4"/>
    </row>
    <row r="511">
      <c r="A511" s="2" t="s">
        <v>4018</v>
      </c>
      <c r="B511" s="2" t="s">
        <v>209</v>
      </c>
      <c r="C511" s="2" t="s">
        <v>3945</v>
      </c>
      <c r="D511" s="2" t="s">
        <v>2394</v>
      </c>
      <c r="E511" s="2" t="s">
        <v>2558</v>
      </c>
      <c r="F511" s="2" t="s">
        <v>4012</v>
      </c>
      <c r="G511" s="2" t="s">
        <v>4012</v>
      </c>
      <c r="H511" s="2" t="s">
        <v>4012</v>
      </c>
      <c r="I511" s="2" t="s">
        <v>4013</v>
      </c>
      <c r="J511" s="2" t="s">
        <v>282</v>
      </c>
      <c r="K511" s="2" t="s">
        <v>761</v>
      </c>
      <c r="L511" s="3">
        <v>54.99</v>
      </c>
      <c r="M511" s="3">
        <v>57.74</v>
      </c>
      <c r="N511" s="3">
        <v>119.99</v>
      </c>
      <c r="O511" s="2" t="s">
        <v>217</v>
      </c>
      <c r="P511" s="2" t="s">
        <v>439</v>
      </c>
      <c r="Q511" s="2" t="s">
        <v>219</v>
      </c>
      <c r="R511" s="2" t="s">
        <v>220</v>
      </c>
      <c r="S511" s="2" t="s">
        <v>4014</v>
      </c>
      <c r="T511" s="2" t="s">
        <v>220</v>
      </c>
      <c r="U511" s="2" t="s">
        <v>220</v>
      </c>
      <c r="V511" s="2" t="s">
        <v>1585</v>
      </c>
      <c r="W511" s="2" t="s">
        <v>3015</v>
      </c>
      <c r="X511" s="2" t="s">
        <v>1672</v>
      </c>
      <c r="Y511" s="2" t="s">
        <v>582</v>
      </c>
      <c r="Z511" s="4">
        <v>165</v>
      </c>
      <c r="AA511" s="4">
        <f>=ROUNDDOWN(13.75,0)</f>
      </c>
      <c r="AB511" s="5">
        <v>12</v>
      </c>
      <c r="AC511" s="2" t="s">
        <v>524</v>
      </c>
      <c r="AD511" s="4">
        <v>70</v>
      </c>
      <c r="AE511" s="4">
        <v>530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32</v>
      </c>
      <c r="AQ511" s="8">
        <v>1975.18</v>
      </c>
      <c r="AR511" s="4">
        <v>28</v>
      </c>
      <c r="AS511" s="8">
        <v>1676.36</v>
      </c>
      <c r="AT511" s="7">
        <v>0.1429</v>
      </c>
      <c r="AU511" s="7">
        <v>0.1783</v>
      </c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>
        <v>0.5298</v>
      </c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>
        <v>32</v>
      </c>
      <c r="BK511" s="8">
        <v>1975.18</v>
      </c>
      <c r="BL511" s="2" t="s">
        <v>4019</v>
      </c>
      <c r="BM511" s="7">
        <v>1</v>
      </c>
      <c r="BN511" s="7">
        <v>1</v>
      </c>
      <c r="BO511" s="4">
        <v>13</v>
      </c>
      <c r="BP511" s="8">
        <v>779.35</v>
      </c>
      <c r="BQ511" s="4">
        <v>9</v>
      </c>
      <c r="BR511" s="8">
        <v>539.55</v>
      </c>
      <c r="BS511" s="7">
        <v>0.4444</v>
      </c>
      <c r="BT511" s="7">
        <v>0.4444</v>
      </c>
      <c r="BU511" s="2" t="s">
        <v>230</v>
      </c>
      <c r="BV511" s="2" t="s">
        <v>217</v>
      </c>
      <c r="BW511" s="2" t="s">
        <v>220</v>
      </c>
      <c r="BX511" s="2" t="s">
        <v>2667</v>
      </c>
      <c r="BY511" s="2" t="s">
        <v>232</v>
      </c>
      <c r="BZ511" s="2" t="s">
        <v>220</v>
      </c>
      <c r="CA511" s="4">
        <v>14</v>
      </c>
      <c r="CB511" s="8">
        <v>885.36</v>
      </c>
      <c r="CC511" s="4">
        <v>2</v>
      </c>
      <c r="CD511" s="8">
        <v>126.48</v>
      </c>
      <c r="CE511" s="7">
        <v>6</v>
      </c>
      <c r="CF511" s="7">
        <v>6</v>
      </c>
      <c r="CG511" s="2" t="s">
        <v>230</v>
      </c>
      <c r="CH511" s="2" t="s">
        <v>217</v>
      </c>
      <c r="CI511" s="2" t="s">
        <v>585</v>
      </c>
      <c r="CJ511" s="2" t="s">
        <v>1691</v>
      </c>
      <c r="CK511" s="2" t="s">
        <v>232</v>
      </c>
      <c r="CL511" s="2" t="s">
        <v>220</v>
      </c>
      <c r="CM511" s="4"/>
      <c r="CN511" s="8"/>
      <c r="CO511" s="4">
        <v>1</v>
      </c>
      <c r="CP511" s="8">
        <v>57.19</v>
      </c>
      <c r="CQ511" s="7">
        <v>-1</v>
      </c>
      <c r="CR511" s="7">
        <v>-1</v>
      </c>
      <c r="CS511" s="2" t="s">
        <v>230</v>
      </c>
      <c r="CT511" s="2" t="s">
        <v>217</v>
      </c>
      <c r="CU511" s="2" t="s">
        <v>4000</v>
      </c>
      <c r="CV511" s="2" t="s">
        <v>449</v>
      </c>
      <c r="CW511" s="2" t="s">
        <v>269</v>
      </c>
      <c r="CX511" s="2" t="s">
        <v>220</v>
      </c>
      <c r="CY511" s="4">
        <v>1</v>
      </c>
      <c r="CZ511" s="8">
        <v>61.52</v>
      </c>
      <c r="DA511" s="4">
        <v>4</v>
      </c>
      <c r="DB511" s="8">
        <v>246.08</v>
      </c>
      <c r="DC511" s="7">
        <v>-0.75</v>
      </c>
      <c r="DD511" s="7">
        <v>-0.75</v>
      </c>
      <c r="DE511" s="2" t="s">
        <v>230</v>
      </c>
      <c r="DF511" s="2" t="s">
        <v>217</v>
      </c>
      <c r="DG511" s="2" t="s">
        <v>589</v>
      </c>
      <c r="DH511" s="2" t="s">
        <v>3244</v>
      </c>
      <c r="DI511" s="2" t="s">
        <v>232</v>
      </c>
      <c r="DJ511" s="2" t="s">
        <v>220</v>
      </c>
      <c r="DK511" s="4"/>
      <c r="DL511" s="8"/>
      <c r="DM511" s="4">
        <v>1</v>
      </c>
      <c r="DN511" s="8">
        <v>57.74</v>
      </c>
      <c r="DO511" s="7">
        <v>-1</v>
      </c>
      <c r="DP511" s="7">
        <v>-1</v>
      </c>
      <c r="DQ511" s="2" t="s">
        <v>230</v>
      </c>
      <c r="DR511" s="2" t="s">
        <v>217</v>
      </c>
      <c r="DS511" s="2" t="s">
        <v>591</v>
      </c>
      <c r="DT511" s="2" t="s">
        <v>4010</v>
      </c>
      <c r="DU511" s="2" t="s">
        <v>232</v>
      </c>
      <c r="DV511" s="2" t="s">
        <v>220</v>
      </c>
      <c r="DW511" s="4"/>
      <c r="DX511" s="8"/>
      <c r="DY511" s="4">
        <v>3</v>
      </c>
      <c r="DZ511" s="8">
        <v>160.74</v>
      </c>
      <c r="EA511" s="7">
        <v>-1</v>
      </c>
      <c r="EB511" s="7">
        <v>-1</v>
      </c>
      <c r="EC511" s="2" t="s">
        <v>230</v>
      </c>
      <c r="ED511" s="2" t="s">
        <v>217</v>
      </c>
      <c r="EE511" s="2" t="s">
        <v>4002</v>
      </c>
      <c r="EF511" s="2" t="s">
        <v>1689</v>
      </c>
      <c r="EG511" s="2" t="s">
        <v>232</v>
      </c>
      <c r="EH511" s="2" t="s">
        <v>220</v>
      </c>
      <c r="EI511" s="4">
        <v>1</v>
      </c>
      <c r="EJ511" s="8">
        <v>67.06</v>
      </c>
      <c r="EK511" s="4">
        <v>1</v>
      </c>
      <c r="EL511" s="8">
        <v>67.06</v>
      </c>
      <c r="EM511" s="7"/>
      <c r="EN511" s="7"/>
      <c r="EO511" s="2" t="s">
        <v>230</v>
      </c>
      <c r="EP511" s="2" t="s">
        <v>217</v>
      </c>
      <c r="EQ511" s="2" t="s">
        <v>312</v>
      </c>
      <c r="ER511" s="2" t="s">
        <v>1906</v>
      </c>
      <c r="ES511" s="2" t="s">
        <v>232</v>
      </c>
      <c r="ET511" s="2" t="s">
        <v>220</v>
      </c>
      <c r="EU511" s="4">
        <v>3</v>
      </c>
      <c r="EV511" s="8">
        <v>181.89</v>
      </c>
      <c r="EW511" s="4">
        <v>4</v>
      </c>
      <c r="EX511" s="8">
        <v>242.52</v>
      </c>
      <c r="EY511" s="7">
        <v>-0.25</v>
      </c>
      <c r="EZ511" s="7">
        <v>-0.25</v>
      </c>
      <c r="FA511" s="2" t="s">
        <v>230</v>
      </c>
      <c r="FB511" s="2" t="s">
        <v>217</v>
      </c>
      <c r="FC511" s="2" t="s">
        <v>1692</v>
      </c>
      <c r="FD511" s="2" t="s">
        <v>1550</v>
      </c>
      <c r="FE511" s="2" t="s">
        <v>232</v>
      </c>
      <c r="FF511" s="2" t="s">
        <v>220</v>
      </c>
      <c r="FG511" s="4"/>
      <c r="FH511" s="8"/>
      <c r="FI511" s="4"/>
      <c r="FJ511" s="8"/>
      <c r="FK511" s="7"/>
      <c r="FL511" s="7"/>
      <c r="FM511" s="2" t="s">
        <v>230</v>
      </c>
      <c r="FN511" s="2" t="s">
        <v>217</v>
      </c>
      <c r="FO511" s="2" t="s">
        <v>246</v>
      </c>
      <c r="FP511" s="2" t="s">
        <v>480</v>
      </c>
      <c r="FQ511" s="2" t="s">
        <v>232</v>
      </c>
      <c r="FR511" s="2" t="s">
        <v>220</v>
      </c>
      <c r="FS511" s="4"/>
      <c r="FT511" s="8"/>
      <c r="FU511" s="4"/>
      <c r="FV511" s="8"/>
      <c r="FW511" s="7"/>
      <c r="FX511" s="7"/>
      <c r="FY511" s="2" t="s">
        <v>277</v>
      </c>
      <c r="FZ511" s="2" t="s">
        <v>217</v>
      </c>
      <c r="GA511" s="2" t="s">
        <v>220</v>
      </c>
      <c r="GB511" s="2" t="s">
        <v>220</v>
      </c>
      <c r="GC511" s="2" t="s">
        <v>232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230</v>
      </c>
      <c r="GL511" s="2" t="s">
        <v>217</v>
      </c>
      <c r="GM511" s="2" t="s">
        <v>250</v>
      </c>
      <c r="GN511" s="2" t="s">
        <v>220</v>
      </c>
      <c r="GO511" s="2" t="s">
        <v>232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268</v>
      </c>
      <c r="GX511" s="2" t="s">
        <v>217</v>
      </c>
      <c r="GY511" s="2" t="s">
        <v>220</v>
      </c>
      <c r="GZ511" s="2" t="s">
        <v>220</v>
      </c>
      <c r="HA511" s="2" t="s">
        <v>232</v>
      </c>
      <c r="HB511" s="2" t="s">
        <v>220</v>
      </c>
      <c r="HC511" s="4"/>
      <c r="HD511" s="8"/>
      <c r="HE511" s="4">
        <v>2</v>
      </c>
      <c r="HF511" s="8">
        <v>121.26</v>
      </c>
      <c r="HG511" s="7">
        <v>-1</v>
      </c>
      <c r="HH511" s="7">
        <v>-1</v>
      </c>
      <c r="HI511" s="2" t="s">
        <v>230</v>
      </c>
      <c r="HJ511" s="2" t="s">
        <v>217</v>
      </c>
      <c r="HK511" s="2" t="s">
        <v>961</v>
      </c>
      <c r="HL511" s="2" t="s">
        <v>985</v>
      </c>
      <c r="HM511" s="2" t="s">
        <v>232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230</v>
      </c>
      <c r="HV511" s="2" t="s">
        <v>217</v>
      </c>
      <c r="HW511" s="2" t="s">
        <v>970</v>
      </c>
      <c r="HX511" s="2" t="s">
        <v>220</v>
      </c>
      <c r="HY511" s="2" t="s">
        <v>232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230</v>
      </c>
      <c r="IH511" s="2" t="s">
        <v>217</v>
      </c>
      <c r="II511" s="2" t="s">
        <v>591</v>
      </c>
      <c r="IJ511" s="2" t="s">
        <v>2429</v>
      </c>
      <c r="IK511" s="2" t="s">
        <v>232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1188</v>
      </c>
      <c r="IT511" s="2" t="s">
        <v>270</v>
      </c>
      <c r="IU511" s="2" t="s">
        <v>1251</v>
      </c>
      <c r="IV511" s="2" t="s">
        <v>2904</v>
      </c>
      <c r="IW511" s="2" t="s">
        <v>232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254</v>
      </c>
      <c r="JF511" s="2" t="s">
        <v>217</v>
      </c>
      <c r="JG511" s="2" t="s">
        <v>220</v>
      </c>
      <c r="JH511" s="2" t="s">
        <v>220</v>
      </c>
      <c r="JI511" s="2" t="s">
        <v>232</v>
      </c>
      <c r="JJ511" s="2" t="s">
        <v>220</v>
      </c>
      <c r="JK511" s="4"/>
      <c r="JL511" s="8"/>
      <c r="JM511" s="4">
        <v>1</v>
      </c>
      <c r="JN511" s="8">
        <v>57.74</v>
      </c>
      <c r="JO511" s="7">
        <v>-1</v>
      </c>
      <c r="JP511" s="7">
        <v>-1</v>
      </c>
      <c r="JQ511" s="2" t="s">
        <v>230</v>
      </c>
      <c r="JR511" s="2" t="s">
        <v>217</v>
      </c>
      <c r="JS511" s="2" t="s">
        <v>603</v>
      </c>
      <c r="JT511" s="2" t="s">
        <v>930</v>
      </c>
      <c r="JU511" s="2" t="s">
        <v>232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230</v>
      </c>
      <c r="KD511" s="2" t="s">
        <v>217</v>
      </c>
      <c r="KE511" s="2" t="s">
        <v>663</v>
      </c>
      <c r="KF511" s="2" t="s">
        <v>3504</v>
      </c>
      <c r="KG511" s="2" t="s">
        <v>232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254</v>
      </c>
      <c r="KP511" s="2" t="s">
        <v>217</v>
      </c>
      <c r="KQ511" s="2" t="s">
        <v>220</v>
      </c>
      <c r="KR511" s="2" t="s">
        <v>220</v>
      </c>
      <c r="KS511" s="2" t="s">
        <v>232</v>
      </c>
      <c r="KT511" s="2" t="s">
        <v>220</v>
      </c>
      <c r="KU511" s="4"/>
      <c r="KV511" s="8"/>
      <c r="KW511" s="4"/>
      <c r="KX511" s="8"/>
      <c r="KY511" s="7"/>
      <c r="KZ511" s="7"/>
      <c r="LA511" s="2" t="s">
        <v>268</v>
      </c>
      <c r="LB511" s="2" t="s">
        <v>217</v>
      </c>
      <c r="LC511" s="2" t="s">
        <v>220</v>
      </c>
      <c r="LD511" s="2" t="s">
        <v>220</v>
      </c>
      <c r="LE511" s="2" t="s">
        <v>232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254</v>
      </c>
      <c r="LN511" s="2" t="s">
        <v>217</v>
      </c>
      <c r="LO511" s="2" t="s">
        <v>220</v>
      </c>
      <c r="LP511" s="2" t="s">
        <v>220</v>
      </c>
      <c r="LQ511" s="2" t="s">
        <v>232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270</v>
      </c>
      <c r="MA511" s="2" t="s">
        <v>543</v>
      </c>
      <c r="MB511" s="2" t="s">
        <v>548</v>
      </c>
      <c r="MC511" s="2" t="s">
        <v>232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230</v>
      </c>
      <c r="ML511" s="2" t="s">
        <v>270</v>
      </c>
      <c r="MM511" s="2" t="s">
        <v>419</v>
      </c>
      <c r="MN511" s="2" t="s">
        <v>2504</v>
      </c>
      <c r="MO511" s="2" t="s">
        <v>232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230</v>
      </c>
      <c r="MX511" s="2" t="s">
        <v>274</v>
      </c>
      <c r="MY511" s="2" t="s">
        <v>4006</v>
      </c>
      <c r="MZ511" s="2" t="s">
        <v>2337</v>
      </c>
      <c r="NA511" s="2" t="s">
        <v>232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220</v>
      </c>
      <c r="NJ511" s="2" t="s">
        <v>220</v>
      </c>
      <c r="NK511" s="2" t="s">
        <v>220</v>
      </c>
      <c r="NL511" s="2" t="s">
        <v>220</v>
      </c>
      <c r="NM511" s="2" t="s">
        <v>220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277</v>
      </c>
      <c r="NV511" s="2" t="s">
        <v>217</v>
      </c>
      <c r="NW511" s="2" t="s">
        <v>220</v>
      </c>
      <c r="NX511" s="2" t="s">
        <v>220</v>
      </c>
      <c r="NY511" s="2" t="s">
        <v>232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220</v>
      </c>
      <c r="OI511" s="2" t="s">
        <v>220</v>
      </c>
      <c r="OJ511" s="2" t="s">
        <v>220</v>
      </c>
      <c r="OK511" s="2" t="s">
        <v>220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230</v>
      </c>
      <c r="OT511" s="2" t="s">
        <v>270</v>
      </c>
      <c r="OU511" s="2" t="s">
        <v>2022</v>
      </c>
      <c r="OV511" s="2" t="s">
        <v>2451</v>
      </c>
      <c r="OW511" s="2" t="s">
        <v>232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220</v>
      </c>
      <c r="PG511" s="2" t="s">
        <v>220</v>
      </c>
      <c r="PH511" s="2" t="s">
        <v>220</v>
      </c>
      <c r="PI511" s="2" t="s">
        <v>220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230</v>
      </c>
      <c r="PR511" s="2" t="s">
        <v>270</v>
      </c>
      <c r="PS511" s="2" t="s">
        <v>278</v>
      </c>
      <c r="PT511" s="2" t="s">
        <v>1166</v>
      </c>
      <c r="PU511" s="2" t="s">
        <v>232</v>
      </c>
      <c r="PV511" s="2" t="s">
        <v>220</v>
      </c>
      <c r="PW511" s="4">
        <v>165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>
        <v>70</v>
      </c>
      <c r="RS511" s="4">
        <v>210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>
        <v>190</v>
      </c>
      <c r="SU511" s="4"/>
      <c r="SV511" s="4"/>
      <c r="SW511" s="4"/>
      <c r="SX511" s="4"/>
      <c r="SY511" s="4"/>
      <c r="SZ511" s="4"/>
      <c r="TA511" s="4"/>
      <c r="TB511" s="4"/>
      <c r="TC511" s="4"/>
      <c r="TD511" s="4">
        <v>60</v>
      </c>
      <c r="TE511" s="4"/>
      <c r="TF511" s="4"/>
      <c r="TG511" s="4"/>
      <c r="TH511" s="4"/>
    </row>
    <row r="512">
      <c r="A512" s="2" t="s">
        <v>4020</v>
      </c>
      <c r="B512" s="2" t="s">
        <v>209</v>
      </c>
      <c r="C512" s="2" t="s">
        <v>3945</v>
      </c>
      <c r="D512" s="2" t="s">
        <v>2394</v>
      </c>
      <c r="E512" s="2" t="s">
        <v>2558</v>
      </c>
      <c r="F512" s="2" t="s">
        <v>4021</v>
      </c>
      <c r="G512" s="2" t="s">
        <v>4021</v>
      </c>
      <c r="H512" s="2" t="s">
        <v>4021</v>
      </c>
      <c r="I512" s="2" t="s">
        <v>4022</v>
      </c>
      <c r="J512" s="2" t="s">
        <v>215</v>
      </c>
      <c r="K512" s="2" t="s">
        <v>3958</v>
      </c>
      <c r="L512" s="3">
        <v>50.6</v>
      </c>
      <c r="M512" s="3">
        <v>53.13</v>
      </c>
      <c r="N512" s="3">
        <v>109.99</v>
      </c>
      <c r="O512" s="2" t="s">
        <v>217</v>
      </c>
      <c r="P512" s="2" t="s">
        <v>405</v>
      </c>
      <c r="Q512" s="2" t="s">
        <v>219</v>
      </c>
      <c r="R512" s="2" t="s">
        <v>220</v>
      </c>
      <c r="S512" s="2" t="s">
        <v>4023</v>
      </c>
      <c r="T512" s="2" t="s">
        <v>222</v>
      </c>
      <c r="U512" s="2" t="s">
        <v>223</v>
      </c>
      <c r="V512" s="2" t="s">
        <v>4024</v>
      </c>
      <c r="W512" s="2" t="s">
        <v>3015</v>
      </c>
      <c r="X512" s="2" t="s">
        <v>3029</v>
      </c>
      <c r="Y512" s="2" t="s">
        <v>248</v>
      </c>
      <c r="Z512" s="4">
        <v>282</v>
      </c>
      <c r="AA512" s="4">
        <f>=ROUNDDOWN(35.25,0)</f>
      </c>
      <c r="AB512" s="5">
        <v>8</v>
      </c>
      <c r="AC512" s="2" t="s">
        <v>524</v>
      </c>
      <c r="AD512" s="4">
        <v>230</v>
      </c>
      <c r="AE512" s="4">
        <v>230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20</v>
      </c>
      <c r="AQ512" s="8">
        <v>1121.86</v>
      </c>
      <c r="AR512" s="4">
        <v>31</v>
      </c>
      <c r="AS512" s="8">
        <v>1670.36</v>
      </c>
      <c r="AT512" s="7">
        <v>-0.3548</v>
      </c>
      <c r="AU512" s="7">
        <v>-0.3284</v>
      </c>
      <c r="AV512" s="4">
        <v>47</v>
      </c>
      <c r="AW512" s="8">
        <v>2820.42</v>
      </c>
      <c r="AX512" s="4">
        <v>63</v>
      </c>
      <c r="AY512" s="8">
        <v>3598.09</v>
      </c>
      <c r="AZ512" s="7">
        <v>-0.254</v>
      </c>
      <c r="BA512" s="7">
        <v>-0.2161</v>
      </c>
      <c r="BB512" s="7">
        <v>0.3978</v>
      </c>
      <c r="BC512" s="4">
        <v>47</v>
      </c>
      <c r="BD512" s="8">
        <v>2820.42</v>
      </c>
      <c r="BE512" s="4">
        <v>63</v>
      </c>
      <c r="BF512" s="8">
        <v>3598.09</v>
      </c>
      <c r="BG512" s="7">
        <v>-0.254</v>
      </c>
      <c r="BH512" s="7">
        <v>-0.2161</v>
      </c>
      <c r="BI512" s="7">
        <v>1</v>
      </c>
      <c r="BJ512" s="4">
        <v>20</v>
      </c>
      <c r="BK512" s="8">
        <v>1121.86</v>
      </c>
      <c r="BL512" s="2" t="s">
        <v>4025</v>
      </c>
      <c r="BM512" s="7">
        <v>1</v>
      </c>
      <c r="BN512" s="7">
        <v>1</v>
      </c>
      <c r="BO512" s="4">
        <v>5</v>
      </c>
      <c r="BP512" s="8">
        <v>288.3</v>
      </c>
      <c r="BQ512" s="4">
        <v>7</v>
      </c>
      <c r="BR512" s="8">
        <v>403.62</v>
      </c>
      <c r="BS512" s="7">
        <v>-0.2857</v>
      </c>
      <c r="BT512" s="7">
        <v>-0.2857</v>
      </c>
      <c r="BU512" s="2" t="s">
        <v>230</v>
      </c>
      <c r="BV512" s="2" t="s">
        <v>217</v>
      </c>
      <c r="BW512" s="2" t="s">
        <v>220</v>
      </c>
      <c r="BX512" s="2" t="s">
        <v>766</v>
      </c>
      <c r="BY512" s="2" t="s">
        <v>232</v>
      </c>
      <c r="BZ512" s="2" t="s">
        <v>220</v>
      </c>
      <c r="CA512" s="4">
        <v>9</v>
      </c>
      <c r="CB512" s="8">
        <v>514.08</v>
      </c>
      <c r="CC512" s="4">
        <v>8</v>
      </c>
      <c r="CD512" s="8">
        <v>456.96</v>
      </c>
      <c r="CE512" s="7">
        <v>0.125</v>
      </c>
      <c r="CF512" s="7">
        <v>0.125</v>
      </c>
      <c r="CG512" s="2" t="s">
        <v>230</v>
      </c>
      <c r="CH512" s="2" t="s">
        <v>217</v>
      </c>
      <c r="CI512" s="2" t="s">
        <v>248</v>
      </c>
      <c r="CJ512" s="2" t="s">
        <v>3495</v>
      </c>
      <c r="CK512" s="2" t="s">
        <v>232</v>
      </c>
      <c r="CL512" s="2" t="s">
        <v>220</v>
      </c>
      <c r="CM512" s="4">
        <v>1</v>
      </c>
      <c r="CN512" s="8">
        <v>59.51</v>
      </c>
      <c r="CO512" s="4"/>
      <c r="CP512" s="8"/>
      <c r="CQ512" s="7"/>
      <c r="CR512" s="7"/>
      <c r="CS512" s="2" t="s">
        <v>230</v>
      </c>
      <c r="CT512" s="2" t="s">
        <v>217</v>
      </c>
      <c r="CU512" s="2" t="s">
        <v>856</v>
      </c>
      <c r="CV512" s="2" t="s">
        <v>1255</v>
      </c>
      <c r="CW512" s="2" t="s">
        <v>232</v>
      </c>
      <c r="CX512" s="2" t="s">
        <v>220</v>
      </c>
      <c r="CY512" s="4">
        <v>1</v>
      </c>
      <c r="CZ512" s="8">
        <v>54.9</v>
      </c>
      <c r="DA512" s="4">
        <v>1</v>
      </c>
      <c r="DB512" s="8">
        <v>54.9</v>
      </c>
      <c r="DC512" s="7"/>
      <c r="DD512" s="7"/>
      <c r="DE512" s="2" t="s">
        <v>230</v>
      </c>
      <c r="DF512" s="2" t="s">
        <v>217</v>
      </c>
      <c r="DG512" s="2" t="s">
        <v>434</v>
      </c>
      <c r="DH512" s="2" t="s">
        <v>420</v>
      </c>
      <c r="DI512" s="2" t="s">
        <v>232</v>
      </c>
      <c r="DJ512" s="2" t="s">
        <v>220</v>
      </c>
      <c r="DK512" s="4"/>
      <c r="DL512" s="8"/>
      <c r="DM512" s="4">
        <v>1</v>
      </c>
      <c r="DN512" s="8">
        <v>53.12</v>
      </c>
      <c r="DO512" s="7">
        <v>-1</v>
      </c>
      <c r="DP512" s="7">
        <v>-1</v>
      </c>
      <c r="DQ512" s="2" t="s">
        <v>230</v>
      </c>
      <c r="DR512" s="2" t="s">
        <v>217</v>
      </c>
      <c r="DS512" s="2" t="s">
        <v>1096</v>
      </c>
      <c r="DT512" s="2" t="s">
        <v>297</v>
      </c>
      <c r="DU512" s="2" t="s">
        <v>232</v>
      </c>
      <c r="DV512" s="2" t="s">
        <v>220</v>
      </c>
      <c r="DW512" s="4">
        <v>1</v>
      </c>
      <c r="DX512" s="8">
        <v>43.01</v>
      </c>
      <c r="DY512" s="4">
        <v>8</v>
      </c>
      <c r="DZ512" s="8">
        <v>376.32</v>
      </c>
      <c r="EA512" s="7">
        <v>-0.875</v>
      </c>
      <c r="EB512" s="7">
        <v>-0.8857</v>
      </c>
      <c r="EC512" s="2" t="s">
        <v>230</v>
      </c>
      <c r="ED512" s="2" t="s">
        <v>217</v>
      </c>
      <c r="EE512" s="2" t="s">
        <v>3495</v>
      </c>
      <c r="EF512" s="2" t="s">
        <v>1088</v>
      </c>
      <c r="EG512" s="2" t="s">
        <v>232</v>
      </c>
      <c r="EH512" s="2" t="s">
        <v>220</v>
      </c>
      <c r="EI512" s="4"/>
      <c r="EJ512" s="8"/>
      <c r="EK512" s="4">
        <v>1</v>
      </c>
      <c r="EL512" s="8">
        <v>57.12</v>
      </c>
      <c r="EM512" s="7">
        <v>-1</v>
      </c>
      <c r="EN512" s="7">
        <v>-1</v>
      </c>
      <c r="EO512" s="2" t="s">
        <v>230</v>
      </c>
      <c r="EP512" s="2" t="s">
        <v>217</v>
      </c>
      <c r="EQ512" s="2" t="s">
        <v>773</v>
      </c>
      <c r="ER512" s="2" t="s">
        <v>776</v>
      </c>
      <c r="ES512" s="2" t="s">
        <v>232</v>
      </c>
      <c r="ET512" s="2" t="s">
        <v>220</v>
      </c>
      <c r="EU512" s="4">
        <v>3</v>
      </c>
      <c r="EV512" s="8">
        <v>162.06</v>
      </c>
      <c r="EW512" s="4">
        <v>2</v>
      </c>
      <c r="EX512" s="8">
        <v>108.04</v>
      </c>
      <c r="EY512" s="7">
        <v>0.5</v>
      </c>
      <c r="EZ512" s="7">
        <v>0.5</v>
      </c>
      <c r="FA512" s="2" t="s">
        <v>230</v>
      </c>
      <c r="FB512" s="2" t="s">
        <v>217</v>
      </c>
      <c r="FC512" s="2" t="s">
        <v>1290</v>
      </c>
      <c r="FD512" s="2" t="s">
        <v>1864</v>
      </c>
      <c r="FE512" s="2" t="s">
        <v>232</v>
      </c>
      <c r="FF512" s="2" t="s">
        <v>220</v>
      </c>
      <c r="FG512" s="4"/>
      <c r="FH512" s="8"/>
      <c r="FI512" s="4">
        <v>1</v>
      </c>
      <c r="FJ512" s="8">
        <v>54.02</v>
      </c>
      <c r="FK512" s="7">
        <v>-1</v>
      </c>
      <c r="FL512" s="7">
        <v>-1</v>
      </c>
      <c r="FM512" s="2" t="s">
        <v>230</v>
      </c>
      <c r="FN512" s="2" t="s">
        <v>217</v>
      </c>
      <c r="FO512" s="2" t="s">
        <v>1781</v>
      </c>
      <c r="FP512" s="2" t="s">
        <v>1150</v>
      </c>
      <c r="FQ512" s="2" t="s">
        <v>232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277</v>
      </c>
      <c r="FZ512" s="2" t="s">
        <v>217</v>
      </c>
      <c r="GA512" s="2" t="s">
        <v>220</v>
      </c>
      <c r="GB512" s="2" t="s">
        <v>220</v>
      </c>
      <c r="GC512" s="2" t="s">
        <v>232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230</v>
      </c>
      <c r="GL512" s="2" t="s">
        <v>217</v>
      </c>
      <c r="GM512" s="2" t="s">
        <v>380</v>
      </c>
      <c r="GN512" s="2" t="s">
        <v>220</v>
      </c>
      <c r="GO512" s="2" t="s">
        <v>232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268</v>
      </c>
      <c r="GX512" s="2" t="s">
        <v>217</v>
      </c>
      <c r="GY512" s="2" t="s">
        <v>220</v>
      </c>
      <c r="GZ512" s="2" t="s">
        <v>220</v>
      </c>
      <c r="HA512" s="2" t="s">
        <v>232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230</v>
      </c>
      <c r="HJ512" s="2" t="s">
        <v>217</v>
      </c>
      <c r="HK512" s="2" t="s">
        <v>3421</v>
      </c>
      <c r="HL512" s="2" t="s">
        <v>220</v>
      </c>
      <c r="HM512" s="2" t="s">
        <v>232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230</v>
      </c>
      <c r="HV512" s="2" t="s">
        <v>217</v>
      </c>
      <c r="HW512" s="2" t="s">
        <v>970</v>
      </c>
      <c r="HX512" s="2" t="s">
        <v>220</v>
      </c>
      <c r="HY512" s="2" t="s">
        <v>232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230</v>
      </c>
      <c r="IH512" s="2" t="s">
        <v>217</v>
      </c>
      <c r="II512" s="2" t="s">
        <v>248</v>
      </c>
      <c r="IJ512" s="2" t="s">
        <v>1922</v>
      </c>
      <c r="IK512" s="2" t="s">
        <v>232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386</v>
      </c>
      <c r="IT512" s="2" t="s">
        <v>217</v>
      </c>
      <c r="IU512" s="2" t="s">
        <v>220</v>
      </c>
      <c r="IV512" s="2" t="s">
        <v>220</v>
      </c>
      <c r="IW512" s="2" t="s">
        <v>232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254</v>
      </c>
      <c r="JF512" s="2" t="s">
        <v>217</v>
      </c>
      <c r="JG512" s="2" t="s">
        <v>220</v>
      </c>
      <c r="JH512" s="2" t="s">
        <v>220</v>
      </c>
      <c r="JI512" s="2" t="s">
        <v>232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277</v>
      </c>
      <c r="JR512" s="2" t="s">
        <v>217</v>
      </c>
      <c r="JS512" s="2" t="s">
        <v>220</v>
      </c>
      <c r="JT512" s="2" t="s">
        <v>220</v>
      </c>
      <c r="JU512" s="2" t="s">
        <v>232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277</v>
      </c>
      <c r="KD512" s="2" t="s">
        <v>217</v>
      </c>
      <c r="KE512" s="2" t="s">
        <v>220</v>
      </c>
      <c r="KF512" s="2" t="s">
        <v>220</v>
      </c>
      <c r="KG512" s="2" t="s">
        <v>232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277</v>
      </c>
      <c r="KP512" s="2" t="s">
        <v>217</v>
      </c>
      <c r="KQ512" s="2" t="s">
        <v>220</v>
      </c>
      <c r="KR512" s="2" t="s">
        <v>220</v>
      </c>
      <c r="KS512" s="2" t="s">
        <v>232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268</v>
      </c>
      <c r="LB512" s="2" t="s">
        <v>217</v>
      </c>
      <c r="LC512" s="2" t="s">
        <v>220</v>
      </c>
      <c r="LD512" s="2" t="s">
        <v>220</v>
      </c>
      <c r="LE512" s="2" t="s">
        <v>232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230</v>
      </c>
      <c r="LN512" s="2" t="s">
        <v>217</v>
      </c>
      <c r="LO512" s="2" t="s">
        <v>1265</v>
      </c>
      <c r="LP512" s="2" t="s">
        <v>2614</v>
      </c>
      <c r="LQ512" s="2" t="s">
        <v>232</v>
      </c>
      <c r="LR512" s="2" t="s">
        <v>220</v>
      </c>
      <c r="LS512" s="4"/>
      <c r="LT512" s="8"/>
      <c r="LU512" s="4">
        <v>2</v>
      </c>
      <c r="LV512" s="8">
        <v>106.26</v>
      </c>
      <c r="LW512" s="7">
        <v>-1</v>
      </c>
      <c r="LX512" s="7">
        <v>-1</v>
      </c>
      <c r="LY512" s="2" t="s">
        <v>230</v>
      </c>
      <c r="LZ512" s="2" t="s">
        <v>270</v>
      </c>
      <c r="MA512" s="2" t="s">
        <v>543</v>
      </c>
      <c r="MB512" s="2" t="s">
        <v>2124</v>
      </c>
      <c r="MC512" s="2" t="s">
        <v>232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277</v>
      </c>
      <c r="ML512" s="2" t="s">
        <v>217</v>
      </c>
      <c r="MM512" s="2" t="s">
        <v>220</v>
      </c>
      <c r="MN512" s="2" t="s">
        <v>220</v>
      </c>
      <c r="MO512" s="2" t="s">
        <v>232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230</v>
      </c>
      <c r="MX512" s="2" t="s">
        <v>274</v>
      </c>
      <c r="MY512" s="2" t="s">
        <v>872</v>
      </c>
      <c r="MZ512" s="2" t="s">
        <v>333</v>
      </c>
      <c r="NA512" s="2" t="s">
        <v>269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220</v>
      </c>
      <c r="NJ512" s="2" t="s">
        <v>220</v>
      </c>
      <c r="NK512" s="2" t="s">
        <v>220</v>
      </c>
      <c r="NL512" s="2" t="s">
        <v>220</v>
      </c>
      <c r="NM512" s="2" t="s">
        <v>220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277</v>
      </c>
      <c r="NV512" s="2" t="s">
        <v>217</v>
      </c>
      <c r="NW512" s="2" t="s">
        <v>220</v>
      </c>
      <c r="NX512" s="2" t="s">
        <v>220</v>
      </c>
      <c r="NY512" s="2" t="s">
        <v>232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268</v>
      </c>
      <c r="OH512" s="2" t="s">
        <v>217</v>
      </c>
      <c r="OI512" s="2" t="s">
        <v>220</v>
      </c>
      <c r="OJ512" s="2" t="s">
        <v>220</v>
      </c>
      <c r="OK512" s="2" t="s">
        <v>232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254</v>
      </c>
      <c r="OT512" s="2" t="s">
        <v>270</v>
      </c>
      <c r="OU512" s="2" t="s">
        <v>220</v>
      </c>
      <c r="OV512" s="2" t="s">
        <v>220</v>
      </c>
      <c r="OW512" s="2" t="s">
        <v>232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220</v>
      </c>
      <c r="PF512" s="2" t="s">
        <v>220</v>
      </c>
      <c r="PG512" s="2" t="s">
        <v>220</v>
      </c>
      <c r="PH512" s="2" t="s">
        <v>220</v>
      </c>
      <c r="PI512" s="2" t="s">
        <v>220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277</v>
      </c>
      <c r="PR512" s="2" t="s">
        <v>270</v>
      </c>
      <c r="PS512" s="2" t="s">
        <v>220</v>
      </c>
      <c r="PT512" s="2" t="s">
        <v>220</v>
      </c>
      <c r="PU512" s="2" t="s">
        <v>232</v>
      </c>
      <c r="PV512" s="2" t="s">
        <v>220</v>
      </c>
      <c r="PW512" s="4">
        <v>282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>
        <v>230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</row>
    <row r="513">
      <c r="A513" s="2" t="s">
        <v>4026</v>
      </c>
      <c r="B513" s="2" t="s">
        <v>209</v>
      </c>
      <c r="C513" s="2" t="s">
        <v>3945</v>
      </c>
      <c r="D513" s="2" t="s">
        <v>2394</v>
      </c>
      <c r="E513" s="2" t="s">
        <v>2558</v>
      </c>
      <c r="F513" s="2" t="s">
        <v>4021</v>
      </c>
      <c r="G513" s="2" t="s">
        <v>4021</v>
      </c>
      <c r="H513" s="2" t="s">
        <v>4021</v>
      </c>
      <c r="I513" s="2" t="s">
        <v>4022</v>
      </c>
      <c r="J513" s="2" t="s">
        <v>282</v>
      </c>
      <c r="K513" s="2" t="s">
        <v>3958</v>
      </c>
      <c r="L513" s="3">
        <v>57.6</v>
      </c>
      <c r="M513" s="3">
        <v>60.47</v>
      </c>
      <c r="N513" s="3">
        <v>119.99</v>
      </c>
      <c r="O513" s="2" t="s">
        <v>217</v>
      </c>
      <c r="P513" s="2" t="s">
        <v>405</v>
      </c>
      <c r="Q513" s="2" t="s">
        <v>219</v>
      </c>
      <c r="R513" s="2" t="s">
        <v>220</v>
      </c>
      <c r="S513" s="2" t="s">
        <v>4023</v>
      </c>
      <c r="T513" s="2" t="s">
        <v>222</v>
      </c>
      <c r="U513" s="2" t="s">
        <v>223</v>
      </c>
      <c r="V513" s="2" t="s">
        <v>4024</v>
      </c>
      <c r="W513" s="2" t="s">
        <v>3015</v>
      </c>
      <c r="X513" s="2" t="s">
        <v>3029</v>
      </c>
      <c r="Y513" s="2" t="s">
        <v>248</v>
      </c>
      <c r="Z513" s="4">
        <v>318</v>
      </c>
      <c r="AA513" s="4">
        <f>=ROUNDDOWN(26.5,0)</f>
      </c>
      <c r="AB513" s="5">
        <v>12</v>
      </c>
      <c r="AC513" s="2" t="s">
        <v>524</v>
      </c>
      <c r="AD513" s="4">
        <v>190</v>
      </c>
      <c r="AE513" s="4">
        <v>190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>
        <v>27</v>
      </c>
      <c r="AQ513" s="8">
        <v>1698.56</v>
      </c>
      <c r="AR513" s="4">
        <v>32</v>
      </c>
      <c r="AS513" s="8">
        <v>1927.73</v>
      </c>
      <c r="AT513" s="7">
        <v>-0.1562</v>
      </c>
      <c r="AU513" s="7">
        <v>-0.1189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>
        <v>0.6022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>
        <v>27</v>
      </c>
      <c r="BK513" s="8">
        <v>1698.56</v>
      </c>
      <c r="BL513" s="2" t="s">
        <v>4027</v>
      </c>
      <c r="BM513" s="7">
        <v>1</v>
      </c>
      <c r="BN513" s="7">
        <v>1</v>
      </c>
      <c r="BO513" s="4">
        <v>6</v>
      </c>
      <c r="BP513" s="8">
        <v>391.08</v>
      </c>
      <c r="BQ513" s="4">
        <v>8</v>
      </c>
      <c r="BR513" s="8">
        <v>521.44</v>
      </c>
      <c r="BS513" s="7">
        <v>-0.25</v>
      </c>
      <c r="BT513" s="7">
        <v>-0.25</v>
      </c>
      <c r="BU513" s="2" t="s">
        <v>230</v>
      </c>
      <c r="BV513" s="2" t="s">
        <v>217</v>
      </c>
      <c r="BW513" s="2" t="s">
        <v>220</v>
      </c>
      <c r="BX513" s="2" t="s">
        <v>787</v>
      </c>
      <c r="BY513" s="2" t="s">
        <v>232</v>
      </c>
      <c r="BZ513" s="2" t="s">
        <v>220</v>
      </c>
      <c r="CA513" s="4">
        <v>9</v>
      </c>
      <c r="CB513" s="8">
        <v>581.13</v>
      </c>
      <c r="CC513" s="4">
        <v>8</v>
      </c>
      <c r="CD513" s="8">
        <v>516.56</v>
      </c>
      <c r="CE513" s="7">
        <v>0.125</v>
      </c>
      <c r="CF513" s="7">
        <v>0.125</v>
      </c>
      <c r="CG513" s="2" t="s">
        <v>230</v>
      </c>
      <c r="CH513" s="2" t="s">
        <v>217</v>
      </c>
      <c r="CI513" s="2" t="s">
        <v>248</v>
      </c>
      <c r="CJ513" s="2" t="s">
        <v>987</v>
      </c>
      <c r="CK513" s="2" t="s">
        <v>232</v>
      </c>
      <c r="CL513" s="2" t="s">
        <v>220</v>
      </c>
      <c r="CM513" s="4"/>
      <c r="CN513" s="8"/>
      <c r="CO513" s="4"/>
      <c r="CP513" s="8"/>
      <c r="CQ513" s="7"/>
      <c r="CR513" s="7"/>
      <c r="CS513" s="2" t="s">
        <v>230</v>
      </c>
      <c r="CT513" s="2" t="s">
        <v>217</v>
      </c>
      <c r="CU513" s="2" t="s">
        <v>856</v>
      </c>
      <c r="CV513" s="2" t="s">
        <v>788</v>
      </c>
      <c r="CW513" s="2" t="s">
        <v>232</v>
      </c>
      <c r="CX513" s="2" t="s">
        <v>220</v>
      </c>
      <c r="CY513" s="4">
        <v>3</v>
      </c>
      <c r="CZ513" s="8">
        <v>186.18</v>
      </c>
      <c r="DA513" s="4"/>
      <c r="DB513" s="8"/>
      <c r="DC513" s="7"/>
      <c r="DD513" s="7"/>
      <c r="DE513" s="2" t="s">
        <v>230</v>
      </c>
      <c r="DF513" s="2" t="s">
        <v>217</v>
      </c>
      <c r="DG513" s="2" t="s">
        <v>434</v>
      </c>
      <c r="DH513" s="2" t="s">
        <v>766</v>
      </c>
      <c r="DI513" s="2" t="s">
        <v>232</v>
      </c>
      <c r="DJ513" s="2" t="s">
        <v>220</v>
      </c>
      <c r="DK513" s="4"/>
      <c r="DL513" s="8"/>
      <c r="DM513" s="4">
        <v>1</v>
      </c>
      <c r="DN513" s="8">
        <v>60.47</v>
      </c>
      <c r="DO513" s="7">
        <v>-1</v>
      </c>
      <c r="DP513" s="7">
        <v>-1</v>
      </c>
      <c r="DQ513" s="2" t="s">
        <v>230</v>
      </c>
      <c r="DR513" s="2" t="s">
        <v>217</v>
      </c>
      <c r="DS513" s="2" t="s">
        <v>1096</v>
      </c>
      <c r="DT513" s="2" t="s">
        <v>771</v>
      </c>
      <c r="DU513" s="2" t="s">
        <v>232</v>
      </c>
      <c r="DV513" s="2" t="s">
        <v>220</v>
      </c>
      <c r="DW513" s="4">
        <v>2</v>
      </c>
      <c r="DX513" s="8">
        <v>97.24</v>
      </c>
      <c r="DY513" s="4">
        <v>9</v>
      </c>
      <c r="DZ513" s="8">
        <v>455.88</v>
      </c>
      <c r="EA513" s="7">
        <v>-0.7778</v>
      </c>
      <c r="EB513" s="7">
        <v>-0.7867</v>
      </c>
      <c r="EC513" s="2" t="s">
        <v>230</v>
      </c>
      <c r="ED513" s="2" t="s">
        <v>217</v>
      </c>
      <c r="EE513" s="2" t="s">
        <v>3495</v>
      </c>
      <c r="EF513" s="2" t="s">
        <v>4028</v>
      </c>
      <c r="EG513" s="2" t="s">
        <v>232</v>
      </c>
      <c r="EH513" s="2" t="s">
        <v>220</v>
      </c>
      <c r="EI513" s="4">
        <v>2</v>
      </c>
      <c r="EJ513" s="8">
        <v>129.14</v>
      </c>
      <c r="EK513" s="4">
        <v>2</v>
      </c>
      <c r="EL513" s="8">
        <v>129.14</v>
      </c>
      <c r="EM513" s="7"/>
      <c r="EN513" s="7"/>
      <c r="EO513" s="2" t="s">
        <v>230</v>
      </c>
      <c r="EP513" s="2" t="s">
        <v>217</v>
      </c>
      <c r="EQ513" s="2" t="s">
        <v>773</v>
      </c>
      <c r="ER513" s="2" t="s">
        <v>4029</v>
      </c>
      <c r="ES513" s="2" t="s">
        <v>232</v>
      </c>
      <c r="ET513" s="2" t="s">
        <v>220</v>
      </c>
      <c r="EU513" s="4">
        <v>3</v>
      </c>
      <c r="EV513" s="8">
        <v>183.18</v>
      </c>
      <c r="EW513" s="4">
        <v>3</v>
      </c>
      <c r="EX513" s="8">
        <v>183.18</v>
      </c>
      <c r="EY513" s="7"/>
      <c r="EZ513" s="7"/>
      <c r="FA513" s="2" t="s">
        <v>230</v>
      </c>
      <c r="FB513" s="2" t="s">
        <v>217</v>
      </c>
      <c r="FC513" s="2" t="s">
        <v>1290</v>
      </c>
      <c r="FD513" s="2" t="s">
        <v>860</v>
      </c>
      <c r="FE513" s="2" t="s">
        <v>232</v>
      </c>
      <c r="FF513" s="2" t="s">
        <v>220</v>
      </c>
      <c r="FG513" s="4">
        <v>1</v>
      </c>
      <c r="FH513" s="8">
        <v>61.06</v>
      </c>
      <c r="FI513" s="4">
        <v>1</v>
      </c>
      <c r="FJ513" s="8">
        <v>61.06</v>
      </c>
      <c r="FK513" s="7"/>
      <c r="FL513" s="7"/>
      <c r="FM513" s="2" t="s">
        <v>230</v>
      </c>
      <c r="FN513" s="2" t="s">
        <v>217</v>
      </c>
      <c r="FO513" s="2" t="s">
        <v>1781</v>
      </c>
      <c r="FP513" s="2" t="s">
        <v>1046</v>
      </c>
      <c r="FQ513" s="2" t="s">
        <v>232</v>
      </c>
      <c r="FR513" s="2" t="s">
        <v>220</v>
      </c>
      <c r="FS513" s="4"/>
      <c r="FT513" s="8"/>
      <c r="FU513" s="4"/>
      <c r="FV513" s="8"/>
      <c r="FW513" s="7"/>
      <c r="FX513" s="7"/>
      <c r="FY513" s="2" t="s">
        <v>277</v>
      </c>
      <c r="FZ513" s="2" t="s">
        <v>217</v>
      </c>
      <c r="GA513" s="2" t="s">
        <v>220</v>
      </c>
      <c r="GB513" s="2" t="s">
        <v>220</v>
      </c>
      <c r="GC513" s="2" t="s">
        <v>232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230</v>
      </c>
      <c r="GL513" s="2" t="s">
        <v>217</v>
      </c>
      <c r="GM513" s="2" t="s">
        <v>380</v>
      </c>
      <c r="GN513" s="2" t="s">
        <v>220</v>
      </c>
      <c r="GO513" s="2" t="s">
        <v>232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268</v>
      </c>
      <c r="GX513" s="2" t="s">
        <v>217</v>
      </c>
      <c r="GY513" s="2" t="s">
        <v>220</v>
      </c>
      <c r="GZ513" s="2" t="s">
        <v>220</v>
      </c>
      <c r="HA513" s="2" t="s">
        <v>232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230</v>
      </c>
      <c r="HJ513" s="2" t="s">
        <v>217</v>
      </c>
      <c r="HK513" s="2" t="s">
        <v>3421</v>
      </c>
      <c r="HL513" s="2" t="s">
        <v>220</v>
      </c>
      <c r="HM513" s="2" t="s">
        <v>232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230</v>
      </c>
      <c r="HV513" s="2" t="s">
        <v>217</v>
      </c>
      <c r="HW513" s="2" t="s">
        <v>970</v>
      </c>
      <c r="HX513" s="2" t="s">
        <v>220</v>
      </c>
      <c r="HY513" s="2" t="s">
        <v>232</v>
      </c>
      <c r="HZ513" s="2" t="s">
        <v>220</v>
      </c>
      <c r="IA513" s="4"/>
      <c r="IB513" s="8"/>
      <c r="IC513" s="4"/>
      <c r="ID513" s="8"/>
      <c r="IE513" s="7"/>
      <c r="IF513" s="7"/>
      <c r="IG513" s="2" t="s">
        <v>230</v>
      </c>
      <c r="IH513" s="2" t="s">
        <v>217</v>
      </c>
      <c r="II513" s="2" t="s">
        <v>248</v>
      </c>
      <c r="IJ513" s="2" t="s">
        <v>1634</v>
      </c>
      <c r="IK513" s="2" t="s">
        <v>232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386</v>
      </c>
      <c r="IT513" s="2" t="s">
        <v>217</v>
      </c>
      <c r="IU513" s="2" t="s">
        <v>220</v>
      </c>
      <c r="IV513" s="2" t="s">
        <v>220</v>
      </c>
      <c r="IW513" s="2" t="s">
        <v>232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254</v>
      </c>
      <c r="JF513" s="2" t="s">
        <v>217</v>
      </c>
      <c r="JG513" s="2" t="s">
        <v>220</v>
      </c>
      <c r="JH513" s="2" t="s">
        <v>220</v>
      </c>
      <c r="JI513" s="2" t="s">
        <v>232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277</v>
      </c>
      <c r="JR513" s="2" t="s">
        <v>217</v>
      </c>
      <c r="JS513" s="2" t="s">
        <v>220</v>
      </c>
      <c r="JT513" s="2" t="s">
        <v>220</v>
      </c>
      <c r="JU513" s="2" t="s">
        <v>232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277</v>
      </c>
      <c r="KD513" s="2" t="s">
        <v>217</v>
      </c>
      <c r="KE513" s="2" t="s">
        <v>220</v>
      </c>
      <c r="KF513" s="2" t="s">
        <v>220</v>
      </c>
      <c r="KG513" s="2" t="s">
        <v>232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277</v>
      </c>
      <c r="KP513" s="2" t="s">
        <v>217</v>
      </c>
      <c r="KQ513" s="2" t="s">
        <v>220</v>
      </c>
      <c r="KR513" s="2" t="s">
        <v>220</v>
      </c>
      <c r="KS513" s="2" t="s">
        <v>232</v>
      </c>
      <c r="KT513" s="2" t="s">
        <v>220</v>
      </c>
      <c r="KU513" s="4"/>
      <c r="KV513" s="8"/>
      <c r="KW513" s="4"/>
      <c r="KX513" s="8"/>
      <c r="KY513" s="7"/>
      <c r="KZ513" s="7"/>
      <c r="LA513" s="2" t="s">
        <v>268</v>
      </c>
      <c r="LB513" s="2" t="s">
        <v>217</v>
      </c>
      <c r="LC513" s="2" t="s">
        <v>220</v>
      </c>
      <c r="LD513" s="2" t="s">
        <v>220</v>
      </c>
      <c r="LE513" s="2" t="s">
        <v>232</v>
      </c>
      <c r="LF513" s="2" t="s">
        <v>220</v>
      </c>
      <c r="LG513" s="4">
        <v>1</v>
      </c>
      <c r="LH513" s="8">
        <v>69.55</v>
      </c>
      <c r="LI513" s="4"/>
      <c r="LJ513" s="8"/>
      <c r="LK513" s="7"/>
      <c r="LL513" s="7"/>
      <c r="LM513" s="2" t="s">
        <v>230</v>
      </c>
      <c r="LN513" s="2" t="s">
        <v>217</v>
      </c>
      <c r="LO513" s="2" t="s">
        <v>1265</v>
      </c>
      <c r="LP513" s="2" t="s">
        <v>645</v>
      </c>
      <c r="LQ513" s="2" t="s">
        <v>232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230</v>
      </c>
      <c r="LZ513" s="2" t="s">
        <v>270</v>
      </c>
      <c r="MA513" s="2" t="s">
        <v>543</v>
      </c>
      <c r="MB513" s="2" t="s">
        <v>2709</v>
      </c>
      <c r="MC513" s="2" t="s">
        <v>232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277</v>
      </c>
      <c r="ML513" s="2" t="s">
        <v>217</v>
      </c>
      <c r="MM513" s="2" t="s">
        <v>220</v>
      </c>
      <c r="MN513" s="2" t="s">
        <v>220</v>
      </c>
      <c r="MO513" s="2" t="s">
        <v>232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230</v>
      </c>
      <c r="MX513" s="2" t="s">
        <v>274</v>
      </c>
      <c r="MY513" s="2" t="s">
        <v>872</v>
      </c>
      <c r="MZ513" s="2" t="s">
        <v>1762</v>
      </c>
      <c r="NA513" s="2" t="s">
        <v>269</v>
      </c>
      <c r="NB513" s="2" t="s">
        <v>220</v>
      </c>
      <c r="NC513" s="4"/>
      <c r="ND513" s="8"/>
      <c r="NE513" s="4"/>
      <c r="NF513" s="8"/>
      <c r="NG513" s="7"/>
      <c r="NH513" s="7"/>
      <c r="NI513" s="2" t="s">
        <v>220</v>
      </c>
      <c r="NJ513" s="2" t="s">
        <v>220</v>
      </c>
      <c r="NK513" s="2" t="s">
        <v>220</v>
      </c>
      <c r="NL513" s="2" t="s">
        <v>220</v>
      </c>
      <c r="NM513" s="2" t="s">
        <v>220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277</v>
      </c>
      <c r="NV513" s="2" t="s">
        <v>217</v>
      </c>
      <c r="NW513" s="2" t="s">
        <v>220</v>
      </c>
      <c r="NX513" s="2" t="s">
        <v>220</v>
      </c>
      <c r="NY513" s="2" t="s">
        <v>232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268</v>
      </c>
      <c r="OH513" s="2" t="s">
        <v>217</v>
      </c>
      <c r="OI513" s="2" t="s">
        <v>220</v>
      </c>
      <c r="OJ513" s="2" t="s">
        <v>220</v>
      </c>
      <c r="OK513" s="2" t="s">
        <v>232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254</v>
      </c>
      <c r="OT513" s="2" t="s">
        <v>270</v>
      </c>
      <c r="OU513" s="2" t="s">
        <v>220</v>
      </c>
      <c r="OV513" s="2" t="s">
        <v>220</v>
      </c>
      <c r="OW513" s="2" t="s">
        <v>232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220</v>
      </c>
      <c r="PF513" s="2" t="s">
        <v>220</v>
      </c>
      <c r="PG513" s="2" t="s">
        <v>220</v>
      </c>
      <c r="PH513" s="2" t="s">
        <v>220</v>
      </c>
      <c r="PI513" s="2" t="s">
        <v>220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277</v>
      </c>
      <c r="PR513" s="2" t="s">
        <v>270</v>
      </c>
      <c r="PS513" s="2" t="s">
        <v>220</v>
      </c>
      <c r="PT513" s="2" t="s">
        <v>220</v>
      </c>
      <c r="PU513" s="2" t="s">
        <v>232</v>
      </c>
      <c r="PV513" s="2" t="s">
        <v>220</v>
      </c>
      <c r="PW513" s="4">
        <v>318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>
        <v>190</v>
      </c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</row>
    <row r="514">
      <c r="A514" s="2" t="s">
        <v>4030</v>
      </c>
      <c r="B514" s="2" t="s">
        <v>209</v>
      </c>
      <c r="C514" s="2" t="s">
        <v>3945</v>
      </c>
      <c r="D514" s="2" t="s">
        <v>2394</v>
      </c>
      <c r="E514" s="2" t="s">
        <v>2558</v>
      </c>
      <c r="F514" s="2" t="s">
        <v>4031</v>
      </c>
      <c r="G514" s="2" t="s">
        <v>4031</v>
      </c>
      <c r="H514" s="2" t="s">
        <v>4031</v>
      </c>
      <c r="I514" s="2" t="s">
        <v>4032</v>
      </c>
      <c r="J514" s="2" t="s">
        <v>215</v>
      </c>
      <c r="K514" s="2" t="s">
        <v>3973</v>
      </c>
      <c r="L514" s="3">
        <v>52.8</v>
      </c>
      <c r="M514" s="3">
        <v>55.43</v>
      </c>
      <c r="N514" s="3">
        <v>109.99</v>
      </c>
      <c r="O514" s="2" t="s">
        <v>217</v>
      </c>
      <c r="P514" s="2" t="s">
        <v>405</v>
      </c>
      <c r="Q514" s="2" t="s">
        <v>219</v>
      </c>
      <c r="R514" s="2" t="s">
        <v>220</v>
      </c>
      <c r="S514" s="2" t="s">
        <v>4033</v>
      </c>
      <c r="T514" s="2" t="s">
        <v>222</v>
      </c>
      <c r="U514" s="2" t="s">
        <v>223</v>
      </c>
      <c r="V514" s="2" t="s">
        <v>3976</v>
      </c>
      <c r="W514" s="2" t="s">
        <v>3015</v>
      </c>
      <c r="X514" s="2" t="s">
        <v>3144</v>
      </c>
      <c r="Y514" s="2" t="s">
        <v>1201</v>
      </c>
      <c r="Z514" s="4">
        <v>111</v>
      </c>
      <c r="AA514" s="4">
        <f>=ROUNDDOWN(13.875,0)</f>
      </c>
      <c r="AB514" s="5">
        <v>8</v>
      </c>
      <c r="AC514" s="2" t="s">
        <v>524</v>
      </c>
      <c r="AD514" s="4">
        <v>120</v>
      </c>
      <c r="AE514" s="4">
        <v>170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>
        <v>16</v>
      </c>
      <c r="AQ514" s="8">
        <v>929.62</v>
      </c>
      <c r="AR514" s="4">
        <v>12</v>
      </c>
      <c r="AS514" s="8">
        <v>684.51</v>
      </c>
      <c r="AT514" s="7">
        <v>0.3333</v>
      </c>
      <c r="AU514" s="7">
        <v>0.3581</v>
      </c>
      <c r="AV514" s="4">
        <v>27</v>
      </c>
      <c r="AW514" s="8">
        <v>1698.4</v>
      </c>
      <c r="AX514" s="4">
        <v>19</v>
      </c>
      <c r="AY514" s="8">
        <v>1133.76</v>
      </c>
      <c r="AZ514" s="7">
        <v>0.4211</v>
      </c>
      <c r="BA514" s="7">
        <v>0.498</v>
      </c>
      <c r="BB514" s="7">
        <v>0.5474</v>
      </c>
      <c r="BC514" s="4">
        <v>27</v>
      </c>
      <c r="BD514" s="8">
        <v>1698.4</v>
      </c>
      <c r="BE514" s="4">
        <v>19</v>
      </c>
      <c r="BF514" s="8">
        <v>1133.76</v>
      </c>
      <c r="BG514" s="7">
        <v>0.4211</v>
      </c>
      <c r="BH514" s="7">
        <v>0.498</v>
      </c>
      <c r="BI514" s="7">
        <v>1</v>
      </c>
      <c r="BJ514" s="4">
        <v>16</v>
      </c>
      <c r="BK514" s="8">
        <v>929.62</v>
      </c>
      <c r="BL514" s="2" t="s">
        <v>4034</v>
      </c>
      <c r="BM514" s="7">
        <v>1</v>
      </c>
      <c r="BN514" s="7">
        <v>1</v>
      </c>
      <c r="BO514" s="4">
        <v>9</v>
      </c>
      <c r="BP514" s="8">
        <v>534.06</v>
      </c>
      <c r="BQ514" s="4">
        <v>7</v>
      </c>
      <c r="BR514" s="8">
        <v>415.38</v>
      </c>
      <c r="BS514" s="7">
        <v>0.2857</v>
      </c>
      <c r="BT514" s="7">
        <v>0.2857</v>
      </c>
      <c r="BU514" s="2" t="s">
        <v>230</v>
      </c>
      <c r="BV514" s="2" t="s">
        <v>217</v>
      </c>
      <c r="BW514" s="2" t="s">
        <v>220</v>
      </c>
      <c r="BX514" s="2" t="s">
        <v>533</v>
      </c>
      <c r="BY514" s="2" t="s">
        <v>232</v>
      </c>
      <c r="BZ514" s="2" t="s">
        <v>220</v>
      </c>
      <c r="CA514" s="4">
        <v>1</v>
      </c>
      <c r="CB514" s="8">
        <v>59.6</v>
      </c>
      <c r="CC514" s="4"/>
      <c r="CD514" s="8"/>
      <c r="CE514" s="7"/>
      <c r="CF514" s="7"/>
      <c r="CG514" s="2" t="s">
        <v>230</v>
      </c>
      <c r="CH514" s="2" t="s">
        <v>217</v>
      </c>
      <c r="CI514" s="2" t="s">
        <v>1201</v>
      </c>
      <c r="CJ514" s="2" t="s">
        <v>511</v>
      </c>
      <c r="CK514" s="2" t="s">
        <v>232</v>
      </c>
      <c r="CL514" s="2" t="s">
        <v>220</v>
      </c>
      <c r="CM514" s="4"/>
      <c r="CN514" s="8"/>
      <c r="CO514" s="4"/>
      <c r="CP514" s="8"/>
      <c r="CQ514" s="7"/>
      <c r="CR514" s="7"/>
      <c r="CS514" s="2" t="s">
        <v>230</v>
      </c>
      <c r="CT514" s="2" t="s">
        <v>274</v>
      </c>
      <c r="CU514" s="2" t="s">
        <v>856</v>
      </c>
      <c r="CV514" s="2" t="s">
        <v>384</v>
      </c>
      <c r="CW514" s="2" t="s">
        <v>232</v>
      </c>
      <c r="CX514" s="2" t="s">
        <v>220</v>
      </c>
      <c r="CY514" s="4">
        <v>3</v>
      </c>
      <c r="CZ514" s="8">
        <v>171.87</v>
      </c>
      <c r="DA514" s="4">
        <v>2</v>
      </c>
      <c r="DB514" s="8">
        <v>114.58</v>
      </c>
      <c r="DC514" s="7">
        <v>0.5</v>
      </c>
      <c r="DD514" s="7">
        <v>0.5</v>
      </c>
      <c r="DE514" s="2" t="s">
        <v>230</v>
      </c>
      <c r="DF514" s="2" t="s">
        <v>217</v>
      </c>
      <c r="DG514" s="2" t="s">
        <v>434</v>
      </c>
      <c r="DH514" s="2" t="s">
        <v>772</v>
      </c>
      <c r="DI514" s="2" t="s">
        <v>232</v>
      </c>
      <c r="DJ514" s="2" t="s">
        <v>220</v>
      </c>
      <c r="DK514" s="4"/>
      <c r="DL514" s="8"/>
      <c r="DM514" s="4"/>
      <c r="DN514" s="8"/>
      <c r="DO514" s="7"/>
      <c r="DP514" s="7"/>
      <c r="DQ514" s="2" t="s">
        <v>230</v>
      </c>
      <c r="DR514" s="2" t="s">
        <v>217</v>
      </c>
      <c r="DS514" s="2" t="s">
        <v>663</v>
      </c>
      <c r="DT514" s="2" t="s">
        <v>4035</v>
      </c>
      <c r="DU514" s="2" t="s">
        <v>232</v>
      </c>
      <c r="DV514" s="2" t="s">
        <v>220</v>
      </c>
      <c r="DW514" s="4">
        <v>1</v>
      </c>
      <c r="DX514" s="8">
        <v>44.89</v>
      </c>
      <c r="DY514" s="4">
        <v>2</v>
      </c>
      <c r="DZ514" s="8">
        <v>98.19</v>
      </c>
      <c r="EA514" s="7">
        <v>-0.5</v>
      </c>
      <c r="EB514" s="7">
        <v>-0.5428</v>
      </c>
      <c r="EC514" s="2" t="s">
        <v>230</v>
      </c>
      <c r="ED514" s="2" t="s">
        <v>217</v>
      </c>
      <c r="EE514" s="2" t="s">
        <v>1201</v>
      </c>
      <c r="EF514" s="2" t="s">
        <v>868</v>
      </c>
      <c r="EG514" s="2" t="s">
        <v>232</v>
      </c>
      <c r="EH514" s="2" t="s">
        <v>220</v>
      </c>
      <c r="EI514" s="4">
        <v>2</v>
      </c>
      <c r="EJ514" s="8">
        <v>119.2</v>
      </c>
      <c r="EK514" s="4"/>
      <c r="EL514" s="8"/>
      <c r="EM514" s="7"/>
      <c r="EN514" s="7"/>
      <c r="EO514" s="2" t="s">
        <v>230</v>
      </c>
      <c r="EP514" s="2" t="s">
        <v>217</v>
      </c>
      <c r="EQ514" s="2" t="s">
        <v>773</v>
      </c>
      <c r="ER514" s="2" t="s">
        <v>358</v>
      </c>
      <c r="ES514" s="2" t="s">
        <v>232</v>
      </c>
      <c r="ET514" s="2" t="s">
        <v>220</v>
      </c>
      <c r="EU514" s="4"/>
      <c r="EV514" s="8"/>
      <c r="EW514" s="4">
        <v>1</v>
      </c>
      <c r="EX514" s="8">
        <v>56.36</v>
      </c>
      <c r="EY514" s="7">
        <v>-1</v>
      </c>
      <c r="EZ514" s="7">
        <v>-1</v>
      </c>
      <c r="FA514" s="2" t="s">
        <v>230</v>
      </c>
      <c r="FB514" s="2" t="s">
        <v>217</v>
      </c>
      <c r="FC514" s="2" t="s">
        <v>1290</v>
      </c>
      <c r="FD514" s="2" t="s">
        <v>1053</v>
      </c>
      <c r="FE514" s="2" t="s">
        <v>232</v>
      </c>
      <c r="FF514" s="2" t="s">
        <v>220</v>
      </c>
      <c r="FG514" s="4"/>
      <c r="FH514" s="8"/>
      <c r="FI514" s="4"/>
      <c r="FJ514" s="8"/>
      <c r="FK514" s="7"/>
      <c r="FL514" s="7"/>
      <c r="FM514" s="2" t="s">
        <v>230</v>
      </c>
      <c r="FN514" s="2" t="s">
        <v>217</v>
      </c>
      <c r="FO514" s="2" t="s">
        <v>1781</v>
      </c>
      <c r="FP514" s="2" t="s">
        <v>325</v>
      </c>
      <c r="FQ514" s="2" t="s">
        <v>232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277</v>
      </c>
      <c r="FZ514" s="2" t="s">
        <v>217</v>
      </c>
      <c r="GA514" s="2" t="s">
        <v>220</v>
      </c>
      <c r="GB514" s="2" t="s">
        <v>220</v>
      </c>
      <c r="GC514" s="2" t="s">
        <v>232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230</v>
      </c>
      <c r="GL514" s="2" t="s">
        <v>217</v>
      </c>
      <c r="GM514" s="2" t="s">
        <v>380</v>
      </c>
      <c r="GN514" s="2" t="s">
        <v>220</v>
      </c>
      <c r="GO514" s="2" t="s">
        <v>232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268</v>
      </c>
      <c r="GX514" s="2" t="s">
        <v>217</v>
      </c>
      <c r="GY514" s="2" t="s">
        <v>220</v>
      </c>
      <c r="GZ514" s="2" t="s">
        <v>220</v>
      </c>
      <c r="HA514" s="2" t="s">
        <v>232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230</v>
      </c>
      <c r="HJ514" s="2" t="s">
        <v>217</v>
      </c>
      <c r="HK514" s="2" t="s">
        <v>3421</v>
      </c>
      <c r="HL514" s="2" t="s">
        <v>220</v>
      </c>
      <c r="HM514" s="2" t="s">
        <v>232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230</v>
      </c>
      <c r="HV514" s="2" t="s">
        <v>217</v>
      </c>
      <c r="HW514" s="2" t="s">
        <v>970</v>
      </c>
      <c r="HX514" s="2" t="s">
        <v>220</v>
      </c>
      <c r="HY514" s="2" t="s">
        <v>232</v>
      </c>
      <c r="HZ514" s="2" t="s">
        <v>220</v>
      </c>
      <c r="IA514" s="4"/>
      <c r="IB514" s="8"/>
      <c r="IC514" s="4"/>
      <c r="ID514" s="8"/>
      <c r="IE514" s="7"/>
      <c r="IF514" s="7"/>
      <c r="IG514" s="2" t="s">
        <v>230</v>
      </c>
      <c r="IH514" s="2" t="s">
        <v>217</v>
      </c>
      <c r="II514" s="2" t="s">
        <v>1201</v>
      </c>
      <c r="IJ514" s="2" t="s">
        <v>3311</v>
      </c>
      <c r="IK514" s="2" t="s">
        <v>232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277</v>
      </c>
      <c r="IT514" s="2" t="s">
        <v>217</v>
      </c>
      <c r="IU514" s="2" t="s">
        <v>220</v>
      </c>
      <c r="IV514" s="2" t="s">
        <v>220</v>
      </c>
      <c r="IW514" s="2" t="s">
        <v>232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254</v>
      </c>
      <c r="JF514" s="2" t="s">
        <v>217</v>
      </c>
      <c r="JG514" s="2" t="s">
        <v>220</v>
      </c>
      <c r="JH514" s="2" t="s">
        <v>220</v>
      </c>
      <c r="JI514" s="2" t="s">
        <v>232</v>
      </c>
      <c r="JJ514" s="2" t="s">
        <v>220</v>
      </c>
      <c r="JK514" s="4"/>
      <c r="JL514" s="8"/>
      <c r="JM514" s="4"/>
      <c r="JN514" s="8"/>
      <c r="JO514" s="7"/>
      <c r="JP514" s="7"/>
      <c r="JQ514" s="2" t="s">
        <v>277</v>
      </c>
      <c r="JR514" s="2" t="s">
        <v>217</v>
      </c>
      <c r="JS514" s="2" t="s">
        <v>220</v>
      </c>
      <c r="JT514" s="2" t="s">
        <v>220</v>
      </c>
      <c r="JU514" s="2" t="s">
        <v>232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277</v>
      </c>
      <c r="KD514" s="2" t="s">
        <v>217</v>
      </c>
      <c r="KE514" s="2" t="s">
        <v>220</v>
      </c>
      <c r="KF514" s="2" t="s">
        <v>220</v>
      </c>
      <c r="KG514" s="2" t="s">
        <v>232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277</v>
      </c>
      <c r="KP514" s="2" t="s">
        <v>217</v>
      </c>
      <c r="KQ514" s="2" t="s">
        <v>220</v>
      </c>
      <c r="KR514" s="2" t="s">
        <v>220</v>
      </c>
      <c r="KS514" s="2" t="s">
        <v>232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268</v>
      </c>
      <c r="LB514" s="2" t="s">
        <v>217</v>
      </c>
      <c r="LC514" s="2" t="s">
        <v>220</v>
      </c>
      <c r="LD514" s="2" t="s">
        <v>220</v>
      </c>
      <c r="LE514" s="2" t="s">
        <v>232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254</v>
      </c>
      <c r="LN514" s="2" t="s">
        <v>217</v>
      </c>
      <c r="LO514" s="2" t="s">
        <v>220</v>
      </c>
      <c r="LP514" s="2" t="s">
        <v>220</v>
      </c>
      <c r="LQ514" s="2" t="s">
        <v>232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270</v>
      </c>
      <c r="MA514" s="2" t="s">
        <v>543</v>
      </c>
      <c r="MB514" s="2" t="s">
        <v>870</v>
      </c>
      <c r="MC514" s="2" t="s">
        <v>232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277</v>
      </c>
      <c r="ML514" s="2" t="s">
        <v>217</v>
      </c>
      <c r="MM514" s="2" t="s">
        <v>220</v>
      </c>
      <c r="MN514" s="2" t="s">
        <v>220</v>
      </c>
      <c r="MO514" s="2" t="s">
        <v>232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230</v>
      </c>
      <c r="MX514" s="2" t="s">
        <v>274</v>
      </c>
      <c r="MY514" s="2" t="s">
        <v>309</v>
      </c>
      <c r="MZ514" s="2" t="s">
        <v>4036</v>
      </c>
      <c r="NA514" s="2" t="s">
        <v>269</v>
      </c>
      <c r="NB514" s="2" t="s">
        <v>220</v>
      </c>
      <c r="NC514" s="4"/>
      <c r="ND514" s="8"/>
      <c r="NE514" s="4"/>
      <c r="NF514" s="8"/>
      <c r="NG514" s="7"/>
      <c r="NH514" s="7"/>
      <c r="NI514" s="2" t="s">
        <v>220</v>
      </c>
      <c r="NJ514" s="2" t="s">
        <v>220</v>
      </c>
      <c r="NK514" s="2" t="s">
        <v>220</v>
      </c>
      <c r="NL514" s="2" t="s">
        <v>220</v>
      </c>
      <c r="NM514" s="2" t="s">
        <v>220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277</v>
      </c>
      <c r="NV514" s="2" t="s">
        <v>217</v>
      </c>
      <c r="NW514" s="2" t="s">
        <v>220</v>
      </c>
      <c r="NX514" s="2" t="s">
        <v>220</v>
      </c>
      <c r="NY514" s="2" t="s">
        <v>232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268</v>
      </c>
      <c r="OH514" s="2" t="s">
        <v>217</v>
      </c>
      <c r="OI514" s="2" t="s">
        <v>220</v>
      </c>
      <c r="OJ514" s="2" t="s">
        <v>220</v>
      </c>
      <c r="OK514" s="2" t="s">
        <v>232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254</v>
      </c>
      <c r="OT514" s="2" t="s">
        <v>270</v>
      </c>
      <c r="OU514" s="2" t="s">
        <v>220</v>
      </c>
      <c r="OV514" s="2" t="s">
        <v>220</v>
      </c>
      <c r="OW514" s="2" t="s">
        <v>232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220</v>
      </c>
      <c r="PF514" s="2" t="s">
        <v>220</v>
      </c>
      <c r="PG514" s="2" t="s">
        <v>220</v>
      </c>
      <c r="PH514" s="2" t="s">
        <v>220</v>
      </c>
      <c r="PI514" s="2" t="s">
        <v>220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277</v>
      </c>
      <c r="PR514" s="2" t="s">
        <v>270</v>
      </c>
      <c r="PS514" s="2" t="s">
        <v>220</v>
      </c>
      <c r="PT514" s="2" t="s">
        <v>220</v>
      </c>
      <c r="PU514" s="2" t="s">
        <v>232</v>
      </c>
      <c r="PV514" s="2" t="s">
        <v>220</v>
      </c>
      <c r="PW514" s="4">
        <v>111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>
        <v>120</v>
      </c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>
        <v>50</v>
      </c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</row>
    <row r="515">
      <c r="A515" s="2" t="s">
        <v>4037</v>
      </c>
      <c r="B515" s="2" t="s">
        <v>209</v>
      </c>
      <c r="C515" s="2" t="s">
        <v>3945</v>
      </c>
      <c r="D515" s="2" t="s">
        <v>2394</v>
      </c>
      <c r="E515" s="2" t="s">
        <v>2558</v>
      </c>
      <c r="F515" s="2" t="s">
        <v>4031</v>
      </c>
      <c r="G515" s="2" t="s">
        <v>4031</v>
      </c>
      <c r="H515" s="2" t="s">
        <v>4031</v>
      </c>
      <c r="I515" s="2" t="s">
        <v>4032</v>
      </c>
      <c r="J515" s="2" t="s">
        <v>282</v>
      </c>
      <c r="K515" s="2" t="s">
        <v>3973</v>
      </c>
      <c r="L515" s="3">
        <v>63.7</v>
      </c>
      <c r="M515" s="3">
        <v>66.88</v>
      </c>
      <c r="N515" s="3">
        <v>129.99</v>
      </c>
      <c r="O515" s="2" t="s">
        <v>217</v>
      </c>
      <c r="P515" s="2" t="s">
        <v>405</v>
      </c>
      <c r="Q515" s="2" t="s">
        <v>219</v>
      </c>
      <c r="R515" s="2" t="s">
        <v>220</v>
      </c>
      <c r="S515" s="2" t="s">
        <v>4033</v>
      </c>
      <c r="T515" s="2" t="s">
        <v>222</v>
      </c>
      <c r="U515" s="2" t="s">
        <v>223</v>
      </c>
      <c r="V515" s="2" t="s">
        <v>3976</v>
      </c>
      <c r="W515" s="2" t="s">
        <v>3015</v>
      </c>
      <c r="X515" s="2" t="s">
        <v>3144</v>
      </c>
      <c r="Y515" s="2" t="s">
        <v>1201</v>
      </c>
      <c r="Z515" s="4">
        <v>123</v>
      </c>
      <c r="AA515" s="4">
        <f>=ROUNDDOWN(20.5,0)</f>
      </c>
      <c r="AB515" s="5">
        <v>6</v>
      </c>
      <c r="AC515" s="2" t="s">
        <v>524</v>
      </c>
      <c r="AD515" s="4">
        <v>60</v>
      </c>
      <c r="AE515" s="4">
        <v>140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>
        <v>11</v>
      </c>
      <c r="AQ515" s="8">
        <v>768.78</v>
      </c>
      <c r="AR515" s="4">
        <v>7</v>
      </c>
      <c r="AS515" s="8">
        <v>449.25</v>
      </c>
      <c r="AT515" s="7">
        <v>0.5714</v>
      </c>
      <c r="AU515" s="7">
        <v>0.7113</v>
      </c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>
        <v>0.4526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>
        <v>11</v>
      </c>
      <c r="BK515" s="8">
        <v>768.78</v>
      </c>
      <c r="BL515" s="2" t="s">
        <v>3766</v>
      </c>
      <c r="BM515" s="7">
        <v>1</v>
      </c>
      <c r="BN515" s="7">
        <v>1</v>
      </c>
      <c r="BO515" s="4">
        <v>5</v>
      </c>
      <c r="BP515" s="8">
        <v>356.05</v>
      </c>
      <c r="BQ515" s="4">
        <v>3</v>
      </c>
      <c r="BR515" s="8">
        <v>213.63</v>
      </c>
      <c r="BS515" s="7">
        <v>0.6667</v>
      </c>
      <c r="BT515" s="7">
        <v>0.6667</v>
      </c>
      <c r="BU515" s="2" t="s">
        <v>230</v>
      </c>
      <c r="BV515" s="2" t="s">
        <v>217</v>
      </c>
      <c r="BW515" s="2" t="s">
        <v>220</v>
      </c>
      <c r="BX515" s="2" t="s">
        <v>533</v>
      </c>
      <c r="BY515" s="2" t="s">
        <v>232</v>
      </c>
      <c r="BZ515" s="2" t="s">
        <v>220</v>
      </c>
      <c r="CA515" s="4">
        <v>1</v>
      </c>
      <c r="CB515" s="8">
        <v>71.53</v>
      </c>
      <c r="CC515" s="4"/>
      <c r="CD515" s="8"/>
      <c r="CE515" s="7"/>
      <c r="CF515" s="7"/>
      <c r="CG515" s="2" t="s">
        <v>230</v>
      </c>
      <c r="CH515" s="2" t="s">
        <v>217</v>
      </c>
      <c r="CI515" s="2" t="s">
        <v>1201</v>
      </c>
      <c r="CJ515" s="2" t="s">
        <v>1096</v>
      </c>
      <c r="CK515" s="2" t="s">
        <v>232</v>
      </c>
      <c r="CL515" s="2" t="s">
        <v>220</v>
      </c>
      <c r="CM515" s="4"/>
      <c r="CN515" s="8"/>
      <c r="CO515" s="4"/>
      <c r="CP515" s="8"/>
      <c r="CQ515" s="7"/>
      <c r="CR515" s="7"/>
      <c r="CS515" s="2" t="s">
        <v>230</v>
      </c>
      <c r="CT515" s="2" t="s">
        <v>274</v>
      </c>
      <c r="CU515" s="2" t="s">
        <v>856</v>
      </c>
      <c r="CV515" s="2" t="s">
        <v>257</v>
      </c>
      <c r="CW515" s="2" t="s">
        <v>232</v>
      </c>
      <c r="CX515" s="2" t="s">
        <v>220</v>
      </c>
      <c r="CY515" s="4">
        <v>3</v>
      </c>
      <c r="CZ515" s="8">
        <v>206.25</v>
      </c>
      <c r="DA515" s="4"/>
      <c r="DB515" s="8"/>
      <c r="DC515" s="7"/>
      <c r="DD515" s="7"/>
      <c r="DE515" s="2" t="s">
        <v>230</v>
      </c>
      <c r="DF515" s="2" t="s">
        <v>217</v>
      </c>
      <c r="DG515" s="2" t="s">
        <v>434</v>
      </c>
      <c r="DH515" s="2" t="s">
        <v>776</v>
      </c>
      <c r="DI515" s="2" t="s">
        <v>232</v>
      </c>
      <c r="DJ515" s="2" t="s">
        <v>220</v>
      </c>
      <c r="DK515" s="4"/>
      <c r="DL515" s="8"/>
      <c r="DM515" s="4"/>
      <c r="DN515" s="8"/>
      <c r="DO515" s="7"/>
      <c r="DP515" s="7"/>
      <c r="DQ515" s="2" t="s">
        <v>230</v>
      </c>
      <c r="DR515" s="2" t="s">
        <v>217</v>
      </c>
      <c r="DS515" s="2" t="s">
        <v>663</v>
      </c>
      <c r="DT515" s="2" t="s">
        <v>683</v>
      </c>
      <c r="DU515" s="2" t="s">
        <v>232</v>
      </c>
      <c r="DV515" s="2" t="s">
        <v>220</v>
      </c>
      <c r="DW515" s="4">
        <v>1</v>
      </c>
      <c r="DX515" s="8">
        <v>67.32</v>
      </c>
      <c r="DY515" s="4">
        <v>4</v>
      </c>
      <c r="DZ515" s="8">
        <v>235.62</v>
      </c>
      <c r="EA515" s="7">
        <v>-0.75</v>
      </c>
      <c r="EB515" s="7">
        <v>-0.7143</v>
      </c>
      <c r="EC515" s="2" t="s">
        <v>230</v>
      </c>
      <c r="ED515" s="2" t="s">
        <v>217</v>
      </c>
      <c r="EE515" s="2" t="s">
        <v>1201</v>
      </c>
      <c r="EF515" s="2" t="s">
        <v>868</v>
      </c>
      <c r="EG515" s="2" t="s">
        <v>232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230</v>
      </c>
      <c r="EP515" s="2" t="s">
        <v>217</v>
      </c>
      <c r="EQ515" s="2" t="s">
        <v>773</v>
      </c>
      <c r="ER515" s="2" t="s">
        <v>771</v>
      </c>
      <c r="ES515" s="2" t="s">
        <v>232</v>
      </c>
      <c r="ET515" s="2" t="s">
        <v>220</v>
      </c>
      <c r="EU515" s="4">
        <v>1</v>
      </c>
      <c r="EV515" s="8">
        <v>67.63</v>
      </c>
      <c r="EW515" s="4"/>
      <c r="EX515" s="8"/>
      <c r="EY515" s="7"/>
      <c r="EZ515" s="7"/>
      <c r="FA515" s="2" t="s">
        <v>230</v>
      </c>
      <c r="FB515" s="2" t="s">
        <v>217</v>
      </c>
      <c r="FC515" s="2" t="s">
        <v>1290</v>
      </c>
      <c r="FD515" s="2" t="s">
        <v>1053</v>
      </c>
      <c r="FE515" s="2" t="s">
        <v>232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230</v>
      </c>
      <c r="FN515" s="2" t="s">
        <v>217</v>
      </c>
      <c r="FO515" s="2" t="s">
        <v>1781</v>
      </c>
      <c r="FP515" s="2" t="s">
        <v>1556</v>
      </c>
      <c r="FQ515" s="2" t="s">
        <v>232</v>
      </c>
      <c r="FR515" s="2" t="s">
        <v>220</v>
      </c>
      <c r="FS515" s="4"/>
      <c r="FT515" s="8"/>
      <c r="FU515" s="4"/>
      <c r="FV515" s="8"/>
      <c r="FW515" s="7"/>
      <c r="FX515" s="7"/>
      <c r="FY515" s="2" t="s">
        <v>277</v>
      </c>
      <c r="FZ515" s="2" t="s">
        <v>217</v>
      </c>
      <c r="GA515" s="2" t="s">
        <v>220</v>
      </c>
      <c r="GB515" s="2" t="s">
        <v>220</v>
      </c>
      <c r="GC515" s="2" t="s">
        <v>232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230</v>
      </c>
      <c r="GL515" s="2" t="s">
        <v>217</v>
      </c>
      <c r="GM515" s="2" t="s">
        <v>380</v>
      </c>
      <c r="GN515" s="2" t="s">
        <v>220</v>
      </c>
      <c r="GO515" s="2" t="s">
        <v>232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268</v>
      </c>
      <c r="GX515" s="2" t="s">
        <v>217</v>
      </c>
      <c r="GY515" s="2" t="s">
        <v>220</v>
      </c>
      <c r="GZ515" s="2" t="s">
        <v>220</v>
      </c>
      <c r="HA515" s="2" t="s">
        <v>232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230</v>
      </c>
      <c r="HJ515" s="2" t="s">
        <v>217</v>
      </c>
      <c r="HK515" s="2" t="s">
        <v>3421</v>
      </c>
      <c r="HL515" s="2" t="s">
        <v>220</v>
      </c>
      <c r="HM515" s="2" t="s">
        <v>232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230</v>
      </c>
      <c r="HV515" s="2" t="s">
        <v>217</v>
      </c>
      <c r="HW515" s="2" t="s">
        <v>970</v>
      </c>
      <c r="HX515" s="2" t="s">
        <v>220</v>
      </c>
      <c r="HY515" s="2" t="s">
        <v>232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230</v>
      </c>
      <c r="IH515" s="2" t="s">
        <v>217</v>
      </c>
      <c r="II515" s="2" t="s">
        <v>1201</v>
      </c>
      <c r="IJ515" s="2" t="s">
        <v>4038</v>
      </c>
      <c r="IK515" s="2" t="s">
        <v>232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277</v>
      </c>
      <c r="IT515" s="2" t="s">
        <v>217</v>
      </c>
      <c r="IU515" s="2" t="s">
        <v>220</v>
      </c>
      <c r="IV515" s="2" t="s">
        <v>220</v>
      </c>
      <c r="IW515" s="2" t="s">
        <v>232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254</v>
      </c>
      <c r="JF515" s="2" t="s">
        <v>217</v>
      </c>
      <c r="JG515" s="2" t="s">
        <v>220</v>
      </c>
      <c r="JH515" s="2" t="s">
        <v>220</v>
      </c>
      <c r="JI515" s="2" t="s">
        <v>232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277</v>
      </c>
      <c r="JR515" s="2" t="s">
        <v>217</v>
      </c>
      <c r="JS515" s="2" t="s">
        <v>220</v>
      </c>
      <c r="JT515" s="2" t="s">
        <v>220</v>
      </c>
      <c r="JU515" s="2" t="s">
        <v>232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277</v>
      </c>
      <c r="KD515" s="2" t="s">
        <v>217</v>
      </c>
      <c r="KE515" s="2" t="s">
        <v>220</v>
      </c>
      <c r="KF515" s="2" t="s">
        <v>220</v>
      </c>
      <c r="KG515" s="2" t="s">
        <v>232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277</v>
      </c>
      <c r="KP515" s="2" t="s">
        <v>217</v>
      </c>
      <c r="KQ515" s="2" t="s">
        <v>220</v>
      </c>
      <c r="KR515" s="2" t="s">
        <v>220</v>
      </c>
      <c r="KS515" s="2" t="s">
        <v>232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268</v>
      </c>
      <c r="LB515" s="2" t="s">
        <v>217</v>
      </c>
      <c r="LC515" s="2" t="s">
        <v>220</v>
      </c>
      <c r="LD515" s="2" t="s">
        <v>220</v>
      </c>
      <c r="LE515" s="2" t="s">
        <v>232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254</v>
      </c>
      <c r="LN515" s="2" t="s">
        <v>217</v>
      </c>
      <c r="LO515" s="2" t="s">
        <v>220</v>
      </c>
      <c r="LP515" s="2" t="s">
        <v>220</v>
      </c>
      <c r="LQ515" s="2" t="s">
        <v>232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230</v>
      </c>
      <c r="LZ515" s="2" t="s">
        <v>270</v>
      </c>
      <c r="MA515" s="2" t="s">
        <v>543</v>
      </c>
      <c r="MB515" s="2" t="s">
        <v>2614</v>
      </c>
      <c r="MC515" s="2" t="s">
        <v>232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277</v>
      </c>
      <c r="ML515" s="2" t="s">
        <v>217</v>
      </c>
      <c r="MM515" s="2" t="s">
        <v>220</v>
      </c>
      <c r="MN515" s="2" t="s">
        <v>220</v>
      </c>
      <c r="MO515" s="2" t="s">
        <v>232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230</v>
      </c>
      <c r="MX515" s="2" t="s">
        <v>274</v>
      </c>
      <c r="MY515" s="2" t="s">
        <v>309</v>
      </c>
      <c r="MZ515" s="2" t="s">
        <v>4036</v>
      </c>
      <c r="NA515" s="2" t="s">
        <v>269</v>
      </c>
      <c r="NB515" s="2" t="s">
        <v>220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220</v>
      </c>
      <c r="NK515" s="2" t="s">
        <v>220</v>
      </c>
      <c r="NL515" s="2" t="s">
        <v>220</v>
      </c>
      <c r="NM515" s="2" t="s">
        <v>220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277</v>
      </c>
      <c r="NV515" s="2" t="s">
        <v>217</v>
      </c>
      <c r="NW515" s="2" t="s">
        <v>220</v>
      </c>
      <c r="NX515" s="2" t="s">
        <v>220</v>
      </c>
      <c r="NY515" s="2" t="s">
        <v>232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268</v>
      </c>
      <c r="OH515" s="2" t="s">
        <v>217</v>
      </c>
      <c r="OI515" s="2" t="s">
        <v>220</v>
      </c>
      <c r="OJ515" s="2" t="s">
        <v>220</v>
      </c>
      <c r="OK515" s="2" t="s">
        <v>232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254</v>
      </c>
      <c r="OT515" s="2" t="s">
        <v>270</v>
      </c>
      <c r="OU515" s="2" t="s">
        <v>220</v>
      </c>
      <c r="OV515" s="2" t="s">
        <v>220</v>
      </c>
      <c r="OW515" s="2" t="s">
        <v>232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220</v>
      </c>
      <c r="PG515" s="2" t="s">
        <v>220</v>
      </c>
      <c r="PH515" s="2" t="s">
        <v>220</v>
      </c>
      <c r="PI515" s="2" t="s">
        <v>220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277</v>
      </c>
      <c r="PR515" s="2" t="s">
        <v>270</v>
      </c>
      <c r="PS515" s="2" t="s">
        <v>220</v>
      </c>
      <c r="PT515" s="2" t="s">
        <v>220</v>
      </c>
      <c r="PU515" s="2" t="s">
        <v>232</v>
      </c>
      <c r="PV515" s="2" t="s">
        <v>220</v>
      </c>
      <c r="PW515" s="4">
        <v>123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>
        <v>60</v>
      </c>
      <c r="RS515" s="4"/>
      <c r="RT515" s="4"/>
      <c r="RU515" s="4"/>
      <c r="RV515" s="4"/>
      <c r="RW515" s="4"/>
      <c r="RX515" s="4"/>
      <c r="RY515" s="4"/>
      <c r="RZ515" s="4"/>
      <c r="SA515" s="4"/>
      <c r="SB515" s="4">
        <v>40</v>
      </c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>
        <v>40</v>
      </c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</row>
    <row r="516">
      <c r="A516" s="2" t="s">
        <v>4039</v>
      </c>
      <c r="B516" s="2" t="s">
        <v>209</v>
      </c>
      <c r="C516" s="2" t="s">
        <v>3945</v>
      </c>
      <c r="D516" s="2" t="s">
        <v>2394</v>
      </c>
      <c r="E516" s="2" t="s">
        <v>2558</v>
      </c>
      <c r="F516" s="2" t="s">
        <v>4040</v>
      </c>
      <c r="G516" s="2" t="s">
        <v>4040</v>
      </c>
      <c r="H516" s="2" t="s">
        <v>4040</v>
      </c>
      <c r="I516" s="2" t="s">
        <v>4013</v>
      </c>
      <c r="J516" s="2" t="s">
        <v>215</v>
      </c>
      <c r="K516" s="2" t="s">
        <v>3958</v>
      </c>
      <c r="L516" s="3">
        <v>49.99</v>
      </c>
      <c r="M516" s="3">
        <v>52.49</v>
      </c>
      <c r="N516" s="3">
        <v>99.99</v>
      </c>
      <c r="O516" s="2" t="s">
        <v>217</v>
      </c>
      <c r="P516" s="2" t="s">
        <v>405</v>
      </c>
      <c r="Q516" s="2" t="s">
        <v>219</v>
      </c>
      <c r="R516" s="2" t="s">
        <v>220</v>
      </c>
      <c r="S516" s="2" t="s">
        <v>4014</v>
      </c>
      <c r="T516" s="2" t="s">
        <v>220</v>
      </c>
      <c r="U516" s="2" t="s">
        <v>220</v>
      </c>
      <c r="V516" s="2" t="s">
        <v>1585</v>
      </c>
      <c r="W516" s="2" t="s">
        <v>3015</v>
      </c>
      <c r="X516" s="2" t="s">
        <v>1672</v>
      </c>
      <c r="Y516" s="2" t="s">
        <v>582</v>
      </c>
      <c r="Z516" s="4">
        <v>99</v>
      </c>
      <c r="AA516" s="4">
        <f>=ROUNDDOWN(12.375,0)</f>
      </c>
      <c r="AB516" s="5">
        <v>8</v>
      </c>
      <c r="AC516" s="2" t="s">
        <v>900</v>
      </c>
      <c r="AD516" s="4">
        <v>50</v>
      </c>
      <c r="AE516" s="4">
        <v>220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>
        <v>11</v>
      </c>
      <c r="AQ516" s="8">
        <v>536.59</v>
      </c>
      <c r="AR516" s="4">
        <v>17</v>
      </c>
      <c r="AS516" s="8">
        <v>823.16</v>
      </c>
      <c r="AT516" s="7">
        <v>-0.3529</v>
      </c>
      <c r="AU516" s="7">
        <v>-0.3481</v>
      </c>
      <c r="AV516" s="4">
        <v>18</v>
      </c>
      <c r="AW516" s="8">
        <v>953.26</v>
      </c>
      <c r="AX516" s="4">
        <v>17</v>
      </c>
      <c r="AY516" s="8">
        <v>823.16</v>
      </c>
      <c r="AZ516" s="7">
        <v>0.0588</v>
      </c>
      <c r="BA516" s="7">
        <v>0.158</v>
      </c>
      <c r="BB516" s="7">
        <v>0.5629</v>
      </c>
      <c r="BC516" s="4">
        <v>31</v>
      </c>
      <c r="BD516" s="8">
        <v>1629.39</v>
      </c>
      <c r="BE516" s="4">
        <v>38</v>
      </c>
      <c r="BF516" s="8">
        <v>1910.75</v>
      </c>
      <c r="BG516" s="7">
        <v>-0.1842</v>
      </c>
      <c r="BH516" s="7">
        <v>-0.1473</v>
      </c>
      <c r="BI516" s="7">
        <v>0.585</v>
      </c>
      <c r="BJ516" s="4">
        <v>11</v>
      </c>
      <c r="BK516" s="8">
        <v>536.59</v>
      </c>
      <c r="BL516" s="2" t="s">
        <v>4041</v>
      </c>
      <c r="BM516" s="7">
        <v>1</v>
      </c>
      <c r="BN516" s="7">
        <v>1</v>
      </c>
      <c r="BO516" s="4">
        <v>5</v>
      </c>
      <c r="BP516" s="8">
        <v>239.8</v>
      </c>
      <c r="BQ516" s="4">
        <v>15</v>
      </c>
      <c r="BR516" s="8">
        <v>719.4</v>
      </c>
      <c r="BS516" s="7">
        <v>-0.6667</v>
      </c>
      <c r="BT516" s="7">
        <v>-0.6667</v>
      </c>
      <c r="BU516" s="2" t="s">
        <v>230</v>
      </c>
      <c r="BV516" s="2" t="s">
        <v>217</v>
      </c>
      <c r="BW516" s="2" t="s">
        <v>220</v>
      </c>
      <c r="BX516" s="2" t="s">
        <v>2403</v>
      </c>
      <c r="BY516" s="2" t="s">
        <v>232</v>
      </c>
      <c r="BZ516" s="2" t="s">
        <v>220</v>
      </c>
      <c r="CA516" s="4"/>
      <c r="CB516" s="8"/>
      <c r="CC516" s="4"/>
      <c r="CD516" s="8"/>
      <c r="CE516" s="7"/>
      <c r="CF516" s="7"/>
      <c r="CG516" s="2" t="s">
        <v>230</v>
      </c>
      <c r="CH516" s="2" t="s">
        <v>217</v>
      </c>
      <c r="CI516" s="2" t="s">
        <v>585</v>
      </c>
      <c r="CJ516" s="2" t="s">
        <v>642</v>
      </c>
      <c r="CK516" s="2" t="s">
        <v>232</v>
      </c>
      <c r="CL516" s="2" t="s">
        <v>220</v>
      </c>
      <c r="CM516" s="4"/>
      <c r="CN516" s="8"/>
      <c r="CO516" s="4"/>
      <c r="CP516" s="8"/>
      <c r="CQ516" s="7"/>
      <c r="CR516" s="7"/>
      <c r="CS516" s="2" t="s">
        <v>230</v>
      </c>
      <c r="CT516" s="2" t="s">
        <v>274</v>
      </c>
      <c r="CU516" s="2" t="s">
        <v>4000</v>
      </c>
      <c r="CV516" s="2" t="s">
        <v>1483</v>
      </c>
      <c r="CW516" s="2" t="s">
        <v>232</v>
      </c>
      <c r="CX516" s="2" t="s">
        <v>220</v>
      </c>
      <c r="CY516" s="4">
        <v>1</v>
      </c>
      <c r="CZ516" s="8">
        <v>51.27</v>
      </c>
      <c r="DA516" s="4">
        <v>1</v>
      </c>
      <c r="DB516" s="8">
        <v>51.27</v>
      </c>
      <c r="DC516" s="7"/>
      <c r="DD516" s="7"/>
      <c r="DE516" s="2" t="s">
        <v>230</v>
      </c>
      <c r="DF516" s="2" t="s">
        <v>217</v>
      </c>
      <c r="DG516" s="2" t="s">
        <v>589</v>
      </c>
      <c r="DH516" s="2" t="s">
        <v>3663</v>
      </c>
      <c r="DI516" s="2" t="s">
        <v>232</v>
      </c>
      <c r="DJ516" s="2" t="s">
        <v>220</v>
      </c>
      <c r="DK516" s="4"/>
      <c r="DL516" s="8"/>
      <c r="DM516" s="4">
        <v>1</v>
      </c>
      <c r="DN516" s="8">
        <v>52.49</v>
      </c>
      <c r="DO516" s="7">
        <v>-1</v>
      </c>
      <c r="DP516" s="7">
        <v>-1</v>
      </c>
      <c r="DQ516" s="2" t="s">
        <v>230</v>
      </c>
      <c r="DR516" s="2" t="s">
        <v>217</v>
      </c>
      <c r="DS516" s="2" t="s">
        <v>591</v>
      </c>
      <c r="DT516" s="2" t="s">
        <v>4042</v>
      </c>
      <c r="DU516" s="2" t="s">
        <v>232</v>
      </c>
      <c r="DV516" s="2" t="s">
        <v>220</v>
      </c>
      <c r="DW516" s="4">
        <v>2</v>
      </c>
      <c r="DX516" s="8">
        <v>92.05</v>
      </c>
      <c r="DY516" s="4"/>
      <c r="DZ516" s="8"/>
      <c r="EA516" s="7"/>
      <c r="EB516" s="7"/>
      <c r="EC516" s="2" t="s">
        <v>230</v>
      </c>
      <c r="ED516" s="2" t="s">
        <v>217</v>
      </c>
      <c r="EE516" s="2" t="s">
        <v>593</v>
      </c>
      <c r="EF516" s="2" t="s">
        <v>1706</v>
      </c>
      <c r="EG516" s="2" t="s">
        <v>232</v>
      </c>
      <c r="EH516" s="2" t="s">
        <v>220</v>
      </c>
      <c r="EI516" s="4"/>
      <c r="EJ516" s="8"/>
      <c r="EK516" s="4"/>
      <c r="EL516" s="8"/>
      <c r="EM516" s="7"/>
      <c r="EN516" s="7"/>
      <c r="EO516" s="2" t="s">
        <v>230</v>
      </c>
      <c r="EP516" s="2" t="s">
        <v>217</v>
      </c>
      <c r="EQ516" s="2" t="s">
        <v>312</v>
      </c>
      <c r="ER516" s="2" t="s">
        <v>1080</v>
      </c>
      <c r="ES516" s="2" t="s">
        <v>232</v>
      </c>
      <c r="ET516" s="2" t="s">
        <v>220</v>
      </c>
      <c r="EU516" s="4">
        <v>2</v>
      </c>
      <c r="EV516" s="8">
        <v>100.64</v>
      </c>
      <c r="EW516" s="4"/>
      <c r="EX516" s="8"/>
      <c r="EY516" s="7"/>
      <c r="EZ516" s="7"/>
      <c r="FA516" s="2" t="s">
        <v>230</v>
      </c>
      <c r="FB516" s="2" t="s">
        <v>217</v>
      </c>
      <c r="FC516" s="2" t="s">
        <v>1692</v>
      </c>
      <c r="FD516" s="2" t="s">
        <v>2221</v>
      </c>
      <c r="FE516" s="2" t="s">
        <v>232</v>
      </c>
      <c r="FF516" s="2" t="s">
        <v>220</v>
      </c>
      <c r="FG516" s="4">
        <v>1</v>
      </c>
      <c r="FH516" s="8">
        <v>52.83</v>
      </c>
      <c r="FI516" s="4"/>
      <c r="FJ516" s="8"/>
      <c r="FK516" s="7"/>
      <c r="FL516" s="7"/>
      <c r="FM516" s="2" t="s">
        <v>230</v>
      </c>
      <c r="FN516" s="2" t="s">
        <v>217</v>
      </c>
      <c r="FO516" s="2" t="s">
        <v>2456</v>
      </c>
      <c r="FP516" s="2" t="s">
        <v>1485</v>
      </c>
      <c r="FQ516" s="2" t="s">
        <v>232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277</v>
      </c>
      <c r="FZ516" s="2" t="s">
        <v>217</v>
      </c>
      <c r="GA516" s="2" t="s">
        <v>220</v>
      </c>
      <c r="GB516" s="2" t="s">
        <v>220</v>
      </c>
      <c r="GC516" s="2" t="s">
        <v>232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230</v>
      </c>
      <c r="GL516" s="2" t="s">
        <v>217</v>
      </c>
      <c r="GM516" s="2" t="s">
        <v>2045</v>
      </c>
      <c r="GN516" s="2" t="s">
        <v>220</v>
      </c>
      <c r="GO516" s="2" t="s">
        <v>232</v>
      </c>
      <c r="GP516" s="2" t="s">
        <v>220</v>
      </c>
      <c r="GQ516" s="4"/>
      <c r="GR516" s="8"/>
      <c r="GS516" s="4"/>
      <c r="GT516" s="8"/>
      <c r="GU516" s="7"/>
      <c r="GV516" s="7"/>
      <c r="GW516" s="2" t="s">
        <v>268</v>
      </c>
      <c r="GX516" s="2" t="s">
        <v>217</v>
      </c>
      <c r="GY516" s="2" t="s">
        <v>220</v>
      </c>
      <c r="GZ516" s="2" t="s">
        <v>220</v>
      </c>
      <c r="HA516" s="2" t="s">
        <v>232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230</v>
      </c>
      <c r="HJ516" s="2" t="s">
        <v>217</v>
      </c>
      <c r="HK516" s="2" t="s">
        <v>961</v>
      </c>
      <c r="HL516" s="2" t="s">
        <v>276</v>
      </c>
      <c r="HM516" s="2" t="s">
        <v>232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230</v>
      </c>
      <c r="HV516" s="2" t="s">
        <v>217</v>
      </c>
      <c r="HW516" s="2" t="s">
        <v>970</v>
      </c>
      <c r="HX516" s="2" t="s">
        <v>220</v>
      </c>
      <c r="HY516" s="2" t="s">
        <v>232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230</v>
      </c>
      <c r="IH516" s="2" t="s">
        <v>217</v>
      </c>
      <c r="II516" s="2" t="s">
        <v>591</v>
      </c>
      <c r="IJ516" s="2" t="s">
        <v>2213</v>
      </c>
      <c r="IK516" s="2" t="s">
        <v>232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277</v>
      </c>
      <c r="IT516" s="2" t="s">
        <v>217</v>
      </c>
      <c r="IU516" s="2" t="s">
        <v>220</v>
      </c>
      <c r="IV516" s="2" t="s">
        <v>220</v>
      </c>
      <c r="IW516" s="2" t="s">
        <v>232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254</v>
      </c>
      <c r="JF516" s="2" t="s">
        <v>217</v>
      </c>
      <c r="JG516" s="2" t="s">
        <v>220</v>
      </c>
      <c r="JH516" s="2" t="s">
        <v>220</v>
      </c>
      <c r="JI516" s="2" t="s">
        <v>232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277</v>
      </c>
      <c r="JR516" s="2" t="s">
        <v>217</v>
      </c>
      <c r="JS516" s="2" t="s">
        <v>603</v>
      </c>
      <c r="JT516" s="2" t="s">
        <v>220</v>
      </c>
      <c r="JU516" s="2" t="s">
        <v>232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277</v>
      </c>
      <c r="KD516" s="2" t="s">
        <v>217</v>
      </c>
      <c r="KE516" s="2" t="s">
        <v>220</v>
      </c>
      <c r="KF516" s="2" t="s">
        <v>220</v>
      </c>
      <c r="KG516" s="2" t="s">
        <v>232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254</v>
      </c>
      <c r="KP516" s="2" t="s">
        <v>217</v>
      </c>
      <c r="KQ516" s="2" t="s">
        <v>220</v>
      </c>
      <c r="KR516" s="2" t="s">
        <v>220</v>
      </c>
      <c r="KS516" s="2" t="s">
        <v>232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268</v>
      </c>
      <c r="LB516" s="2" t="s">
        <v>217</v>
      </c>
      <c r="LC516" s="2" t="s">
        <v>220</v>
      </c>
      <c r="LD516" s="2" t="s">
        <v>220</v>
      </c>
      <c r="LE516" s="2" t="s">
        <v>232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254</v>
      </c>
      <c r="LN516" s="2" t="s">
        <v>217</v>
      </c>
      <c r="LO516" s="2" t="s">
        <v>220</v>
      </c>
      <c r="LP516" s="2" t="s">
        <v>220</v>
      </c>
      <c r="LQ516" s="2" t="s">
        <v>232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230</v>
      </c>
      <c r="LZ516" s="2" t="s">
        <v>270</v>
      </c>
      <c r="MA516" s="2" t="s">
        <v>543</v>
      </c>
      <c r="MB516" s="2" t="s">
        <v>733</v>
      </c>
      <c r="MC516" s="2" t="s">
        <v>232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277</v>
      </c>
      <c r="ML516" s="2" t="s">
        <v>217</v>
      </c>
      <c r="MM516" s="2" t="s">
        <v>220</v>
      </c>
      <c r="MN516" s="2" t="s">
        <v>220</v>
      </c>
      <c r="MO516" s="2" t="s">
        <v>232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230</v>
      </c>
      <c r="MX516" s="2" t="s">
        <v>274</v>
      </c>
      <c r="MY516" s="2" t="s">
        <v>4006</v>
      </c>
      <c r="MZ516" s="2" t="s">
        <v>2340</v>
      </c>
      <c r="NA516" s="2" t="s">
        <v>269</v>
      </c>
      <c r="NB516" s="2" t="s">
        <v>220</v>
      </c>
      <c r="NC516" s="4"/>
      <c r="ND516" s="8"/>
      <c r="NE516" s="4"/>
      <c r="NF516" s="8"/>
      <c r="NG516" s="7"/>
      <c r="NH516" s="7"/>
      <c r="NI516" s="2" t="s">
        <v>220</v>
      </c>
      <c r="NJ516" s="2" t="s">
        <v>220</v>
      </c>
      <c r="NK516" s="2" t="s">
        <v>220</v>
      </c>
      <c r="NL516" s="2" t="s">
        <v>220</v>
      </c>
      <c r="NM516" s="2" t="s">
        <v>220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277</v>
      </c>
      <c r="NV516" s="2" t="s">
        <v>217</v>
      </c>
      <c r="NW516" s="2" t="s">
        <v>220</v>
      </c>
      <c r="NX516" s="2" t="s">
        <v>220</v>
      </c>
      <c r="NY516" s="2" t="s">
        <v>232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220</v>
      </c>
      <c r="OI516" s="2" t="s">
        <v>220</v>
      </c>
      <c r="OJ516" s="2" t="s">
        <v>220</v>
      </c>
      <c r="OK516" s="2" t="s">
        <v>220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230</v>
      </c>
      <c r="OT516" s="2" t="s">
        <v>270</v>
      </c>
      <c r="OU516" s="2" t="s">
        <v>2022</v>
      </c>
      <c r="OV516" s="2" t="s">
        <v>3249</v>
      </c>
      <c r="OW516" s="2" t="s">
        <v>232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220</v>
      </c>
      <c r="PG516" s="2" t="s">
        <v>220</v>
      </c>
      <c r="PH516" s="2" t="s">
        <v>220</v>
      </c>
      <c r="PI516" s="2" t="s">
        <v>220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230</v>
      </c>
      <c r="PR516" s="2" t="s">
        <v>270</v>
      </c>
      <c r="PS516" s="2" t="s">
        <v>278</v>
      </c>
      <c r="PT516" s="2" t="s">
        <v>1908</v>
      </c>
      <c r="PU516" s="2" t="s">
        <v>232</v>
      </c>
      <c r="PV516" s="2" t="s">
        <v>220</v>
      </c>
      <c r="PW516" s="4">
        <v>99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>
        <v>50</v>
      </c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170</v>
      </c>
      <c r="SZ516" s="4"/>
      <c r="TA516" s="4"/>
      <c r="TB516" s="4"/>
      <c r="TC516" s="4"/>
      <c r="TD516" s="4"/>
      <c r="TE516" s="4"/>
      <c r="TF516" s="4"/>
      <c r="TG516" s="4"/>
      <c r="TH516" s="4"/>
    </row>
    <row r="517">
      <c r="A517" s="2" t="s">
        <v>4043</v>
      </c>
      <c r="B517" s="2" t="s">
        <v>209</v>
      </c>
      <c r="C517" s="2" t="s">
        <v>3945</v>
      </c>
      <c r="D517" s="2" t="s">
        <v>2394</v>
      </c>
      <c r="E517" s="2" t="s">
        <v>2558</v>
      </c>
      <c r="F517" s="2" t="s">
        <v>4040</v>
      </c>
      <c r="G517" s="2" t="s">
        <v>4040</v>
      </c>
      <c r="H517" s="2" t="s">
        <v>4040</v>
      </c>
      <c r="I517" s="2" t="s">
        <v>4013</v>
      </c>
      <c r="J517" s="2" t="s">
        <v>282</v>
      </c>
      <c r="K517" s="2" t="s">
        <v>3958</v>
      </c>
      <c r="L517" s="3">
        <v>54.99</v>
      </c>
      <c r="M517" s="3">
        <v>57.74</v>
      </c>
      <c r="N517" s="3">
        <v>109.99</v>
      </c>
      <c r="O517" s="2" t="s">
        <v>217</v>
      </c>
      <c r="P517" s="2" t="s">
        <v>405</v>
      </c>
      <c r="Q517" s="2" t="s">
        <v>219</v>
      </c>
      <c r="R517" s="2" t="s">
        <v>220</v>
      </c>
      <c r="S517" s="2" t="s">
        <v>4014</v>
      </c>
      <c r="T517" s="2" t="s">
        <v>220</v>
      </c>
      <c r="U517" s="2" t="s">
        <v>220</v>
      </c>
      <c r="V517" s="2" t="s">
        <v>1585</v>
      </c>
      <c r="W517" s="2" t="s">
        <v>3015</v>
      </c>
      <c r="X517" s="2" t="s">
        <v>1672</v>
      </c>
      <c r="Y517" s="2" t="s">
        <v>582</v>
      </c>
      <c r="Z517" s="4">
        <v>83</v>
      </c>
      <c r="AA517" s="4">
        <f>=ROUNDDOWN(20.75,0)</f>
      </c>
      <c r="AB517" s="5">
        <v>4</v>
      </c>
      <c r="AC517" s="2" t="s">
        <v>524</v>
      </c>
      <c r="AD517" s="4">
        <v>40</v>
      </c>
      <c r="AE517" s="4">
        <v>140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>
        <v>7</v>
      </c>
      <c r="AQ517" s="8">
        <v>416.67</v>
      </c>
      <c r="AR517" s="4"/>
      <c r="AS517" s="8"/>
      <c r="AT517" s="7"/>
      <c r="AU517" s="7"/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>
        <v>0.4371</v>
      </c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>
        <v>7</v>
      </c>
      <c r="BK517" s="8">
        <v>416.67</v>
      </c>
      <c r="BL517" s="2" t="s">
        <v>4044</v>
      </c>
      <c r="BM517" s="7">
        <v>1</v>
      </c>
      <c r="BN517" s="7">
        <v>1</v>
      </c>
      <c r="BO517" s="4">
        <v>1</v>
      </c>
      <c r="BP517" s="8">
        <v>53.21</v>
      </c>
      <c r="BQ517" s="4"/>
      <c r="BR517" s="8"/>
      <c r="BS517" s="7"/>
      <c r="BT517" s="7"/>
      <c r="BU517" s="2" t="s">
        <v>230</v>
      </c>
      <c r="BV517" s="2" t="s">
        <v>217</v>
      </c>
      <c r="BW517" s="2" t="s">
        <v>220</v>
      </c>
      <c r="BX517" s="2" t="s">
        <v>4045</v>
      </c>
      <c r="BY517" s="2" t="s">
        <v>232</v>
      </c>
      <c r="BZ517" s="2" t="s">
        <v>220</v>
      </c>
      <c r="CA517" s="4"/>
      <c r="CB517" s="8"/>
      <c r="CC517" s="4"/>
      <c r="CD517" s="8"/>
      <c r="CE517" s="7"/>
      <c r="CF517" s="7"/>
      <c r="CG517" s="2" t="s">
        <v>230</v>
      </c>
      <c r="CH517" s="2" t="s">
        <v>217</v>
      </c>
      <c r="CI517" s="2" t="s">
        <v>585</v>
      </c>
      <c r="CJ517" s="2" t="s">
        <v>2681</v>
      </c>
      <c r="CK517" s="2" t="s">
        <v>232</v>
      </c>
      <c r="CL517" s="2" t="s">
        <v>220</v>
      </c>
      <c r="CM517" s="4"/>
      <c r="CN517" s="8"/>
      <c r="CO517" s="4"/>
      <c r="CP517" s="8"/>
      <c r="CQ517" s="7"/>
      <c r="CR517" s="7"/>
      <c r="CS517" s="2" t="s">
        <v>230</v>
      </c>
      <c r="CT517" s="2" t="s">
        <v>274</v>
      </c>
      <c r="CU517" s="2" t="s">
        <v>4000</v>
      </c>
      <c r="CV517" s="2" t="s">
        <v>3810</v>
      </c>
      <c r="CW517" s="2" t="s">
        <v>232</v>
      </c>
      <c r="CX517" s="2" t="s">
        <v>220</v>
      </c>
      <c r="CY517" s="4">
        <v>2</v>
      </c>
      <c r="CZ517" s="8">
        <v>113.92</v>
      </c>
      <c r="DA517" s="4"/>
      <c r="DB517" s="8"/>
      <c r="DC517" s="7"/>
      <c r="DD517" s="7"/>
      <c r="DE517" s="2" t="s">
        <v>230</v>
      </c>
      <c r="DF517" s="2" t="s">
        <v>217</v>
      </c>
      <c r="DG517" s="2" t="s">
        <v>589</v>
      </c>
      <c r="DH517" s="2" t="s">
        <v>3665</v>
      </c>
      <c r="DI517" s="2" t="s">
        <v>232</v>
      </c>
      <c r="DJ517" s="2" t="s">
        <v>220</v>
      </c>
      <c r="DK517" s="4">
        <v>1</v>
      </c>
      <c r="DL517" s="8">
        <v>76.99</v>
      </c>
      <c r="DM517" s="4"/>
      <c r="DN517" s="8"/>
      <c r="DO517" s="7"/>
      <c r="DP517" s="7"/>
      <c r="DQ517" s="2" t="s">
        <v>230</v>
      </c>
      <c r="DR517" s="2" t="s">
        <v>217</v>
      </c>
      <c r="DS517" s="2" t="s">
        <v>591</v>
      </c>
      <c r="DT517" s="2" t="s">
        <v>617</v>
      </c>
      <c r="DU517" s="2" t="s">
        <v>232</v>
      </c>
      <c r="DV517" s="2" t="s">
        <v>220</v>
      </c>
      <c r="DW517" s="4">
        <v>1</v>
      </c>
      <c r="DX517" s="8">
        <v>56.82</v>
      </c>
      <c r="DY517" s="4"/>
      <c r="DZ517" s="8"/>
      <c r="EA517" s="7"/>
      <c r="EB517" s="7"/>
      <c r="EC517" s="2" t="s">
        <v>230</v>
      </c>
      <c r="ED517" s="2" t="s">
        <v>217</v>
      </c>
      <c r="EE517" s="2" t="s">
        <v>593</v>
      </c>
      <c r="EF517" s="2" t="s">
        <v>4046</v>
      </c>
      <c r="EG517" s="2" t="s">
        <v>232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230</v>
      </c>
      <c r="EP517" s="2" t="s">
        <v>217</v>
      </c>
      <c r="EQ517" s="2" t="s">
        <v>312</v>
      </c>
      <c r="ER517" s="2" t="s">
        <v>1865</v>
      </c>
      <c r="ES517" s="2" t="s">
        <v>232</v>
      </c>
      <c r="ET517" s="2" t="s">
        <v>220</v>
      </c>
      <c r="EU517" s="4">
        <v>1</v>
      </c>
      <c r="EV517" s="8">
        <v>55.91</v>
      </c>
      <c r="EW517" s="4"/>
      <c r="EX517" s="8"/>
      <c r="EY517" s="7"/>
      <c r="EZ517" s="7"/>
      <c r="FA517" s="2" t="s">
        <v>230</v>
      </c>
      <c r="FB517" s="2" t="s">
        <v>217</v>
      </c>
      <c r="FC517" s="2" t="s">
        <v>1692</v>
      </c>
      <c r="FD517" s="2" t="s">
        <v>233</v>
      </c>
      <c r="FE517" s="2" t="s">
        <v>232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230</v>
      </c>
      <c r="FN517" s="2" t="s">
        <v>217</v>
      </c>
      <c r="FO517" s="2" t="s">
        <v>246</v>
      </c>
      <c r="FP517" s="2" t="s">
        <v>247</v>
      </c>
      <c r="FQ517" s="2" t="s">
        <v>232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277</v>
      </c>
      <c r="FZ517" s="2" t="s">
        <v>217</v>
      </c>
      <c r="GA517" s="2" t="s">
        <v>220</v>
      </c>
      <c r="GB517" s="2" t="s">
        <v>220</v>
      </c>
      <c r="GC517" s="2" t="s">
        <v>232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230</v>
      </c>
      <c r="GL517" s="2" t="s">
        <v>217</v>
      </c>
      <c r="GM517" s="2" t="s">
        <v>2045</v>
      </c>
      <c r="GN517" s="2" t="s">
        <v>220</v>
      </c>
      <c r="GO517" s="2" t="s">
        <v>232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268</v>
      </c>
      <c r="GX517" s="2" t="s">
        <v>217</v>
      </c>
      <c r="GY517" s="2" t="s">
        <v>220</v>
      </c>
      <c r="GZ517" s="2" t="s">
        <v>220</v>
      </c>
      <c r="HA517" s="2" t="s">
        <v>232</v>
      </c>
      <c r="HB517" s="2" t="s">
        <v>220</v>
      </c>
      <c r="HC517" s="4">
        <v>1</v>
      </c>
      <c r="HD517" s="8">
        <v>59.82</v>
      </c>
      <c r="HE517" s="4"/>
      <c r="HF517" s="8"/>
      <c r="HG517" s="7"/>
      <c r="HH517" s="7"/>
      <c r="HI517" s="2" t="s">
        <v>230</v>
      </c>
      <c r="HJ517" s="2" t="s">
        <v>217</v>
      </c>
      <c r="HK517" s="2" t="s">
        <v>961</v>
      </c>
      <c r="HL517" s="2" t="s">
        <v>1938</v>
      </c>
      <c r="HM517" s="2" t="s">
        <v>232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230</v>
      </c>
      <c r="HV517" s="2" t="s">
        <v>217</v>
      </c>
      <c r="HW517" s="2" t="s">
        <v>3328</v>
      </c>
      <c r="HX517" s="2" t="s">
        <v>220</v>
      </c>
      <c r="HY517" s="2" t="s">
        <v>232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230</v>
      </c>
      <c r="IH517" s="2" t="s">
        <v>217</v>
      </c>
      <c r="II517" s="2" t="s">
        <v>591</v>
      </c>
      <c r="IJ517" s="2" t="s">
        <v>632</v>
      </c>
      <c r="IK517" s="2" t="s">
        <v>232</v>
      </c>
      <c r="IL517" s="2" t="s">
        <v>220</v>
      </c>
      <c r="IM517" s="4"/>
      <c r="IN517" s="8"/>
      <c r="IO517" s="4"/>
      <c r="IP517" s="8"/>
      <c r="IQ517" s="7"/>
      <c r="IR517" s="7"/>
      <c r="IS517" s="2" t="s">
        <v>277</v>
      </c>
      <c r="IT517" s="2" t="s">
        <v>217</v>
      </c>
      <c r="IU517" s="2" t="s">
        <v>220</v>
      </c>
      <c r="IV517" s="2" t="s">
        <v>220</v>
      </c>
      <c r="IW517" s="2" t="s">
        <v>232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254</v>
      </c>
      <c r="JF517" s="2" t="s">
        <v>217</v>
      </c>
      <c r="JG517" s="2" t="s">
        <v>220</v>
      </c>
      <c r="JH517" s="2" t="s">
        <v>220</v>
      </c>
      <c r="JI517" s="2" t="s">
        <v>232</v>
      </c>
      <c r="JJ517" s="2" t="s">
        <v>220</v>
      </c>
      <c r="JK517" s="4"/>
      <c r="JL517" s="8"/>
      <c r="JM517" s="4"/>
      <c r="JN517" s="8"/>
      <c r="JO517" s="7"/>
      <c r="JP517" s="7"/>
      <c r="JQ517" s="2" t="s">
        <v>277</v>
      </c>
      <c r="JR517" s="2" t="s">
        <v>217</v>
      </c>
      <c r="JS517" s="2" t="s">
        <v>603</v>
      </c>
      <c r="JT517" s="2" t="s">
        <v>220</v>
      </c>
      <c r="JU517" s="2" t="s">
        <v>232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277</v>
      </c>
      <c r="KD517" s="2" t="s">
        <v>217</v>
      </c>
      <c r="KE517" s="2" t="s">
        <v>220</v>
      </c>
      <c r="KF517" s="2" t="s">
        <v>220</v>
      </c>
      <c r="KG517" s="2" t="s">
        <v>232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254</v>
      </c>
      <c r="KP517" s="2" t="s">
        <v>217</v>
      </c>
      <c r="KQ517" s="2" t="s">
        <v>220</v>
      </c>
      <c r="KR517" s="2" t="s">
        <v>220</v>
      </c>
      <c r="KS517" s="2" t="s">
        <v>232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268</v>
      </c>
      <c r="LB517" s="2" t="s">
        <v>217</v>
      </c>
      <c r="LC517" s="2" t="s">
        <v>220</v>
      </c>
      <c r="LD517" s="2" t="s">
        <v>220</v>
      </c>
      <c r="LE517" s="2" t="s">
        <v>232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254</v>
      </c>
      <c r="LN517" s="2" t="s">
        <v>217</v>
      </c>
      <c r="LO517" s="2" t="s">
        <v>220</v>
      </c>
      <c r="LP517" s="2" t="s">
        <v>220</v>
      </c>
      <c r="LQ517" s="2" t="s">
        <v>232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230</v>
      </c>
      <c r="LZ517" s="2" t="s">
        <v>270</v>
      </c>
      <c r="MA517" s="2" t="s">
        <v>543</v>
      </c>
      <c r="MB517" s="2" t="s">
        <v>560</v>
      </c>
      <c r="MC517" s="2" t="s">
        <v>232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277</v>
      </c>
      <c r="ML517" s="2" t="s">
        <v>217</v>
      </c>
      <c r="MM517" s="2" t="s">
        <v>220</v>
      </c>
      <c r="MN517" s="2" t="s">
        <v>220</v>
      </c>
      <c r="MO517" s="2" t="s">
        <v>232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230</v>
      </c>
      <c r="MX517" s="2" t="s">
        <v>274</v>
      </c>
      <c r="MY517" s="2" t="s">
        <v>4006</v>
      </c>
      <c r="MZ517" s="2" t="s">
        <v>1678</v>
      </c>
      <c r="NA517" s="2" t="s">
        <v>269</v>
      </c>
      <c r="NB517" s="2" t="s">
        <v>220</v>
      </c>
      <c r="NC517" s="4"/>
      <c r="ND517" s="8"/>
      <c r="NE517" s="4"/>
      <c r="NF517" s="8"/>
      <c r="NG517" s="7"/>
      <c r="NH517" s="7"/>
      <c r="NI517" s="2" t="s">
        <v>220</v>
      </c>
      <c r="NJ517" s="2" t="s">
        <v>220</v>
      </c>
      <c r="NK517" s="2" t="s">
        <v>220</v>
      </c>
      <c r="NL517" s="2" t="s">
        <v>220</v>
      </c>
      <c r="NM517" s="2" t="s">
        <v>220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277</v>
      </c>
      <c r="NV517" s="2" t="s">
        <v>217</v>
      </c>
      <c r="NW517" s="2" t="s">
        <v>220</v>
      </c>
      <c r="NX517" s="2" t="s">
        <v>220</v>
      </c>
      <c r="NY517" s="2" t="s">
        <v>232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220</v>
      </c>
      <c r="OI517" s="2" t="s">
        <v>220</v>
      </c>
      <c r="OJ517" s="2" t="s">
        <v>220</v>
      </c>
      <c r="OK517" s="2" t="s">
        <v>220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230</v>
      </c>
      <c r="OT517" s="2" t="s">
        <v>270</v>
      </c>
      <c r="OU517" s="2" t="s">
        <v>2022</v>
      </c>
      <c r="OV517" s="2" t="s">
        <v>2410</v>
      </c>
      <c r="OW517" s="2" t="s">
        <v>232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220</v>
      </c>
      <c r="PF517" s="2" t="s">
        <v>220</v>
      </c>
      <c r="PG517" s="2" t="s">
        <v>220</v>
      </c>
      <c r="PH517" s="2" t="s">
        <v>220</v>
      </c>
      <c r="PI517" s="2" t="s">
        <v>220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230</v>
      </c>
      <c r="PR517" s="2" t="s">
        <v>270</v>
      </c>
      <c r="PS517" s="2" t="s">
        <v>278</v>
      </c>
      <c r="PT517" s="2" t="s">
        <v>1388</v>
      </c>
      <c r="PU517" s="2" t="s">
        <v>232</v>
      </c>
      <c r="PV517" s="2" t="s">
        <v>220</v>
      </c>
      <c r="PW517" s="4">
        <v>83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>
        <v>40</v>
      </c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100</v>
      </c>
      <c r="SZ517" s="4"/>
      <c r="TA517" s="4"/>
      <c r="TB517" s="4"/>
      <c r="TC517" s="4"/>
      <c r="TD517" s="4"/>
      <c r="TE517" s="4"/>
      <c r="TF517" s="4"/>
      <c r="TG517" s="4"/>
      <c r="TH517" s="4"/>
    </row>
    <row r="518">
      <c r="A518" s="2" t="s">
        <v>4047</v>
      </c>
      <c r="B518" s="2" t="s">
        <v>209</v>
      </c>
      <c r="C518" s="2" t="s">
        <v>3945</v>
      </c>
      <c r="D518" s="2" t="s">
        <v>2394</v>
      </c>
      <c r="E518" s="2" t="s">
        <v>2558</v>
      </c>
      <c r="F518" s="2" t="s">
        <v>4040</v>
      </c>
      <c r="G518" s="2" t="s">
        <v>4040</v>
      </c>
      <c r="H518" s="2" t="s">
        <v>4040</v>
      </c>
      <c r="I518" s="2" t="s">
        <v>4048</v>
      </c>
      <c r="J518" s="2" t="s">
        <v>215</v>
      </c>
      <c r="K518" s="2" t="s">
        <v>2567</v>
      </c>
      <c r="L518" s="3">
        <v>49.99</v>
      </c>
      <c r="M518" s="3">
        <v>52.49</v>
      </c>
      <c r="N518" s="3">
        <v>99.99</v>
      </c>
      <c r="O518" s="2" t="s">
        <v>217</v>
      </c>
      <c r="P518" s="2" t="s">
        <v>405</v>
      </c>
      <c r="Q518" s="2" t="s">
        <v>219</v>
      </c>
      <c r="R518" s="2" t="s">
        <v>220</v>
      </c>
      <c r="S518" s="2" t="s">
        <v>4014</v>
      </c>
      <c r="T518" s="2" t="s">
        <v>220</v>
      </c>
      <c r="U518" s="2" t="s">
        <v>220</v>
      </c>
      <c r="V518" s="2" t="s">
        <v>1585</v>
      </c>
      <c r="W518" s="2" t="s">
        <v>3015</v>
      </c>
      <c r="X518" s="2" t="s">
        <v>1672</v>
      </c>
      <c r="Y518" s="2" t="s">
        <v>582</v>
      </c>
      <c r="Z518" s="4">
        <v>130</v>
      </c>
      <c r="AA518" s="4">
        <f>=ROUNDDOWN(21.6666666666667,0)</f>
      </c>
      <c r="AB518" s="5">
        <v>6</v>
      </c>
      <c r="AC518" s="2" t="s">
        <v>524</v>
      </c>
      <c r="AD518" s="4">
        <v>160</v>
      </c>
      <c r="AE518" s="4">
        <v>240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>
        <v>9</v>
      </c>
      <c r="AQ518" s="8">
        <v>454.41</v>
      </c>
      <c r="AR518" s="4">
        <v>12</v>
      </c>
      <c r="AS518" s="8">
        <v>592.96</v>
      </c>
      <c r="AT518" s="7">
        <v>-0.25</v>
      </c>
      <c r="AU518" s="7">
        <v>-0.2337</v>
      </c>
      <c r="AV518" s="4">
        <v>13</v>
      </c>
      <c r="AW518" s="8">
        <v>676.13</v>
      </c>
      <c r="AX518" s="4">
        <v>21</v>
      </c>
      <c r="AY518" s="8">
        <v>1087.59</v>
      </c>
      <c r="AZ518" s="7">
        <v>-0.381</v>
      </c>
      <c r="BA518" s="7">
        <v>-0.3783</v>
      </c>
      <c r="BB518" s="7">
        <v>0.6721</v>
      </c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>
        <v>0.415</v>
      </c>
      <c r="BJ518" s="4">
        <v>9</v>
      </c>
      <c r="BK518" s="8">
        <v>454.41</v>
      </c>
      <c r="BL518" s="2" t="s">
        <v>4049</v>
      </c>
      <c r="BM518" s="7">
        <v>1</v>
      </c>
      <c r="BN518" s="7">
        <v>1</v>
      </c>
      <c r="BO518" s="4">
        <v>4</v>
      </c>
      <c r="BP518" s="8">
        <v>191.84</v>
      </c>
      <c r="BQ518" s="4">
        <v>7</v>
      </c>
      <c r="BR518" s="8">
        <v>335.72</v>
      </c>
      <c r="BS518" s="7">
        <v>-0.4286</v>
      </c>
      <c r="BT518" s="7">
        <v>-0.4286</v>
      </c>
      <c r="BU518" s="2" t="s">
        <v>230</v>
      </c>
      <c r="BV518" s="2" t="s">
        <v>217</v>
      </c>
      <c r="BW518" s="2" t="s">
        <v>220</v>
      </c>
      <c r="BX518" s="2" t="s">
        <v>2667</v>
      </c>
      <c r="BY518" s="2" t="s">
        <v>232</v>
      </c>
      <c r="BZ518" s="2" t="s">
        <v>220</v>
      </c>
      <c r="CA518" s="4"/>
      <c r="CB518" s="8"/>
      <c r="CC518" s="4">
        <v>1</v>
      </c>
      <c r="CD518" s="8">
        <v>54.32</v>
      </c>
      <c r="CE518" s="7">
        <v>-1</v>
      </c>
      <c r="CF518" s="7">
        <v>-1</v>
      </c>
      <c r="CG518" s="2" t="s">
        <v>230</v>
      </c>
      <c r="CH518" s="2" t="s">
        <v>217</v>
      </c>
      <c r="CI518" s="2" t="s">
        <v>585</v>
      </c>
      <c r="CJ518" s="2" t="s">
        <v>2844</v>
      </c>
      <c r="CK518" s="2" t="s">
        <v>232</v>
      </c>
      <c r="CL518" s="2" t="s">
        <v>220</v>
      </c>
      <c r="CM518" s="4"/>
      <c r="CN518" s="8"/>
      <c r="CO518" s="4"/>
      <c r="CP518" s="8"/>
      <c r="CQ518" s="7"/>
      <c r="CR518" s="7"/>
      <c r="CS518" s="2" t="s">
        <v>230</v>
      </c>
      <c r="CT518" s="2" t="s">
        <v>274</v>
      </c>
      <c r="CU518" s="2" t="s">
        <v>4000</v>
      </c>
      <c r="CV518" s="2" t="s">
        <v>477</v>
      </c>
      <c r="CW518" s="2" t="s">
        <v>232</v>
      </c>
      <c r="CX518" s="2" t="s">
        <v>220</v>
      </c>
      <c r="CY518" s="4">
        <v>2</v>
      </c>
      <c r="CZ518" s="8">
        <v>102.54</v>
      </c>
      <c r="DA518" s="4"/>
      <c r="DB518" s="8"/>
      <c r="DC518" s="7"/>
      <c r="DD518" s="7"/>
      <c r="DE518" s="2" t="s">
        <v>230</v>
      </c>
      <c r="DF518" s="2" t="s">
        <v>217</v>
      </c>
      <c r="DG518" s="2" t="s">
        <v>589</v>
      </c>
      <c r="DH518" s="2" t="s">
        <v>3244</v>
      </c>
      <c r="DI518" s="2" t="s">
        <v>232</v>
      </c>
      <c r="DJ518" s="2" t="s">
        <v>220</v>
      </c>
      <c r="DK518" s="4"/>
      <c r="DL518" s="8"/>
      <c r="DM518" s="4"/>
      <c r="DN518" s="8"/>
      <c r="DO518" s="7"/>
      <c r="DP518" s="7"/>
      <c r="DQ518" s="2" t="s">
        <v>230</v>
      </c>
      <c r="DR518" s="2" t="s">
        <v>217</v>
      </c>
      <c r="DS518" s="2" t="s">
        <v>591</v>
      </c>
      <c r="DT518" s="2" t="s">
        <v>3462</v>
      </c>
      <c r="DU518" s="2" t="s">
        <v>232</v>
      </c>
      <c r="DV518" s="2" t="s">
        <v>220</v>
      </c>
      <c r="DW518" s="4"/>
      <c r="DX518" s="8"/>
      <c r="DY518" s="4">
        <v>2</v>
      </c>
      <c r="DZ518" s="8">
        <v>102.28</v>
      </c>
      <c r="EA518" s="7">
        <v>-1</v>
      </c>
      <c r="EB518" s="7">
        <v>-1</v>
      </c>
      <c r="EC518" s="2" t="s">
        <v>230</v>
      </c>
      <c r="ED518" s="2" t="s">
        <v>217</v>
      </c>
      <c r="EE518" s="2" t="s">
        <v>593</v>
      </c>
      <c r="EF518" s="2" t="s">
        <v>2335</v>
      </c>
      <c r="EG518" s="2" t="s">
        <v>232</v>
      </c>
      <c r="EH518" s="2" t="s">
        <v>220</v>
      </c>
      <c r="EI518" s="4">
        <v>1</v>
      </c>
      <c r="EJ518" s="8">
        <v>55.88</v>
      </c>
      <c r="EK518" s="4"/>
      <c r="EL518" s="8"/>
      <c r="EM518" s="7"/>
      <c r="EN518" s="7"/>
      <c r="EO518" s="2" t="s">
        <v>230</v>
      </c>
      <c r="EP518" s="2" t="s">
        <v>217</v>
      </c>
      <c r="EQ518" s="2" t="s">
        <v>312</v>
      </c>
      <c r="ER518" s="2" t="s">
        <v>461</v>
      </c>
      <c r="ES518" s="2" t="s">
        <v>232</v>
      </c>
      <c r="ET518" s="2" t="s">
        <v>220</v>
      </c>
      <c r="EU518" s="4">
        <v>1</v>
      </c>
      <c r="EV518" s="8">
        <v>50.32</v>
      </c>
      <c r="EW518" s="4">
        <v>2</v>
      </c>
      <c r="EX518" s="8">
        <v>100.64</v>
      </c>
      <c r="EY518" s="7">
        <v>-0.5</v>
      </c>
      <c r="EZ518" s="7">
        <v>-0.5</v>
      </c>
      <c r="FA518" s="2" t="s">
        <v>230</v>
      </c>
      <c r="FB518" s="2" t="s">
        <v>217</v>
      </c>
      <c r="FC518" s="2" t="s">
        <v>1692</v>
      </c>
      <c r="FD518" s="2" t="s">
        <v>1413</v>
      </c>
      <c r="FE518" s="2" t="s">
        <v>232</v>
      </c>
      <c r="FF518" s="2" t="s">
        <v>220</v>
      </c>
      <c r="FG518" s="4"/>
      <c r="FH518" s="8"/>
      <c r="FI518" s="4"/>
      <c r="FJ518" s="8"/>
      <c r="FK518" s="7"/>
      <c r="FL518" s="7"/>
      <c r="FM518" s="2" t="s">
        <v>230</v>
      </c>
      <c r="FN518" s="2" t="s">
        <v>217</v>
      </c>
      <c r="FO518" s="2" t="s">
        <v>246</v>
      </c>
      <c r="FP518" s="2" t="s">
        <v>247</v>
      </c>
      <c r="FQ518" s="2" t="s">
        <v>232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277</v>
      </c>
      <c r="FZ518" s="2" t="s">
        <v>217</v>
      </c>
      <c r="GA518" s="2" t="s">
        <v>220</v>
      </c>
      <c r="GB518" s="2" t="s">
        <v>220</v>
      </c>
      <c r="GC518" s="2" t="s">
        <v>232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230</v>
      </c>
      <c r="GL518" s="2" t="s">
        <v>217</v>
      </c>
      <c r="GM518" s="2" t="s">
        <v>250</v>
      </c>
      <c r="GN518" s="2" t="s">
        <v>2481</v>
      </c>
      <c r="GO518" s="2" t="s">
        <v>232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268</v>
      </c>
      <c r="GX518" s="2" t="s">
        <v>217</v>
      </c>
      <c r="GY518" s="2" t="s">
        <v>220</v>
      </c>
      <c r="GZ518" s="2" t="s">
        <v>220</v>
      </c>
      <c r="HA518" s="2" t="s">
        <v>232</v>
      </c>
      <c r="HB518" s="2" t="s">
        <v>220</v>
      </c>
      <c r="HC518" s="4">
        <v>1</v>
      </c>
      <c r="HD518" s="8">
        <v>53.83</v>
      </c>
      <c r="HE518" s="4"/>
      <c r="HF518" s="8"/>
      <c r="HG518" s="7"/>
      <c r="HH518" s="7"/>
      <c r="HI518" s="2" t="s">
        <v>230</v>
      </c>
      <c r="HJ518" s="2" t="s">
        <v>217</v>
      </c>
      <c r="HK518" s="2" t="s">
        <v>961</v>
      </c>
      <c r="HL518" s="2" t="s">
        <v>1443</v>
      </c>
      <c r="HM518" s="2" t="s">
        <v>232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230</v>
      </c>
      <c r="HV518" s="2" t="s">
        <v>217</v>
      </c>
      <c r="HW518" s="2" t="s">
        <v>970</v>
      </c>
      <c r="HX518" s="2" t="s">
        <v>220</v>
      </c>
      <c r="HY518" s="2" t="s">
        <v>232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230</v>
      </c>
      <c r="IH518" s="2" t="s">
        <v>217</v>
      </c>
      <c r="II518" s="2" t="s">
        <v>591</v>
      </c>
      <c r="IJ518" s="2" t="s">
        <v>2404</v>
      </c>
      <c r="IK518" s="2" t="s">
        <v>232</v>
      </c>
      <c r="IL518" s="2" t="s">
        <v>220</v>
      </c>
      <c r="IM518" s="4"/>
      <c r="IN518" s="8"/>
      <c r="IO518" s="4"/>
      <c r="IP518" s="8"/>
      <c r="IQ518" s="7"/>
      <c r="IR518" s="7"/>
      <c r="IS518" s="2" t="s">
        <v>277</v>
      </c>
      <c r="IT518" s="2" t="s">
        <v>217</v>
      </c>
      <c r="IU518" s="2" t="s">
        <v>220</v>
      </c>
      <c r="IV518" s="2" t="s">
        <v>220</v>
      </c>
      <c r="IW518" s="2" t="s">
        <v>232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254</v>
      </c>
      <c r="JF518" s="2" t="s">
        <v>217</v>
      </c>
      <c r="JG518" s="2" t="s">
        <v>220</v>
      </c>
      <c r="JH518" s="2" t="s">
        <v>220</v>
      </c>
      <c r="JI518" s="2" t="s">
        <v>232</v>
      </c>
      <c r="JJ518" s="2" t="s">
        <v>220</v>
      </c>
      <c r="JK518" s="4"/>
      <c r="JL518" s="8"/>
      <c r="JM518" s="4"/>
      <c r="JN518" s="8"/>
      <c r="JO518" s="7"/>
      <c r="JP518" s="7"/>
      <c r="JQ518" s="2" t="s">
        <v>277</v>
      </c>
      <c r="JR518" s="2" t="s">
        <v>217</v>
      </c>
      <c r="JS518" s="2" t="s">
        <v>603</v>
      </c>
      <c r="JT518" s="2" t="s">
        <v>220</v>
      </c>
      <c r="JU518" s="2" t="s">
        <v>232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277</v>
      </c>
      <c r="KD518" s="2" t="s">
        <v>217</v>
      </c>
      <c r="KE518" s="2" t="s">
        <v>220</v>
      </c>
      <c r="KF518" s="2" t="s">
        <v>220</v>
      </c>
      <c r="KG518" s="2" t="s">
        <v>232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254</v>
      </c>
      <c r="KP518" s="2" t="s">
        <v>217</v>
      </c>
      <c r="KQ518" s="2" t="s">
        <v>220</v>
      </c>
      <c r="KR518" s="2" t="s">
        <v>220</v>
      </c>
      <c r="KS518" s="2" t="s">
        <v>232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268</v>
      </c>
      <c r="LB518" s="2" t="s">
        <v>217</v>
      </c>
      <c r="LC518" s="2" t="s">
        <v>220</v>
      </c>
      <c r="LD518" s="2" t="s">
        <v>220</v>
      </c>
      <c r="LE518" s="2" t="s">
        <v>232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254</v>
      </c>
      <c r="LN518" s="2" t="s">
        <v>217</v>
      </c>
      <c r="LO518" s="2" t="s">
        <v>220</v>
      </c>
      <c r="LP518" s="2" t="s">
        <v>220</v>
      </c>
      <c r="LQ518" s="2" t="s">
        <v>232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230</v>
      </c>
      <c r="LZ518" s="2" t="s">
        <v>270</v>
      </c>
      <c r="MA518" s="2" t="s">
        <v>543</v>
      </c>
      <c r="MB518" s="2" t="s">
        <v>884</v>
      </c>
      <c r="MC518" s="2" t="s">
        <v>232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277</v>
      </c>
      <c r="ML518" s="2" t="s">
        <v>217</v>
      </c>
      <c r="MM518" s="2" t="s">
        <v>220</v>
      </c>
      <c r="MN518" s="2" t="s">
        <v>220</v>
      </c>
      <c r="MO518" s="2" t="s">
        <v>232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230</v>
      </c>
      <c r="MX518" s="2" t="s">
        <v>274</v>
      </c>
      <c r="MY518" s="2" t="s">
        <v>4006</v>
      </c>
      <c r="MZ518" s="2" t="s">
        <v>2335</v>
      </c>
      <c r="NA518" s="2" t="s">
        <v>269</v>
      </c>
      <c r="NB518" s="2" t="s">
        <v>220</v>
      </c>
      <c r="NC518" s="4"/>
      <c r="ND518" s="8"/>
      <c r="NE518" s="4"/>
      <c r="NF518" s="8"/>
      <c r="NG518" s="7"/>
      <c r="NH518" s="7"/>
      <c r="NI518" s="2" t="s">
        <v>220</v>
      </c>
      <c r="NJ518" s="2" t="s">
        <v>220</v>
      </c>
      <c r="NK518" s="2" t="s">
        <v>220</v>
      </c>
      <c r="NL518" s="2" t="s">
        <v>220</v>
      </c>
      <c r="NM518" s="2" t="s">
        <v>220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277</v>
      </c>
      <c r="NV518" s="2" t="s">
        <v>217</v>
      </c>
      <c r="NW518" s="2" t="s">
        <v>220</v>
      </c>
      <c r="NX518" s="2" t="s">
        <v>220</v>
      </c>
      <c r="NY518" s="2" t="s">
        <v>232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220</v>
      </c>
      <c r="OI518" s="2" t="s">
        <v>220</v>
      </c>
      <c r="OJ518" s="2" t="s">
        <v>220</v>
      </c>
      <c r="OK518" s="2" t="s">
        <v>220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230</v>
      </c>
      <c r="OT518" s="2" t="s">
        <v>270</v>
      </c>
      <c r="OU518" s="2" t="s">
        <v>2022</v>
      </c>
      <c r="OV518" s="2" t="s">
        <v>2013</v>
      </c>
      <c r="OW518" s="2" t="s">
        <v>232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220</v>
      </c>
      <c r="PF518" s="2" t="s">
        <v>220</v>
      </c>
      <c r="PG518" s="2" t="s">
        <v>220</v>
      </c>
      <c r="PH518" s="2" t="s">
        <v>220</v>
      </c>
      <c r="PI518" s="2" t="s">
        <v>220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230</v>
      </c>
      <c r="PR518" s="2" t="s">
        <v>270</v>
      </c>
      <c r="PS518" s="2" t="s">
        <v>278</v>
      </c>
      <c r="PT518" s="2" t="s">
        <v>339</v>
      </c>
      <c r="PU518" s="2" t="s">
        <v>232</v>
      </c>
      <c r="PV518" s="2" t="s">
        <v>220</v>
      </c>
      <c r="PW518" s="4">
        <v>130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>
        <v>160</v>
      </c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>
        <v>80</v>
      </c>
      <c r="SZ518" s="4"/>
      <c r="TA518" s="4"/>
      <c r="TB518" s="4"/>
      <c r="TC518" s="4"/>
      <c r="TD518" s="4"/>
      <c r="TE518" s="4"/>
      <c r="TF518" s="4"/>
      <c r="TG518" s="4"/>
      <c r="TH518" s="4"/>
    </row>
    <row r="519">
      <c r="A519" s="2" t="s">
        <v>4050</v>
      </c>
      <c r="B519" s="2" t="s">
        <v>209</v>
      </c>
      <c r="C519" s="2" t="s">
        <v>3945</v>
      </c>
      <c r="D519" s="2" t="s">
        <v>2394</v>
      </c>
      <c r="E519" s="2" t="s">
        <v>2558</v>
      </c>
      <c r="F519" s="2" t="s">
        <v>4040</v>
      </c>
      <c r="G519" s="2" t="s">
        <v>4040</v>
      </c>
      <c r="H519" s="2" t="s">
        <v>4040</v>
      </c>
      <c r="I519" s="2" t="s">
        <v>4048</v>
      </c>
      <c r="J519" s="2" t="s">
        <v>282</v>
      </c>
      <c r="K519" s="2" t="s">
        <v>2567</v>
      </c>
      <c r="L519" s="3">
        <v>54.99</v>
      </c>
      <c r="M519" s="3">
        <v>57.74</v>
      </c>
      <c r="N519" s="3">
        <v>109.99</v>
      </c>
      <c r="O519" s="2" t="s">
        <v>217</v>
      </c>
      <c r="P519" s="2" t="s">
        <v>405</v>
      </c>
      <c r="Q519" s="2" t="s">
        <v>219</v>
      </c>
      <c r="R519" s="2" t="s">
        <v>220</v>
      </c>
      <c r="S519" s="2" t="s">
        <v>4014</v>
      </c>
      <c r="T519" s="2" t="s">
        <v>220</v>
      </c>
      <c r="U519" s="2" t="s">
        <v>220</v>
      </c>
      <c r="V519" s="2" t="s">
        <v>1585</v>
      </c>
      <c r="W519" s="2" t="s">
        <v>3015</v>
      </c>
      <c r="X519" s="2" t="s">
        <v>1672</v>
      </c>
      <c r="Y519" s="2" t="s">
        <v>582</v>
      </c>
      <c r="Z519" s="4">
        <v>98</v>
      </c>
      <c r="AA519" s="4">
        <f>=ROUNDDOWN(24.5,0)</f>
      </c>
      <c r="AB519" s="5">
        <v>4</v>
      </c>
      <c r="AC519" s="2" t="s">
        <v>524</v>
      </c>
      <c r="AD519" s="4">
        <v>170</v>
      </c>
      <c r="AE519" s="4">
        <v>290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>
        <v>4</v>
      </c>
      <c r="AQ519" s="8">
        <v>221.72</v>
      </c>
      <c r="AR519" s="4">
        <v>9</v>
      </c>
      <c r="AS519" s="8">
        <v>494.63</v>
      </c>
      <c r="AT519" s="7">
        <v>-0.5556</v>
      </c>
      <c r="AU519" s="7">
        <v>-0.5517</v>
      </c>
      <c r="AV519" s="4" t="s">
        <v>220</v>
      </c>
      <c r="AW519" s="8" t="s">
        <v>220</v>
      </c>
      <c r="AX519" s="4" t="s">
        <v>220</v>
      </c>
      <c r="AY519" s="8" t="s">
        <v>220</v>
      </c>
      <c r="AZ519" s="7" t="s">
        <v>220</v>
      </c>
      <c r="BA519" s="7" t="s">
        <v>220</v>
      </c>
      <c r="BB519" s="7">
        <v>0.3279</v>
      </c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 t="s">
        <v>220</v>
      </c>
      <c r="BJ519" s="4">
        <v>4</v>
      </c>
      <c r="BK519" s="8">
        <v>221.72</v>
      </c>
      <c r="BL519" s="2" t="s">
        <v>4051</v>
      </c>
      <c r="BM519" s="7">
        <v>1</v>
      </c>
      <c r="BN519" s="7">
        <v>1</v>
      </c>
      <c r="BO519" s="4">
        <v>3</v>
      </c>
      <c r="BP519" s="8">
        <v>159.63</v>
      </c>
      <c r="BQ519" s="4">
        <v>2</v>
      </c>
      <c r="BR519" s="8">
        <v>106.42</v>
      </c>
      <c r="BS519" s="7">
        <v>0.5</v>
      </c>
      <c r="BT519" s="7">
        <v>0.5</v>
      </c>
      <c r="BU519" s="2" t="s">
        <v>230</v>
      </c>
      <c r="BV519" s="2" t="s">
        <v>217</v>
      </c>
      <c r="BW519" s="2" t="s">
        <v>220</v>
      </c>
      <c r="BX519" s="2" t="s">
        <v>2667</v>
      </c>
      <c r="BY519" s="2" t="s">
        <v>232</v>
      </c>
      <c r="BZ519" s="2" t="s">
        <v>220</v>
      </c>
      <c r="CA519" s="4"/>
      <c r="CB519" s="8"/>
      <c r="CC519" s="4">
        <v>1</v>
      </c>
      <c r="CD519" s="8">
        <v>60.37</v>
      </c>
      <c r="CE519" s="7">
        <v>-1</v>
      </c>
      <c r="CF519" s="7">
        <v>-1</v>
      </c>
      <c r="CG519" s="2" t="s">
        <v>230</v>
      </c>
      <c r="CH519" s="2" t="s">
        <v>217</v>
      </c>
      <c r="CI519" s="2" t="s">
        <v>585</v>
      </c>
      <c r="CJ519" s="2" t="s">
        <v>2212</v>
      </c>
      <c r="CK519" s="2" t="s">
        <v>232</v>
      </c>
      <c r="CL519" s="2" t="s">
        <v>220</v>
      </c>
      <c r="CM519" s="4"/>
      <c r="CN519" s="8"/>
      <c r="CO519" s="4"/>
      <c r="CP519" s="8"/>
      <c r="CQ519" s="7"/>
      <c r="CR519" s="7"/>
      <c r="CS519" s="2" t="s">
        <v>230</v>
      </c>
      <c r="CT519" s="2" t="s">
        <v>274</v>
      </c>
      <c r="CU519" s="2" t="s">
        <v>4000</v>
      </c>
      <c r="CV519" s="2" t="s">
        <v>3810</v>
      </c>
      <c r="CW519" s="2" t="s">
        <v>232</v>
      </c>
      <c r="CX519" s="2" t="s">
        <v>220</v>
      </c>
      <c r="CY519" s="4"/>
      <c r="CZ519" s="8"/>
      <c r="DA519" s="4">
        <v>1</v>
      </c>
      <c r="DB519" s="8">
        <v>56.96</v>
      </c>
      <c r="DC519" s="7">
        <v>-1</v>
      </c>
      <c r="DD519" s="7">
        <v>-1</v>
      </c>
      <c r="DE519" s="2" t="s">
        <v>230</v>
      </c>
      <c r="DF519" s="2" t="s">
        <v>217</v>
      </c>
      <c r="DG519" s="2" t="s">
        <v>589</v>
      </c>
      <c r="DH519" s="2" t="s">
        <v>3244</v>
      </c>
      <c r="DI519" s="2" t="s">
        <v>232</v>
      </c>
      <c r="DJ519" s="2" t="s">
        <v>220</v>
      </c>
      <c r="DK519" s="4"/>
      <c r="DL519" s="8"/>
      <c r="DM519" s="4"/>
      <c r="DN519" s="8"/>
      <c r="DO519" s="7"/>
      <c r="DP519" s="7"/>
      <c r="DQ519" s="2" t="s">
        <v>230</v>
      </c>
      <c r="DR519" s="2" t="s">
        <v>217</v>
      </c>
      <c r="DS519" s="2" t="s">
        <v>591</v>
      </c>
      <c r="DT519" s="2" t="s">
        <v>1683</v>
      </c>
      <c r="DU519" s="2" t="s">
        <v>232</v>
      </c>
      <c r="DV519" s="2" t="s">
        <v>220</v>
      </c>
      <c r="DW519" s="4"/>
      <c r="DX519" s="8"/>
      <c r="DY519" s="4">
        <v>3</v>
      </c>
      <c r="DZ519" s="8">
        <v>156.26</v>
      </c>
      <c r="EA519" s="7">
        <v>-1</v>
      </c>
      <c r="EB519" s="7">
        <v>-1</v>
      </c>
      <c r="EC519" s="2" t="s">
        <v>230</v>
      </c>
      <c r="ED519" s="2" t="s">
        <v>217</v>
      </c>
      <c r="EE519" s="2" t="s">
        <v>593</v>
      </c>
      <c r="EF519" s="2" t="s">
        <v>1381</v>
      </c>
      <c r="EG519" s="2" t="s">
        <v>232</v>
      </c>
      <c r="EH519" s="2" t="s">
        <v>220</v>
      </c>
      <c r="EI519" s="4">
        <v>1</v>
      </c>
      <c r="EJ519" s="8">
        <v>62.09</v>
      </c>
      <c r="EK519" s="4"/>
      <c r="EL519" s="8"/>
      <c r="EM519" s="7"/>
      <c r="EN519" s="7"/>
      <c r="EO519" s="2" t="s">
        <v>230</v>
      </c>
      <c r="EP519" s="2" t="s">
        <v>217</v>
      </c>
      <c r="EQ519" s="2" t="s">
        <v>312</v>
      </c>
      <c r="ER519" s="2" t="s">
        <v>1201</v>
      </c>
      <c r="ES519" s="2" t="s">
        <v>232</v>
      </c>
      <c r="ET519" s="2" t="s">
        <v>220</v>
      </c>
      <c r="EU519" s="4"/>
      <c r="EV519" s="8"/>
      <c r="EW519" s="4">
        <v>1</v>
      </c>
      <c r="EX519" s="8">
        <v>55.91</v>
      </c>
      <c r="EY519" s="7">
        <v>-1</v>
      </c>
      <c r="EZ519" s="7">
        <v>-1</v>
      </c>
      <c r="FA519" s="2" t="s">
        <v>230</v>
      </c>
      <c r="FB519" s="2" t="s">
        <v>217</v>
      </c>
      <c r="FC519" s="2" t="s">
        <v>1692</v>
      </c>
      <c r="FD519" s="2" t="s">
        <v>233</v>
      </c>
      <c r="FE519" s="2" t="s">
        <v>232</v>
      </c>
      <c r="FF519" s="2" t="s">
        <v>220</v>
      </c>
      <c r="FG519" s="4"/>
      <c r="FH519" s="8"/>
      <c r="FI519" s="4">
        <v>1</v>
      </c>
      <c r="FJ519" s="8">
        <v>58.71</v>
      </c>
      <c r="FK519" s="7">
        <v>-1</v>
      </c>
      <c r="FL519" s="7">
        <v>-1</v>
      </c>
      <c r="FM519" s="2" t="s">
        <v>230</v>
      </c>
      <c r="FN519" s="2" t="s">
        <v>217</v>
      </c>
      <c r="FO519" s="2" t="s">
        <v>246</v>
      </c>
      <c r="FP519" s="2" t="s">
        <v>236</v>
      </c>
      <c r="FQ519" s="2" t="s">
        <v>232</v>
      </c>
      <c r="FR519" s="2" t="s">
        <v>220</v>
      </c>
      <c r="FS519" s="4"/>
      <c r="FT519" s="8"/>
      <c r="FU519" s="4"/>
      <c r="FV519" s="8"/>
      <c r="FW519" s="7"/>
      <c r="FX519" s="7"/>
      <c r="FY519" s="2" t="s">
        <v>277</v>
      </c>
      <c r="FZ519" s="2" t="s">
        <v>217</v>
      </c>
      <c r="GA519" s="2" t="s">
        <v>220</v>
      </c>
      <c r="GB519" s="2" t="s">
        <v>220</v>
      </c>
      <c r="GC519" s="2" t="s">
        <v>232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230</v>
      </c>
      <c r="GL519" s="2" t="s">
        <v>217</v>
      </c>
      <c r="GM519" s="2" t="s">
        <v>250</v>
      </c>
      <c r="GN519" s="2" t="s">
        <v>220</v>
      </c>
      <c r="GO519" s="2" t="s">
        <v>232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268</v>
      </c>
      <c r="GX519" s="2" t="s">
        <v>217</v>
      </c>
      <c r="GY519" s="2" t="s">
        <v>220</v>
      </c>
      <c r="GZ519" s="2" t="s">
        <v>220</v>
      </c>
      <c r="HA519" s="2" t="s">
        <v>232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230</v>
      </c>
      <c r="HJ519" s="2" t="s">
        <v>217</v>
      </c>
      <c r="HK519" s="2" t="s">
        <v>961</v>
      </c>
      <c r="HL519" s="2" t="s">
        <v>722</v>
      </c>
      <c r="HM519" s="2" t="s">
        <v>232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230</v>
      </c>
      <c r="HV519" s="2" t="s">
        <v>217</v>
      </c>
      <c r="HW519" s="2" t="s">
        <v>970</v>
      </c>
      <c r="HX519" s="2" t="s">
        <v>220</v>
      </c>
      <c r="HY519" s="2" t="s">
        <v>232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230</v>
      </c>
      <c r="IH519" s="2" t="s">
        <v>217</v>
      </c>
      <c r="II519" s="2" t="s">
        <v>591</v>
      </c>
      <c r="IJ519" s="2" t="s">
        <v>2213</v>
      </c>
      <c r="IK519" s="2" t="s">
        <v>232</v>
      </c>
      <c r="IL519" s="2" t="s">
        <v>220</v>
      </c>
      <c r="IM519" s="4"/>
      <c r="IN519" s="8"/>
      <c r="IO519" s="4"/>
      <c r="IP519" s="8"/>
      <c r="IQ519" s="7"/>
      <c r="IR519" s="7"/>
      <c r="IS519" s="2" t="s">
        <v>277</v>
      </c>
      <c r="IT519" s="2" t="s">
        <v>217</v>
      </c>
      <c r="IU519" s="2" t="s">
        <v>220</v>
      </c>
      <c r="IV519" s="2" t="s">
        <v>220</v>
      </c>
      <c r="IW519" s="2" t="s">
        <v>232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254</v>
      </c>
      <c r="JF519" s="2" t="s">
        <v>217</v>
      </c>
      <c r="JG519" s="2" t="s">
        <v>220</v>
      </c>
      <c r="JH519" s="2" t="s">
        <v>220</v>
      </c>
      <c r="JI519" s="2" t="s">
        <v>232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277</v>
      </c>
      <c r="JR519" s="2" t="s">
        <v>217</v>
      </c>
      <c r="JS519" s="2" t="s">
        <v>603</v>
      </c>
      <c r="JT519" s="2" t="s">
        <v>220</v>
      </c>
      <c r="JU519" s="2" t="s">
        <v>232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277</v>
      </c>
      <c r="KD519" s="2" t="s">
        <v>217</v>
      </c>
      <c r="KE519" s="2" t="s">
        <v>220</v>
      </c>
      <c r="KF519" s="2" t="s">
        <v>220</v>
      </c>
      <c r="KG519" s="2" t="s">
        <v>232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254</v>
      </c>
      <c r="KP519" s="2" t="s">
        <v>217</v>
      </c>
      <c r="KQ519" s="2" t="s">
        <v>220</v>
      </c>
      <c r="KR519" s="2" t="s">
        <v>220</v>
      </c>
      <c r="KS519" s="2" t="s">
        <v>232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268</v>
      </c>
      <c r="LB519" s="2" t="s">
        <v>217</v>
      </c>
      <c r="LC519" s="2" t="s">
        <v>220</v>
      </c>
      <c r="LD519" s="2" t="s">
        <v>220</v>
      </c>
      <c r="LE519" s="2" t="s">
        <v>232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254</v>
      </c>
      <c r="LN519" s="2" t="s">
        <v>217</v>
      </c>
      <c r="LO519" s="2" t="s">
        <v>220</v>
      </c>
      <c r="LP519" s="2" t="s">
        <v>220</v>
      </c>
      <c r="LQ519" s="2" t="s">
        <v>232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230</v>
      </c>
      <c r="LZ519" s="2" t="s">
        <v>270</v>
      </c>
      <c r="MA519" s="2" t="s">
        <v>543</v>
      </c>
      <c r="MB519" s="2" t="s">
        <v>352</v>
      </c>
      <c r="MC519" s="2" t="s">
        <v>232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277</v>
      </c>
      <c r="ML519" s="2" t="s">
        <v>217</v>
      </c>
      <c r="MM519" s="2" t="s">
        <v>220</v>
      </c>
      <c r="MN519" s="2" t="s">
        <v>220</v>
      </c>
      <c r="MO519" s="2" t="s">
        <v>232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230</v>
      </c>
      <c r="MX519" s="2" t="s">
        <v>274</v>
      </c>
      <c r="MY519" s="2" t="s">
        <v>4006</v>
      </c>
      <c r="MZ519" s="2" t="s">
        <v>606</v>
      </c>
      <c r="NA519" s="2" t="s">
        <v>269</v>
      </c>
      <c r="NB519" s="2" t="s">
        <v>220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220</v>
      </c>
      <c r="NK519" s="2" t="s">
        <v>220</v>
      </c>
      <c r="NL519" s="2" t="s">
        <v>220</v>
      </c>
      <c r="NM519" s="2" t="s">
        <v>220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277</v>
      </c>
      <c r="NV519" s="2" t="s">
        <v>217</v>
      </c>
      <c r="NW519" s="2" t="s">
        <v>220</v>
      </c>
      <c r="NX519" s="2" t="s">
        <v>220</v>
      </c>
      <c r="NY519" s="2" t="s">
        <v>232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220</v>
      </c>
      <c r="OI519" s="2" t="s">
        <v>220</v>
      </c>
      <c r="OJ519" s="2" t="s">
        <v>220</v>
      </c>
      <c r="OK519" s="2" t="s">
        <v>220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230</v>
      </c>
      <c r="OT519" s="2" t="s">
        <v>270</v>
      </c>
      <c r="OU519" s="2" t="s">
        <v>2022</v>
      </c>
      <c r="OV519" s="2" t="s">
        <v>3250</v>
      </c>
      <c r="OW519" s="2" t="s">
        <v>232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220</v>
      </c>
      <c r="PF519" s="2" t="s">
        <v>220</v>
      </c>
      <c r="PG519" s="2" t="s">
        <v>220</v>
      </c>
      <c r="PH519" s="2" t="s">
        <v>220</v>
      </c>
      <c r="PI519" s="2" t="s">
        <v>220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230</v>
      </c>
      <c r="PR519" s="2" t="s">
        <v>270</v>
      </c>
      <c r="PS519" s="2" t="s">
        <v>278</v>
      </c>
      <c r="PT519" s="2" t="s">
        <v>1837</v>
      </c>
      <c r="PU519" s="2" t="s">
        <v>232</v>
      </c>
      <c r="PV519" s="2" t="s">
        <v>220</v>
      </c>
      <c r="PW519" s="4">
        <v>98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>
        <v>170</v>
      </c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>
        <v>120</v>
      </c>
      <c r="SZ519" s="4"/>
      <c r="TA519" s="4"/>
      <c r="TB519" s="4"/>
      <c r="TC519" s="4"/>
      <c r="TD519" s="4"/>
      <c r="TE519" s="4"/>
      <c r="TF519" s="4"/>
      <c r="TG519" s="4"/>
      <c r="TH519" s="4"/>
    </row>
    <row r="520">
      <c r="A520" s="2" t="s">
        <v>4052</v>
      </c>
      <c r="B520" s="2" t="s">
        <v>209</v>
      </c>
      <c r="C520" s="2" t="s">
        <v>3945</v>
      </c>
      <c r="D520" s="2" t="s">
        <v>2394</v>
      </c>
      <c r="E520" s="2" t="s">
        <v>2558</v>
      </c>
      <c r="F520" s="2" t="s">
        <v>4053</v>
      </c>
      <c r="G520" s="2" t="s">
        <v>4053</v>
      </c>
      <c r="H520" s="2" t="s">
        <v>4053</v>
      </c>
      <c r="I520" s="2" t="s">
        <v>4032</v>
      </c>
      <c r="J520" s="2" t="s">
        <v>215</v>
      </c>
      <c r="K520" s="2" t="s">
        <v>2567</v>
      </c>
      <c r="L520" s="3">
        <v>49.99</v>
      </c>
      <c r="M520" s="3">
        <v>52.49</v>
      </c>
      <c r="N520" s="3">
        <v>109.99</v>
      </c>
      <c r="O520" s="2" t="s">
        <v>217</v>
      </c>
      <c r="P520" s="2" t="s">
        <v>439</v>
      </c>
      <c r="Q520" s="2" t="s">
        <v>219</v>
      </c>
      <c r="R520" s="2" t="s">
        <v>220</v>
      </c>
      <c r="S520" s="2" t="s">
        <v>3995</v>
      </c>
      <c r="T520" s="2" t="s">
        <v>220</v>
      </c>
      <c r="U520" s="2" t="s">
        <v>220</v>
      </c>
      <c r="V520" s="2" t="s">
        <v>1585</v>
      </c>
      <c r="W520" s="2" t="s">
        <v>3015</v>
      </c>
      <c r="X520" s="2" t="s">
        <v>1672</v>
      </c>
      <c r="Y520" s="2" t="s">
        <v>582</v>
      </c>
      <c r="Z520" s="4">
        <v>181</v>
      </c>
      <c r="AA520" s="4">
        <f>=ROUNDDOWN(25.8571428571429,0)</f>
      </c>
      <c r="AB520" s="5">
        <v>7</v>
      </c>
      <c r="AC520" s="2" t="s">
        <v>524</v>
      </c>
      <c r="AD520" s="4">
        <v>210</v>
      </c>
      <c r="AE520" s="4">
        <v>390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>
        <v>11</v>
      </c>
      <c r="AQ520" s="8">
        <v>606.66</v>
      </c>
      <c r="AR520" s="4">
        <v>10</v>
      </c>
      <c r="AS520" s="8">
        <v>524.64</v>
      </c>
      <c r="AT520" s="7">
        <v>0.1</v>
      </c>
      <c r="AU520" s="7">
        <v>0.1563</v>
      </c>
      <c r="AV520" s="4">
        <v>22</v>
      </c>
      <c r="AW520" s="8">
        <v>1278.57</v>
      </c>
      <c r="AX520" s="4">
        <v>22</v>
      </c>
      <c r="AY520" s="8">
        <v>1237.91</v>
      </c>
      <c r="AZ520" s="7" t="s">
        <v>220</v>
      </c>
      <c r="BA520" s="7">
        <v>0.0328</v>
      </c>
      <c r="BB520" s="7">
        <v>0.4745</v>
      </c>
      <c r="BC520" s="4">
        <v>22</v>
      </c>
      <c r="BD520" s="8">
        <v>1278.57</v>
      </c>
      <c r="BE520" s="4">
        <v>22</v>
      </c>
      <c r="BF520" s="8">
        <v>1237.91</v>
      </c>
      <c r="BG520" s="7" t="s">
        <v>220</v>
      </c>
      <c r="BH520" s="7">
        <v>0.0328</v>
      </c>
      <c r="BI520" s="7">
        <v>1</v>
      </c>
      <c r="BJ520" s="4">
        <v>11</v>
      </c>
      <c r="BK520" s="8">
        <v>606.66</v>
      </c>
      <c r="BL520" s="2" t="s">
        <v>4054</v>
      </c>
      <c r="BM520" s="7">
        <v>1</v>
      </c>
      <c r="BN520" s="7">
        <v>1</v>
      </c>
      <c r="BO520" s="4">
        <v>1</v>
      </c>
      <c r="BP520" s="8">
        <v>53.21</v>
      </c>
      <c r="BQ520" s="4">
        <v>5</v>
      </c>
      <c r="BR520" s="8">
        <v>266.05</v>
      </c>
      <c r="BS520" s="7">
        <v>-0.8</v>
      </c>
      <c r="BT520" s="7">
        <v>-0.8</v>
      </c>
      <c r="BU520" s="2" t="s">
        <v>230</v>
      </c>
      <c r="BV520" s="2" t="s">
        <v>217</v>
      </c>
      <c r="BW520" s="2" t="s">
        <v>220</v>
      </c>
      <c r="BX520" s="2" t="s">
        <v>2667</v>
      </c>
      <c r="BY520" s="2" t="s">
        <v>269</v>
      </c>
      <c r="BZ520" s="2" t="s">
        <v>220</v>
      </c>
      <c r="CA520" s="4">
        <v>1</v>
      </c>
      <c r="CB520" s="8">
        <v>56.91</v>
      </c>
      <c r="CC520" s="4">
        <v>1</v>
      </c>
      <c r="CD520" s="8">
        <v>56.91</v>
      </c>
      <c r="CE520" s="7"/>
      <c r="CF520" s="7"/>
      <c r="CG520" s="2" t="s">
        <v>230</v>
      </c>
      <c r="CH520" s="2" t="s">
        <v>217</v>
      </c>
      <c r="CI520" s="2" t="s">
        <v>585</v>
      </c>
      <c r="CJ520" s="2" t="s">
        <v>1689</v>
      </c>
      <c r="CK520" s="2" t="s">
        <v>232</v>
      </c>
      <c r="CL520" s="2" t="s">
        <v>220</v>
      </c>
      <c r="CM520" s="4"/>
      <c r="CN520" s="8"/>
      <c r="CO520" s="4">
        <v>1</v>
      </c>
      <c r="CP520" s="8">
        <v>51.99</v>
      </c>
      <c r="CQ520" s="7">
        <v>-1</v>
      </c>
      <c r="CR520" s="7">
        <v>-1</v>
      </c>
      <c r="CS520" s="2" t="s">
        <v>230</v>
      </c>
      <c r="CT520" s="2" t="s">
        <v>274</v>
      </c>
      <c r="CU520" s="2" t="s">
        <v>4000</v>
      </c>
      <c r="CV520" s="2" t="s">
        <v>2270</v>
      </c>
      <c r="CW520" s="2" t="s">
        <v>232</v>
      </c>
      <c r="CX520" s="2" t="s">
        <v>220</v>
      </c>
      <c r="CY520" s="4">
        <v>2</v>
      </c>
      <c r="CZ520" s="8">
        <v>110.74</v>
      </c>
      <c r="DA520" s="4"/>
      <c r="DB520" s="8"/>
      <c r="DC520" s="7"/>
      <c r="DD520" s="7"/>
      <c r="DE520" s="2" t="s">
        <v>230</v>
      </c>
      <c r="DF520" s="2" t="s">
        <v>217</v>
      </c>
      <c r="DG520" s="2" t="s">
        <v>589</v>
      </c>
      <c r="DH520" s="2" t="s">
        <v>4055</v>
      </c>
      <c r="DI520" s="2" t="s">
        <v>232</v>
      </c>
      <c r="DJ520" s="2" t="s">
        <v>220</v>
      </c>
      <c r="DK520" s="4">
        <v>1</v>
      </c>
      <c r="DL520" s="8">
        <v>52.49</v>
      </c>
      <c r="DM520" s="4"/>
      <c r="DN520" s="8"/>
      <c r="DO520" s="7"/>
      <c r="DP520" s="7"/>
      <c r="DQ520" s="2" t="s">
        <v>230</v>
      </c>
      <c r="DR520" s="2" t="s">
        <v>217</v>
      </c>
      <c r="DS520" s="2" t="s">
        <v>591</v>
      </c>
      <c r="DT520" s="2" t="s">
        <v>3462</v>
      </c>
      <c r="DU520" s="2" t="s">
        <v>232</v>
      </c>
      <c r="DV520" s="2" t="s">
        <v>220</v>
      </c>
      <c r="DW520" s="4"/>
      <c r="DX520" s="8"/>
      <c r="DY520" s="4">
        <v>1</v>
      </c>
      <c r="DZ520" s="8">
        <v>39.46</v>
      </c>
      <c r="EA520" s="7">
        <v>-1</v>
      </c>
      <c r="EB520" s="7">
        <v>-1</v>
      </c>
      <c r="EC520" s="2" t="s">
        <v>230</v>
      </c>
      <c r="ED520" s="2" t="s">
        <v>217</v>
      </c>
      <c r="EE520" s="2" t="s">
        <v>4002</v>
      </c>
      <c r="EF520" s="2" t="s">
        <v>2870</v>
      </c>
      <c r="EG520" s="2" t="s">
        <v>232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230</v>
      </c>
      <c r="EP520" s="2" t="s">
        <v>217</v>
      </c>
      <c r="EQ520" s="2" t="s">
        <v>312</v>
      </c>
      <c r="ER520" s="2" t="s">
        <v>771</v>
      </c>
      <c r="ES520" s="2" t="s">
        <v>232</v>
      </c>
      <c r="ET520" s="2" t="s">
        <v>220</v>
      </c>
      <c r="EU520" s="4">
        <v>2</v>
      </c>
      <c r="EV520" s="8">
        <v>110.22</v>
      </c>
      <c r="EW520" s="4">
        <v>1</v>
      </c>
      <c r="EX520" s="8">
        <v>55.11</v>
      </c>
      <c r="EY520" s="7">
        <v>1</v>
      </c>
      <c r="EZ520" s="7">
        <v>1</v>
      </c>
      <c r="FA520" s="2" t="s">
        <v>230</v>
      </c>
      <c r="FB520" s="2" t="s">
        <v>217</v>
      </c>
      <c r="FC520" s="2" t="s">
        <v>1692</v>
      </c>
      <c r="FD520" s="2" t="s">
        <v>3699</v>
      </c>
      <c r="FE520" s="2" t="s">
        <v>232</v>
      </c>
      <c r="FF520" s="2" t="s">
        <v>220</v>
      </c>
      <c r="FG520" s="4">
        <v>1</v>
      </c>
      <c r="FH520" s="8">
        <v>55.11</v>
      </c>
      <c r="FI520" s="4"/>
      <c r="FJ520" s="8"/>
      <c r="FK520" s="7"/>
      <c r="FL520" s="7"/>
      <c r="FM520" s="2" t="s">
        <v>230</v>
      </c>
      <c r="FN520" s="2" t="s">
        <v>217</v>
      </c>
      <c r="FO520" s="2" t="s">
        <v>246</v>
      </c>
      <c r="FP520" s="2" t="s">
        <v>990</v>
      </c>
      <c r="FQ520" s="2" t="s">
        <v>232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277</v>
      </c>
      <c r="FZ520" s="2" t="s">
        <v>217</v>
      </c>
      <c r="GA520" s="2" t="s">
        <v>220</v>
      </c>
      <c r="GB520" s="2" t="s">
        <v>220</v>
      </c>
      <c r="GC520" s="2" t="s">
        <v>232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230</v>
      </c>
      <c r="GL520" s="2" t="s">
        <v>217</v>
      </c>
      <c r="GM520" s="2" t="s">
        <v>250</v>
      </c>
      <c r="GN520" s="2" t="s">
        <v>220</v>
      </c>
      <c r="GO520" s="2" t="s">
        <v>232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268</v>
      </c>
      <c r="GX520" s="2" t="s">
        <v>217</v>
      </c>
      <c r="GY520" s="2" t="s">
        <v>220</v>
      </c>
      <c r="GZ520" s="2" t="s">
        <v>220</v>
      </c>
      <c r="HA520" s="2" t="s">
        <v>232</v>
      </c>
      <c r="HB520" s="2" t="s">
        <v>220</v>
      </c>
      <c r="HC520" s="4">
        <v>1</v>
      </c>
      <c r="HD520" s="8">
        <v>55.11</v>
      </c>
      <c r="HE520" s="4"/>
      <c r="HF520" s="8"/>
      <c r="HG520" s="7"/>
      <c r="HH520" s="7"/>
      <c r="HI520" s="2" t="s">
        <v>230</v>
      </c>
      <c r="HJ520" s="2" t="s">
        <v>217</v>
      </c>
      <c r="HK520" s="2" t="s">
        <v>961</v>
      </c>
      <c r="HL520" s="2" t="s">
        <v>2230</v>
      </c>
      <c r="HM520" s="2" t="s">
        <v>232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230</v>
      </c>
      <c r="HV520" s="2" t="s">
        <v>217</v>
      </c>
      <c r="HW520" s="2" t="s">
        <v>970</v>
      </c>
      <c r="HX520" s="2" t="s">
        <v>220</v>
      </c>
      <c r="HY520" s="2" t="s">
        <v>232</v>
      </c>
      <c r="HZ520" s="2" t="s">
        <v>220</v>
      </c>
      <c r="IA520" s="4"/>
      <c r="IB520" s="8"/>
      <c r="IC520" s="4"/>
      <c r="ID520" s="8"/>
      <c r="IE520" s="7"/>
      <c r="IF520" s="7"/>
      <c r="IG520" s="2" t="s">
        <v>230</v>
      </c>
      <c r="IH520" s="2" t="s">
        <v>217</v>
      </c>
      <c r="II520" s="2" t="s">
        <v>591</v>
      </c>
      <c r="IJ520" s="2" t="s">
        <v>2611</v>
      </c>
      <c r="IK520" s="2" t="s">
        <v>232</v>
      </c>
      <c r="IL520" s="2" t="s">
        <v>220</v>
      </c>
      <c r="IM520" s="4">
        <v>1</v>
      </c>
      <c r="IN520" s="8">
        <v>55.12</v>
      </c>
      <c r="IO520" s="4">
        <v>1</v>
      </c>
      <c r="IP520" s="8">
        <v>55.12</v>
      </c>
      <c r="IQ520" s="7"/>
      <c r="IR520" s="7"/>
      <c r="IS520" s="2" t="s">
        <v>230</v>
      </c>
      <c r="IT520" s="2" t="s">
        <v>217</v>
      </c>
      <c r="IU520" s="2" t="s">
        <v>4004</v>
      </c>
      <c r="IV520" s="2" t="s">
        <v>4056</v>
      </c>
      <c r="IW520" s="2" t="s">
        <v>232</v>
      </c>
      <c r="IX520" s="2" t="s">
        <v>220</v>
      </c>
      <c r="IY520" s="4">
        <v>1</v>
      </c>
      <c r="IZ520" s="8">
        <v>57.75</v>
      </c>
      <c r="JA520" s="4"/>
      <c r="JB520" s="8"/>
      <c r="JC520" s="7"/>
      <c r="JD520" s="7"/>
      <c r="JE520" s="2" t="s">
        <v>230</v>
      </c>
      <c r="JF520" s="2" t="s">
        <v>217</v>
      </c>
      <c r="JG520" s="2" t="s">
        <v>329</v>
      </c>
      <c r="JH520" s="2" t="s">
        <v>1127</v>
      </c>
      <c r="JI520" s="2" t="s">
        <v>232</v>
      </c>
      <c r="JJ520" s="2" t="s">
        <v>220</v>
      </c>
      <c r="JK520" s="4"/>
      <c r="JL520" s="8"/>
      <c r="JM520" s="4"/>
      <c r="JN520" s="8"/>
      <c r="JO520" s="7"/>
      <c r="JP520" s="7"/>
      <c r="JQ520" s="2" t="s">
        <v>416</v>
      </c>
      <c r="JR520" s="2" t="s">
        <v>270</v>
      </c>
      <c r="JS520" s="2" t="s">
        <v>603</v>
      </c>
      <c r="JT520" s="2" t="s">
        <v>220</v>
      </c>
      <c r="JU520" s="2" t="s">
        <v>232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386</v>
      </c>
      <c r="KD520" s="2" t="s">
        <v>217</v>
      </c>
      <c r="KE520" s="2" t="s">
        <v>220</v>
      </c>
      <c r="KF520" s="2" t="s">
        <v>220</v>
      </c>
      <c r="KG520" s="2" t="s">
        <v>232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230</v>
      </c>
      <c r="KP520" s="2" t="s">
        <v>217</v>
      </c>
      <c r="KQ520" s="2" t="s">
        <v>264</v>
      </c>
      <c r="KR520" s="2" t="s">
        <v>4057</v>
      </c>
      <c r="KS520" s="2" t="s">
        <v>232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268</v>
      </c>
      <c r="LB520" s="2" t="s">
        <v>217</v>
      </c>
      <c r="LC520" s="2" t="s">
        <v>220</v>
      </c>
      <c r="LD520" s="2" t="s">
        <v>220</v>
      </c>
      <c r="LE520" s="2" t="s">
        <v>232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254</v>
      </c>
      <c r="LN520" s="2" t="s">
        <v>217</v>
      </c>
      <c r="LO520" s="2" t="s">
        <v>220</v>
      </c>
      <c r="LP520" s="2" t="s">
        <v>220</v>
      </c>
      <c r="LQ520" s="2" t="s">
        <v>232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230</v>
      </c>
      <c r="LZ520" s="2" t="s">
        <v>270</v>
      </c>
      <c r="MA520" s="2" t="s">
        <v>543</v>
      </c>
      <c r="MB520" s="2" t="s">
        <v>1060</v>
      </c>
      <c r="MC520" s="2" t="s">
        <v>232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230</v>
      </c>
      <c r="ML520" s="2" t="s">
        <v>270</v>
      </c>
      <c r="MM520" s="2" t="s">
        <v>273</v>
      </c>
      <c r="MN520" s="2" t="s">
        <v>872</v>
      </c>
      <c r="MO520" s="2" t="s">
        <v>232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230</v>
      </c>
      <c r="MX520" s="2" t="s">
        <v>274</v>
      </c>
      <c r="MY520" s="2" t="s">
        <v>4006</v>
      </c>
      <c r="MZ520" s="2" t="s">
        <v>3823</v>
      </c>
      <c r="NA520" s="2" t="s">
        <v>269</v>
      </c>
      <c r="NB520" s="2" t="s">
        <v>220</v>
      </c>
      <c r="NC520" s="4"/>
      <c r="ND520" s="8"/>
      <c r="NE520" s="4"/>
      <c r="NF520" s="8"/>
      <c r="NG520" s="7"/>
      <c r="NH520" s="7"/>
      <c r="NI520" s="2" t="s">
        <v>220</v>
      </c>
      <c r="NJ520" s="2" t="s">
        <v>220</v>
      </c>
      <c r="NK520" s="2" t="s">
        <v>220</v>
      </c>
      <c r="NL520" s="2" t="s">
        <v>220</v>
      </c>
      <c r="NM520" s="2" t="s">
        <v>220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277</v>
      </c>
      <c r="NV520" s="2" t="s">
        <v>217</v>
      </c>
      <c r="NW520" s="2" t="s">
        <v>220</v>
      </c>
      <c r="NX520" s="2" t="s">
        <v>220</v>
      </c>
      <c r="NY520" s="2" t="s">
        <v>232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220</v>
      </c>
      <c r="OI520" s="2" t="s">
        <v>220</v>
      </c>
      <c r="OJ520" s="2" t="s">
        <v>220</v>
      </c>
      <c r="OK520" s="2" t="s">
        <v>220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230</v>
      </c>
      <c r="OT520" s="2" t="s">
        <v>270</v>
      </c>
      <c r="OU520" s="2" t="s">
        <v>2022</v>
      </c>
      <c r="OV520" s="2" t="s">
        <v>3250</v>
      </c>
      <c r="OW520" s="2" t="s">
        <v>232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220</v>
      </c>
      <c r="PF520" s="2" t="s">
        <v>220</v>
      </c>
      <c r="PG520" s="2" t="s">
        <v>220</v>
      </c>
      <c r="PH520" s="2" t="s">
        <v>220</v>
      </c>
      <c r="PI520" s="2" t="s">
        <v>220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230</v>
      </c>
      <c r="PR520" s="2" t="s">
        <v>270</v>
      </c>
      <c r="PS520" s="2" t="s">
        <v>1914</v>
      </c>
      <c r="PT520" s="2" t="s">
        <v>3307</v>
      </c>
      <c r="PU520" s="2" t="s">
        <v>232</v>
      </c>
      <c r="PV520" s="2" t="s">
        <v>220</v>
      </c>
      <c r="PW520" s="4">
        <v>181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>
        <v>210</v>
      </c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>
        <v>100</v>
      </c>
      <c r="SW520" s="4"/>
      <c r="SX520" s="4"/>
      <c r="SY520" s="4"/>
      <c r="SZ520" s="4"/>
      <c r="TA520" s="4"/>
      <c r="TB520" s="4"/>
      <c r="TC520" s="4"/>
      <c r="TD520" s="4">
        <v>80</v>
      </c>
      <c r="TE520" s="4"/>
      <c r="TF520" s="4"/>
      <c r="TG520" s="4"/>
      <c r="TH520" s="4"/>
    </row>
    <row r="521">
      <c r="A521" s="2" t="s">
        <v>4058</v>
      </c>
      <c r="B521" s="2" t="s">
        <v>209</v>
      </c>
      <c r="C521" s="2" t="s">
        <v>3945</v>
      </c>
      <c r="D521" s="2" t="s">
        <v>2394</v>
      </c>
      <c r="E521" s="2" t="s">
        <v>2558</v>
      </c>
      <c r="F521" s="2" t="s">
        <v>4053</v>
      </c>
      <c r="G521" s="2" t="s">
        <v>4053</v>
      </c>
      <c r="H521" s="2" t="s">
        <v>4053</v>
      </c>
      <c r="I521" s="2" t="s">
        <v>4032</v>
      </c>
      <c r="J521" s="2" t="s">
        <v>282</v>
      </c>
      <c r="K521" s="2" t="s">
        <v>2567</v>
      </c>
      <c r="L521" s="3">
        <v>54.99</v>
      </c>
      <c r="M521" s="3">
        <v>57.74</v>
      </c>
      <c r="N521" s="3">
        <v>119.99</v>
      </c>
      <c r="O521" s="2" t="s">
        <v>217</v>
      </c>
      <c r="P521" s="2" t="s">
        <v>439</v>
      </c>
      <c r="Q521" s="2" t="s">
        <v>219</v>
      </c>
      <c r="R521" s="2" t="s">
        <v>220</v>
      </c>
      <c r="S521" s="2" t="s">
        <v>3995</v>
      </c>
      <c r="T521" s="2" t="s">
        <v>220</v>
      </c>
      <c r="U521" s="2" t="s">
        <v>220</v>
      </c>
      <c r="V521" s="2" t="s">
        <v>1585</v>
      </c>
      <c r="W521" s="2" t="s">
        <v>3015</v>
      </c>
      <c r="X521" s="2" t="s">
        <v>1672</v>
      </c>
      <c r="Y521" s="2" t="s">
        <v>582</v>
      </c>
      <c r="Z521" s="4">
        <v>250</v>
      </c>
      <c r="AA521" s="4">
        <f>=ROUNDDOWN(19.2307692307692,0)</f>
      </c>
      <c r="AB521" s="5">
        <v>13</v>
      </c>
      <c r="AC521" s="2" t="s">
        <v>524</v>
      </c>
      <c r="AD521" s="4">
        <v>360</v>
      </c>
      <c r="AE521" s="4">
        <v>790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>
        <v>11</v>
      </c>
      <c r="AQ521" s="8">
        <v>671.91</v>
      </c>
      <c r="AR521" s="4">
        <v>12</v>
      </c>
      <c r="AS521" s="8">
        <v>713.27</v>
      </c>
      <c r="AT521" s="7">
        <v>-0.0833</v>
      </c>
      <c r="AU521" s="7">
        <v>-0.058</v>
      </c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>
        <v>0.5255</v>
      </c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 t="s">
        <v>220</v>
      </c>
      <c r="BJ521" s="4">
        <v>11</v>
      </c>
      <c r="BK521" s="8">
        <v>671.91</v>
      </c>
      <c r="BL521" s="2" t="s">
        <v>4059</v>
      </c>
      <c r="BM521" s="7">
        <v>1</v>
      </c>
      <c r="BN521" s="7">
        <v>1</v>
      </c>
      <c r="BO521" s="4">
        <v>1</v>
      </c>
      <c r="BP521" s="8">
        <v>59.13</v>
      </c>
      <c r="BQ521" s="4"/>
      <c r="BR521" s="8"/>
      <c r="BS521" s="7"/>
      <c r="BT521" s="7"/>
      <c r="BU521" s="2" t="s">
        <v>230</v>
      </c>
      <c r="BV521" s="2" t="s">
        <v>217</v>
      </c>
      <c r="BW521" s="2" t="s">
        <v>220</v>
      </c>
      <c r="BX521" s="2" t="s">
        <v>2667</v>
      </c>
      <c r="BY521" s="2" t="s">
        <v>269</v>
      </c>
      <c r="BZ521" s="2" t="s">
        <v>220</v>
      </c>
      <c r="CA521" s="4">
        <v>2</v>
      </c>
      <c r="CB521" s="8">
        <v>126.48</v>
      </c>
      <c r="CC521" s="4">
        <v>4</v>
      </c>
      <c r="CD521" s="8">
        <v>252.96</v>
      </c>
      <c r="CE521" s="7">
        <v>-0.5</v>
      </c>
      <c r="CF521" s="7">
        <v>-0.5</v>
      </c>
      <c r="CG521" s="2" t="s">
        <v>230</v>
      </c>
      <c r="CH521" s="2" t="s">
        <v>217</v>
      </c>
      <c r="CI521" s="2" t="s">
        <v>585</v>
      </c>
      <c r="CJ521" s="2" t="s">
        <v>2602</v>
      </c>
      <c r="CK521" s="2" t="s">
        <v>232</v>
      </c>
      <c r="CL521" s="2" t="s">
        <v>220</v>
      </c>
      <c r="CM521" s="4"/>
      <c r="CN521" s="8"/>
      <c r="CO521" s="4"/>
      <c r="CP521" s="8"/>
      <c r="CQ521" s="7"/>
      <c r="CR521" s="7"/>
      <c r="CS521" s="2" t="s">
        <v>230</v>
      </c>
      <c r="CT521" s="2" t="s">
        <v>274</v>
      </c>
      <c r="CU521" s="2" t="s">
        <v>4000</v>
      </c>
      <c r="CV521" s="2" t="s">
        <v>452</v>
      </c>
      <c r="CW521" s="2" t="s">
        <v>232</v>
      </c>
      <c r="CX521" s="2" t="s">
        <v>220</v>
      </c>
      <c r="CY521" s="4">
        <v>3</v>
      </c>
      <c r="CZ521" s="8">
        <v>184.56</v>
      </c>
      <c r="DA521" s="4"/>
      <c r="DB521" s="8"/>
      <c r="DC521" s="7"/>
      <c r="DD521" s="7"/>
      <c r="DE521" s="2" t="s">
        <v>230</v>
      </c>
      <c r="DF521" s="2" t="s">
        <v>217</v>
      </c>
      <c r="DG521" s="2" t="s">
        <v>589</v>
      </c>
      <c r="DH521" s="2" t="s">
        <v>4060</v>
      </c>
      <c r="DI521" s="2" t="s">
        <v>232</v>
      </c>
      <c r="DJ521" s="2" t="s">
        <v>220</v>
      </c>
      <c r="DK521" s="4">
        <v>1</v>
      </c>
      <c r="DL521" s="8">
        <v>57.74</v>
      </c>
      <c r="DM521" s="4">
        <v>2</v>
      </c>
      <c r="DN521" s="8">
        <v>115.48</v>
      </c>
      <c r="DO521" s="7">
        <v>-0.5</v>
      </c>
      <c r="DP521" s="7">
        <v>-0.5</v>
      </c>
      <c r="DQ521" s="2" t="s">
        <v>230</v>
      </c>
      <c r="DR521" s="2" t="s">
        <v>217</v>
      </c>
      <c r="DS521" s="2" t="s">
        <v>591</v>
      </c>
      <c r="DT521" s="2" t="s">
        <v>3462</v>
      </c>
      <c r="DU521" s="2" t="s">
        <v>232</v>
      </c>
      <c r="DV521" s="2" t="s">
        <v>220</v>
      </c>
      <c r="DW521" s="4"/>
      <c r="DX521" s="8"/>
      <c r="DY521" s="4">
        <v>2</v>
      </c>
      <c r="DZ521" s="8">
        <v>102.29</v>
      </c>
      <c r="EA521" s="7">
        <v>-1</v>
      </c>
      <c r="EB521" s="7">
        <v>-1</v>
      </c>
      <c r="EC521" s="2" t="s">
        <v>230</v>
      </c>
      <c r="ED521" s="2" t="s">
        <v>217</v>
      </c>
      <c r="EE521" s="2" t="s">
        <v>4002</v>
      </c>
      <c r="EF521" s="2" t="s">
        <v>2353</v>
      </c>
      <c r="EG521" s="2" t="s">
        <v>232</v>
      </c>
      <c r="EH521" s="2" t="s">
        <v>220</v>
      </c>
      <c r="EI521" s="4">
        <v>1</v>
      </c>
      <c r="EJ521" s="8">
        <v>62.09</v>
      </c>
      <c r="EK521" s="4"/>
      <c r="EL521" s="8"/>
      <c r="EM521" s="7"/>
      <c r="EN521" s="7"/>
      <c r="EO521" s="2" t="s">
        <v>230</v>
      </c>
      <c r="EP521" s="2" t="s">
        <v>217</v>
      </c>
      <c r="EQ521" s="2" t="s">
        <v>312</v>
      </c>
      <c r="ER521" s="2" t="s">
        <v>346</v>
      </c>
      <c r="ES521" s="2" t="s">
        <v>232</v>
      </c>
      <c r="ET521" s="2" t="s">
        <v>220</v>
      </c>
      <c r="EU521" s="4">
        <v>1</v>
      </c>
      <c r="EV521" s="8">
        <v>60.63</v>
      </c>
      <c r="EW521" s="4">
        <v>2</v>
      </c>
      <c r="EX521" s="8">
        <v>121.26</v>
      </c>
      <c r="EY521" s="7">
        <v>-0.5</v>
      </c>
      <c r="EZ521" s="7">
        <v>-0.5</v>
      </c>
      <c r="FA521" s="2" t="s">
        <v>230</v>
      </c>
      <c r="FB521" s="2" t="s">
        <v>217</v>
      </c>
      <c r="FC521" s="2" t="s">
        <v>1692</v>
      </c>
      <c r="FD521" s="2" t="s">
        <v>3699</v>
      </c>
      <c r="FE521" s="2" t="s">
        <v>232</v>
      </c>
      <c r="FF521" s="2" t="s">
        <v>220</v>
      </c>
      <c r="FG521" s="4"/>
      <c r="FH521" s="8"/>
      <c r="FI521" s="4"/>
      <c r="FJ521" s="8"/>
      <c r="FK521" s="7"/>
      <c r="FL521" s="7"/>
      <c r="FM521" s="2" t="s">
        <v>230</v>
      </c>
      <c r="FN521" s="2" t="s">
        <v>217</v>
      </c>
      <c r="FO521" s="2" t="s">
        <v>246</v>
      </c>
      <c r="FP521" s="2" t="s">
        <v>4061</v>
      </c>
      <c r="FQ521" s="2" t="s">
        <v>232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277</v>
      </c>
      <c r="FZ521" s="2" t="s">
        <v>217</v>
      </c>
      <c r="GA521" s="2" t="s">
        <v>220</v>
      </c>
      <c r="GB521" s="2" t="s">
        <v>220</v>
      </c>
      <c r="GC521" s="2" t="s">
        <v>232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230</v>
      </c>
      <c r="GL521" s="2" t="s">
        <v>217</v>
      </c>
      <c r="GM521" s="2" t="s">
        <v>250</v>
      </c>
      <c r="GN521" s="2" t="s">
        <v>220</v>
      </c>
      <c r="GO521" s="2" t="s">
        <v>232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268</v>
      </c>
      <c r="GX521" s="2" t="s">
        <v>217</v>
      </c>
      <c r="GY521" s="2" t="s">
        <v>220</v>
      </c>
      <c r="GZ521" s="2" t="s">
        <v>220</v>
      </c>
      <c r="HA521" s="2" t="s">
        <v>232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230</v>
      </c>
      <c r="HJ521" s="2" t="s">
        <v>217</v>
      </c>
      <c r="HK521" s="2" t="s">
        <v>961</v>
      </c>
      <c r="HL521" s="2" t="s">
        <v>1443</v>
      </c>
      <c r="HM521" s="2" t="s">
        <v>232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230</v>
      </c>
      <c r="HV521" s="2" t="s">
        <v>217</v>
      </c>
      <c r="HW521" s="2" t="s">
        <v>970</v>
      </c>
      <c r="HX521" s="2" t="s">
        <v>220</v>
      </c>
      <c r="HY521" s="2" t="s">
        <v>232</v>
      </c>
      <c r="HZ521" s="2" t="s">
        <v>220</v>
      </c>
      <c r="IA521" s="4"/>
      <c r="IB521" s="8"/>
      <c r="IC521" s="4"/>
      <c r="ID521" s="8"/>
      <c r="IE521" s="7"/>
      <c r="IF521" s="7"/>
      <c r="IG521" s="2" t="s">
        <v>230</v>
      </c>
      <c r="IH521" s="2" t="s">
        <v>217</v>
      </c>
      <c r="II521" s="2" t="s">
        <v>591</v>
      </c>
      <c r="IJ521" s="2" t="s">
        <v>2728</v>
      </c>
      <c r="IK521" s="2" t="s">
        <v>232</v>
      </c>
      <c r="IL521" s="2" t="s">
        <v>220</v>
      </c>
      <c r="IM521" s="4">
        <v>2</v>
      </c>
      <c r="IN521" s="8">
        <v>121.28</v>
      </c>
      <c r="IO521" s="4">
        <v>2</v>
      </c>
      <c r="IP521" s="8">
        <v>121.28</v>
      </c>
      <c r="IQ521" s="7"/>
      <c r="IR521" s="7"/>
      <c r="IS521" s="2" t="s">
        <v>230</v>
      </c>
      <c r="IT521" s="2" t="s">
        <v>217</v>
      </c>
      <c r="IU521" s="2" t="s">
        <v>4004</v>
      </c>
      <c r="IV521" s="2" t="s">
        <v>1321</v>
      </c>
      <c r="IW521" s="2" t="s">
        <v>232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230</v>
      </c>
      <c r="JF521" s="2" t="s">
        <v>217</v>
      </c>
      <c r="JG521" s="2" t="s">
        <v>329</v>
      </c>
      <c r="JH521" s="2" t="s">
        <v>1816</v>
      </c>
      <c r="JI521" s="2" t="s">
        <v>232</v>
      </c>
      <c r="JJ521" s="2" t="s">
        <v>220</v>
      </c>
      <c r="JK521" s="4"/>
      <c r="JL521" s="8"/>
      <c r="JM521" s="4"/>
      <c r="JN521" s="8"/>
      <c r="JO521" s="7"/>
      <c r="JP521" s="7"/>
      <c r="JQ521" s="2" t="s">
        <v>416</v>
      </c>
      <c r="JR521" s="2" t="s">
        <v>270</v>
      </c>
      <c r="JS521" s="2" t="s">
        <v>603</v>
      </c>
      <c r="JT521" s="2" t="s">
        <v>220</v>
      </c>
      <c r="JU521" s="2" t="s">
        <v>232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386</v>
      </c>
      <c r="KD521" s="2" t="s">
        <v>217</v>
      </c>
      <c r="KE521" s="2" t="s">
        <v>220</v>
      </c>
      <c r="KF521" s="2" t="s">
        <v>220</v>
      </c>
      <c r="KG521" s="2" t="s">
        <v>232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230</v>
      </c>
      <c r="KP521" s="2" t="s">
        <v>217</v>
      </c>
      <c r="KQ521" s="2" t="s">
        <v>264</v>
      </c>
      <c r="KR521" s="2" t="s">
        <v>922</v>
      </c>
      <c r="KS521" s="2" t="s">
        <v>232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268</v>
      </c>
      <c r="LB521" s="2" t="s">
        <v>217</v>
      </c>
      <c r="LC521" s="2" t="s">
        <v>220</v>
      </c>
      <c r="LD521" s="2" t="s">
        <v>220</v>
      </c>
      <c r="LE521" s="2" t="s">
        <v>232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254</v>
      </c>
      <c r="LN521" s="2" t="s">
        <v>217</v>
      </c>
      <c r="LO521" s="2" t="s">
        <v>220</v>
      </c>
      <c r="LP521" s="2" t="s">
        <v>220</v>
      </c>
      <c r="LQ521" s="2" t="s">
        <v>232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230</v>
      </c>
      <c r="LZ521" s="2" t="s">
        <v>270</v>
      </c>
      <c r="MA521" s="2" t="s">
        <v>543</v>
      </c>
      <c r="MB521" s="2" t="s">
        <v>402</v>
      </c>
      <c r="MC521" s="2" t="s">
        <v>232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230</v>
      </c>
      <c r="ML521" s="2" t="s">
        <v>270</v>
      </c>
      <c r="MM521" s="2" t="s">
        <v>3991</v>
      </c>
      <c r="MN521" s="2" t="s">
        <v>2510</v>
      </c>
      <c r="MO521" s="2" t="s">
        <v>232</v>
      </c>
      <c r="MP521" s="2" t="s">
        <v>220</v>
      </c>
      <c r="MQ521" s="4"/>
      <c r="MR521" s="8"/>
      <c r="MS521" s="4"/>
      <c r="MT521" s="8"/>
      <c r="MU521" s="7"/>
      <c r="MV521" s="7"/>
      <c r="MW521" s="2" t="s">
        <v>230</v>
      </c>
      <c r="MX521" s="2" t="s">
        <v>274</v>
      </c>
      <c r="MY521" s="2" t="s">
        <v>4006</v>
      </c>
      <c r="MZ521" s="2" t="s">
        <v>2337</v>
      </c>
      <c r="NA521" s="2" t="s">
        <v>269</v>
      </c>
      <c r="NB521" s="2" t="s">
        <v>220</v>
      </c>
      <c r="NC521" s="4"/>
      <c r="ND521" s="8"/>
      <c r="NE521" s="4"/>
      <c r="NF521" s="8"/>
      <c r="NG521" s="7"/>
      <c r="NH521" s="7"/>
      <c r="NI521" s="2" t="s">
        <v>220</v>
      </c>
      <c r="NJ521" s="2" t="s">
        <v>220</v>
      </c>
      <c r="NK521" s="2" t="s">
        <v>220</v>
      </c>
      <c r="NL521" s="2" t="s">
        <v>220</v>
      </c>
      <c r="NM521" s="2" t="s">
        <v>220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277</v>
      </c>
      <c r="NV521" s="2" t="s">
        <v>217</v>
      </c>
      <c r="NW521" s="2" t="s">
        <v>220</v>
      </c>
      <c r="NX521" s="2" t="s">
        <v>220</v>
      </c>
      <c r="NY521" s="2" t="s">
        <v>232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220</v>
      </c>
      <c r="OI521" s="2" t="s">
        <v>220</v>
      </c>
      <c r="OJ521" s="2" t="s">
        <v>220</v>
      </c>
      <c r="OK521" s="2" t="s">
        <v>220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230</v>
      </c>
      <c r="OT521" s="2" t="s">
        <v>270</v>
      </c>
      <c r="OU521" s="2" t="s">
        <v>2022</v>
      </c>
      <c r="OV521" s="2" t="s">
        <v>2451</v>
      </c>
      <c r="OW521" s="2" t="s">
        <v>232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220</v>
      </c>
      <c r="PF521" s="2" t="s">
        <v>220</v>
      </c>
      <c r="PG521" s="2" t="s">
        <v>220</v>
      </c>
      <c r="PH521" s="2" t="s">
        <v>220</v>
      </c>
      <c r="PI521" s="2" t="s">
        <v>220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230</v>
      </c>
      <c r="PR521" s="2" t="s">
        <v>270</v>
      </c>
      <c r="PS521" s="2" t="s">
        <v>1914</v>
      </c>
      <c r="PT521" s="2" t="s">
        <v>2184</v>
      </c>
      <c r="PU521" s="2" t="s">
        <v>232</v>
      </c>
      <c r="PV521" s="2" t="s">
        <v>220</v>
      </c>
      <c r="PW521" s="4">
        <v>250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>
        <v>360</v>
      </c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>
        <v>210</v>
      </c>
      <c r="SW521" s="4"/>
      <c r="SX521" s="4"/>
      <c r="SY521" s="4"/>
      <c r="SZ521" s="4"/>
      <c r="TA521" s="4"/>
      <c r="TB521" s="4"/>
      <c r="TC521" s="4"/>
      <c r="TD521" s="4">
        <v>220</v>
      </c>
      <c r="TE521" s="4"/>
      <c r="TF521" s="4"/>
      <c r="TG521" s="4"/>
      <c r="TH521" s="4"/>
    </row>
    <row r="522">
      <c r="A522" s="2" t="s">
        <v>4062</v>
      </c>
      <c r="B522" s="2" t="s">
        <v>209</v>
      </c>
      <c r="C522" s="2" t="s">
        <v>3945</v>
      </c>
      <c r="D522" s="2" t="s">
        <v>2394</v>
      </c>
      <c r="E522" s="2" t="s">
        <v>2558</v>
      </c>
      <c r="F522" s="2" t="s">
        <v>4063</v>
      </c>
      <c r="G522" s="2" t="s">
        <v>4063</v>
      </c>
      <c r="H522" s="2" t="s">
        <v>220</v>
      </c>
      <c r="I522" s="2" t="s">
        <v>4064</v>
      </c>
      <c r="J522" s="2" t="s">
        <v>215</v>
      </c>
      <c r="K522" s="2" t="s">
        <v>304</v>
      </c>
      <c r="L522" s="3">
        <v>49.99</v>
      </c>
      <c r="M522" s="3">
        <v>52.49</v>
      </c>
      <c r="N522" s="3">
        <v>99.99</v>
      </c>
      <c r="O522" s="2" t="s">
        <v>537</v>
      </c>
      <c r="P522" s="2" t="s">
        <v>538</v>
      </c>
      <c r="Q522" s="2" t="s">
        <v>219</v>
      </c>
      <c r="R522" s="2" t="s">
        <v>220</v>
      </c>
      <c r="S522" s="2" t="s">
        <v>4065</v>
      </c>
      <c r="T522" s="2" t="s">
        <v>220</v>
      </c>
      <c r="U522" s="2" t="s">
        <v>220</v>
      </c>
      <c r="V522" s="2" t="s">
        <v>441</v>
      </c>
      <c r="W522" s="2" t="s">
        <v>3015</v>
      </c>
      <c r="X522" s="2" t="s">
        <v>1672</v>
      </c>
      <c r="Y522" s="2" t="s">
        <v>4066</v>
      </c>
      <c r="Z522" s="4">
        <v>127</v>
      </c>
      <c r="AA522" s="4">
        <f>=ROUNDDOWN(66.8421052631579,0)</f>
      </c>
      <c r="AB522" s="5">
        <v>1.9</v>
      </c>
      <c r="AC522" s="2" t="s">
        <v>220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>
        <v>6</v>
      </c>
      <c r="AQ522" s="8">
        <v>319</v>
      </c>
      <c r="AR522" s="4">
        <v>1</v>
      </c>
      <c r="AS522" s="8">
        <v>52.49</v>
      </c>
      <c r="AT522" s="7">
        <v>5</v>
      </c>
      <c r="AU522" s="7">
        <v>5.0773</v>
      </c>
      <c r="AV522" s="4">
        <v>22</v>
      </c>
      <c r="AW522" s="8">
        <v>1204.12</v>
      </c>
      <c r="AX522" s="4">
        <v>5</v>
      </c>
      <c r="AY522" s="8">
        <v>295.58</v>
      </c>
      <c r="AZ522" s="7">
        <v>3.4</v>
      </c>
      <c r="BA522" s="7">
        <v>3.0738</v>
      </c>
      <c r="BB522" s="7">
        <v>0.2649</v>
      </c>
      <c r="BC522" s="4">
        <v>22</v>
      </c>
      <c r="BD522" s="8">
        <v>1204.12</v>
      </c>
      <c r="BE522" s="4">
        <v>53</v>
      </c>
      <c r="BF522" s="8">
        <v>2614.15</v>
      </c>
      <c r="BG522" s="7">
        <v>-0.5849</v>
      </c>
      <c r="BH522" s="7">
        <v>-0.5394</v>
      </c>
      <c r="BI522" s="7">
        <v>1</v>
      </c>
      <c r="BJ522" s="4">
        <v>6</v>
      </c>
      <c r="BK522" s="8">
        <v>319</v>
      </c>
      <c r="BL522" s="2" t="s">
        <v>1283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230</v>
      </c>
      <c r="BV522" s="2" t="s">
        <v>274</v>
      </c>
      <c r="BW522" s="2" t="s">
        <v>220</v>
      </c>
      <c r="BX522" s="2" t="s">
        <v>2227</v>
      </c>
      <c r="BY522" s="2" t="s">
        <v>269</v>
      </c>
      <c r="BZ522" s="2" t="s">
        <v>220</v>
      </c>
      <c r="CA522" s="4"/>
      <c r="CB522" s="8"/>
      <c r="CC522" s="4"/>
      <c r="CD522" s="8"/>
      <c r="CE522" s="7"/>
      <c r="CF522" s="7"/>
      <c r="CG522" s="2" t="s">
        <v>230</v>
      </c>
      <c r="CH522" s="2" t="s">
        <v>217</v>
      </c>
      <c r="CI522" s="2" t="s">
        <v>2013</v>
      </c>
      <c r="CJ522" s="2" t="s">
        <v>1526</v>
      </c>
      <c r="CK522" s="2" t="s">
        <v>232</v>
      </c>
      <c r="CL522" s="2" t="s">
        <v>220</v>
      </c>
      <c r="CM522" s="4">
        <v>3</v>
      </c>
      <c r="CN522" s="8">
        <v>155.97</v>
      </c>
      <c r="CO522" s="4"/>
      <c r="CP522" s="8"/>
      <c r="CQ522" s="7"/>
      <c r="CR522" s="7"/>
      <c r="CS522" s="2" t="s">
        <v>230</v>
      </c>
      <c r="CT522" s="2" t="s">
        <v>217</v>
      </c>
      <c r="CU522" s="2" t="s">
        <v>4000</v>
      </c>
      <c r="CV522" s="2" t="s">
        <v>448</v>
      </c>
      <c r="CW522" s="2" t="s">
        <v>269</v>
      </c>
      <c r="CX522" s="2" t="s">
        <v>220</v>
      </c>
      <c r="CY522" s="4">
        <v>1</v>
      </c>
      <c r="CZ522" s="8">
        <v>51.27</v>
      </c>
      <c r="DA522" s="4"/>
      <c r="DB522" s="8"/>
      <c r="DC522" s="7"/>
      <c r="DD522" s="7"/>
      <c r="DE522" s="2" t="s">
        <v>230</v>
      </c>
      <c r="DF522" s="2" t="s">
        <v>217</v>
      </c>
      <c r="DG522" s="2" t="s">
        <v>4067</v>
      </c>
      <c r="DH522" s="2" t="s">
        <v>1649</v>
      </c>
      <c r="DI522" s="2" t="s">
        <v>232</v>
      </c>
      <c r="DJ522" s="2" t="s">
        <v>220</v>
      </c>
      <c r="DK522" s="4"/>
      <c r="DL522" s="8"/>
      <c r="DM522" s="4">
        <v>1</v>
      </c>
      <c r="DN522" s="8">
        <v>52.49</v>
      </c>
      <c r="DO522" s="7">
        <v>-1</v>
      </c>
      <c r="DP522" s="7">
        <v>-1</v>
      </c>
      <c r="DQ522" s="2" t="s">
        <v>230</v>
      </c>
      <c r="DR522" s="2" t="s">
        <v>217</v>
      </c>
      <c r="DS522" s="2" t="s">
        <v>2932</v>
      </c>
      <c r="DT522" s="2" t="s">
        <v>1413</v>
      </c>
      <c r="DU522" s="2" t="s">
        <v>232</v>
      </c>
      <c r="DV522" s="2" t="s">
        <v>220</v>
      </c>
      <c r="DW522" s="4"/>
      <c r="DX522" s="8"/>
      <c r="DY522" s="4"/>
      <c r="DZ522" s="8"/>
      <c r="EA522" s="7"/>
      <c r="EB522" s="7"/>
      <c r="EC522" s="2" t="s">
        <v>230</v>
      </c>
      <c r="ED522" s="2" t="s">
        <v>217</v>
      </c>
      <c r="EE522" s="2" t="s">
        <v>2493</v>
      </c>
      <c r="EF522" s="2" t="s">
        <v>2376</v>
      </c>
      <c r="EG522" s="2" t="s">
        <v>232</v>
      </c>
      <c r="EH522" s="2" t="s">
        <v>220</v>
      </c>
      <c r="EI522" s="4">
        <v>2</v>
      </c>
      <c r="EJ522" s="8">
        <v>111.76</v>
      </c>
      <c r="EK522" s="4"/>
      <c r="EL522" s="8"/>
      <c r="EM522" s="7"/>
      <c r="EN522" s="7"/>
      <c r="EO522" s="2" t="s">
        <v>230</v>
      </c>
      <c r="EP522" s="2" t="s">
        <v>217</v>
      </c>
      <c r="EQ522" s="2" t="s">
        <v>1201</v>
      </c>
      <c r="ER522" s="2" t="s">
        <v>1593</v>
      </c>
      <c r="ES522" s="2" t="s">
        <v>232</v>
      </c>
      <c r="ET522" s="2" t="s">
        <v>220</v>
      </c>
      <c r="EU522" s="4"/>
      <c r="EV522" s="8"/>
      <c r="EW522" s="4"/>
      <c r="EX522" s="8"/>
      <c r="EY522" s="7"/>
      <c r="EZ522" s="7"/>
      <c r="FA522" s="2" t="s">
        <v>230</v>
      </c>
      <c r="FB522" s="2" t="s">
        <v>217</v>
      </c>
      <c r="FC522" s="2" t="s">
        <v>2696</v>
      </c>
      <c r="FD522" s="2" t="s">
        <v>2774</v>
      </c>
      <c r="FE522" s="2" t="s">
        <v>232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230</v>
      </c>
      <c r="FN522" s="2" t="s">
        <v>217</v>
      </c>
      <c r="FO522" s="2" t="s">
        <v>246</v>
      </c>
      <c r="FP522" s="2" t="s">
        <v>454</v>
      </c>
      <c r="FQ522" s="2" t="s">
        <v>232</v>
      </c>
      <c r="FR522" s="2" t="s">
        <v>220</v>
      </c>
      <c r="FS522" s="4"/>
      <c r="FT522" s="8"/>
      <c r="FU522" s="4"/>
      <c r="FV522" s="8"/>
      <c r="FW522" s="7"/>
      <c r="FX522" s="7"/>
      <c r="FY522" s="2" t="s">
        <v>416</v>
      </c>
      <c r="FZ522" s="2" t="s">
        <v>217</v>
      </c>
      <c r="GA522" s="2" t="s">
        <v>220</v>
      </c>
      <c r="GB522" s="2" t="s">
        <v>220</v>
      </c>
      <c r="GC522" s="2" t="s">
        <v>232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230</v>
      </c>
      <c r="GL522" s="2" t="s">
        <v>217</v>
      </c>
      <c r="GM522" s="2" t="s">
        <v>250</v>
      </c>
      <c r="GN522" s="2" t="s">
        <v>220</v>
      </c>
      <c r="GO522" s="2" t="s">
        <v>232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268</v>
      </c>
      <c r="GX522" s="2" t="s">
        <v>217</v>
      </c>
      <c r="GY522" s="2" t="s">
        <v>220</v>
      </c>
      <c r="GZ522" s="2" t="s">
        <v>220</v>
      </c>
      <c r="HA522" s="2" t="s">
        <v>232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230</v>
      </c>
      <c r="HJ522" s="2" t="s">
        <v>217</v>
      </c>
      <c r="HK522" s="2" t="s">
        <v>961</v>
      </c>
      <c r="HL522" s="2" t="s">
        <v>1474</v>
      </c>
      <c r="HM522" s="2" t="s">
        <v>232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230</v>
      </c>
      <c r="HV522" s="2" t="s">
        <v>217</v>
      </c>
      <c r="HW522" s="2" t="s">
        <v>970</v>
      </c>
      <c r="HX522" s="2" t="s">
        <v>220</v>
      </c>
      <c r="HY522" s="2" t="s">
        <v>232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230</v>
      </c>
      <c r="IH522" s="2" t="s">
        <v>217</v>
      </c>
      <c r="II522" s="2" t="s">
        <v>2357</v>
      </c>
      <c r="IJ522" s="2" t="s">
        <v>1526</v>
      </c>
      <c r="IK522" s="2" t="s">
        <v>232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230</v>
      </c>
      <c r="IT522" s="2" t="s">
        <v>217</v>
      </c>
      <c r="IU522" s="2" t="s">
        <v>3988</v>
      </c>
      <c r="IV522" s="2" t="s">
        <v>3509</v>
      </c>
      <c r="IW522" s="2" t="s">
        <v>232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254</v>
      </c>
      <c r="JF522" s="2" t="s">
        <v>217</v>
      </c>
      <c r="JG522" s="2" t="s">
        <v>220</v>
      </c>
      <c r="JH522" s="2" t="s">
        <v>220</v>
      </c>
      <c r="JI522" s="2" t="s">
        <v>232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416</v>
      </c>
      <c r="JR522" s="2" t="s">
        <v>270</v>
      </c>
      <c r="JS522" s="2" t="s">
        <v>998</v>
      </c>
      <c r="JT522" s="2" t="s">
        <v>220</v>
      </c>
      <c r="JU522" s="2" t="s">
        <v>232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230</v>
      </c>
      <c r="KD522" s="2" t="s">
        <v>217</v>
      </c>
      <c r="KE522" s="2" t="s">
        <v>663</v>
      </c>
      <c r="KF522" s="2" t="s">
        <v>542</v>
      </c>
      <c r="KG522" s="2" t="s">
        <v>232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254</v>
      </c>
      <c r="KP522" s="2" t="s">
        <v>217</v>
      </c>
      <c r="KQ522" s="2" t="s">
        <v>220</v>
      </c>
      <c r="KR522" s="2" t="s">
        <v>220</v>
      </c>
      <c r="KS522" s="2" t="s">
        <v>232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268</v>
      </c>
      <c r="LB522" s="2" t="s">
        <v>217</v>
      </c>
      <c r="LC522" s="2" t="s">
        <v>220</v>
      </c>
      <c r="LD522" s="2" t="s">
        <v>220</v>
      </c>
      <c r="LE522" s="2" t="s">
        <v>232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254</v>
      </c>
      <c r="LN522" s="2" t="s">
        <v>217</v>
      </c>
      <c r="LO522" s="2" t="s">
        <v>220</v>
      </c>
      <c r="LP522" s="2" t="s">
        <v>220</v>
      </c>
      <c r="LQ522" s="2" t="s">
        <v>232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230</v>
      </c>
      <c r="LZ522" s="2" t="s">
        <v>270</v>
      </c>
      <c r="MA522" s="2" t="s">
        <v>543</v>
      </c>
      <c r="MB522" s="2" t="s">
        <v>220</v>
      </c>
      <c r="MC522" s="2" t="s">
        <v>232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230</v>
      </c>
      <c r="ML522" s="2" t="s">
        <v>270</v>
      </c>
      <c r="MM522" s="2" t="s">
        <v>520</v>
      </c>
      <c r="MN522" s="2" t="s">
        <v>770</v>
      </c>
      <c r="MO522" s="2" t="s">
        <v>232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230</v>
      </c>
      <c r="MX522" s="2" t="s">
        <v>274</v>
      </c>
      <c r="MY522" s="2" t="s">
        <v>2376</v>
      </c>
      <c r="MZ522" s="2" t="s">
        <v>3356</v>
      </c>
      <c r="NA522" s="2" t="s">
        <v>232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220</v>
      </c>
      <c r="NJ522" s="2" t="s">
        <v>220</v>
      </c>
      <c r="NK522" s="2" t="s">
        <v>220</v>
      </c>
      <c r="NL522" s="2" t="s">
        <v>220</v>
      </c>
      <c r="NM522" s="2" t="s">
        <v>220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277</v>
      </c>
      <c r="NV522" s="2" t="s">
        <v>217</v>
      </c>
      <c r="NW522" s="2" t="s">
        <v>220</v>
      </c>
      <c r="NX522" s="2" t="s">
        <v>220</v>
      </c>
      <c r="NY522" s="2" t="s">
        <v>232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220</v>
      </c>
      <c r="OI522" s="2" t="s">
        <v>220</v>
      </c>
      <c r="OJ522" s="2" t="s">
        <v>220</v>
      </c>
      <c r="OK522" s="2" t="s">
        <v>220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230</v>
      </c>
      <c r="OT522" s="2" t="s">
        <v>270</v>
      </c>
      <c r="OU522" s="2" t="s">
        <v>1420</v>
      </c>
      <c r="OV522" s="2" t="s">
        <v>1160</v>
      </c>
      <c r="OW522" s="2" t="s">
        <v>232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220</v>
      </c>
      <c r="PF522" s="2" t="s">
        <v>220</v>
      </c>
      <c r="PG522" s="2" t="s">
        <v>220</v>
      </c>
      <c r="PH522" s="2" t="s">
        <v>220</v>
      </c>
      <c r="PI522" s="2" t="s">
        <v>220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230</v>
      </c>
      <c r="PR522" s="2" t="s">
        <v>270</v>
      </c>
      <c r="PS522" s="2" t="s">
        <v>278</v>
      </c>
      <c r="PT522" s="2" t="s">
        <v>258</v>
      </c>
      <c r="PU522" s="2" t="s">
        <v>232</v>
      </c>
      <c r="PV522" s="2" t="s">
        <v>220</v>
      </c>
      <c r="PW522" s="4">
        <v>127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</row>
    <row r="523">
      <c r="A523" s="2" t="s">
        <v>4068</v>
      </c>
      <c r="B523" s="2" t="s">
        <v>209</v>
      </c>
      <c r="C523" s="2" t="s">
        <v>3945</v>
      </c>
      <c r="D523" s="2" t="s">
        <v>2394</v>
      </c>
      <c r="E523" s="2" t="s">
        <v>2558</v>
      </c>
      <c r="F523" s="2" t="s">
        <v>4063</v>
      </c>
      <c r="G523" s="2" t="s">
        <v>4063</v>
      </c>
      <c r="H523" s="2" t="s">
        <v>220</v>
      </c>
      <c r="I523" s="2" t="s">
        <v>4064</v>
      </c>
      <c r="J523" s="2" t="s">
        <v>282</v>
      </c>
      <c r="K523" s="2" t="s">
        <v>304</v>
      </c>
      <c r="L523" s="3">
        <v>54.99</v>
      </c>
      <c r="M523" s="3">
        <v>57.74</v>
      </c>
      <c r="N523" s="3">
        <v>109.99</v>
      </c>
      <c r="O523" s="2" t="s">
        <v>537</v>
      </c>
      <c r="P523" s="2" t="s">
        <v>538</v>
      </c>
      <c r="Q523" s="2" t="s">
        <v>219</v>
      </c>
      <c r="R523" s="2" t="s">
        <v>220</v>
      </c>
      <c r="S523" s="2" t="s">
        <v>4065</v>
      </c>
      <c r="T523" s="2" t="s">
        <v>220</v>
      </c>
      <c r="U523" s="2" t="s">
        <v>220</v>
      </c>
      <c r="V523" s="2" t="s">
        <v>441</v>
      </c>
      <c r="W523" s="2" t="s">
        <v>3015</v>
      </c>
      <c r="X523" s="2" t="s">
        <v>1672</v>
      </c>
      <c r="Y523" s="2" t="s">
        <v>4066</v>
      </c>
      <c r="Z523" s="4">
        <v>392</v>
      </c>
      <c r="AA523" s="4">
        <f>=ROUNDDOWN(68.7719298245614,0)</f>
      </c>
      <c r="AB523" s="5">
        <v>5.7</v>
      </c>
      <c r="AC523" s="2" t="s">
        <v>220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>
        <v>16</v>
      </c>
      <c r="AQ523" s="8">
        <v>885.12</v>
      </c>
      <c r="AR523" s="4">
        <v>4</v>
      </c>
      <c r="AS523" s="8">
        <v>243.09</v>
      </c>
      <c r="AT523" s="7">
        <v>3</v>
      </c>
      <c r="AU523" s="7">
        <v>2.6411</v>
      </c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>
        <v>0.7351</v>
      </c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 t="s">
        <v>220</v>
      </c>
      <c r="BJ523" s="4">
        <v>16</v>
      </c>
      <c r="BK523" s="8">
        <v>885.12</v>
      </c>
      <c r="BL523" s="2" t="s">
        <v>4069</v>
      </c>
      <c r="BM523" s="7">
        <v>1</v>
      </c>
      <c r="BN523" s="7">
        <v>1</v>
      </c>
      <c r="BO523" s="4">
        <v>10</v>
      </c>
      <c r="BP523" s="8">
        <v>532.1</v>
      </c>
      <c r="BQ523" s="4"/>
      <c r="BR523" s="8"/>
      <c r="BS523" s="7"/>
      <c r="BT523" s="7"/>
      <c r="BU523" s="2" t="s">
        <v>230</v>
      </c>
      <c r="BV523" s="2" t="s">
        <v>217</v>
      </c>
      <c r="BW523" s="2" t="s">
        <v>220</v>
      </c>
      <c r="BX523" s="2" t="s">
        <v>2227</v>
      </c>
      <c r="BY523" s="2" t="s">
        <v>269</v>
      </c>
      <c r="BZ523" s="2" t="s">
        <v>220</v>
      </c>
      <c r="CA523" s="4">
        <v>1</v>
      </c>
      <c r="CB523" s="8">
        <v>60.37</v>
      </c>
      <c r="CC523" s="4"/>
      <c r="CD523" s="8"/>
      <c r="CE523" s="7"/>
      <c r="CF523" s="7"/>
      <c r="CG523" s="2" t="s">
        <v>230</v>
      </c>
      <c r="CH523" s="2" t="s">
        <v>217</v>
      </c>
      <c r="CI523" s="2" t="s">
        <v>2013</v>
      </c>
      <c r="CJ523" s="2" t="s">
        <v>2370</v>
      </c>
      <c r="CK523" s="2" t="s">
        <v>232</v>
      </c>
      <c r="CL523" s="2" t="s">
        <v>220</v>
      </c>
      <c r="CM523" s="4"/>
      <c r="CN523" s="8"/>
      <c r="CO523" s="4"/>
      <c r="CP523" s="8"/>
      <c r="CQ523" s="7"/>
      <c r="CR523" s="7"/>
      <c r="CS523" s="2" t="s">
        <v>230</v>
      </c>
      <c r="CT523" s="2" t="s">
        <v>217</v>
      </c>
      <c r="CU523" s="2" t="s">
        <v>4000</v>
      </c>
      <c r="CV523" s="2" t="s">
        <v>448</v>
      </c>
      <c r="CW523" s="2" t="s">
        <v>269</v>
      </c>
      <c r="CX523" s="2" t="s">
        <v>220</v>
      </c>
      <c r="CY523" s="4">
        <v>2</v>
      </c>
      <c r="CZ523" s="8">
        <v>113.92</v>
      </c>
      <c r="DA523" s="4"/>
      <c r="DB523" s="8"/>
      <c r="DC523" s="7"/>
      <c r="DD523" s="7"/>
      <c r="DE523" s="2" t="s">
        <v>230</v>
      </c>
      <c r="DF523" s="2" t="s">
        <v>217</v>
      </c>
      <c r="DG523" s="2" t="s">
        <v>4067</v>
      </c>
      <c r="DH523" s="2" t="s">
        <v>2341</v>
      </c>
      <c r="DI523" s="2" t="s">
        <v>232</v>
      </c>
      <c r="DJ523" s="2" t="s">
        <v>220</v>
      </c>
      <c r="DK523" s="4"/>
      <c r="DL523" s="8"/>
      <c r="DM523" s="4"/>
      <c r="DN523" s="8"/>
      <c r="DO523" s="7"/>
      <c r="DP523" s="7"/>
      <c r="DQ523" s="2" t="s">
        <v>230</v>
      </c>
      <c r="DR523" s="2" t="s">
        <v>217</v>
      </c>
      <c r="DS523" s="2" t="s">
        <v>2932</v>
      </c>
      <c r="DT523" s="2" t="s">
        <v>3643</v>
      </c>
      <c r="DU523" s="2" t="s">
        <v>232</v>
      </c>
      <c r="DV523" s="2" t="s">
        <v>220</v>
      </c>
      <c r="DW523" s="4">
        <v>1</v>
      </c>
      <c r="DX523" s="8">
        <v>56.82</v>
      </c>
      <c r="DY523" s="4">
        <v>1</v>
      </c>
      <c r="DZ523" s="8">
        <v>56.82</v>
      </c>
      <c r="EA523" s="7"/>
      <c r="EB523" s="7"/>
      <c r="EC523" s="2" t="s">
        <v>230</v>
      </c>
      <c r="ED523" s="2" t="s">
        <v>217</v>
      </c>
      <c r="EE523" s="2" t="s">
        <v>2493</v>
      </c>
      <c r="EF523" s="2" t="s">
        <v>2376</v>
      </c>
      <c r="EG523" s="2" t="s">
        <v>232</v>
      </c>
      <c r="EH523" s="2" t="s">
        <v>220</v>
      </c>
      <c r="EI523" s="4">
        <v>1</v>
      </c>
      <c r="EJ523" s="8">
        <v>62.09</v>
      </c>
      <c r="EK523" s="4">
        <v>3</v>
      </c>
      <c r="EL523" s="8">
        <v>186.27</v>
      </c>
      <c r="EM523" s="7">
        <v>-0.6667</v>
      </c>
      <c r="EN523" s="7">
        <v>-0.6667</v>
      </c>
      <c r="EO523" s="2" t="s">
        <v>230</v>
      </c>
      <c r="EP523" s="2" t="s">
        <v>217</v>
      </c>
      <c r="EQ523" s="2" t="s">
        <v>1201</v>
      </c>
      <c r="ER523" s="2" t="s">
        <v>506</v>
      </c>
      <c r="ES523" s="2" t="s">
        <v>232</v>
      </c>
      <c r="ET523" s="2" t="s">
        <v>220</v>
      </c>
      <c r="EU523" s="4"/>
      <c r="EV523" s="8"/>
      <c r="EW523" s="4"/>
      <c r="EX523" s="8"/>
      <c r="EY523" s="7"/>
      <c r="EZ523" s="7"/>
      <c r="FA523" s="2" t="s">
        <v>230</v>
      </c>
      <c r="FB523" s="2" t="s">
        <v>217</v>
      </c>
      <c r="FC523" s="2" t="s">
        <v>2696</v>
      </c>
      <c r="FD523" s="2" t="s">
        <v>3699</v>
      </c>
      <c r="FE523" s="2" t="s">
        <v>232</v>
      </c>
      <c r="FF523" s="2" t="s">
        <v>220</v>
      </c>
      <c r="FG523" s="4"/>
      <c r="FH523" s="8"/>
      <c r="FI523" s="4"/>
      <c r="FJ523" s="8"/>
      <c r="FK523" s="7"/>
      <c r="FL523" s="7"/>
      <c r="FM523" s="2" t="s">
        <v>230</v>
      </c>
      <c r="FN523" s="2" t="s">
        <v>217</v>
      </c>
      <c r="FO523" s="2" t="s">
        <v>246</v>
      </c>
      <c r="FP523" s="2" t="s">
        <v>247</v>
      </c>
      <c r="FQ523" s="2" t="s">
        <v>232</v>
      </c>
      <c r="FR523" s="2" t="s">
        <v>220</v>
      </c>
      <c r="FS523" s="4"/>
      <c r="FT523" s="8"/>
      <c r="FU523" s="4"/>
      <c r="FV523" s="8"/>
      <c r="FW523" s="7"/>
      <c r="FX523" s="7"/>
      <c r="FY523" s="2" t="s">
        <v>416</v>
      </c>
      <c r="FZ523" s="2" t="s">
        <v>217</v>
      </c>
      <c r="GA523" s="2" t="s">
        <v>220</v>
      </c>
      <c r="GB523" s="2" t="s">
        <v>220</v>
      </c>
      <c r="GC523" s="2" t="s">
        <v>232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230</v>
      </c>
      <c r="GL523" s="2" t="s">
        <v>217</v>
      </c>
      <c r="GM523" s="2" t="s">
        <v>250</v>
      </c>
      <c r="GN523" s="2" t="s">
        <v>220</v>
      </c>
      <c r="GO523" s="2" t="s">
        <v>232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268</v>
      </c>
      <c r="GX523" s="2" t="s">
        <v>217</v>
      </c>
      <c r="GY523" s="2" t="s">
        <v>220</v>
      </c>
      <c r="GZ523" s="2" t="s">
        <v>220</v>
      </c>
      <c r="HA523" s="2" t="s">
        <v>232</v>
      </c>
      <c r="HB523" s="2" t="s">
        <v>220</v>
      </c>
      <c r="HC523" s="4">
        <v>1</v>
      </c>
      <c r="HD523" s="8">
        <v>59.82</v>
      </c>
      <c r="HE523" s="4"/>
      <c r="HF523" s="8"/>
      <c r="HG523" s="7"/>
      <c r="HH523" s="7"/>
      <c r="HI523" s="2" t="s">
        <v>230</v>
      </c>
      <c r="HJ523" s="2" t="s">
        <v>217</v>
      </c>
      <c r="HK523" s="2" t="s">
        <v>961</v>
      </c>
      <c r="HL523" s="2" t="s">
        <v>1953</v>
      </c>
      <c r="HM523" s="2" t="s">
        <v>232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230</v>
      </c>
      <c r="HV523" s="2" t="s">
        <v>217</v>
      </c>
      <c r="HW523" s="2" t="s">
        <v>970</v>
      </c>
      <c r="HX523" s="2" t="s">
        <v>220</v>
      </c>
      <c r="HY523" s="2" t="s">
        <v>232</v>
      </c>
      <c r="HZ523" s="2" t="s">
        <v>220</v>
      </c>
      <c r="IA523" s="4"/>
      <c r="IB523" s="8"/>
      <c r="IC523" s="4"/>
      <c r="ID523" s="8"/>
      <c r="IE523" s="7"/>
      <c r="IF523" s="7"/>
      <c r="IG523" s="2" t="s">
        <v>230</v>
      </c>
      <c r="IH523" s="2" t="s">
        <v>217</v>
      </c>
      <c r="II523" s="2" t="s">
        <v>2357</v>
      </c>
      <c r="IJ523" s="2" t="s">
        <v>2378</v>
      </c>
      <c r="IK523" s="2" t="s">
        <v>232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230</v>
      </c>
      <c r="IT523" s="2" t="s">
        <v>217</v>
      </c>
      <c r="IU523" s="2" t="s">
        <v>3988</v>
      </c>
      <c r="IV523" s="2" t="s">
        <v>514</v>
      </c>
      <c r="IW523" s="2" t="s">
        <v>232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254</v>
      </c>
      <c r="JF523" s="2" t="s">
        <v>217</v>
      </c>
      <c r="JG523" s="2" t="s">
        <v>220</v>
      </c>
      <c r="JH523" s="2" t="s">
        <v>220</v>
      </c>
      <c r="JI523" s="2" t="s">
        <v>232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416</v>
      </c>
      <c r="JR523" s="2" t="s">
        <v>270</v>
      </c>
      <c r="JS523" s="2" t="s">
        <v>998</v>
      </c>
      <c r="JT523" s="2" t="s">
        <v>220</v>
      </c>
      <c r="JU523" s="2" t="s">
        <v>232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230</v>
      </c>
      <c r="KD523" s="2" t="s">
        <v>217</v>
      </c>
      <c r="KE523" s="2" t="s">
        <v>663</v>
      </c>
      <c r="KF523" s="2" t="s">
        <v>2510</v>
      </c>
      <c r="KG523" s="2" t="s">
        <v>232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254</v>
      </c>
      <c r="KP523" s="2" t="s">
        <v>217</v>
      </c>
      <c r="KQ523" s="2" t="s">
        <v>220</v>
      </c>
      <c r="KR523" s="2" t="s">
        <v>220</v>
      </c>
      <c r="KS523" s="2" t="s">
        <v>232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268</v>
      </c>
      <c r="LB523" s="2" t="s">
        <v>217</v>
      </c>
      <c r="LC523" s="2" t="s">
        <v>220</v>
      </c>
      <c r="LD523" s="2" t="s">
        <v>220</v>
      </c>
      <c r="LE523" s="2" t="s">
        <v>232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254</v>
      </c>
      <c r="LN523" s="2" t="s">
        <v>217</v>
      </c>
      <c r="LO523" s="2" t="s">
        <v>220</v>
      </c>
      <c r="LP523" s="2" t="s">
        <v>220</v>
      </c>
      <c r="LQ523" s="2" t="s">
        <v>232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230</v>
      </c>
      <c r="LZ523" s="2" t="s">
        <v>270</v>
      </c>
      <c r="MA523" s="2" t="s">
        <v>543</v>
      </c>
      <c r="MB523" s="2" t="s">
        <v>1816</v>
      </c>
      <c r="MC523" s="2" t="s">
        <v>232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230</v>
      </c>
      <c r="ML523" s="2" t="s">
        <v>270</v>
      </c>
      <c r="MM523" s="2" t="s">
        <v>520</v>
      </c>
      <c r="MN523" s="2" t="s">
        <v>220</v>
      </c>
      <c r="MO523" s="2" t="s">
        <v>232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230</v>
      </c>
      <c r="MX523" s="2" t="s">
        <v>274</v>
      </c>
      <c r="MY523" s="2" t="s">
        <v>2376</v>
      </c>
      <c r="MZ523" s="2" t="s">
        <v>3356</v>
      </c>
      <c r="NA523" s="2" t="s">
        <v>269</v>
      </c>
      <c r="NB523" s="2" t="s">
        <v>220</v>
      </c>
      <c r="NC523" s="4"/>
      <c r="ND523" s="8"/>
      <c r="NE523" s="4"/>
      <c r="NF523" s="8"/>
      <c r="NG523" s="7"/>
      <c r="NH523" s="7"/>
      <c r="NI523" s="2" t="s">
        <v>220</v>
      </c>
      <c r="NJ523" s="2" t="s">
        <v>220</v>
      </c>
      <c r="NK523" s="2" t="s">
        <v>220</v>
      </c>
      <c r="NL523" s="2" t="s">
        <v>220</v>
      </c>
      <c r="NM523" s="2" t="s">
        <v>220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277</v>
      </c>
      <c r="NV523" s="2" t="s">
        <v>217</v>
      </c>
      <c r="NW523" s="2" t="s">
        <v>220</v>
      </c>
      <c r="NX523" s="2" t="s">
        <v>220</v>
      </c>
      <c r="NY523" s="2" t="s">
        <v>232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220</v>
      </c>
      <c r="OH523" s="2" t="s">
        <v>220</v>
      </c>
      <c r="OI523" s="2" t="s">
        <v>220</v>
      </c>
      <c r="OJ523" s="2" t="s">
        <v>220</v>
      </c>
      <c r="OK523" s="2" t="s">
        <v>220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230</v>
      </c>
      <c r="OT523" s="2" t="s">
        <v>270</v>
      </c>
      <c r="OU523" s="2" t="s">
        <v>1420</v>
      </c>
      <c r="OV523" s="2" t="s">
        <v>220</v>
      </c>
      <c r="OW523" s="2" t="s">
        <v>232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220</v>
      </c>
      <c r="PF523" s="2" t="s">
        <v>220</v>
      </c>
      <c r="PG523" s="2" t="s">
        <v>220</v>
      </c>
      <c r="PH523" s="2" t="s">
        <v>220</v>
      </c>
      <c r="PI523" s="2" t="s">
        <v>220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230</v>
      </c>
      <c r="PR523" s="2" t="s">
        <v>270</v>
      </c>
      <c r="PS523" s="2" t="s">
        <v>278</v>
      </c>
      <c r="PT523" s="2" t="s">
        <v>1161</v>
      </c>
      <c r="PU523" s="2" t="s">
        <v>232</v>
      </c>
      <c r="PV523" s="2" t="s">
        <v>220</v>
      </c>
      <c r="PW523" s="4">
        <v>392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</row>
    <row r="524">
      <c r="A524" s="2" t="s">
        <v>4070</v>
      </c>
      <c r="B524" s="2" t="s">
        <v>209</v>
      </c>
      <c r="C524" s="2" t="s">
        <v>3945</v>
      </c>
      <c r="D524" s="2" t="s">
        <v>2394</v>
      </c>
      <c r="E524" s="2" t="s">
        <v>2558</v>
      </c>
      <c r="F524" s="2" t="s">
        <v>4063</v>
      </c>
      <c r="G524" s="2" t="s">
        <v>4063</v>
      </c>
      <c r="H524" s="2" t="s">
        <v>220</v>
      </c>
      <c r="I524" s="2" t="s">
        <v>4064</v>
      </c>
      <c r="J524" s="2" t="s">
        <v>282</v>
      </c>
      <c r="K524" s="2" t="s">
        <v>3958</v>
      </c>
      <c r="L524" s="3">
        <v>54.99</v>
      </c>
      <c r="M524" s="3">
        <v>57.74</v>
      </c>
      <c r="N524" s="3">
        <v>109.99</v>
      </c>
      <c r="O524" s="2" t="s">
        <v>537</v>
      </c>
      <c r="P524" s="2" t="s">
        <v>538</v>
      </c>
      <c r="Q524" s="2" t="s">
        <v>219</v>
      </c>
      <c r="R524" s="2" t="s">
        <v>220</v>
      </c>
      <c r="S524" s="2" t="s">
        <v>4065</v>
      </c>
      <c r="T524" s="2" t="s">
        <v>220</v>
      </c>
      <c r="U524" s="2" t="s">
        <v>220</v>
      </c>
      <c r="V524" s="2" t="s">
        <v>441</v>
      </c>
      <c r="W524" s="2" t="s">
        <v>3015</v>
      </c>
      <c r="X524" s="2" t="s">
        <v>1672</v>
      </c>
      <c r="Y524" s="2" t="s">
        <v>4066</v>
      </c>
      <c r="Z524" s="4"/>
      <c r="AA524" s="4">
        <f>=ROUNDDOWN({0},0)</f>
      </c>
      <c r="AB524" s="5">
        <v>4</v>
      </c>
      <c r="AC524" s="2" t="s">
        <v>220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>
        <v>48</v>
      </c>
      <c r="AS524" s="8">
        <v>2318.57</v>
      </c>
      <c r="AT524" s="7">
        <v>-1</v>
      </c>
      <c r="AU524" s="7">
        <v>-1</v>
      </c>
      <c r="AV524" s="4"/>
      <c r="AW524" s="8"/>
      <c r="AX524" s="4">
        <v>48</v>
      </c>
      <c r="AY524" s="8">
        <v>2318.57</v>
      </c>
      <c r="AZ524" s="7">
        <v>-1</v>
      </c>
      <c r="BA524" s="7">
        <v>-1</v>
      </c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/>
      <c r="BJ524" s="4"/>
      <c r="BK524" s="8"/>
      <c r="BL524" s="2" t="s">
        <v>4071</v>
      </c>
      <c r="BM524" s="7"/>
      <c r="BN524" s="7"/>
      <c r="BO524" s="4"/>
      <c r="BP524" s="8"/>
      <c r="BQ524" s="4">
        <v>32</v>
      </c>
      <c r="BR524" s="8">
        <v>1634.92</v>
      </c>
      <c r="BS524" s="7">
        <v>-1</v>
      </c>
      <c r="BT524" s="7">
        <v>-1</v>
      </c>
      <c r="BU524" s="2" t="s">
        <v>230</v>
      </c>
      <c r="BV524" s="2" t="s">
        <v>270</v>
      </c>
      <c r="BW524" s="2" t="s">
        <v>220</v>
      </c>
      <c r="BX524" s="2" t="s">
        <v>2227</v>
      </c>
      <c r="BY524" s="2" t="s">
        <v>232</v>
      </c>
      <c r="BZ524" s="2" t="s">
        <v>220</v>
      </c>
      <c r="CA524" s="4"/>
      <c r="CB524" s="8"/>
      <c r="CC524" s="4">
        <v>4</v>
      </c>
      <c r="CD524" s="8">
        <v>124.72</v>
      </c>
      <c r="CE524" s="7">
        <v>-1</v>
      </c>
      <c r="CF524" s="7">
        <v>-1</v>
      </c>
      <c r="CG524" s="2" t="s">
        <v>230</v>
      </c>
      <c r="CH524" s="2" t="s">
        <v>270</v>
      </c>
      <c r="CI524" s="2" t="s">
        <v>2775</v>
      </c>
      <c r="CJ524" s="2" t="s">
        <v>2216</v>
      </c>
      <c r="CK524" s="2" t="s">
        <v>232</v>
      </c>
      <c r="CL524" s="2" t="s">
        <v>220</v>
      </c>
      <c r="CM524" s="4"/>
      <c r="CN524" s="8"/>
      <c r="CO524" s="4">
        <v>5</v>
      </c>
      <c r="CP524" s="8">
        <v>143</v>
      </c>
      <c r="CQ524" s="7">
        <v>-1</v>
      </c>
      <c r="CR524" s="7">
        <v>-1</v>
      </c>
      <c r="CS524" s="2" t="s">
        <v>230</v>
      </c>
      <c r="CT524" s="2" t="s">
        <v>270</v>
      </c>
      <c r="CU524" s="2" t="s">
        <v>4000</v>
      </c>
      <c r="CV524" s="2" t="s">
        <v>448</v>
      </c>
      <c r="CW524" s="2" t="s">
        <v>269</v>
      </c>
      <c r="CX524" s="2" t="s">
        <v>220</v>
      </c>
      <c r="CY524" s="4"/>
      <c r="CZ524" s="8"/>
      <c r="DA524" s="4"/>
      <c r="DB524" s="8"/>
      <c r="DC524" s="7"/>
      <c r="DD524" s="7"/>
      <c r="DE524" s="2" t="s">
        <v>230</v>
      </c>
      <c r="DF524" s="2" t="s">
        <v>270</v>
      </c>
      <c r="DG524" s="2" t="s">
        <v>4067</v>
      </c>
      <c r="DH524" s="2" t="s">
        <v>2622</v>
      </c>
      <c r="DI524" s="2" t="s">
        <v>232</v>
      </c>
      <c r="DJ524" s="2" t="s">
        <v>220</v>
      </c>
      <c r="DK524" s="4"/>
      <c r="DL524" s="8"/>
      <c r="DM524" s="4">
        <v>2</v>
      </c>
      <c r="DN524" s="8">
        <v>115.48</v>
      </c>
      <c r="DO524" s="7">
        <v>-1</v>
      </c>
      <c r="DP524" s="7">
        <v>-1</v>
      </c>
      <c r="DQ524" s="2" t="s">
        <v>230</v>
      </c>
      <c r="DR524" s="2" t="s">
        <v>270</v>
      </c>
      <c r="DS524" s="2" t="s">
        <v>2932</v>
      </c>
      <c r="DT524" s="2" t="s">
        <v>2928</v>
      </c>
      <c r="DU524" s="2" t="s">
        <v>232</v>
      </c>
      <c r="DV524" s="2" t="s">
        <v>220</v>
      </c>
      <c r="DW524" s="4"/>
      <c r="DX524" s="8"/>
      <c r="DY524" s="4"/>
      <c r="DZ524" s="8"/>
      <c r="EA524" s="7"/>
      <c r="EB524" s="7"/>
      <c r="EC524" s="2" t="s">
        <v>230</v>
      </c>
      <c r="ED524" s="2" t="s">
        <v>270</v>
      </c>
      <c r="EE524" s="2" t="s">
        <v>2493</v>
      </c>
      <c r="EF524" s="2" t="s">
        <v>2389</v>
      </c>
      <c r="EG524" s="2" t="s">
        <v>269</v>
      </c>
      <c r="EH524" s="2" t="s">
        <v>220</v>
      </c>
      <c r="EI524" s="4"/>
      <c r="EJ524" s="8"/>
      <c r="EK524" s="4">
        <v>2</v>
      </c>
      <c r="EL524" s="8">
        <v>124.18</v>
      </c>
      <c r="EM524" s="7">
        <v>-1</v>
      </c>
      <c r="EN524" s="7">
        <v>-1</v>
      </c>
      <c r="EO524" s="2" t="s">
        <v>230</v>
      </c>
      <c r="EP524" s="2" t="s">
        <v>270</v>
      </c>
      <c r="EQ524" s="2" t="s">
        <v>312</v>
      </c>
      <c r="ER524" s="2" t="s">
        <v>1078</v>
      </c>
      <c r="ES524" s="2" t="s">
        <v>232</v>
      </c>
      <c r="ET524" s="2" t="s">
        <v>220</v>
      </c>
      <c r="EU524" s="4"/>
      <c r="EV524" s="8"/>
      <c r="EW524" s="4"/>
      <c r="EX524" s="8"/>
      <c r="EY524" s="7"/>
      <c r="EZ524" s="7"/>
      <c r="FA524" s="2" t="s">
        <v>230</v>
      </c>
      <c r="FB524" s="2" t="s">
        <v>270</v>
      </c>
      <c r="FC524" s="2" t="s">
        <v>2696</v>
      </c>
      <c r="FD524" s="2" t="s">
        <v>4072</v>
      </c>
      <c r="FE524" s="2" t="s">
        <v>232</v>
      </c>
      <c r="FF524" s="2" t="s">
        <v>220</v>
      </c>
      <c r="FG524" s="4"/>
      <c r="FH524" s="8"/>
      <c r="FI524" s="4">
        <v>1</v>
      </c>
      <c r="FJ524" s="8">
        <v>58.71</v>
      </c>
      <c r="FK524" s="7">
        <v>-1</v>
      </c>
      <c r="FL524" s="7">
        <v>-1</v>
      </c>
      <c r="FM524" s="2" t="s">
        <v>230</v>
      </c>
      <c r="FN524" s="2" t="s">
        <v>270</v>
      </c>
      <c r="FO524" s="2" t="s">
        <v>246</v>
      </c>
      <c r="FP524" s="2" t="s">
        <v>236</v>
      </c>
      <c r="FQ524" s="2" t="s">
        <v>232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277</v>
      </c>
      <c r="FZ524" s="2" t="s">
        <v>270</v>
      </c>
      <c r="GA524" s="2" t="s">
        <v>220</v>
      </c>
      <c r="GB524" s="2" t="s">
        <v>220</v>
      </c>
      <c r="GC524" s="2" t="s">
        <v>232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230</v>
      </c>
      <c r="GL524" s="2" t="s">
        <v>270</v>
      </c>
      <c r="GM524" s="2" t="s">
        <v>250</v>
      </c>
      <c r="GN524" s="2" t="s">
        <v>1305</v>
      </c>
      <c r="GO524" s="2" t="s">
        <v>232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268</v>
      </c>
      <c r="GX524" s="2" t="s">
        <v>270</v>
      </c>
      <c r="GY524" s="2" t="s">
        <v>220</v>
      </c>
      <c r="GZ524" s="2" t="s">
        <v>220</v>
      </c>
      <c r="HA524" s="2" t="s">
        <v>232</v>
      </c>
      <c r="HB524" s="2" t="s">
        <v>220</v>
      </c>
      <c r="HC524" s="4"/>
      <c r="HD524" s="8"/>
      <c r="HE524" s="4">
        <v>1</v>
      </c>
      <c r="HF524" s="8">
        <v>59.82</v>
      </c>
      <c r="HG524" s="7">
        <v>-1</v>
      </c>
      <c r="HH524" s="7">
        <v>-1</v>
      </c>
      <c r="HI524" s="2" t="s">
        <v>230</v>
      </c>
      <c r="HJ524" s="2" t="s">
        <v>270</v>
      </c>
      <c r="HK524" s="2" t="s">
        <v>961</v>
      </c>
      <c r="HL524" s="2" t="s">
        <v>3257</v>
      </c>
      <c r="HM524" s="2" t="s">
        <v>232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254</v>
      </c>
      <c r="HV524" s="2" t="s">
        <v>270</v>
      </c>
      <c r="HW524" s="2" t="s">
        <v>220</v>
      </c>
      <c r="HX524" s="2" t="s">
        <v>220</v>
      </c>
      <c r="HY524" s="2" t="s">
        <v>232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230</v>
      </c>
      <c r="IH524" s="2" t="s">
        <v>270</v>
      </c>
      <c r="II524" s="2" t="s">
        <v>2357</v>
      </c>
      <c r="IJ524" s="2" t="s">
        <v>2389</v>
      </c>
      <c r="IK524" s="2" t="s">
        <v>232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230</v>
      </c>
      <c r="IT524" s="2" t="s">
        <v>270</v>
      </c>
      <c r="IU524" s="2" t="s">
        <v>3988</v>
      </c>
      <c r="IV524" s="2" t="s">
        <v>4017</v>
      </c>
      <c r="IW524" s="2" t="s">
        <v>232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254</v>
      </c>
      <c r="JF524" s="2" t="s">
        <v>270</v>
      </c>
      <c r="JG524" s="2" t="s">
        <v>220</v>
      </c>
      <c r="JH524" s="2" t="s">
        <v>220</v>
      </c>
      <c r="JI524" s="2" t="s">
        <v>232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277</v>
      </c>
      <c r="JR524" s="2" t="s">
        <v>270</v>
      </c>
      <c r="JS524" s="2" t="s">
        <v>220</v>
      </c>
      <c r="JT524" s="2" t="s">
        <v>220</v>
      </c>
      <c r="JU524" s="2" t="s">
        <v>232</v>
      </c>
      <c r="JV524" s="2" t="s">
        <v>220</v>
      </c>
      <c r="JW524" s="4"/>
      <c r="JX524" s="8"/>
      <c r="JY524" s="4">
        <v>1</v>
      </c>
      <c r="JZ524" s="8">
        <v>57.74</v>
      </c>
      <c r="KA524" s="7">
        <v>-1</v>
      </c>
      <c r="KB524" s="7">
        <v>-1</v>
      </c>
      <c r="KC524" s="2" t="s">
        <v>230</v>
      </c>
      <c r="KD524" s="2" t="s">
        <v>270</v>
      </c>
      <c r="KE524" s="2" t="s">
        <v>663</v>
      </c>
      <c r="KF524" s="2" t="s">
        <v>807</v>
      </c>
      <c r="KG524" s="2" t="s">
        <v>232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254</v>
      </c>
      <c r="KP524" s="2" t="s">
        <v>270</v>
      </c>
      <c r="KQ524" s="2" t="s">
        <v>220</v>
      </c>
      <c r="KR524" s="2" t="s">
        <v>220</v>
      </c>
      <c r="KS524" s="2" t="s">
        <v>232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268</v>
      </c>
      <c r="LB524" s="2" t="s">
        <v>270</v>
      </c>
      <c r="LC524" s="2" t="s">
        <v>220</v>
      </c>
      <c r="LD524" s="2" t="s">
        <v>220</v>
      </c>
      <c r="LE524" s="2" t="s">
        <v>232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254</v>
      </c>
      <c r="LN524" s="2" t="s">
        <v>270</v>
      </c>
      <c r="LO524" s="2" t="s">
        <v>220</v>
      </c>
      <c r="LP524" s="2" t="s">
        <v>220</v>
      </c>
      <c r="LQ524" s="2" t="s">
        <v>232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230</v>
      </c>
      <c r="LZ524" s="2" t="s">
        <v>270</v>
      </c>
      <c r="MA524" s="2" t="s">
        <v>543</v>
      </c>
      <c r="MB524" s="2" t="s">
        <v>4073</v>
      </c>
      <c r="MC524" s="2" t="s">
        <v>232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277</v>
      </c>
      <c r="ML524" s="2" t="s">
        <v>270</v>
      </c>
      <c r="MM524" s="2" t="s">
        <v>220</v>
      </c>
      <c r="MN524" s="2" t="s">
        <v>220</v>
      </c>
      <c r="MO524" s="2" t="s">
        <v>232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230</v>
      </c>
      <c r="MX524" s="2" t="s">
        <v>270</v>
      </c>
      <c r="MY524" s="2" t="s">
        <v>2376</v>
      </c>
      <c r="MZ524" s="2" t="s">
        <v>1684</v>
      </c>
      <c r="NA524" s="2" t="s">
        <v>232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220</v>
      </c>
      <c r="NJ524" s="2" t="s">
        <v>220</v>
      </c>
      <c r="NK524" s="2" t="s">
        <v>220</v>
      </c>
      <c r="NL524" s="2" t="s">
        <v>220</v>
      </c>
      <c r="NM524" s="2" t="s">
        <v>220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277</v>
      </c>
      <c r="NV524" s="2" t="s">
        <v>270</v>
      </c>
      <c r="NW524" s="2" t="s">
        <v>220</v>
      </c>
      <c r="NX524" s="2" t="s">
        <v>220</v>
      </c>
      <c r="NY524" s="2" t="s">
        <v>232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220</v>
      </c>
      <c r="OH524" s="2" t="s">
        <v>220</v>
      </c>
      <c r="OI524" s="2" t="s">
        <v>220</v>
      </c>
      <c r="OJ524" s="2" t="s">
        <v>220</v>
      </c>
      <c r="OK524" s="2" t="s">
        <v>220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230</v>
      </c>
      <c r="OT524" s="2" t="s">
        <v>270</v>
      </c>
      <c r="OU524" s="2" t="s">
        <v>1420</v>
      </c>
      <c r="OV524" s="2" t="s">
        <v>220</v>
      </c>
      <c r="OW524" s="2" t="s">
        <v>232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220</v>
      </c>
      <c r="PF524" s="2" t="s">
        <v>220</v>
      </c>
      <c r="PG524" s="2" t="s">
        <v>220</v>
      </c>
      <c r="PH524" s="2" t="s">
        <v>220</v>
      </c>
      <c r="PI524" s="2" t="s">
        <v>220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230</v>
      </c>
      <c r="PR524" s="2" t="s">
        <v>270</v>
      </c>
      <c r="PS524" s="2" t="s">
        <v>278</v>
      </c>
      <c r="PT524" s="2" t="s">
        <v>1462</v>
      </c>
      <c r="PU524" s="2" t="s">
        <v>232</v>
      </c>
      <c r="PV524" s="2" t="s">
        <v>220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</row>
    <row r="525">
      <c r="A525" s="2" t="s">
        <v>4074</v>
      </c>
      <c r="B525" s="2" t="s">
        <v>209</v>
      </c>
      <c r="C525" s="2" t="s">
        <v>3945</v>
      </c>
      <c r="D525" s="2" t="s">
        <v>2394</v>
      </c>
      <c r="E525" s="2" t="s">
        <v>2558</v>
      </c>
      <c r="F525" s="2" t="s">
        <v>4075</v>
      </c>
      <c r="G525" s="2" t="s">
        <v>4075</v>
      </c>
      <c r="H525" s="2" t="s">
        <v>4075</v>
      </c>
      <c r="I525" s="2" t="s">
        <v>4076</v>
      </c>
      <c r="J525" s="2" t="s">
        <v>215</v>
      </c>
      <c r="K525" s="2" t="s">
        <v>4077</v>
      </c>
      <c r="L525" s="3">
        <v>48</v>
      </c>
      <c r="M525" s="3">
        <v>50.39</v>
      </c>
      <c r="N525" s="3">
        <v>99.99</v>
      </c>
      <c r="O525" s="2" t="s">
        <v>217</v>
      </c>
      <c r="P525" s="2" t="s">
        <v>405</v>
      </c>
      <c r="Q525" s="2" t="s">
        <v>219</v>
      </c>
      <c r="R525" s="2" t="s">
        <v>220</v>
      </c>
      <c r="S525" s="2" t="s">
        <v>4078</v>
      </c>
      <c r="T525" s="2" t="s">
        <v>222</v>
      </c>
      <c r="U525" s="2" t="s">
        <v>223</v>
      </c>
      <c r="V525" s="2" t="s">
        <v>1585</v>
      </c>
      <c r="W525" s="2" t="s">
        <v>3015</v>
      </c>
      <c r="X525" s="2" t="s">
        <v>707</v>
      </c>
      <c r="Y525" s="2" t="s">
        <v>1836</v>
      </c>
      <c r="Z525" s="4">
        <v>90</v>
      </c>
      <c r="AA525" s="4">
        <f>=ROUNDDOWN(15,0)</f>
      </c>
      <c r="AB525" s="5">
        <v>6</v>
      </c>
      <c r="AC525" s="2" t="s">
        <v>2581</v>
      </c>
      <c r="AD525" s="4">
        <v>100</v>
      </c>
      <c r="AE525" s="4">
        <v>200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>
        <v>7</v>
      </c>
      <c r="AQ525" s="8">
        <v>353.15</v>
      </c>
      <c r="AR525" s="4">
        <v>23</v>
      </c>
      <c r="AS525" s="8">
        <v>1152.79</v>
      </c>
      <c r="AT525" s="7">
        <v>-0.6957</v>
      </c>
      <c r="AU525" s="7">
        <v>-0.6937</v>
      </c>
      <c r="AV525" s="4">
        <v>21</v>
      </c>
      <c r="AW525" s="8">
        <v>1153.27</v>
      </c>
      <c r="AX525" s="4">
        <v>40</v>
      </c>
      <c r="AY525" s="8">
        <v>2111.85</v>
      </c>
      <c r="AZ525" s="7">
        <v>-0.475</v>
      </c>
      <c r="BA525" s="7">
        <v>-0.4539</v>
      </c>
      <c r="BB525" s="7">
        <v>0.3062</v>
      </c>
      <c r="BC525" s="4">
        <v>21</v>
      </c>
      <c r="BD525" s="8">
        <v>1153.27</v>
      </c>
      <c r="BE525" s="4">
        <v>40</v>
      </c>
      <c r="BF525" s="8">
        <v>2111.85</v>
      </c>
      <c r="BG525" s="7">
        <v>-0.475</v>
      </c>
      <c r="BH525" s="7">
        <v>-0.4539</v>
      </c>
      <c r="BI525" s="7">
        <v>1</v>
      </c>
      <c r="BJ525" s="4">
        <v>7</v>
      </c>
      <c r="BK525" s="8">
        <v>353.15</v>
      </c>
      <c r="BL525" s="2" t="s">
        <v>2749</v>
      </c>
      <c r="BM525" s="7">
        <v>1</v>
      </c>
      <c r="BN525" s="7">
        <v>1</v>
      </c>
      <c r="BO525" s="4"/>
      <c r="BP525" s="8"/>
      <c r="BQ525" s="4">
        <v>14</v>
      </c>
      <c r="BR525" s="8">
        <v>694.34</v>
      </c>
      <c r="BS525" s="7">
        <v>-1</v>
      </c>
      <c r="BT525" s="7">
        <v>-1</v>
      </c>
      <c r="BU525" s="2" t="s">
        <v>230</v>
      </c>
      <c r="BV525" s="2" t="s">
        <v>217</v>
      </c>
      <c r="BW525" s="2" t="s">
        <v>220</v>
      </c>
      <c r="BX525" s="2" t="s">
        <v>2199</v>
      </c>
      <c r="BY525" s="2" t="s">
        <v>232</v>
      </c>
      <c r="BZ525" s="2" t="s">
        <v>220</v>
      </c>
      <c r="CA525" s="4">
        <v>2</v>
      </c>
      <c r="CB525" s="8">
        <v>104.3</v>
      </c>
      <c r="CC525" s="4">
        <v>2</v>
      </c>
      <c r="CD525" s="8">
        <v>104.3</v>
      </c>
      <c r="CE525" s="7"/>
      <c r="CF525" s="7"/>
      <c r="CG525" s="2" t="s">
        <v>230</v>
      </c>
      <c r="CH525" s="2" t="s">
        <v>217</v>
      </c>
      <c r="CI525" s="2" t="s">
        <v>1731</v>
      </c>
      <c r="CJ525" s="2" t="s">
        <v>3681</v>
      </c>
      <c r="CK525" s="2" t="s">
        <v>232</v>
      </c>
      <c r="CL525" s="2" t="s">
        <v>220</v>
      </c>
      <c r="CM525" s="4"/>
      <c r="CN525" s="8"/>
      <c r="CO525" s="4">
        <v>1</v>
      </c>
      <c r="CP525" s="8">
        <v>50</v>
      </c>
      <c r="CQ525" s="7">
        <v>-1</v>
      </c>
      <c r="CR525" s="7">
        <v>-1</v>
      </c>
      <c r="CS525" s="2" t="s">
        <v>230</v>
      </c>
      <c r="CT525" s="2" t="s">
        <v>274</v>
      </c>
      <c r="CU525" s="2" t="s">
        <v>971</v>
      </c>
      <c r="CV525" s="2" t="s">
        <v>3006</v>
      </c>
      <c r="CW525" s="2" t="s">
        <v>269</v>
      </c>
      <c r="CX525" s="2" t="s">
        <v>220</v>
      </c>
      <c r="CY525" s="4">
        <v>3</v>
      </c>
      <c r="CZ525" s="8">
        <v>147.66</v>
      </c>
      <c r="DA525" s="4">
        <v>2</v>
      </c>
      <c r="DB525" s="8">
        <v>98.44</v>
      </c>
      <c r="DC525" s="7">
        <v>0.5</v>
      </c>
      <c r="DD525" s="7">
        <v>0.5</v>
      </c>
      <c r="DE525" s="2" t="s">
        <v>230</v>
      </c>
      <c r="DF525" s="2" t="s">
        <v>217</v>
      </c>
      <c r="DG525" s="2" t="s">
        <v>1156</v>
      </c>
      <c r="DH525" s="2" t="s">
        <v>1162</v>
      </c>
      <c r="DI525" s="2" t="s">
        <v>232</v>
      </c>
      <c r="DJ525" s="2" t="s">
        <v>220</v>
      </c>
      <c r="DK525" s="4"/>
      <c r="DL525" s="8"/>
      <c r="DM525" s="4"/>
      <c r="DN525" s="8"/>
      <c r="DO525" s="7"/>
      <c r="DP525" s="7"/>
      <c r="DQ525" s="2" t="s">
        <v>230</v>
      </c>
      <c r="DR525" s="2" t="s">
        <v>217</v>
      </c>
      <c r="DS525" s="2" t="s">
        <v>963</v>
      </c>
      <c r="DT525" s="2" t="s">
        <v>413</v>
      </c>
      <c r="DU525" s="2" t="s">
        <v>232</v>
      </c>
      <c r="DV525" s="2" t="s">
        <v>220</v>
      </c>
      <c r="DW525" s="4">
        <v>1</v>
      </c>
      <c r="DX525" s="8">
        <v>50.5</v>
      </c>
      <c r="DY525" s="4"/>
      <c r="DZ525" s="8"/>
      <c r="EA525" s="7"/>
      <c r="EB525" s="7"/>
      <c r="EC525" s="2" t="s">
        <v>230</v>
      </c>
      <c r="ED525" s="2" t="s">
        <v>217</v>
      </c>
      <c r="EE525" s="2" t="s">
        <v>1732</v>
      </c>
      <c r="EF525" s="2" t="s">
        <v>1160</v>
      </c>
      <c r="EG525" s="2" t="s">
        <v>232</v>
      </c>
      <c r="EH525" s="2" t="s">
        <v>220</v>
      </c>
      <c r="EI525" s="4"/>
      <c r="EJ525" s="8"/>
      <c r="EK525" s="4">
        <v>1</v>
      </c>
      <c r="EL525" s="8">
        <v>53.64</v>
      </c>
      <c r="EM525" s="7">
        <v>-1</v>
      </c>
      <c r="EN525" s="7">
        <v>-1</v>
      </c>
      <c r="EO525" s="2" t="s">
        <v>230</v>
      </c>
      <c r="EP525" s="2" t="s">
        <v>217</v>
      </c>
      <c r="EQ525" s="2" t="s">
        <v>312</v>
      </c>
      <c r="ER525" s="2" t="s">
        <v>1201</v>
      </c>
      <c r="ES525" s="2" t="s">
        <v>232</v>
      </c>
      <c r="ET525" s="2" t="s">
        <v>220</v>
      </c>
      <c r="EU525" s="4">
        <v>1</v>
      </c>
      <c r="EV525" s="8">
        <v>50.69</v>
      </c>
      <c r="EW525" s="4">
        <v>3</v>
      </c>
      <c r="EX525" s="8">
        <v>152.07</v>
      </c>
      <c r="EY525" s="7">
        <v>-0.6667</v>
      </c>
      <c r="EZ525" s="7">
        <v>-0.6667</v>
      </c>
      <c r="FA525" s="2" t="s">
        <v>230</v>
      </c>
      <c r="FB525" s="2" t="s">
        <v>217</v>
      </c>
      <c r="FC525" s="2" t="s">
        <v>1290</v>
      </c>
      <c r="FD525" s="2" t="s">
        <v>860</v>
      </c>
      <c r="FE525" s="2" t="s">
        <v>232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230</v>
      </c>
      <c r="FN525" s="2" t="s">
        <v>217</v>
      </c>
      <c r="FO525" s="2" t="s">
        <v>1781</v>
      </c>
      <c r="FP525" s="2" t="s">
        <v>325</v>
      </c>
      <c r="FQ525" s="2" t="s">
        <v>232</v>
      </c>
      <c r="FR525" s="2" t="s">
        <v>220</v>
      </c>
      <c r="FS525" s="4"/>
      <c r="FT525" s="8"/>
      <c r="FU525" s="4"/>
      <c r="FV525" s="8"/>
      <c r="FW525" s="7"/>
      <c r="FX525" s="7"/>
      <c r="FY525" s="2" t="s">
        <v>277</v>
      </c>
      <c r="FZ525" s="2" t="s">
        <v>217</v>
      </c>
      <c r="GA525" s="2" t="s">
        <v>220</v>
      </c>
      <c r="GB525" s="2" t="s">
        <v>220</v>
      </c>
      <c r="GC525" s="2" t="s">
        <v>232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230</v>
      </c>
      <c r="GL525" s="2" t="s">
        <v>217</v>
      </c>
      <c r="GM525" s="2" t="s">
        <v>292</v>
      </c>
      <c r="GN525" s="2" t="s">
        <v>220</v>
      </c>
      <c r="GO525" s="2" t="s">
        <v>232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268</v>
      </c>
      <c r="GX525" s="2" t="s">
        <v>217</v>
      </c>
      <c r="GY525" s="2" t="s">
        <v>220</v>
      </c>
      <c r="GZ525" s="2" t="s">
        <v>220</v>
      </c>
      <c r="HA525" s="2" t="s">
        <v>232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230</v>
      </c>
      <c r="HJ525" s="2" t="s">
        <v>217</v>
      </c>
      <c r="HK525" s="2" t="s">
        <v>3421</v>
      </c>
      <c r="HL525" s="2" t="s">
        <v>220</v>
      </c>
      <c r="HM525" s="2" t="s">
        <v>232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230</v>
      </c>
      <c r="HV525" s="2" t="s">
        <v>217</v>
      </c>
      <c r="HW525" s="2" t="s">
        <v>970</v>
      </c>
      <c r="HX525" s="2" t="s">
        <v>220</v>
      </c>
      <c r="HY525" s="2" t="s">
        <v>232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230</v>
      </c>
      <c r="IH525" s="2" t="s">
        <v>217</v>
      </c>
      <c r="II525" s="2" t="s">
        <v>1731</v>
      </c>
      <c r="IJ525" s="2" t="s">
        <v>2190</v>
      </c>
      <c r="IK525" s="2" t="s">
        <v>232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230</v>
      </c>
      <c r="IT525" s="2" t="s">
        <v>217</v>
      </c>
      <c r="IU525" s="2" t="s">
        <v>256</v>
      </c>
      <c r="IV525" s="2" t="s">
        <v>1747</v>
      </c>
      <c r="IW525" s="2" t="s">
        <v>232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254</v>
      </c>
      <c r="JF525" s="2" t="s">
        <v>217</v>
      </c>
      <c r="JG525" s="2" t="s">
        <v>220</v>
      </c>
      <c r="JH525" s="2" t="s">
        <v>220</v>
      </c>
      <c r="JI525" s="2" t="s">
        <v>232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277</v>
      </c>
      <c r="JR525" s="2" t="s">
        <v>217</v>
      </c>
      <c r="JS525" s="2" t="s">
        <v>220</v>
      </c>
      <c r="JT525" s="2" t="s">
        <v>220</v>
      </c>
      <c r="JU525" s="2" t="s">
        <v>232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277</v>
      </c>
      <c r="KD525" s="2" t="s">
        <v>217</v>
      </c>
      <c r="KE525" s="2" t="s">
        <v>220</v>
      </c>
      <c r="KF525" s="2" t="s">
        <v>220</v>
      </c>
      <c r="KG525" s="2" t="s">
        <v>232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277</v>
      </c>
      <c r="KP525" s="2" t="s">
        <v>217</v>
      </c>
      <c r="KQ525" s="2" t="s">
        <v>220</v>
      </c>
      <c r="KR525" s="2" t="s">
        <v>220</v>
      </c>
      <c r="KS525" s="2" t="s">
        <v>232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268</v>
      </c>
      <c r="LB525" s="2" t="s">
        <v>217</v>
      </c>
      <c r="LC525" s="2" t="s">
        <v>220</v>
      </c>
      <c r="LD525" s="2" t="s">
        <v>220</v>
      </c>
      <c r="LE525" s="2" t="s">
        <v>232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254</v>
      </c>
      <c r="LN525" s="2" t="s">
        <v>217</v>
      </c>
      <c r="LO525" s="2" t="s">
        <v>220</v>
      </c>
      <c r="LP525" s="2" t="s">
        <v>220</v>
      </c>
      <c r="LQ525" s="2" t="s">
        <v>232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230</v>
      </c>
      <c r="LZ525" s="2" t="s">
        <v>270</v>
      </c>
      <c r="MA525" s="2" t="s">
        <v>543</v>
      </c>
      <c r="MB525" s="2" t="s">
        <v>519</v>
      </c>
      <c r="MC525" s="2" t="s">
        <v>232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277</v>
      </c>
      <c r="ML525" s="2" t="s">
        <v>217</v>
      </c>
      <c r="MM525" s="2" t="s">
        <v>220</v>
      </c>
      <c r="MN525" s="2" t="s">
        <v>220</v>
      </c>
      <c r="MO525" s="2" t="s">
        <v>232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230</v>
      </c>
      <c r="MX525" s="2" t="s">
        <v>274</v>
      </c>
      <c r="MY525" s="2" t="s">
        <v>4079</v>
      </c>
      <c r="MZ525" s="2" t="s">
        <v>1175</v>
      </c>
      <c r="NA525" s="2" t="s">
        <v>269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220</v>
      </c>
      <c r="NJ525" s="2" t="s">
        <v>220</v>
      </c>
      <c r="NK525" s="2" t="s">
        <v>220</v>
      </c>
      <c r="NL525" s="2" t="s">
        <v>220</v>
      </c>
      <c r="NM525" s="2" t="s">
        <v>220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277</v>
      </c>
      <c r="NV525" s="2" t="s">
        <v>217</v>
      </c>
      <c r="NW525" s="2" t="s">
        <v>220</v>
      </c>
      <c r="NX525" s="2" t="s">
        <v>220</v>
      </c>
      <c r="NY525" s="2" t="s">
        <v>232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220</v>
      </c>
      <c r="OI525" s="2" t="s">
        <v>220</v>
      </c>
      <c r="OJ525" s="2" t="s">
        <v>220</v>
      </c>
      <c r="OK525" s="2" t="s">
        <v>220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230</v>
      </c>
      <c r="OT525" s="2" t="s">
        <v>270</v>
      </c>
      <c r="OU525" s="2" t="s">
        <v>471</v>
      </c>
      <c r="OV525" s="2" t="s">
        <v>220</v>
      </c>
      <c r="OW525" s="2" t="s">
        <v>232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220</v>
      </c>
      <c r="PG525" s="2" t="s">
        <v>220</v>
      </c>
      <c r="PH525" s="2" t="s">
        <v>220</v>
      </c>
      <c r="PI525" s="2" t="s">
        <v>220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254</v>
      </c>
      <c r="PR525" s="2" t="s">
        <v>270</v>
      </c>
      <c r="PS525" s="2" t="s">
        <v>220</v>
      </c>
      <c r="PT525" s="2" t="s">
        <v>220</v>
      </c>
      <c r="PU525" s="2" t="s">
        <v>232</v>
      </c>
      <c r="PV525" s="2" t="s">
        <v>220</v>
      </c>
      <c r="PW525" s="4">
        <v>90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>
        <v>100</v>
      </c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>
        <v>100</v>
      </c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</row>
    <row r="526">
      <c r="A526" s="2" t="s">
        <v>4080</v>
      </c>
      <c r="B526" s="2" t="s">
        <v>209</v>
      </c>
      <c r="C526" s="2" t="s">
        <v>3945</v>
      </c>
      <c r="D526" s="2" t="s">
        <v>2394</v>
      </c>
      <c r="E526" s="2" t="s">
        <v>2558</v>
      </c>
      <c r="F526" s="2" t="s">
        <v>4075</v>
      </c>
      <c r="G526" s="2" t="s">
        <v>4075</v>
      </c>
      <c r="H526" s="2" t="s">
        <v>4075</v>
      </c>
      <c r="I526" s="2" t="s">
        <v>4076</v>
      </c>
      <c r="J526" s="2" t="s">
        <v>282</v>
      </c>
      <c r="K526" s="2" t="s">
        <v>4077</v>
      </c>
      <c r="L526" s="3">
        <v>52.8</v>
      </c>
      <c r="M526" s="3">
        <v>55.43</v>
      </c>
      <c r="N526" s="3">
        <v>109.99</v>
      </c>
      <c r="O526" s="2" t="s">
        <v>217</v>
      </c>
      <c r="P526" s="2" t="s">
        <v>405</v>
      </c>
      <c r="Q526" s="2" t="s">
        <v>219</v>
      </c>
      <c r="R526" s="2" t="s">
        <v>220</v>
      </c>
      <c r="S526" s="2" t="s">
        <v>4078</v>
      </c>
      <c r="T526" s="2" t="s">
        <v>222</v>
      </c>
      <c r="U526" s="2" t="s">
        <v>223</v>
      </c>
      <c r="V526" s="2" t="s">
        <v>1585</v>
      </c>
      <c r="W526" s="2" t="s">
        <v>3015</v>
      </c>
      <c r="X526" s="2" t="s">
        <v>707</v>
      </c>
      <c r="Y526" s="2" t="s">
        <v>1836</v>
      </c>
      <c r="Z526" s="4">
        <v>99</v>
      </c>
      <c r="AA526" s="4">
        <f>=ROUNDDOWN(16.5,0)</f>
      </c>
      <c r="AB526" s="5">
        <v>6</v>
      </c>
      <c r="AC526" s="2" t="s">
        <v>2581</v>
      </c>
      <c r="AD526" s="4">
        <v>100</v>
      </c>
      <c r="AE526" s="4">
        <v>280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>
        <v>14</v>
      </c>
      <c r="AQ526" s="8">
        <v>800.12</v>
      </c>
      <c r="AR526" s="4">
        <v>17</v>
      </c>
      <c r="AS526" s="8">
        <v>959.06</v>
      </c>
      <c r="AT526" s="7">
        <v>-0.1765</v>
      </c>
      <c r="AU526" s="7">
        <v>-0.1657</v>
      </c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>
        <v>0.6938</v>
      </c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 t="s">
        <v>220</v>
      </c>
      <c r="BJ526" s="4">
        <v>14</v>
      </c>
      <c r="BK526" s="8">
        <v>800.12</v>
      </c>
      <c r="BL526" s="2" t="s">
        <v>4081</v>
      </c>
      <c r="BM526" s="7">
        <v>1</v>
      </c>
      <c r="BN526" s="7">
        <v>1</v>
      </c>
      <c r="BO526" s="4">
        <v>6</v>
      </c>
      <c r="BP526" s="8">
        <v>356.04</v>
      </c>
      <c r="BQ526" s="4">
        <v>7</v>
      </c>
      <c r="BR526" s="8">
        <v>415.38</v>
      </c>
      <c r="BS526" s="7">
        <v>-0.1429</v>
      </c>
      <c r="BT526" s="7">
        <v>-0.1429</v>
      </c>
      <c r="BU526" s="2" t="s">
        <v>230</v>
      </c>
      <c r="BV526" s="2" t="s">
        <v>217</v>
      </c>
      <c r="BW526" s="2" t="s">
        <v>220</v>
      </c>
      <c r="BX526" s="2" t="s">
        <v>458</v>
      </c>
      <c r="BY526" s="2" t="s">
        <v>232</v>
      </c>
      <c r="BZ526" s="2" t="s">
        <v>220</v>
      </c>
      <c r="CA526" s="4"/>
      <c r="CB526" s="8"/>
      <c r="CC526" s="4"/>
      <c r="CD526" s="8"/>
      <c r="CE526" s="7"/>
      <c r="CF526" s="7"/>
      <c r="CG526" s="2" t="s">
        <v>230</v>
      </c>
      <c r="CH526" s="2" t="s">
        <v>217</v>
      </c>
      <c r="CI526" s="2" t="s">
        <v>1731</v>
      </c>
      <c r="CJ526" s="2" t="s">
        <v>659</v>
      </c>
      <c r="CK526" s="2" t="s">
        <v>232</v>
      </c>
      <c r="CL526" s="2" t="s">
        <v>220</v>
      </c>
      <c r="CM526" s="4"/>
      <c r="CN526" s="8"/>
      <c r="CO526" s="4">
        <v>2</v>
      </c>
      <c r="CP526" s="8">
        <v>110</v>
      </c>
      <c r="CQ526" s="7">
        <v>-1</v>
      </c>
      <c r="CR526" s="7">
        <v>-1</v>
      </c>
      <c r="CS526" s="2" t="s">
        <v>230</v>
      </c>
      <c r="CT526" s="2" t="s">
        <v>274</v>
      </c>
      <c r="CU526" s="2" t="s">
        <v>971</v>
      </c>
      <c r="CV526" s="2" t="s">
        <v>1915</v>
      </c>
      <c r="CW526" s="2" t="s">
        <v>269</v>
      </c>
      <c r="CX526" s="2" t="s">
        <v>220</v>
      </c>
      <c r="CY526" s="4">
        <v>4</v>
      </c>
      <c r="CZ526" s="8">
        <v>218.72</v>
      </c>
      <c r="DA526" s="4">
        <v>1</v>
      </c>
      <c r="DB526" s="8">
        <v>54.68</v>
      </c>
      <c r="DC526" s="7">
        <v>3</v>
      </c>
      <c r="DD526" s="7">
        <v>3</v>
      </c>
      <c r="DE526" s="2" t="s">
        <v>230</v>
      </c>
      <c r="DF526" s="2" t="s">
        <v>217</v>
      </c>
      <c r="DG526" s="2" t="s">
        <v>1156</v>
      </c>
      <c r="DH526" s="2" t="s">
        <v>966</v>
      </c>
      <c r="DI526" s="2" t="s">
        <v>232</v>
      </c>
      <c r="DJ526" s="2" t="s">
        <v>220</v>
      </c>
      <c r="DK526" s="4"/>
      <c r="DL526" s="8"/>
      <c r="DM526" s="4">
        <v>1</v>
      </c>
      <c r="DN526" s="8">
        <v>55.43</v>
      </c>
      <c r="DO526" s="7">
        <v>-1</v>
      </c>
      <c r="DP526" s="7">
        <v>-1</v>
      </c>
      <c r="DQ526" s="2" t="s">
        <v>230</v>
      </c>
      <c r="DR526" s="2" t="s">
        <v>217</v>
      </c>
      <c r="DS526" s="2" t="s">
        <v>963</v>
      </c>
      <c r="DT526" s="2" t="s">
        <v>755</v>
      </c>
      <c r="DU526" s="2" t="s">
        <v>232</v>
      </c>
      <c r="DV526" s="2" t="s">
        <v>220</v>
      </c>
      <c r="DW526" s="4"/>
      <c r="DX526" s="8"/>
      <c r="DY526" s="4">
        <v>2</v>
      </c>
      <c r="DZ526" s="8">
        <v>98.19</v>
      </c>
      <c r="EA526" s="7">
        <v>-1</v>
      </c>
      <c r="EB526" s="7">
        <v>-1</v>
      </c>
      <c r="EC526" s="2" t="s">
        <v>230</v>
      </c>
      <c r="ED526" s="2" t="s">
        <v>217</v>
      </c>
      <c r="EE526" s="2" t="s">
        <v>1732</v>
      </c>
      <c r="EF526" s="2" t="s">
        <v>466</v>
      </c>
      <c r="EG526" s="2" t="s">
        <v>232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230</v>
      </c>
      <c r="EP526" s="2" t="s">
        <v>217</v>
      </c>
      <c r="EQ526" s="2" t="s">
        <v>312</v>
      </c>
      <c r="ER526" s="2" t="s">
        <v>3986</v>
      </c>
      <c r="ES526" s="2" t="s">
        <v>232</v>
      </c>
      <c r="ET526" s="2" t="s">
        <v>220</v>
      </c>
      <c r="EU526" s="4">
        <v>4</v>
      </c>
      <c r="EV526" s="8">
        <v>225.36</v>
      </c>
      <c r="EW526" s="4">
        <v>3</v>
      </c>
      <c r="EX526" s="8">
        <v>169.02</v>
      </c>
      <c r="EY526" s="7">
        <v>0.3333</v>
      </c>
      <c r="EZ526" s="7">
        <v>0.3333</v>
      </c>
      <c r="FA526" s="2" t="s">
        <v>230</v>
      </c>
      <c r="FB526" s="2" t="s">
        <v>217</v>
      </c>
      <c r="FC526" s="2" t="s">
        <v>1290</v>
      </c>
      <c r="FD526" s="2" t="s">
        <v>1053</v>
      </c>
      <c r="FE526" s="2" t="s">
        <v>232</v>
      </c>
      <c r="FF526" s="2" t="s">
        <v>220</v>
      </c>
      <c r="FG526" s="4"/>
      <c r="FH526" s="8"/>
      <c r="FI526" s="4">
        <v>1</v>
      </c>
      <c r="FJ526" s="8">
        <v>56.36</v>
      </c>
      <c r="FK526" s="7">
        <v>-1</v>
      </c>
      <c r="FL526" s="7">
        <v>-1</v>
      </c>
      <c r="FM526" s="2" t="s">
        <v>230</v>
      </c>
      <c r="FN526" s="2" t="s">
        <v>217</v>
      </c>
      <c r="FO526" s="2" t="s">
        <v>1781</v>
      </c>
      <c r="FP526" s="2" t="s">
        <v>1804</v>
      </c>
      <c r="FQ526" s="2" t="s">
        <v>232</v>
      </c>
      <c r="FR526" s="2" t="s">
        <v>220</v>
      </c>
      <c r="FS526" s="4"/>
      <c r="FT526" s="8"/>
      <c r="FU526" s="4"/>
      <c r="FV526" s="8"/>
      <c r="FW526" s="7"/>
      <c r="FX526" s="7"/>
      <c r="FY526" s="2" t="s">
        <v>277</v>
      </c>
      <c r="FZ526" s="2" t="s">
        <v>217</v>
      </c>
      <c r="GA526" s="2" t="s">
        <v>220</v>
      </c>
      <c r="GB526" s="2" t="s">
        <v>220</v>
      </c>
      <c r="GC526" s="2" t="s">
        <v>232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230</v>
      </c>
      <c r="GL526" s="2" t="s">
        <v>217</v>
      </c>
      <c r="GM526" s="2" t="s">
        <v>292</v>
      </c>
      <c r="GN526" s="2" t="s">
        <v>220</v>
      </c>
      <c r="GO526" s="2" t="s">
        <v>232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268</v>
      </c>
      <c r="GX526" s="2" t="s">
        <v>217</v>
      </c>
      <c r="GY526" s="2" t="s">
        <v>220</v>
      </c>
      <c r="GZ526" s="2" t="s">
        <v>220</v>
      </c>
      <c r="HA526" s="2" t="s">
        <v>232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230</v>
      </c>
      <c r="HJ526" s="2" t="s">
        <v>217</v>
      </c>
      <c r="HK526" s="2" t="s">
        <v>3421</v>
      </c>
      <c r="HL526" s="2" t="s">
        <v>220</v>
      </c>
      <c r="HM526" s="2" t="s">
        <v>232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230</v>
      </c>
      <c r="HV526" s="2" t="s">
        <v>217</v>
      </c>
      <c r="HW526" s="2" t="s">
        <v>970</v>
      </c>
      <c r="HX526" s="2" t="s">
        <v>220</v>
      </c>
      <c r="HY526" s="2" t="s">
        <v>232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230</v>
      </c>
      <c r="IH526" s="2" t="s">
        <v>217</v>
      </c>
      <c r="II526" s="2" t="s">
        <v>1731</v>
      </c>
      <c r="IJ526" s="2" t="s">
        <v>472</v>
      </c>
      <c r="IK526" s="2" t="s">
        <v>232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230</v>
      </c>
      <c r="IT526" s="2" t="s">
        <v>217</v>
      </c>
      <c r="IU526" s="2" t="s">
        <v>256</v>
      </c>
      <c r="IV526" s="2" t="s">
        <v>620</v>
      </c>
      <c r="IW526" s="2" t="s">
        <v>232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254</v>
      </c>
      <c r="JF526" s="2" t="s">
        <v>217</v>
      </c>
      <c r="JG526" s="2" t="s">
        <v>220</v>
      </c>
      <c r="JH526" s="2" t="s">
        <v>220</v>
      </c>
      <c r="JI526" s="2" t="s">
        <v>232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277</v>
      </c>
      <c r="JR526" s="2" t="s">
        <v>217</v>
      </c>
      <c r="JS526" s="2" t="s">
        <v>220</v>
      </c>
      <c r="JT526" s="2" t="s">
        <v>220</v>
      </c>
      <c r="JU526" s="2" t="s">
        <v>232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277</v>
      </c>
      <c r="KD526" s="2" t="s">
        <v>217</v>
      </c>
      <c r="KE526" s="2" t="s">
        <v>220</v>
      </c>
      <c r="KF526" s="2" t="s">
        <v>220</v>
      </c>
      <c r="KG526" s="2" t="s">
        <v>232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277</v>
      </c>
      <c r="KP526" s="2" t="s">
        <v>217</v>
      </c>
      <c r="KQ526" s="2" t="s">
        <v>220</v>
      </c>
      <c r="KR526" s="2" t="s">
        <v>220</v>
      </c>
      <c r="KS526" s="2" t="s">
        <v>232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268</v>
      </c>
      <c r="LB526" s="2" t="s">
        <v>217</v>
      </c>
      <c r="LC526" s="2" t="s">
        <v>220</v>
      </c>
      <c r="LD526" s="2" t="s">
        <v>220</v>
      </c>
      <c r="LE526" s="2" t="s">
        <v>232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254</v>
      </c>
      <c r="LN526" s="2" t="s">
        <v>217</v>
      </c>
      <c r="LO526" s="2" t="s">
        <v>220</v>
      </c>
      <c r="LP526" s="2" t="s">
        <v>220</v>
      </c>
      <c r="LQ526" s="2" t="s">
        <v>232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230</v>
      </c>
      <c r="LZ526" s="2" t="s">
        <v>270</v>
      </c>
      <c r="MA526" s="2" t="s">
        <v>543</v>
      </c>
      <c r="MB526" s="2" t="s">
        <v>2517</v>
      </c>
      <c r="MC526" s="2" t="s">
        <v>232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277</v>
      </c>
      <c r="ML526" s="2" t="s">
        <v>217</v>
      </c>
      <c r="MM526" s="2" t="s">
        <v>220</v>
      </c>
      <c r="MN526" s="2" t="s">
        <v>220</v>
      </c>
      <c r="MO526" s="2" t="s">
        <v>232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230</v>
      </c>
      <c r="MX526" s="2" t="s">
        <v>274</v>
      </c>
      <c r="MY526" s="2" t="s">
        <v>4079</v>
      </c>
      <c r="MZ526" s="2" t="s">
        <v>278</v>
      </c>
      <c r="NA526" s="2" t="s">
        <v>269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220</v>
      </c>
      <c r="NJ526" s="2" t="s">
        <v>220</v>
      </c>
      <c r="NK526" s="2" t="s">
        <v>220</v>
      </c>
      <c r="NL526" s="2" t="s">
        <v>220</v>
      </c>
      <c r="NM526" s="2" t="s">
        <v>220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277</v>
      </c>
      <c r="NV526" s="2" t="s">
        <v>217</v>
      </c>
      <c r="NW526" s="2" t="s">
        <v>220</v>
      </c>
      <c r="NX526" s="2" t="s">
        <v>220</v>
      </c>
      <c r="NY526" s="2" t="s">
        <v>232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220</v>
      </c>
      <c r="OI526" s="2" t="s">
        <v>220</v>
      </c>
      <c r="OJ526" s="2" t="s">
        <v>220</v>
      </c>
      <c r="OK526" s="2" t="s">
        <v>220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230</v>
      </c>
      <c r="OT526" s="2" t="s">
        <v>270</v>
      </c>
      <c r="OU526" s="2" t="s">
        <v>471</v>
      </c>
      <c r="OV526" s="2" t="s">
        <v>220</v>
      </c>
      <c r="OW526" s="2" t="s">
        <v>232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220</v>
      </c>
      <c r="PG526" s="2" t="s">
        <v>220</v>
      </c>
      <c r="PH526" s="2" t="s">
        <v>220</v>
      </c>
      <c r="PI526" s="2" t="s">
        <v>220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254</v>
      </c>
      <c r="PR526" s="2" t="s">
        <v>270</v>
      </c>
      <c r="PS526" s="2" t="s">
        <v>220</v>
      </c>
      <c r="PT526" s="2" t="s">
        <v>220</v>
      </c>
      <c r="PU526" s="2" t="s">
        <v>232</v>
      </c>
      <c r="PV526" s="2" t="s">
        <v>220</v>
      </c>
      <c r="PW526" s="4">
        <v>99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>
        <v>100</v>
      </c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>
        <v>180</v>
      </c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</row>
    <row r="527">
      <c r="A527" s="2" t="s">
        <v>4082</v>
      </c>
      <c r="B527" s="2" t="s">
        <v>209</v>
      </c>
      <c r="C527" s="2" t="s">
        <v>3945</v>
      </c>
      <c r="D527" s="2" t="s">
        <v>2394</v>
      </c>
      <c r="E527" s="2" t="s">
        <v>2558</v>
      </c>
      <c r="F527" s="2" t="s">
        <v>4083</v>
      </c>
      <c r="G527" s="2" t="s">
        <v>4083</v>
      </c>
      <c r="H527" s="2" t="s">
        <v>4083</v>
      </c>
      <c r="I527" s="2" t="s">
        <v>4084</v>
      </c>
      <c r="J527" s="2" t="s">
        <v>215</v>
      </c>
      <c r="K527" s="2" t="s">
        <v>2940</v>
      </c>
      <c r="L527" s="3">
        <v>52.19</v>
      </c>
      <c r="M527" s="3">
        <v>54.8</v>
      </c>
      <c r="N527" s="3">
        <v>89.99</v>
      </c>
      <c r="O527" s="2" t="s">
        <v>217</v>
      </c>
      <c r="P527" s="2" t="s">
        <v>1573</v>
      </c>
      <c r="Q527" s="2" t="s">
        <v>219</v>
      </c>
      <c r="R527" s="2" t="s">
        <v>16</v>
      </c>
      <c r="S527" s="2" t="s">
        <v>220</v>
      </c>
      <c r="T527" s="2" t="s">
        <v>220</v>
      </c>
      <c r="U527" s="2" t="s">
        <v>223</v>
      </c>
      <c r="V527" s="2" t="s">
        <v>1615</v>
      </c>
      <c r="W527" s="2" t="s">
        <v>220</v>
      </c>
      <c r="X527" s="2" t="s">
        <v>220</v>
      </c>
      <c r="Y527" s="2" t="s">
        <v>3411</v>
      </c>
      <c r="Z527" s="4">
        <v>116</v>
      </c>
      <c r="AA527" s="4">
        <f>=ROUNDDOWN(58,0)</f>
      </c>
      <c r="AB527" s="5">
        <v>2</v>
      </c>
      <c r="AC527" s="2" t="s">
        <v>220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>
        <v>5</v>
      </c>
      <c r="AQ527" s="8">
        <v>260.95</v>
      </c>
      <c r="AR527" s="4">
        <v>6</v>
      </c>
      <c r="AS527" s="8">
        <v>313.14</v>
      </c>
      <c r="AT527" s="7">
        <v>-0.1667</v>
      </c>
      <c r="AU527" s="7">
        <v>-0.1667</v>
      </c>
      <c r="AV527" s="4">
        <v>15</v>
      </c>
      <c r="AW527" s="8">
        <v>840.85</v>
      </c>
      <c r="AX527" s="4">
        <v>17</v>
      </c>
      <c r="AY527" s="8">
        <v>951.03</v>
      </c>
      <c r="AZ527" s="7">
        <v>-0.1176</v>
      </c>
      <c r="BA527" s="7">
        <v>-0.1159</v>
      </c>
      <c r="BB527" s="7">
        <v>0.3103</v>
      </c>
      <c r="BC527" s="4">
        <v>17</v>
      </c>
      <c r="BD527" s="8">
        <v>956.83</v>
      </c>
      <c r="BE527" s="4">
        <v>24</v>
      </c>
      <c r="BF527" s="8">
        <v>1339.56</v>
      </c>
      <c r="BG527" s="7">
        <v>-0.2917</v>
      </c>
      <c r="BH527" s="7">
        <v>-0.2857</v>
      </c>
      <c r="BI527" s="7">
        <v>0.8788</v>
      </c>
      <c r="BJ527" s="4">
        <v>5</v>
      </c>
      <c r="BK527" s="8">
        <v>260.95</v>
      </c>
      <c r="BL527" s="2" t="s">
        <v>1579</v>
      </c>
      <c r="BM527" s="7">
        <v>1</v>
      </c>
      <c r="BN527" s="7">
        <v>1</v>
      </c>
      <c r="BO527" s="4">
        <v>5</v>
      </c>
      <c r="BP527" s="8">
        <v>260.95</v>
      </c>
      <c r="BQ527" s="4">
        <v>6</v>
      </c>
      <c r="BR527" s="8">
        <v>313.14</v>
      </c>
      <c r="BS527" s="7">
        <v>-0.1667</v>
      </c>
      <c r="BT527" s="7">
        <v>-0.1667</v>
      </c>
      <c r="BU527" s="2" t="s">
        <v>230</v>
      </c>
      <c r="BV527" s="2" t="s">
        <v>217</v>
      </c>
      <c r="BW527" s="2" t="s">
        <v>220</v>
      </c>
      <c r="BX527" s="2" t="s">
        <v>220</v>
      </c>
      <c r="BY527" s="2" t="s">
        <v>232</v>
      </c>
      <c r="BZ527" s="2" t="s">
        <v>220</v>
      </c>
      <c r="CA527" s="4"/>
      <c r="CB527" s="8"/>
      <c r="CC527" s="4"/>
      <c r="CD527" s="8"/>
      <c r="CE527" s="7"/>
      <c r="CF527" s="7"/>
      <c r="CG527" s="2" t="s">
        <v>220</v>
      </c>
      <c r="CH527" s="2" t="s">
        <v>220</v>
      </c>
      <c r="CI527" s="2" t="s">
        <v>220</v>
      </c>
      <c r="CJ527" s="2" t="s">
        <v>220</v>
      </c>
      <c r="CK527" s="2" t="s">
        <v>220</v>
      </c>
      <c r="CL527" s="2" t="s">
        <v>220</v>
      </c>
      <c r="CM527" s="4"/>
      <c r="CN527" s="8"/>
      <c r="CO527" s="4"/>
      <c r="CP527" s="8"/>
      <c r="CQ527" s="7"/>
      <c r="CR527" s="7"/>
      <c r="CS527" s="2" t="s">
        <v>220</v>
      </c>
      <c r="CT527" s="2" t="s">
        <v>220</v>
      </c>
      <c r="CU527" s="2" t="s">
        <v>220</v>
      </c>
      <c r="CV527" s="2" t="s">
        <v>220</v>
      </c>
      <c r="CW527" s="2" t="s">
        <v>220</v>
      </c>
      <c r="CX527" s="2" t="s">
        <v>220</v>
      </c>
      <c r="CY527" s="4"/>
      <c r="CZ527" s="8"/>
      <c r="DA527" s="4"/>
      <c r="DB527" s="8"/>
      <c r="DC527" s="7"/>
      <c r="DD527" s="7"/>
      <c r="DE527" s="2" t="s">
        <v>220</v>
      </c>
      <c r="DF527" s="2" t="s">
        <v>220</v>
      </c>
      <c r="DG527" s="2" t="s">
        <v>220</v>
      </c>
      <c r="DH527" s="2" t="s">
        <v>220</v>
      </c>
      <c r="DI527" s="2" t="s">
        <v>220</v>
      </c>
      <c r="DJ527" s="2" t="s">
        <v>220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220</v>
      </c>
      <c r="DS527" s="2" t="s">
        <v>220</v>
      </c>
      <c r="DT527" s="2" t="s">
        <v>220</v>
      </c>
      <c r="DU527" s="2" t="s">
        <v>220</v>
      </c>
      <c r="DV527" s="2" t="s">
        <v>220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220</v>
      </c>
      <c r="EE527" s="2" t="s">
        <v>220</v>
      </c>
      <c r="EF527" s="2" t="s">
        <v>220</v>
      </c>
      <c r="EG527" s="2" t="s">
        <v>220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220</v>
      </c>
      <c r="EP527" s="2" t="s">
        <v>220</v>
      </c>
      <c r="EQ527" s="2" t="s">
        <v>220</v>
      </c>
      <c r="ER527" s="2" t="s">
        <v>220</v>
      </c>
      <c r="ES527" s="2" t="s">
        <v>220</v>
      </c>
      <c r="ET527" s="2" t="s">
        <v>220</v>
      </c>
      <c r="EU527" s="4"/>
      <c r="EV527" s="8"/>
      <c r="EW527" s="4"/>
      <c r="EX527" s="8"/>
      <c r="EY527" s="7"/>
      <c r="EZ527" s="7"/>
      <c r="FA527" s="2" t="s">
        <v>220</v>
      </c>
      <c r="FB527" s="2" t="s">
        <v>220</v>
      </c>
      <c r="FC527" s="2" t="s">
        <v>220</v>
      </c>
      <c r="FD527" s="2" t="s">
        <v>220</v>
      </c>
      <c r="FE527" s="2" t="s">
        <v>220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220</v>
      </c>
      <c r="FN527" s="2" t="s">
        <v>220</v>
      </c>
      <c r="FO527" s="2" t="s">
        <v>220</v>
      </c>
      <c r="FP527" s="2" t="s">
        <v>220</v>
      </c>
      <c r="FQ527" s="2" t="s">
        <v>220</v>
      </c>
      <c r="FR527" s="2" t="s">
        <v>220</v>
      </c>
      <c r="FS527" s="4"/>
      <c r="FT527" s="8"/>
      <c r="FU527" s="4"/>
      <c r="FV527" s="8"/>
      <c r="FW527" s="7"/>
      <c r="FX527" s="7"/>
      <c r="FY527" s="2" t="s">
        <v>220</v>
      </c>
      <c r="FZ527" s="2" t="s">
        <v>220</v>
      </c>
      <c r="GA527" s="2" t="s">
        <v>220</v>
      </c>
      <c r="GB527" s="2" t="s">
        <v>220</v>
      </c>
      <c r="GC527" s="2" t="s">
        <v>220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220</v>
      </c>
      <c r="GL527" s="2" t="s">
        <v>220</v>
      </c>
      <c r="GM527" s="2" t="s">
        <v>220</v>
      </c>
      <c r="GN527" s="2" t="s">
        <v>220</v>
      </c>
      <c r="GO527" s="2" t="s">
        <v>220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220</v>
      </c>
      <c r="GY527" s="2" t="s">
        <v>220</v>
      </c>
      <c r="GZ527" s="2" t="s">
        <v>220</v>
      </c>
      <c r="HA527" s="2" t="s">
        <v>220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220</v>
      </c>
      <c r="HJ527" s="2" t="s">
        <v>220</v>
      </c>
      <c r="HK527" s="2" t="s">
        <v>220</v>
      </c>
      <c r="HL527" s="2" t="s">
        <v>220</v>
      </c>
      <c r="HM527" s="2" t="s">
        <v>220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220</v>
      </c>
      <c r="HV527" s="2" t="s">
        <v>220</v>
      </c>
      <c r="HW527" s="2" t="s">
        <v>220</v>
      </c>
      <c r="HX527" s="2" t="s">
        <v>220</v>
      </c>
      <c r="HY527" s="2" t="s">
        <v>220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220</v>
      </c>
      <c r="IH527" s="2" t="s">
        <v>220</v>
      </c>
      <c r="II527" s="2" t="s">
        <v>220</v>
      </c>
      <c r="IJ527" s="2" t="s">
        <v>220</v>
      </c>
      <c r="IK527" s="2" t="s">
        <v>220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220</v>
      </c>
      <c r="IU527" s="2" t="s">
        <v>220</v>
      </c>
      <c r="IV527" s="2" t="s">
        <v>220</v>
      </c>
      <c r="IW527" s="2" t="s">
        <v>220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220</v>
      </c>
      <c r="JF527" s="2" t="s">
        <v>220</v>
      </c>
      <c r="JG527" s="2" t="s">
        <v>220</v>
      </c>
      <c r="JH527" s="2" t="s">
        <v>220</v>
      </c>
      <c r="JI527" s="2" t="s">
        <v>220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220</v>
      </c>
      <c r="JR527" s="2" t="s">
        <v>220</v>
      </c>
      <c r="JS527" s="2" t="s">
        <v>220</v>
      </c>
      <c r="JT527" s="2" t="s">
        <v>220</v>
      </c>
      <c r="JU527" s="2" t="s">
        <v>220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220</v>
      </c>
      <c r="KD527" s="2" t="s">
        <v>220</v>
      </c>
      <c r="KE527" s="2" t="s">
        <v>220</v>
      </c>
      <c r="KF527" s="2" t="s">
        <v>220</v>
      </c>
      <c r="KG527" s="2" t="s">
        <v>220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220</v>
      </c>
      <c r="KP527" s="2" t="s">
        <v>220</v>
      </c>
      <c r="KQ527" s="2" t="s">
        <v>220</v>
      </c>
      <c r="KR527" s="2" t="s">
        <v>220</v>
      </c>
      <c r="KS527" s="2" t="s">
        <v>220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220</v>
      </c>
      <c r="LC527" s="2" t="s">
        <v>220</v>
      </c>
      <c r="LD527" s="2" t="s">
        <v>220</v>
      </c>
      <c r="LE527" s="2" t="s">
        <v>220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220</v>
      </c>
      <c r="LN527" s="2" t="s">
        <v>220</v>
      </c>
      <c r="LO527" s="2" t="s">
        <v>220</v>
      </c>
      <c r="LP527" s="2" t="s">
        <v>220</v>
      </c>
      <c r="LQ527" s="2" t="s">
        <v>220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220</v>
      </c>
      <c r="MA527" s="2" t="s">
        <v>220</v>
      </c>
      <c r="MB527" s="2" t="s">
        <v>220</v>
      </c>
      <c r="MC527" s="2" t="s">
        <v>220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220</v>
      </c>
      <c r="ML527" s="2" t="s">
        <v>220</v>
      </c>
      <c r="MM527" s="2" t="s">
        <v>220</v>
      </c>
      <c r="MN527" s="2" t="s">
        <v>220</v>
      </c>
      <c r="MO527" s="2" t="s">
        <v>220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220</v>
      </c>
      <c r="MY527" s="2" t="s">
        <v>220</v>
      </c>
      <c r="MZ527" s="2" t="s">
        <v>220</v>
      </c>
      <c r="NA527" s="2" t="s">
        <v>220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220</v>
      </c>
      <c r="NJ527" s="2" t="s">
        <v>220</v>
      </c>
      <c r="NK527" s="2" t="s">
        <v>220</v>
      </c>
      <c r="NL527" s="2" t="s">
        <v>220</v>
      </c>
      <c r="NM527" s="2" t="s">
        <v>220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220</v>
      </c>
      <c r="NW527" s="2" t="s">
        <v>220</v>
      </c>
      <c r="NX527" s="2" t="s">
        <v>220</v>
      </c>
      <c r="NY527" s="2" t="s">
        <v>220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220</v>
      </c>
      <c r="OI527" s="2" t="s">
        <v>220</v>
      </c>
      <c r="OJ527" s="2" t="s">
        <v>220</v>
      </c>
      <c r="OK527" s="2" t="s">
        <v>220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220</v>
      </c>
      <c r="OT527" s="2" t="s">
        <v>220</v>
      </c>
      <c r="OU527" s="2" t="s">
        <v>220</v>
      </c>
      <c r="OV527" s="2" t="s">
        <v>220</v>
      </c>
      <c r="OW527" s="2" t="s">
        <v>220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220</v>
      </c>
      <c r="PG527" s="2" t="s">
        <v>220</v>
      </c>
      <c r="PH527" s="2" t="s">
        <v>220</v>
      </c>
      <c r="PI527" s="2" t="s">
        <v>220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220</v>
      </c>
      <c r="PR527" s="2" t="s">
        <v>220</v>
      </c>
      <c r="PS527" s="2" t="s">
        <v>220</v>
      </c>
      <c r="PT527" s="2" t="s">
        <v>220</v>
      </c>
      <c r="PU527" s="2" t="s">
        <v>220</v>
      </c>
      <c r="PV527" s="2" t="s">
        <v>220</v>
      </c>
      <c r="PW527" s="4">
        <v>116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</row>
    <row r="528">
      <c r="A528" s="2" t="s">
        <v>4085</v>
      </c>
      <c r="B528" s="2" t="s">
        <v>209</v>
      </c>
      <c r="C528" s="2" t="s">
        <v>3945</v>
      </c>
      <c r="D528" s="2" t="s">
        <v>2394</v>
      </c>
      <c r="E528" s="2" t="s">
        <v>2558</v>
      </c>
      <c r="F528" s="2" t="s">
        <v>4083</v>
      </c>
      <c r="G528" s="2" t="s">
        <v>4083</v>
      </c>
      <c r="H528" s="2" t="s">
        <v>4083</v>
      </c>
      <c r="I528" s="2" t="s">
        <v>4084</v>
      </c>
      <c r="J528" s="2" t="s">
        <v>282</v>
      </c>
      <c r="K528" s="2" t="s">
        <v>2940</v>
      </c>
      <c r="L528" s="3">
        <v>57.99</v>
      </c>
      <c r="M528" s="3">
        <v>60.89</v>
      </c>
      <c r="N528" s="3">
        <v>99.99</v>
      </c>
      <c r="O528" s="2" t="s">
        <v>217</v>
      </c>
      <c r="P528" s="2" t="s">
        <v>1573</v>
      </c>
      <c r="Q528" s="2" t="s">
        <v>219</v>
      </c>
      <c r="R528" s="2" t="s">
        <v>16</v>
      </c>
      <c r="S528" s="2" t="s">
        <v>220</v>
      </c>
      <c r="T528" s="2" t="s">
        <v>220</v>
      </c>
      <c r="U528" s="2" t="s">
        <v>223</v>
      </c>
      <c r="V528" s="2" t="s">
        <v>1615</v>
      </c>
      <c r="W528" s="2" t="s">
        <v>220</v>
      </c>
      <c r="X528" s="2" t="s">
        <v>220</v>
      </c>
      <c r="Y528" s="2" t="s">
        <v>3411</v>
      </c>
      <c r="Z528" s="4">
        <v>45</v>
      </c>
      <c r="AA528" s="4">
        <f>=ROUNDDOWN(15,0)</f>
      </c>
      <c r="AB528" s="5">
        <v>3</v>
      </c>
      <c r="AC528" s="2" t="s">
        <v>900</v>
      </c>
      <c r="AD528" s="4">
        <v>105</v>
      </c>
      <c r="AE528" s="4">
        <v>105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>
        <v>10</v>
      </c>
      <c r="AQ528" s="8">
        <v>579.9</v>
      </c>
      <c r="AR528" s="4">
        <v>11</v>
      </c>
      <c r="AS528" s="8">
        <v>637.89</v>
      </c>
      <c r="AT528" s="7">
        <v>-0.0909</v>
      </c>
      <c r="AU528" s="7">
        <v>-0.0909</v>
      </c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>
        <v>0.6897</v>
      </c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 t="s">
        <v>220</v>
      </c>
      <c r="BJ528" s="4">
        <v>10</v>
      </c>
      <c r="BK528" s="8">
        <v>579.9</v>
      </c>
      <c r="BL528" s="2" t="s">
        <v>1579</v>
      </c>
      <c r="BM528" s="7">
        <v>1</v>
      </c>
      <c r="BN528" s="7">
        <v>1</v>
      </c>
      <c r="BO528" s="4">
        <v>10</v>
      </c>
      <c r="BP528" s="8">
        <v>579.9</v>
      </c>
      <c r="BQ528" s="4">
        <v>11</v>
      </c>
      <c r="BR528" s="8">
        <v>637.89</v>
      </c>
      <c r="BS528" s="7">
        <v>-0.0909</v>
      </c>
      <c r="BT528" s="7">
        <v>-0.0909</v>
      </c>
      <c r="BU528" s="2" t="s">
        <v>230</v>
      </c>
      <c r="BV528" s="2" t="s">
        <v>217</v>
      </c>
      <c r="BW528" s="2" t="s">
        <v>220</v>
      </c>
      <c r="BX528" s="2" t="s">
        <v>220</v>
      </c>
      <c r="BY528" s="2" t="s">
        <v>232</v>
      </c>
      <c r="BZ528" s="2" t="s">
        <v>220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220</v>
      </c>
      <c r="CI528" s="2" t="s">
        <v>220</v>
      </c>
      <c r="CJ528" s="2" t="s">
        <v>220</v>
      </c>
      <c r="CK528" s="2" t="s">
        <v>220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220</v>
      </c>
      <c r="CT528" s="2" t="s">
        <v>220</v>
      </c>
      <c r="CU528" s="2" t="s">
        <v>220</v>
      </c>
      <c r="CV528" s="2" t="s">
        <v>220</v>
      </c>
      <c r="CW528" s="2" t="s">
        <v>220</v>
      </c>
      <c r="CX528" s="2" t="s">
        <v>220</v>
      </c>
      <c r="CY528" s="4"/>
      <c r="CZ528" s="8"/>
      <c r="DA528" s="4"/>
      <c r="DB528" s="8"/>
      <c r="DC528" s="7"/>
      <c r="DD528" s="7"/>
      <c r="DE528" s="2" t="s">
        <v>220</v>
      </c>
      <c r="DF528" s="2" t="s">
        <v>220</v>
      </c>
      <c r="DG528" s="2" t="s">
        <v>220</v>
      </c>
      <c r="DH528" s="2" t="s">
        <v>220</v>
      </c>
      <c r="DI528" s="2" t="s">
        <v>220</v>
      </c>
      <c r="DJ528" s="2" t="s">
        <v>220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220</v>
      </c>
      <c r="DS528" s="2" t="s">
        <v>220</v>
      </c>
      <c r="DT528" s="2" t="s">
        <v>220</v>
      </c>
      <c r="DU528" s="2" t="s">
        <v>220</v>
      </c>
      <c r="DV528" s="2" t="s">
        <v>220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220</v>
      </c>
      <c r="EE528" s="2" t="s">
        <v>220</v>
      </c>
      <c r="EF528" s="2" t="s">
        <v>220</v>
      </c>
      <c r="EG528" s="2" t="s">
        <v>220</v>
      </c>
      <c r="EH528" s="2" t="s">
        <v>220</v>
      </c>
      <c r="EI528" s="4"/>
      <c r="EJ528" s="8"/>
      <c r="EK528" s="4"/>
      <c r="EL528" s="8"/>
      <c r="EM528" s="7"/>
      <c r="EN528" s="7"/>
      <c r="EO528" s="2" t="s">
        <v>220</v>
      </c>
      <c r="EP528" s="2" t="s">
        <v>220</v>
      </c>
      <c r="EQ528" s="2" t="s">
        <v>220</v>
      </c>
      <c r="ER528" s="2" t="s">
        <v>220</v>
      </c>
      <c r="ES528" s="2" t="s">
        <v>220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220</v>
      </c>
      <c r="FC528" s="2" t="s">
        <v>220</v>
      </c>
      <c r="FD528" s="2" t="s">
        <v>220</v>
      </c>
      <c r="FE528" s="2" t="s">
        <v>220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220</v>
      </c>
      <c r="FN528" s="2" t="s">
        <v>220</v>
      </c>
      <c r="FO528" s="2" t="s">
        <v>220</v>
      </c>
      <c r="FP528" s="2" t="s">
        <v>220</v>
      </c>
      <c r="FQ528" s="2" t="s">
        <v>220</v>
      </c>
      <c r="FR528" s="2" t="s">
        <v>220</v>
      </c>
      <c r="FS528" s="4"/>
      <c r="FT528" s="8"/>
      <c r="FU528" s="4"/>
      <c r="FV528" s="8"/>
      <c r="FW528" s="7"/>
      <c r="FX528" s="7"/>
      <c r="FY528" s="2" t="s">
        <v>220</v>
      </c>
      <c r="FZ528" s="2" t="s">
        <v>220</v>
      </c>
      <c r="GA528" s="2" t="s">
        <v>220</v>
      </c>
      <c r="GB528" s="2" t="s">
        <v>220</v>
      </c>
      <c r="GC528" s="2" t="s">
        <v>220</v>
      </c>
      <c r="GD528" s="2" t="s">
        <v>220</v>
      </c>
      <c r="GE528" s="4"/>
      <c r="GF528" s="8"/>
      <c r="GG528" s="4"/>
      <c r="GH528" s="8"/>
      <c r="GI528" s="7"/>
      <c r="GJ528" s="7"/>
      <c r="GK528" s="2" t="s">
        <v>220</v>
      </c>
      <c r="GL528" s="2" t="s">
        <v>220</v>
      </c>
      <c r="GM528" s="2" t="s">
        <v>220</v>
      </c>
      <c r="GN528" s="2" t="s">
        <v>220</v>
      </c>
      <c r="GO528" s="2" t="s">
        <v>220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220</v>
      </c>
      <c r="GY528" s="2" t="s">
        <v>220</v>
      </c>
      <c r="GZ528" s="2" t="s">
        <v>220</v>
      </c>
      <c r="HA528" s="2" t="s">
        <v>220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220</v>
      </c>
      <c r="HJ528" s="2" t="s">
        <v>220</v>
      </c>
      <c r="HK528" s="2" t="s">
        <v>220</v>
      </c>
      <c r="HL528" s="2" t="s">
        <v>220</v>
      </c>
      <c r="HM528" s="2" t="s">
        <v>220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220</v>
      </c>
      <c r="HW528" s="2" t="s">
        <v>220</v>
      </c>
      <c r="HX528" s="2" t="s">
        <v>220</v>
      </c>
      <c r="HY528" s="2" t="s">
        <v>220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220</v>
      </c>
      <c r="IH528" s="2" t="s">
        <v>220</v>
      </c>
      <c r="II528" s="2" t="s">
        <v>220</v>
      </c>
      <c r="IJ528" s="2" t="s">
        <v>220</v>
      </c>
      <c r="IK528" s="2" t="s">
        <v>220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220</v>
      </c>
      <c r="IU528" s="2" t="s">
        <v>220</v>
      </c>
      <c r="IV528" s="2" t="s">
        <v>220</v>
      </c>
      <c r="IW528" s="2" t="s">
        <v>220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220</v>
      </c>
      <c r="JF528" s="2" t="s">
        <v>220</v>
      </c>
      <c r="JG528" s="2" t="s">
        <v>220</v>
      </c>
      <c r="JH528" s="2" t="s">
        <v>220</v>
      </c>
      <c r="JI528" s="2" t="s">
        <v>220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220</v>
      </c>
      <c r="JR528" s="2" t="s">
        <v>220</v>
      </c>
      <c r="JS528" s="2" t="s">
        <v>220</v>
      </c>
      <c r="JT528" s="2" t="s">
        <v>220</v>
      </c>
      <c r="JU528" s="2" t="s">
        <v>220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220</v>
      </c>
      <c r="KD528" s="2" t="s">
        <v>220</v>
      </c>
      <c r="KE528" s="2" t="s">
        <v>220</v>
      </c>
      <c r="KF528" s="2" t="s">
        <v>220</v>
      </c>
      <c r="KG528" s="2" t="s">
        <v>220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220</v>
      </c>
      <c r="KP528" s="2" t="s">
        <v>220</v>
      </c>
      <c r="KQ528" s="2" t="s">
        <v>220</v>
      </c>
      <c r="KR528" s="2" t="s">
        <v>220</v>
      </c>
      <c r="KS528" s="2" t="s">
        <v>220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220</v>
      </c>
      <c r="LC528" s="2" t="s">
        <v>220</v>
      </c>
      <c r="LD528" s="2" t="s">
        <v>220</v>
      </c>
      <c r="LE528" s="2" t="s">
        <v>220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220</v>
      </c>
      <c r="LO528" s="2" t="s">
        <v>220</v>
      </c>
      <c r="LP528" s="2" t="s">
        <v>220</v>
      </c>
      <c r="LQ528" s="2" t="s">
        <v>220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220</v>
      </c>
      <c r="MA528" s="2" t="s">
        <v>220</v>
      </c>
      <c r="MB528" s="2" t="s">
        <v>220</v>
      </c>
      <c r="MC528" s="2" t="s">
        <v>220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220</v>
      </c>
      <c r="MM528" s="2" t="s">
        <v>220</v>
      </c>
      <c r="MN528" s="2" t="s">
        <v>220</v>
      </c>
      <c r="MO528" s="2" t="s">
        <v>220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220</v>
      </c>
      <c r="MY528" s="2" t="s">
        <v>220</v>
      </c>
      <c r="MZ528" s="2" t="s">
        <v>220</v>
      </c>
      <c r="NA528" s="2" t="s">
        <v>220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220</v>
      </c>
      <c r="NK528" s="2" t="s">
        <v>220</v>
      </c>
      <c r="NL528" s="2" t="s">
        <v>220</v>
      </c>
      <c r="NM528" s="2" t="s">
        <v>220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220</v>
      </c>
      <c r="NW528" s="2" t="s">
        <v>220</v>
      </c>
      <c r="NX528" s="2" t="s">
        <v>220</v>
      </c>
      <c r="NY528" s="2" t="s">
        <v>220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220</v>
      </c>
      <c r="OI528" s="2" t="s">
        <v>220</v>
      </c>
      <c r="OJ528" s="2" t="s">
        <v>220</v>
      </c>
      <c r="OK528" s="2" t="s">
        <v>220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220</v>
      </c>
      <c r="OU528" s="2" t="s">
        <v>220</v>
      </c>
      <c r="OV528" s="2" t="s">
        <v>220</v>
      </c>
      <c r="OW528" s="2" t="s">
        <v>220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220</v>
      </c>
      <c r="PG528" s="2" t="s">
        <v>220</v>
      </c>
      <c r="PH528" s="2" t="s">
        <v>220</v>
      </c>
      <c r="PI528" s="2" t="s">
        <v>220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220</v>
      </c>
      <c r="PS528" s="2" t="s">
        <v>220</v>
      </c>
      <c r="PT528" s="2" t="s">
        <v>220</v>
      </c>
      <c r="PU528" s="2" t="s">
        <v>220</v>
      </c>
      <c r="PV528" s="2" t="s">
        <v>220</v>
      </c>
      <c r="PW528" s="4">
        <v>45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>
        <v>105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</row>
    <row r="529">
      <c r="A529" s="2" t="s">
        <v>4086</v>
      </c>
      <c r="B529" s="2" t="s">
        <v>209</v>
      </c>
      <c r="C529" s="2" t="s">
        <v>3945</v>
      </c>
      <c r="D529" s="2" t="s">
        <v>2394</v>
      </c>
      <c r="E529" s="2" t="s">
        <v>2558</v>
      </c>
      <c r="F529" s="2" t="s">
        <v>4083</v>
      </c>
      <c r="G529" s="2" t="s">
        <v>4083</v>
      </c>
      <c r="H529" s="2" t="s">
        <v>4083</v>
      </c>
      <c r="I529" s="2" t="s">
        <v>4084</v>
      </c>
      <c r="J529" s="2" t="s">
        <v>215</v>
      </c>
      <c r="K529" s="2" t="s">
        <v>2567</v>
      </c>
      <c r="L529" s="3">
        <v>52.19</v>
      </c>
      <c r="M529" s="3">
        <v>54.8</v>
      </c>
      <c r="N529" s="3">
        <v>89.99</v>
      </c>
      <c r="O529" s="2" t="s">
        <v>217</v>
      </c>
      <c r="P529" s="2" t="s">
        <v>1573</v>
      </c>
      <c r="Q529" s="2" t="s">
        <v>219</v>
      </c>
      <c r="R529" s="2" t="s">
        <v>16</v>
      </c>
      <c r="S529" s="2" t="s">
        <v>220</v>
      </c>
      <c r="T529" s="2" t="s">
        <v>220</v>
      </c>
      <c r="U529" s="2" t="s">
        <v>223</v>
      </c>
      <c r="V529" s="2" t="s">
        <v>1615</v>
      </c>
      <c r="W529" s="2" t="s">
        <v>220</v>
      </c>
      <c r="X529" s="2" t="s">
        <v>220</v>
      </c>
      <c r="Y529" s="2" t="s">
        <v>3759</v>
      </c>
      <c r="Z529" s="4">
        <v>135</v>
      </c>
      <c r="AA529" s="4">
        <f>=ROUNDDOWN(135,0)</f>
      </c>
      <c r="AB529" s="5">
        <v>1</v>
      </c>
      <c r="AC529" s="2" t="s">
        <v>220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/>
      <c r="AQ529" s="8"/>
      <c r="AR529" s="4">
        <v>3</v>
      </c>
      <c r="AS529" s="8">
        <v>156.57</v>
      </c>
      <c r="AT529" s="7">
        <v>-1</v>
      </c>
      <c r="AU529" s="7">
        <v>-1</v>
      </c>
      <c r="AV529" s="4">
        <v>2</v>
      </c>
      <c r="AW529" s="8">
        <v>115.98</v>
      </c>
      <c r="AX529" s="4">
        <v>7</v>
      </c>
      <c r="AY529" s="8">
        <v>388.53</v>
      </c>
      <c r="AZ529" s="7">
        <v>-0.7143</v>
      </c>
      <c r="BA529" s="7">
        <v>-0.7015</v>
      </c>
      <c r="BB529" s="7"/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>
        <v>0.1212</v>
      </c>
      <c r="BJ529" s="4"/>
      <c r="BK529" s="8"/>
      <c r="BL529" s="2" t="s">
        <v>1579</v>
      </c>
      <c r="BM529" s="7"/>
      <c r="BN529" s="7"/>
      <c r="BO529" s="4"/>
      <c r="BP529" s="8"/>
      <c r="BQ529" s="4">
        <v>3</v>
      </c>
      <c r="BR529" s="8">
        <v>156.57</v>
      </c>
      <c r="BS529" s="7">
        <v>-1</v>
      </c>
      <c r="BT529" s="7">
        <v>-1</v>
      </c>
      <c r="BU529" s="2" t="s">
        <v>230</v>
      </c>
      <c r="BV529" s="2" t="s">
        <v>217</v>
      </c>
      <c r="BW529" s="2" t="s">
        <v>220</v>
      </c>
      <c r="BX529" s="2" t="s">
        <v>220</v>
      </c>
      <c r="BY529" s="2" t="s">
        <v>232</v>
      </c>
      <c r="BZ529" s="2" t="s">
        <v>220</v>
      </c>
      <c r="CA529" s="4"/>
      <c r="CB529" s="8"/>
      <c r="CC529" s="4"/>
      <c r="CD529" s="8"/>
      <c r="CE529" s="7"/>
      <c r="CF529" s="7"/>
      <c r="CG529" s="2" t="s">
        <v>220</v>
      </c>
      <c r="CH529" s="2" t="s">
        <v>220</v>
      </c>
      <c r="CI529" s="2" t="s">
        <v>220</v>
      </c>
      <c r="CJ529" s="2" t="s">
        <v>220</v>
      </c>
      <c r="CK529" s="2" t="s">
        <v>220</v>
      </c>
      <c r="CL529" s="2" t="s">
        <v>220</v>
      </c>
      <c r="CM529" s="4"/>
      <c r="CN529" s="8"/>
      <c r="CO529" s="4"/>
      <c r="CP529" s="8"/>
      <c r="CQ529" s="7"/>
      <c r="CR529" s="7"/>
      <c r="CS529" s="2" t="s">
        <v>220</v>
      </c>
      <c r="CT529" s="2" t="s">
        <v>220</v>
      </c>
      <c r="CU529" s="2" t="s">
        <v>220</v>
      </c>
      <c r="CV529" s="2" t="s">
        <v>220</v>
      </c>
      <c r="CW529" s="2" t="s">
        <v>220</v>
      </c>
      <c r="CX529" s="2" t="s">
        <v>220</v>
      </c>
      <c r="CY529" s="4"/>
      <c r="CZ529" s="8"/>
      <c r="DA529" s="4"/>
      <c r="DB529" s="8"/>
      <c r="DC529" s="7"/>
      <c r="DD529" s="7"/>
      <c r="DE529" s="2" t="s">
        <v>220</v>
      </c>
      <c r="DF529" s="2" t="s">
        <v>220</v>
      </c>
      <c r="DG529" s="2" t="s">
        <v>220</v>
      </c>
      <c r="DH529" s="2" t="s">
        <v>220</v>
      </c>
      <c r="DI529" s="2" t="s">
        <v>220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220</v>
      </c>
      <c r="DR529" s="2" t="s">
        <v>220</v>
      </c>
      <c r="DS529" s="2" t="s">
        <v>220</v>
      </c>
      <c r="DT529" s="2" t="s">
        <v>220</v>
      </c>
      <c r="DU529" s="2" t="s">
        <v>220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220</v>
      </c>
      <c r="ED529" s="2" t="s">
        <v>220</v>
      </c>
      <c r="EE529" s="2" t="s">
        <v>220</v>
      </c>
      <c r="EF529" s="2" t="s">
        <v>220</v>
      </c>
      <c r="EG529" s="2" t="s">
        <v>220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220</v>
      </c>
      <c r="EP529" s="2" t="s">
        <v>220</v>
      </c>
      <c r="EQ529" s="2" t="s">
        <v>220</v>
      </c>
      <c r="ER529" s="2" t="s">
        <v>220</v>
      </c>
      <c r="ES529" s="2" t="s">
        <v>220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220</v>
      </c>
      <c r="FC529" s="2" t="s">
        <v>220</v>
      </c>
      <c r="FD529" s="2" t="s">
        <v>220</v>
      </c>
      <c r="FE529" s="2" t="s">
        <v>220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220</v>
      </c>
      <c r="FN529" s="2" t="s">
        <v>220</v>
      </c>
      <c r="FO529" s="2" t="s">
        <v>220</v>
      </c>
      <c r="FP529" s="2" t="s">
        <v>220</v>
      </c>
      <c r="FQ529" s="2" t="s">
        <v>220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220</v>
      </c>
      <c r="FZ529" s="2" t="s">
        <v>220</v>
      </c>
      <c r="GA529" s="2" t="s">
        <v>220</v>
      </c>
      <c r="GB529" s="2" t="s">
        <v>220</v>
      </c>
      <c r="GC529" s="2" t="s">
        <v>220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220</v>
      </c>
      <c r="GL529" s="2" t="s">
        <v>220</v>
      </c>
      <c r="GM529" s="2" t="s">
        <v>220</v>
      </c>
      <c r="GN529" s="2" t="s">
        <v>220</v>
      </c>
      <c r="GO529" s="2" t="s">
        <v>220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220</v>
      </c>
      <c r="GY529" s="2" t="s">
        <v>220</v>
      </c>
      <c r="GZ529" s="2" t="s">
        <v>220</v>
      </c>
      <c r="HA529" s="2" t="s">
        <v>220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220</v>
      </c>
      <c r="HJ529" s="2" t="s">
        <v>220</v>
      </c>
      <c r="HK529" s="2" t="s">
        <v>220</v>
      </c>
      <c r="HL529" s="2" t="s">
        <v>220</v>
      </c>
      <c r="HM529" s="2" t="s">
        <v>220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220</v>
      </c>
      <c r="HV529" s="2" t="s">
        <v>220</v>
      </c>
      <c r="HW529" s="2" t="s">
        <v>220</v>
      </c>
      <c r="HX529" s="2" t="s">
        <v>220</v>
      </c>
      <c r="HY529" s="2" t="s">
        <v>220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220</v>
      </c>
      <c r="IH529" s="2" t="s">
        <v>220</v>
      </c>
      <c r="II529" s="2" t="s">
        <v>220</v>
      </c>
      <c r="IJ529" s="2" t="s">
        <v>220</v>
      </c>
      <c r="IK529" s="2" t="s">
        <v>220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220</v>
      </c>
      <c r="IT529" s="2" t="s">
        <v>220</v>
      </c>
      <c r="IU529" s="2" t="s">
        <v>220</v>
      </c>
      <c r="IV529" s="2" t="s">
        <v>220</v>
      </c>
      <c r="IW529" s="2" t="s">
        <v>220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220</v>
      </c>
      <c r="JF529" s="2" t="s">
        <v>220</v>
      </c>
      <c r="JG529" s="2" t="s">
        <v>220</v>
      </c>
      <c r="JH529" s="2" t="s">
        <v>220</v>
      </c>
      <c r="JI529" s="2" t="s">
        <v>220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220</v>
      </c>
      <c r="JR529" s="2" t="s">
        <v>220</v>
      </c>
      <c r="JS529" s="2" t="s">
        <v>220</v>
      </c>
      <c r="JT529" s="2" t="s">
        <v>220</v>
      </c>
      <c r="JU529" s="2" t="s">
        <v>220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220</v>
      </c>
      <c r="KD529" s="2" t="s">
        <v>220</v>
      </c>
      <c r="KE529" s="2" t="s">
        <v>220</v>
      </c>
      <c r="KF529" s="2" t="s">
        <v>220</v>
      </c>
      <c r="KG529" s="2" t="s">
        <v>220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220</v>
      </c>
      <c r="KP529" s="2" t="s">
        <v>220</v>
      </c>
      <c r="KQ529" s="2" t="s">
        <v>220</v>
      </c>
      <c r="KR529" s="2" t="s">
        <v>220</v>
      </c>
      <c r="KS529" s="2" t="s">
        <v>220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220</v>
      </c>
      <c r="LC529" s="2" t="s">
        <v>220</v>
      </c>
      <c r="LD529" s="2" t="s">
        <v>220</v>
      </c>
      <c r="LE529" s="2" t="s">
        <v>220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220</v>
      </c>
      <c r="LN529" s="2" t="s">
        <v>220</v>
      </c>
      <c r="LO529" s="2" t="s">
        <v>220</v>
      </c>
      <c r="LP529" s="2" t="s">
        <v>220</v>
      </c>
      <c r="LQ529" s="2" t="s">
        <v>220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220</v>
      </c>
      <c r="MA529" s="2" t="s">
        <v>220</v>
      </c>
      <c r="MB529" s="2" t="s">
        <v>220</v>
      </c>
      <c r="MC529" s="2" t="s">
        <v>220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220</v>
      </c>
      <c r="ML529" s="2" t="s">
        <v>220</v>
      </c>
      <c r="MM529" s="2" t="s">
        <v>220</v>
      </c>
      <c r="MN529" s="2" t="s">
        <v>220</v>
      </c>
      <c r="MO529" s="2" t="s">
        <v>220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220</v>
      </c>
      <c r="MX529" s="2" t="s">
        <v>220</v>
      </c>
      <c r="MY529" s="2" t="s">
        <v>220</v>
      </c>
      <c r="MZ529" s="2" t="s">
        <v>220</v>
      </c>
      <c r="NA529" s="2" t="s">
        <v>220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220</v>
      </c>
      <c r="NK529" s="2" t="s">
        <v>220</v>
      </c>
      <c r="NL529" s="2" t="s">
        <v>220</v>
      </c>
      <c r="NM529" s="2" t="s">
        <v>220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220</v>
      </c>
      <c r="NV529" s="2" t="s">
        <v>220</v>
      </c>
      <c r="NW529" s="2" t="s">
        <v>220</v>
      </c>
      <c r="NX529" s="2" t="s">
        <v>220</v>
      </c>
      <c r="NY529" s="2" t="s">
        <v>220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220</v>
      </c>
      <c r="OI529" s="2" t="s">
        <v>220</v>
      </c>
      <c r="OJ529" s="2" t="s">
        <v>220</v>
      </c>
      <c r="OK529" s="2" t="s">
        <v>220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220</v>
      </c>
      <c r="OT529" s="2" t="s">
        <v>220</v>
      </c>
      <c r="OU529" s="2" t="s">
        <v>220</v>
      </c>
      <c r="OV529" s="2" t="s">
        <v>220</v>
      </c>
      <c r="OW529" s="2" t="s">
        <v>220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220</v>
      </c>
      <c r="PF529" s="2" t="s">
        <v>220</v>
      </c>
      <c r="PG529" s="2" t="s">
        <v>220</v>
      </c>
      <c r="PH529" s="2" t="s">
        <v>220</v>
      </c>
      <c r="PI529" s="2" t="s">
        <v>220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220</v>
      </c>
      <c r="PS529" s="2" t="s">
        <v>220</v>
      </c>
      <c r="PT529" s="2" t="s">
        <v>220</v>
      </c>
      <c r="PU529" s="2" t="s">
        <v>220</v>
      </c>
      <c r="PV529" s="2" t="s">
        <v>220</v>
      </c>
      <c r="PW529" s="4">
        <v>135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</row>
    <row r="530">
      <c r="A530" s="2" t="s">
        <v>4087</v>
      </c>
      <c r="B530" s="2" t="s">
        <v>209</v>
      </c>
      <c r="C530" s="2" t="s">
        <v>3945</v>
      </c>
      <c r="D530" s="2" t="s">
        <v>2394</v>
      </c>
      <c r="E530" s="2" t="s">
        <v>2558</v>
      </c>
      <c r="F530" s="2" t="s">
        <v>4083</v>
      </c>
      <c r="G530" s="2" t="s">
        <v>4083</v>
      </c>
      <c r="H530" s="2" t="s">
        <v>4083</v>
      </c>
      <c r="I530" s="2" t="s">
        <v>4084</v>
      </c>
      <c r="J530" s="2" t="s">
        <v>282</v>
      </c>
      <c r="K530" s="2" t="s">
        <v>2567</v>
      </c>
      <c r="L530" s="3">
        <v>57.99</v>
      </c>
      <c r="M530" s="3">
        <v>60.89</v>
      </c>
      <c r="N530" s="3">
        <v>99.99</v>
      </c>
      <c r="O530" s="2" t="s">
        <v>217</v>
      </c>
      <c r="P530" s="2" t="s">
        <v>1573</v>
      </c>
      <c r="Q530" s="2" t="s">
        <v>219</v>
      </c>
      <c r="R530" s="2" t="s">
        <v>16</v>
      </c>
      <c r="S530" s="2" t="s">
        <v>220</v>
      </c>
      <c r="T530" s="2" t="s">
        <v>220</v>
      </c>
      <c r="U530" s="2" t="s">
        <v>223</v>
      </c>
      <c r="V530" s="2" t="s">
        <v>1615</v>
      </c>
      <c r="W530" s="2" t="s">
        <v>220</v>
      </c>
      <c r="X530" s="2" t="s">
        <v>220</v>
      </c>
      <c r="Y530" s="2" t="s">
        <v>3759</v>
      </c>
      <c r="Z530" s="4">
        <v>255</v>
      </c>
      <c r="AA530" s="4">
        <f>=ROUNDDOWN(127.5,0)</f>
      </c>
      <c r="AB530" s="5">
        <v>2</v>
      </c>
      <c r="AC530" s="2" t="s">
        <v>220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>
        <v>2</v>
      </c>
      <c r="AQ530" s="8">
        <v>115.98</v>
      </c>
      <c r="AR530" s="4">
        <v>4</v>
      </c>
      <c r="AS530" s="8">
        <v>231.96</v>
      </c>
      <c r="AT530" s="7">
        <v>-0.5</v>
      </c>
      <c r="AU530" s="7">
        <v>-0.5</v>
      </c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>
        <v>1</v>
      </c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 t="s">
        <v>220</v>
      </c>
      <c r="BJ530" s="4">
        <v>2</v>
      </c>
      <c r="BK530" s="8">
        <v>115.98</v>
      </c>
      <c r="BL530" s="2" t="s">
        <v>1579</v>
      </c>
      <c r="BM530" s="7">
        <v>1</v>
      </c>
      <c r="BN530" s="7">
        <v>1</v>
      </c>
      <c r="BO530" s="4">
        <v>2</v>
      </c>
      <c r="BP530" s="8">
        <v>115.98</v>
      </c>
      <c r="BQ530" s="4">
        <v>4</v>
      </c>
      <c r="BR530" s="8">
        <v>231.96</v>
      </c>
      <c r="BS530" s="7">
        <v>-0.5</v>
      </c>
      <c r="BT530" s="7">
        <v>-0.5</v>
      </c>
      <c r="BU530" s="2" t="s">
        <v>230</v>
      </c>
      <c r="BV530" s="2" t="s">
        <v>217</v>
      </c>
      <c r="BW530" s="2" t="s">
        <v>220</v>
      </c>
      <c r="BX530" s="2" t="s">
        <v>220</v>
      </c>
      <c r="BY530" s="2" t="s">
        <v>232</v>
      </c>
      <c r="BZ530" s="2" t="s">
        <v>220</v>
      </c>
      <c r="CA530" s="4"/>
      <c r="CB530" s="8"/>
      <c r="CC530" s="4"/>
      <c r="CD530" s="8"/>
      <c r="CE530" s="7"/>
      <c r="CF530" s="7"/>
      <c r="CG530" s="2" t="s">
        <v>220</v>
      </c>
      <c r="CH530" s="2" t="s">
        <v>220</v>
      </c>
      <c r="CI530" s="2" t="s">
        <v>220</v>
      </c>
      <c r="CJ530" s="2" t="s">
        <v>220</v>
      </c>
      <c r="CK530" s="2" t="s">
        <v>220</v>
      </c>
      <c r="CL530" s="2" t="s">
        <v>220</v>
      </c>
      <c r="CM530" s="4"/>
      <c r="CN530" s="8"/>
      <c r="CO530" s="4"/>
      <c r="CP530" s="8"/>
      <c r="CQ530" s="7"/>
      <c r="CR530" s="7"/>
      <c r="CS530" s="2" t="s">
        <v>220</v>
      </c>
      <c r="CT530" s="2" t="s">
        <v>220</v>
      </c>
      <c r="CU530" s="2" t="s">
        <v>220</v>
      </c>
      <c r="CV530" s="2" t="s">
        <v>220</v>
      </c>
      <c r="CW530" s="2" t="s">
        <v>220</v>
      </c>
      <c r="CX530" s="2" t="s">
        <v>220</v>
      </c>
      <c r="CY530" s="4"/>
      <c r="CZ530" s="8"/>
      <c r="DA530" s="4"/>
      <c r="DB530" s="8"/>
      <c r="DC530" s="7"/>
      <c r="DD530" s="7"/>
      <c r="DE530" s="2" t="s">
        <v>220</v>
      </c>
      <c r="DF530" s="2" t="s">
        <v>220</v>
      </c>
      <c r="DG530" s="2" t="s">
        <v>220</v>
      </c>
      <c r="DH530" s="2" t="s">
        <v>220</v>
      </c>
      <c r="DI530" s="2" t="s">
        <v>220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220</v>
      </c>
      <c r="DR530" s="2" t="s">
        <v>220</v>
      </c>
      <c r="DS530" s="2" t="s">
        <v>220</v>
      </c>
      <c r="DT530" s="2" t="s">
        <v>220</v>
      </c>
      <c r="DU530" s="2" t="s">
        <v>220</v>
      </c>
      <c r="DV530" s="2" t="s">
        <v>220</v>
      </c>
      <c r="DW530" s="4"/>
      <c r="DX530" s="8"/>
      <c r="DY530" s="4"/>
      <c r="DZ530" s="8"/>
      <c r="EA530" s="7"/>
      <c r="EB530" s="7"/>
      <c r="EC530" s="2" t="s">
        <v>220</v>
      </c>
      <c r="ED530" s="2" t="s">
        <v>220</v>
      </c>
      <c r="EE530" s="2" t="s">
        <v>220</v>
      </c>
      <c r="EF530" s="2" t="s">
        <v>220</v>
      </c>
      <c r="EG530" s="2" t="s">
        <v>220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220</v>
      </c>
      <c r="EP530" s="2" t="s">
        <v>220</v>
      </c>
      <c r="EQ530" s="2" t="s">
        <v>220</v>
      </c>
      <c r="ER530" s="2" t="s">
        <v>220</v>
      </c>
      <c r="ES530" s="2" t="s">
        <v>220</v>
      </c>
      <c r="ET530" s="2" t="s">
        <v>220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220</v>
      </c>
      <c r="FC530" s="2" t="s">
        <v>220</v>
      </c>
      <c r="FD530" s="2" t="s">
        <v>220</v>
      </c>
      <c r="FE530" s="2" t="s">
        <v>220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220</v>
      </c>
      <c r="FN530" s="2" t="s">
        <v>220</v>
      </c>
      <c r="FO530" s="2" t="s">
        <v>220</v>
      </c>
      <c r="FP530" s="2" t="s">
        <v>220</v>
      </c>
      <c r="FQ530" s="2" t="s">
        <v>220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220</v>
      </c>
      <c r="GA530" s="2" t="s">
        <v>220</v>
      </c>
      <c r="GB530" s="2" t="s">
        <v>220</v>
      </c>
      <c r="GC530" s="2" t="s">
        <v>220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220</v>
      </c>
      <c r="GL530" s="2" t="s">
        <v>220</v>
      </c>
      <c r="GM530" s="2" t="s">
        <v>220</v>
      </c>
      <c r="GN530" s="2" t="s">
        <v>220</v>
      </c>
      <c r="GO530" s="2" t="s">
        <v>220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220</v>
      </c>
      <c r="GY530" s="2" t="s">
        <v>220</v>
      </c>
      <c r="GZ530" s="2" t="s">
        <v>220</v>
      </c>
      <c r="HA530" s="2" t="s">
        <v>220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220</v>
      </c>
      <c r="HJ530" s="2" t="s">
        <v>220</v>
      </c>
      <c r="HK530" s="2" t="s">
        <v>220</v>
      </c>
      <c r="HL530" s="2" t="s">
        <v>220</v>
      </c>
      <c r="HM530" s="2" t="s">
        <v>220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220</v>
      </c>
      <c r="HW530" s="2" t="s">
        <v>220</v>
      </c>
      <c r="HX530" s="2" t="s">
        <v>220</v>
      </c>
      <c r="HY530" s="2" t="s">
        <v>220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220</v>
      </c>
      <c r="II530" s="2" t="s">
        <v>220</v>
      </c>
      <c r="IJ530" s="2" t="s">
        <v>220</v>
      </c>
      <c r="IK530" s="2" t="s">
        <v>220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220</v>
      </c>
      <c r="IU530" s="2" t="s">
        <v>220</v>
      </c>
      <c r="IV530" s="2" t="s">
        <v>220</v>
      </c>
      <c r="IW530" s="2" t="s">
        <v>220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220</v>
      </c>
      <c r="JF530" s="2" t="s">
        <v>220</v>
      </c>
      <c r="JG530" s="2" t="s">
        <v>220</v>
      </c>
      <c r="JH530" s="2" t="s">
        <v>220</v>
      </c>
      <c r="JI530" s="2" t="s">
        <v>220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220</v>
      </c>
      <c r="JR530" s="2" t="s">
        <v>220</v>
      </c>
      <c r="JS530" s="2" t="s">
        <v>220</v>
      </c>
      <c r="JT530" s="2" t="s">
        <v>220</v>
      </c>
      <c r="JU530" s="2" t="s">
        <v>220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220</v>
      </c>
      <c r="KD530" s="2" t="s">
        <v>220</v>
      </c>
      <c r="KE530" s="2" t="s">
        <v>220</v>
      </c>
      <c r="KF530" s="2" t="s">
        <v>220</v>
      </c>
      <c r="KG530" s="2" t="s">
        <v>220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220</v>
      </c>
      <c r="KQ530" s="2" t="s">
        <v>220</v>
      </c>
      <c r="KR530" s="2" t="s">
        <v>220</v>
      </c>
      <c r="KS530" s="2" t="s">
        <v>220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220</v>
      </c>
      <c r="LB530" s="2" t="s">
        <v>220</v>
      </c>
      <c r="LC530" s="2" t="s">
        <v>220</v>
      </c>
      <c r="LD530" s="2" t="s">
        <v>220</v>
      </c>
      <c r="LE530" s="2" t="s">
        <v>220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220</v>
      </c>
      <c r="LN530" s="2" t="s">
        <v>220</v>
      </c>
      <c r="LO530" s="2" t="s">
        <v>220</v>
      </c>
      <c r="LP530" s="2" t="s">
        <v>220</v>
      </c>
      <c r="LQ530" s="2" t="s">
        <v>220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220</v>
      </c>
      <c r="MA530" s="2" t="s">
        <v>220</v>
      </c>
      <c r="MB530" s="2" t="s">
        <v>220</v>
      </c>
      <c r="MC530" s="2" t="s">
        <v>220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220</v>
      </c>
      <c r="ML530" s="2" t="s">
        <v>220</v>
      </c>
      <c r="MM530" s="2" t="s">
        <v>220</v>
      </c>
      <c r="MN530" s="2" t="s">
        <v>220</v>
      </c>
      <c r="MO530" s="2" t="s">
        <v>220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220</v>
      </c>
      <c r="MX530" s="2" t="s">
        <v>220</v>
      </c>
      <c r="MY530" s="2" t="s">
        <v>220</v>
      </c>
      <c r="MZ530" s="2" t="s">
        <v>220</v>
      </c>
      <c r="NA530" s="2" t="s">
        <v>220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220</v>
      </c>
      <c r="NK530" s="2" t="s">
        <v>220</v>
      </c>
      <c r="NL530" s="2" t="s">
        <v>220</v>
      </c>
      <c r="NM530" s="2" t="s">
        <v>220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220</v>
      </c>
      <c r="NW530" s="2" t="s">
        <v>220</v>
      </c>
      <c r="NX530" s="2" t="s">
        <v>220</v>
      </c>
      <c r="NY530" s="2" t="s">
        <v>220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220</v>
      </c>
      <c r="OH530" s="2" t="s">
        <v>220</v>
      </c>
      <c r="OI530" s="2" t="s">
        <v>220</v>
      </c>
      <c r="OJ530" s="2" t="s">
        <v>220</v>
      </c>
      <c r="OK530" s="2" t="s">
        <v>220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220</v>
      </c>
      <c r="OT530" s="2" t="s">
        <v>220</v>
      </c>
      <c r="OU530" s="2" t="s">
        <v>220</v>
      </c>
      <c r="OV530" s="2" t="s">
        <v>220</v>
      </c>
      <c r="OW530" s="2" t="s">
        <v>220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220</v>
      </c>
      <c r="PG530" s="2" t="s">
        <v>220</v>
      </c>
      <c r="PH530" s="2" t="s">
        <v>220</v>
      </c>
      <c r="PI530" s="2" t="s">
        <v>220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220</v>
      </c>
      <c r="PS530" s="2" t="s">
        <v>220</v>
      </c>
      <c r="PT530" s="2" t="s">
        <v>220</v>
      </c>
      <c r="PU530" s="2" t="s">
        <v>220</v>
      </c>
      <c r="PV530" s="2" t="s">
        <v>220</v>
      </c>
      <c r="PW530" s="4">
        <v>255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</row>
    <row r="531">
      <c r="A531" s="2" t="s">
        <v>4088</v>
      </c>
      <c r="B531" s="2" t="s">
        <v>209</v>
      </c>
      <c r="C531" s="2" t="s">
        <v>3945</v>
      </c>
      <c r="D531" s="2" t="s">
        <v>2394</v>
      </c>
      <c r="E531" s="2" t="s">
        <v>2558</v>
      </c>
      <c r="F531" s="2" t="s">
        <v>4089</v>
      </c>
      <c r="G531" s="2" t="s">
        <v>4089</v>
      </c>
      <c r="H531" s="2" t="s">
        <v>4089</v>
      </c>
      <c r="I531" s="2" t="s">
        <v>4064</v>
      </c>
      <c r="J531" s="2" t="s">
        <v>215</v>
      </c>
      <c r="K531" s="2" t="s">
        <v>2567</v>
      </c>
      <c r="L531" s="3">
        <v>49.99</v>
      </c>
      <c r="M531" s="3">
        <v>52.49</v>
      </c>
      <c r="N531" s="3">
        <v>99.99</v>
      </c>
      <c r="O531" s="2" t="s">
        <v>217</v>
      </c>
      <c r="P531" s="2" t="s">
        <v>405</v>
      </c>
      <c r="Q531" s="2" t="s">
        <v>219</v>
      </c>
      <c r="R531" s="2" t="s">
        <v>220</v>
      </c>
      <c r="S531" s="2" t="s">
        <v>4014</v>
      </c>
      <c r="T531" s="2" t="s">
        <v>220</v>
      </c>
      <c r="U531" s="2" t="s">
        <v>220</v>
      </c>
      <c r="V531" s="2" t="s">
        <v>4090</v>
      </c>
      <c r="W531" s="2" t="s">
        <v>3015</v>
      </c>
      <c r="X531" s="2" t="s">
        <v>1672</v>
      </c>
      <c r="Y531" s="2" t="s">
        <v>582</v>
      </c>
      <c r="Z531" s="4">
        <v>587</v>
      </c>
      <c r="AA531" s="4">
        <f>=ROUNDDOWN(65.2222222222222,0)</f>
      </c>
      <c r="AB531" s="5">
        <v>9</v>
      </c>
      <c r="AC531" s="2" t="s">
        <v>220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>
        <v>8</v>
      </c>
      <c r="AQ531" s="8">
        <v>406.22</v>
      </c>
      <c r="AR531" s="4">
        <v>13</v>
      </c>
      <c r="AS531" s="8">
        <v>675.35</v>
      </c>
      <c r="AT531" s="7">
        <v>-0.3846</v>
      </c>
      <c r="AU531" s="7">
        <v>-0.3985</v>
      </c>
      <c r="AV531" s="4">
        <v>17</v>
      </c>
      <c r="AW531" s="8">
        <v>918.23</v>
      </c>
      <c r="AX531" s="4">
        <v>23</v>
      </c>
      <c r="AY531" s="8">
        <v>1242.91</v>
      </c>
      <c r="AZ531" s="7">
        <v>-0.2609</v>
      </c>
      <c r="BA531" s="7">
        <v>-0.2612</v>
      </c>
      <c r="BB531" s="7">
        <v>0.4424</v>
      </c>
      <c r="BC531" s="4">
        <v>17</v>
      </c>
      <c r="BD531" s="8">
        <v>918.23</v>
      </c>
      <c r="BE531" s="4">
        <v>23</v>
      </c>
      <c r="BF531" s="8">
        <v>1242.91</v>
      </c>
      <c r="BG531" s="7">
        <v>-0.2609</v>
      </c>
      <c r="BH531" s="7">
        <v>-0.2612</v>
      </c>
      <c r="BI531" s="7">
        <v>1</v>
      </c>
      <c r="BJ531" s="4">
        <v>8</v>
      </c>
      <c r="BK531" s="8">
        <v>406.22</v>
      </c>
      <c r="BL531" s="2" t="s">
        <v>4091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230</v>
      </c>
      <c r="BV531" s="2" t="s">
        <v>274</v>
      </c>
      <c r="BW531" s="2" t="s">
        <v>220</v>
      </c>
      <c r="BX531" s="2" t="s">
        <v>2667</v>
      </c>
      <c r="BY531" s="2" t="s">
        <v>269</v>
      </c>
      <c r="BZ531" s="2" t="s">
        <v>220</v>
      </c>
      <c r="CA531" s="4">
        <v>2</v>
      </c>
      <c r="CB531" s="8">
        <v>108.64</v>
      </c>
      <c r="CC531" s="4">
        <v>3</v>
      </c>
      <c r="CD531" s="8">
        <v>162.96</v>
      </c>
      <c r="CE531" s="7">
        <v>-0.3333</v>
      </c>
      <c r="CF531" s="7">
        <v>-0.3333</v>
      </c>
      <c r="CG531" s="2" t="s">
        <v>230</v>
      </c>
      <c r="CH531" s="2" t="s">
        <v>217</v>
      </c>
      <c r="CI531" s="2" t="s">
        <v>585</v>
      </c>
      <c r="CJ531" s="2" t="s">
        <v>2212</v>
      </c>
      <c r="CK531" s="2" t="s">
        <v>232</v>
      </c>
      <c r="CL531" s="2" t="s">
        <v>220</v>
      </c>
      <c r="CM531" s="4">
        <v>1</v>
      </c>
      <c r="CN531" s="8">
        <v>51.99</v>
      </c>
      <c r="CO531" s="4"/>
      <c r="CP531" s="8"/>
      <c r="CQ531" s="7"/>
      <c r="CR531" s="7"/>
      <c r="CS531" s="2" t="s">
        <v>230</v>
      </c>
      <c r="CT531" s="2" t="s">
        <v>217</v>
      </c>
      <c r="CU531" s="2" t="s">
        <v>4000</v>
      </c>
      <c r="CV531" s="2" t="s">
        <v>448</v>
      </c>
      <c r="CW531" s="2" t="s">
        <v>232</v>
      </c>
      <c r="CX531" s="2" t="s">
        <v>220</v>
      </c>
      <c r="CY531" s="4">
        <v>1</v>
      </c>
      <c r="CZ531" s="8">
        <v>51.27</v>
      </c>
      <c r="DA531" s="4"/>
      <c r="DB531" s="8"/>
      <c r="DC531" s="7"/>
      <c r="DD531" s="7"/>
      <c r="DE531" s="2" t="s">
        <v>230</v>
      </c>
      <c r="DF531" s="2" t="s">
        <v>217</v>
      </c>
      <c r="DG531" s="2" t="s">
        <v>589</v>
      </c>
      <c r="DH531" s="2" t="s">
        <v>4092</v>
      </c>
      <c r="DI531" s="2" t="s">
        <v>232</v>
      </c>
      <c r="DJ531" s="2" t="s">
        <v>220</v>
      </c>
      <c r="DK531" s="4">
        <v>1</v>
      </c>
      <c r="DL531" s="8">
        <v>52.49</v>
      </c>
      <c r="DM531" s="4">
        <v>6</v>
      </c>
      <c r="DN531" s="8">
        <v>314.94</v>
      </c>
      <c r="DO531" s="7">
        <v>-0.8333</v>
      </c>
      <c r="DP531" s="7">
        <v>-0.8333</v>
      </c>
      <c r="DQ531" s="2" t="s">
        <v>230</v>
      </c>
      <c r="DR531" s="2" t="s">
        <v>217</v>
      </c>
      <c r="DS531" s="2" t="s">
        <v>591</v>
      </c>
      <c r="DT531" s="2" t="s">
        <v>3462</v>
      </c>
      <c r="DU531" s="2" t="s">
        <v>232</v>
      </c>
      <c r="DV531" s="2" t="s">
        <v>220</v>
      </c>
      <c r="DW531" s="4">
        <v>1</v>
      </c>
      <c r="DX531" s="8">
        <v>51.14</v>
      </c>
      <c r="DY531" s="4">
        <v>2</v>
      </c>
      <c r="DZ531" s="8">
        <v>89.5</v>
      </c>
      <c r="EA531" s="7">
        <v>-0.5</v>
      </c>
      <c r="EB531" s="7">
        <v>-0.4286</v>
      </c>
      <c r="EC531" s="2" t="s">
        <v>230</v>
      </c>
      <c r="ED531" s="2" t="s">
        <v>217</v>
      </c>
      <c r="EE531" s="2" t="s">
        <v>4002</v>
      </c>
      <c r="EF531" s="2" t="s">
        <v>1993</v>
      </c>
      <c r="EG531" s="2" t="s">
        <v>232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230</v>
      </c>
      <c r="EP531" s="2" t="s">
        <v>217</v>
      </c>
      <c r="EQ531" s="2" t="s">
        <v>312</v>
      </c>
      <c r="ER531" s="2" t="s">
        <v>3986</v>
      </c>
      <c r="ES531" s="2" t="s">
        <v>232</v>
      </c>
      <c r="ET531" s="2" t="s">
        <v>220</v>
      </c>
      <c r="EU531" s="4">
        <v>1</v>
      </c>
      <c r="EV531" s="8">
        <v>50.32</v>
      </c>
      <c r="EW531" s="4"/>
      <c r="EX531" s="8"/>
      <c r="EY531" s="7"/>
      <c r="EZ531" s="7"/>
      <c r="FA531" s="2" t="s">
        <v>230</v>
      </c>
      <c r="FB531" s="2" t="s">
        <v>217</v>
      </c>
      <c r="FC531" s="2" t="s">
        <v>1692</v>
      </c>
      <c r="FD531" s="2" t="s">
        <v>2857</v>
      </c>
      <c r="FE531" s="2" t="s">
        <v>232</v>
      </c>
      <c r="FF531" s="2" t="s">
        <v>220</v>
      </c>
      <c r="FG531" s="4"/>
      <c r="FH531" s="8"/>
      <c r="FI531" s="4">
        <v>1</v>
      </c>
      <c r="FJ531" s="8">
        <v>52.83</v>
      </c>
      <c r="FK531" s="7">
        <v>-1</v>
      </c>
      <c r="FL531" s="7">
        <v>-1</v>
      </c>
      <c r="FM531" s="2" t="s">
        <v>230</v>
      </c>
      <c r="FN531" s="2" t="s">
        <v>217</v>
      </c>
      <c r="FO531" s="2" t="s">
        <v>246</v>
      </c>
      <c r="FP531" s="2" t="s">
        <v>1483</v>
      </c>
      <c r="FQ531" s="2" t="s">
        <v>232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277</v>
      </c>
      <c r="FZ531" s="2" t="s">
        <v>217</v>
      </c>
      <c r="GA531" s="2" t="s">
        <v>220</v>
      </c>
      <c r="GB531" s="2" t="s">
        <v>220</v>
      </c>
      <c r="GC531" s="2" t="s">
        <v>232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230</v>
      </c>
      <c r="GL531" s="2" t="s">
        <v>217</v>
      </c>
      <c r="GM531" s="2" t="s">
        <v>250</v>
      </c>
      <c r="GN531" s="2" t="s">
        <v>2052</v>
      </c>
      <c r="GO531" s="2" t="s">
        <v>232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268</v>
      </c>
      <c r="GX531" s="2" t="s">
        <v>217</v>
      </c>
      <c r="GY531" s="2" t="s">
        <v>220</v>
      </c>
      <c r="GZ531" s="2" t="s">
        <v>220</v>
      </c>
      <c r="HA531" s="2" t="s">
        <v>232</v>
      </c>
      <c r="HB531" s="2" t="s">
        <v>220</v>
      </c>
      <c r="HC531" s="4">
        <v>1</v>
      </c>
      <c r="HD531" s="8">
        <v>40.37</v>
      </c>
      <c r="HE531" s="4"/>
      <c r="HF531" s="8"/>
      <c r="HG531" s="7"/>
      <c r="HH531" s="7"/>
      <c r="HI531" s="2" t="s">
        <v>230</v>
      </c>
      <c r="HJ531" s="2" t="s">
        <v>217</v>
      </c>
      <c r="HK531" s="2" t="s">
        <v>961</v>
      </c>
      <c r="HL531" s="2" t="s">
        <v>999</v>
      </c>
      <c r="HM531" s="2" t="s">
        <v>232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230</v>
      </c>
      <c r="HV531" s="2" t="s">
        <v>217</v>
      </c>
      <c r="HW531" s="2" t="s">
        <v>970</v>
      </c>
      <c r="HX531" s="2" t="s">
        <v>220</v>
      </c>
      <c r="HY531" s="2" t="s">
        <v>232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230</v>
      </c>
      <c r="IH531" s="2" t="s">
        <v>217</v>
      </c>
      <c r="II531" s="2" t="s">
        <v>591</v>
      </c>
      <c r="IJ531" s="2" t="s">
        <v>4093</v>
      </c>
      <c r="IK531" s="2" t="s">
        <v>232</v>
      </c>
      <c r="IL531" s="2" t="s">
        <v>220</v>
      </c>
      <c r="IM531" s="4"/>
      <c r="IN531" s="8"/>
      <c r="IO531" s="4">
        <v>1</v>
      </c>
      <c r="IP531" s="8">
        <v>55.12</v>
      </c>
      <c r="IQ531" s="7">
        <v>-1</v>
      </c>
      <c r="IR531" s="7">
        <v>-1</v>
      </c>
      <c r="IS531" s="2" t="s">
        <v>230</v>
      </c>
      <c r="IT531" s="2" t="s">
        <v>217</v>
      </c>
      <c r="IU531" s="2" t="s">
        <v>3988</v>
      </c>
      <c r="IV531" s="2" t="s">
        <v>1019</v>
      </c>
      <c r="IW531" s="2" t="s">
        <v>232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254</v>
      </c>
      <c r="JF531" s="2" t="s">
        <v>217</v>
      </c>
      <c r="JG531" s="2" t="s">
        <v>220</v>
      </c>
      <c r="JH531" s="2" t="s">
        <v>220</v>
      </c>
      <c r="JI531" s="2" t="s">
        <v>232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416</v>
      </c>
      <c r="JR531" s="2" t="s">
        <v>270</v>
      </c>
      <c r="JS531" s="2" t="s">
        <v>603</v>
      </c>
      <c r="JT531" s="2" t="s">
        <v>220</v>
      </c>
      <c r="JU531" s="2" t="s">
        <v>232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277</v>
      </c>
      <c r="KD531" s="2" t="s">
        <v>217</v>
      </c>
      <c r="KE531" s="2" t="s">
        <v>220</v>
      </c>
      <c r="KF531" s="2" t="s">
        <v>220</v>
      </c>
      <c r="KG531" s="2" t="s">
        <v>232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230</v>
      </c>
      <c r="KP531" s="2" t="s">
        <v>217</v>
      </c>
      <c r="KQ531" s="2" t="s">
        <v>921</v>
      </c>
      <c r="KR531" s="2" t="s">
        <v>2481</v>
      </c>
      <c r="KS531" s="2" t="s">
        <v>232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268</v>
      </c>
      <c r="LB531" s="2" t="s">
        <v>217</v>
      </c>
      <c r="LC531" s="2" t="s">
        <v>220</v>
      </c>
      <c r="LD531" s="2" t="s">
        <v>220</v>
      </c>
      <c r="LE531" s="2" t="s">
        <v>232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254</v>
      </c>
      <c r="LN531" s="2" t="s">
        <v>217</v>
      </c>
      <c r="LO531" s="2" t="s">
        <v>220</v>
      </c>
      <c r="LP531" s="2" t="s">
        <v>220</v>
      </c>
      <c r="LQ531" s="2" t="s">
        <v>232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230</v>
      </c>
      <c r="LZ531" s="2" t="s">
        <v>270</v>
      </c>
      <c r="MA531" s="2" t="s">
        <v>543</v>
      </c>
      <c r="MB531" s="2" t="s">
        <v>3170</v>
      </c>
      <c r="MC531" s="2" t="s">
        <v>232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268</v>
      </c>
      <c r="ML531" s="2" t="s">
        <v>217</v>
      </c>
      <c r="MM531" s="2" t="s">
        <v>220</v>
      </c>
      <c r="MN531" s="2" t="s">
        <v>220</v>
      </c>
      <c r="MO531" s="2" t="s">
        <v>232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230</v>
      </c>
      <c r="MX531" s="2" t="s">
        <v>274</v>
      </c>
      <c r="MY531" s="2" t="s">
        <v>4006</v>
      </c>
      <c r="MZ531" s="2" t="s">
        <v>2337</v>
      </c>
      <c r="NA531" s="2" t="s">
        <v>269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220</v>
      </c>
      <c r="NK531" s="2" t="s">
        <v>220</v>
      </c>
      <c r="NL531" s="2" t="s">
        <v>220</v>
      </c>
      <c r="NM531" s="2" t="s">
        <v>220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277</v>
      </c>
      <c r="NV531" s="2" t="s">
        <v>217</v>
      </c>
      <c r="NW531" s="2" t="s">
        <v>220</v>
      </c>
      <c r="NX531" s="2" t="s">
        <v>220</v>
      </c>
      <c r="NY531" s="2" t="s">
        <v>232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220</v>
      </c>
      <c r="OI531" s="2" t="s">
        <v>220</v>
      </c>
      <c r="OJ531" s="2" t="s">
        <v>220</v>
      </c>
      <c r="OK531" s="2" t="s">
        <v>220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230</v>
      </c>
      <c r="OT531" s="2" t="s">
        <v>270</v>
      </c>
      <c r="OU531" s="2" t="s">
        <v>2022</v>
      </c>
      <c r="OV531" s="2" t="s">
        <v>2371</v>
      </c>
      <c r="OW531" s="2" t="s">
        <v>232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220</v>
      </c>
      <c r="PG531" s="2" t="s">
        <v>220</v>
      </c>
      <c r="PH531" s="2" t="s">
        <v>220</v>
      </c>
      <c r="PI531" s="2" t="s">
        <v>220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230</v>
      </c>
      <c r="PR531" s="2" t="s">
        <v>270</v>
      </c>
      <c r="PS531" s="2" t="s">
        <v>278</v>
      </c>
      <c r="PT531" s="2" t="s">
        <v>1905</v>
      </c>
      <c r="PU531" s="2" t="s">
        <v>232</v>
      </c>
      <c r="PV531" s="2" t="s">
        <v>220</v>
      </c>
      <c r="PW531" s="4">
        <v>587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</row>
    <row r="532">
      <c r="A532" s="2" t="s">
        <v>4094</v>
      </c>
      <c r="B532" s="2" t="s">
        <v>209</v>
      </c>
      <c r="C532" s="2" t="s">
        <v>3945</v>
      </c>
      <c r="D532" s="2" t="s">
        <v>2394</v>
      </c>
      <c r="E532" s="2" t="s">
        <v>2558</v>
      </c>
      <c r="F532" s="2" t="s">
        <v>4089</v>
      </c>
      <c r="G532" s="2" t="s">
        <v>4089</v>
      </c>
      <c r="H532" s="2" t="s">
        <v>4089</v>
      </c>
      <c r="I532" s="2" t="s">
        <v>4064</v>
      </c>
      <c r="J532" s="2" t="s">
        <v>282</v>
      </c>
      <c r="K532" s="2" t="s">
        <v>2567</v>
      </c>
      <c r="L532" s="3">
        <v>54.99</v>
      </c>
      <c r="M532" s="3">
        <v>57.74</v>
      </c>
      <c r="N532" s="3">
        <v>109.99</v>
      </c>
      <c r="O532" s="2" t="s">
        <v>217</v>
      </c>
      <c r="P532" s="2" t="s">
        <v>405</v>
      </c>
      <c r="Q532" s="2" t="s">
        <v>219</v>
      </c>
      <c r="R532" s="2" t="s">
        <v>220</v>
      </c>
      <c r="S532" s="2" t="s">
        <v>4014</v>
      </c>
      <c r="T532" s="2" t="s">
        <v>220</v>
      </c>
      <c r="U532" s="2" t="s">
        <v>220</v>
      </c>
      <c r="V532" s="2" t="s">
        <v>4090</v>
      </c>
      <c r="W532" s="2" t="s">
        <v>3015</v>
      </c>
      <c r="X532" s="2" t="s">
        <v>1672</v>
      </c>
      <c r="Y532" s="2" t="s">
        <v>582</v>
      </c>
      <c r="Z532" s="4">
        <v>343</v>
      </c>
      <c r="AA532" s="4">
        <f>=ROUNDDOWN(34.3,0)</f>
      </c>
      <c r="AB532" s="5">
        <v>10</v>
      </c>
      <c r="AC532" s="2" t="s">
        <v>220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>
        <v>9</v>
      </c>
      <c r="AQ532" s="8">
        <v>512.01</v>
      </c>
      <c r="AR532" s="4">
        <v>10</v>
      </c>
      <c r="AS532" s="8">
        <v>567.56</v>
      </c>
      <c r="AT532" s="7">
        <v>-0.1</v>
      </c>
      <c r="AU532" s="7">
        <v>-0.0979</v>
      </c>
      <c r="AV532" s="4" t="s">
        <v>220</v>
      </c>
      <c r="AW532" s="8" t="s">
        <v>220</v>
      </c>
      <c r="AX532" s="4" t="s">
        <v>220</v>
      </c>
      <c r="AY532" s="8" t="s">
        <v>220</v>
      </c>
      <c r="AZ532" s="7" t="s">
        <v>220</v>
      </c>
      <c r="BA532" s="7" t="s">
        <v>220</v>
      </c>
      <c r="BB532" s="7">
        <v>0.5576</v>
      </c>
      <c r="BC532" s="4" t="s">
        <v>220</v>
      </c>
      <c r="BD532" s="8" t="s">
        <v>220</v>
      </c>
      <c r="BE532" s="4" t="s">
        <v>220</v>
      </c>
      <c r="BF532" s="8" t="s">
        <v>220</v>
      </c>
      <c r="BG532" s="7" t="s">
        <v>220</v>
      </c>
      <c r="BH532" s="7" t="s">
        <v>220</v>
      </c>
      <c r="BI532" s="7" t="s">
        <v>220</v>
      </c>
      <c r="BJ532" s="4">
        <v>9</v>
      </c>
      <c r="BK532" s="8">
        <v>512.01</v>
      </c>
      <c r="BL532" s="2" t="s">
        <v>2979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230</v>
      </c>
      <c r="BV532" s="2" t="s">
        <v>274</v>
      </c>
      <c r="BW532" s="2" t="s">
        <v>220</v>
      </c>
      <c r="BX532" s="2" t="s">
        <v>2667</v>
      </c>
      <c r="BY532" s="2" t="s">
        <v>269</v>
      </c>
      <c r="BZ532" s="2" t="s">
        <v>220</v>
      </c>
      <c r="CA532" s="4">
        <v>3</v>
      </c>
      <c r="CB532" s="8">
        <v>181.11</v>
      </c>
      <c r="CC532" s="4"/>
      <c r="CD532" s="8"/>
      <c r="CE532" s="7"/>
      <c r="CF532" s="7"/>
      <c r="CG532" s="2" t="s">
        <v>230</v>
      </c>
      <c r="CH532" s="2" t="s">
        <v>217</v>
      </c>
      <c r="CI532" s="2" t="s">
        <v>585</v>
      </c>
      <c r="CJ532" s="2" t="s">
        <v>1381</v>
      </c>
      <c r="CK532" s="2" t="s">
        <v>232</v>
      </c>
      <c r="CL532" s="2" t="s">
        <v>220</v>
      </c>
      <c r="CM532" s="4"/>
      <c r="CN532" s="8"/>
      <c r="CO532" s="4">
        <v>1</v>
      </c>
      <c r="CP532" s="8">
        <v>57.19</v>
      </c>
      <c r="CQ532" s="7">
        <v>-1</v>
      </c>
      <c r="CR532" s="7">
        <v>-1</v>
      </c>
      <c r="CS532" s="2" t="s">
        <v>230</v>
      </c>
      <c r="CT532" s="2" t="s">
        <v>217</v>
      </c>
      <c r="CU532" s="2" t="s">
        <v>4000</v>
      </c>
      <c r="CV532" s="2" t="s">
        <v>4095</v>
      </c>
      <c r="CW532" s="2" t="s">
        <v>232</v>
      </c>
      <c r="CX532" s="2" t="s">
        <v>220</v>
      </c>
      <c r="CY532" s="4">
        <v>3</v>
      </c>
      <c r="CZ532" s="8">
        <v>170.88</v>
      </c>
      <c r="DA532" s="4"/>
      <c r="DB532" s="8"/>
      <c r="DC532" s="7"/>
      <c r="DD532" s="7"/>
      <c r="DE532" s="2" t="s">
        <v>230</v>
      </c>
      <c r="DF532" s="2" t="s">
        <v>217</v>
      </c>
      <c r="DG532" s="2" t="s">
        <v>589</v>
      </c>
      <c r="DH532" s="2" t="s">
        <v>4096</v>
      </c>
      <c r="DI532" s="2" t="s">
        <v>232</v>
      </c>
      <c r="DJ532" s="2" t="s">
        <v>220</v>
      </c>
      <c r="DK532" s="4">
        <v>1</v>
      </c>
      <c r="DL532" s="8">
        <v>57.74</v>
      </c>
      <c r="DM532" s="4">
        <v>5</v>
      </c>
      <c r="DN532" s="8">
        <v>288.7</v>
      </c>
      <c r="DO532" s="7">
        <v>-0.8</v>
      </c>
      <c r="DP532" s="7">
        <v>-0.8</v>
      </c>
      <c r="DQ532" s="2" t="s">
        <v>230</v>
      </c>
      <c r="DR532" s="2" t="s">
        <v>217</v>
      </c>
      <c r="DS532" s="2" t="s">
        <v>591</v>
      </c>
      <c r="DT532" s="2" t="s">
        <v>3462</v>
      </c>
      <c r="DU532" s="2" t="s">
        <v>232</v>
      </c>
      <c r="DV532" s="2" t="s">
        <v>220</v>
      </c>
      <c r="DW532" s="4">
        <v>2</v>
      </c>
      <c r="DX532" s="8">
        <v>102.28</v>
      </c>
      <c r="DY532" s="4">
        <v>1</v>
      </c>
      <c r="DZ532" s="8">
        <v>51.14</v>
      </c>
      <c r="EA532" s="7">
        <v>1</v>
      </c>
      <c r="EB532" s="7">
        <v>1</v>
      </c>
      <c r="EC532" s="2" t="s">
        <v>230</v>
      </c>
      <c r="ED532" s="2" t="s">
        <v>217</v>
      </c>
      <c r="EE532" s="2" t="s">
        <v>4002</v>
      </c>
      <c r="EF532" s="2" t="s">
        <v>1691</v>
      </c>
      <c r="EG532" s="2" t="s">
        <v>232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230</v>
      </c>
      <c r="EP532" s="2" t="s">
        <v>217</v>
      </c>
      <c r="EQ532" s="2" t="s">
        <v>312</v>
      </c>
      <c r="ER532" s="2" t="s">
        <v>1090</v>
      </c>
      <c r="ES532" s="2" t="s">
        <v>232</v>
      </c>
      <c r="ET532" s="2" t="s">
        <v>220</v>
      </c>
      <c r="EU532" s="4"/>
      <c r="EV532" s="8"/>
      <c r="EW532" s="4">
        <v>2</v>
      </c>
      <c r="EX532" s="8">
        <v>111.82</v>
      </c>
      <c r="EY532" s="7">
        <v>-1</v>
      </c>
      <c r="EZ532" s="7">
        <v>-1</v>
      </c>
      <c r="FA532" s="2" t="s">
        <v>230</v>
      </c>
      <c r="FB532" s="2" t="s">
        <v>217</v>
      </c>
      <c r="FC532" s="2" t="s">
        <v>1692</v>
      </c>
      <c r="FD532" s="2" t="s">
        <v>4097</v>
      </c>
      <c r="FE532" s="2" t="s">
        <v>232</v>
      </c>
      <c r="FF532" s="2" t="s">
        <v>220</v>
      </c>
      <c r="FG532" s="4"/>
      <c r="FH532" s="8"/>
      <c r="FI532" s="4">
        <v>1</v>
      </c>
      <c r="FJ532" s="8">
        <v>58.71</v>
      </c>
      <c r="FK532" s="7">
        <v>-1</v>
      </c>
      <c r="FL532" s="7">
        <v>-1</v>
      </c>
      <c r="FM532" s="2" t="s">
        <v>230</v>
      </c>
      <c r="FN532" s="2" t="s">
        <v>217</v>
      </c>
      <c r="FO532" s="2" t="s">
        <v>246</v>
      </c>
      <c r="FP532" s="2" t="s">
        <v>2630</v>
      </c>
      <c r="FQ532" s="2" t="s">
        <v>232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277</v>
      </c>
      <c r="FZ532" s="2" t="s">
        <v>217</v>
      </c>
      <c r="GA532" s="2" t="s">
        <v>220</v>
      </c>
      <c r="GB532" s="2" t="s">
        <v>220</v>
      </c>
      <c r="GC532" s="2" t="s">
        <v>232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230</v>
      </c>
      <c r="GL532" s="2" t="s">
        <v>217</v>
      </c>
      <c r="GM532" s="2" t="s">
        <v>250</v>
      </c>
      <c r="GN532" s="2" t="s">
        <v>2613</v>
      </c>
      <c r="GO532" s="2" t="s">
        <v>232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268</v>
      </c>
      <c r="GX532" s="2" t="s">
        <v>217</v>
      </c>
      <c r="GY532" s="2" t="s">
        <v>220</v>
      </c>
      <c r="GZ532" s="2" t="s">
        <v>220</v>
      </c>
      <c r="HA532" s="2" t="s">
        <v>232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230</v>
      </c>
      <c r="HJ532" s="2" t="s">
        <v>217</v>
      </c>
      <c r="HK532" s="2" t="s">
        <v>961</v>
      </c>
      <c r="HL532" s="2" t="s">
        <v>999</v>
      </c>
      <c r="HM532" s="2" t="s">
        <v>232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230</v>
      </c>
      <c r="HV532" s="2" t="s">
        <v>217</v>
      </c>
      <c r="HW532" s="2" t="s">
        <v>970</v>
      </c>
      <c r="HX532" s="2" t="s">
        <v>220</v>
      </c>
      <c r="HY532" s="2" t="s">
        <v>232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230</v>
      </c>
      <c r="IH532" s="2" t="s">
        <v>217</v>
      </c>
      <c r="II532" s="2" t="s">
        <v>591</v>
      </c>
      <c r="IJ532" s="2" t="s">
        <v>3698</v>
      </c>
      <c r="IK532" s="2" t="s">
        <v>232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230</v>
      </c>
      <c r="IT532" s="2" t="s">
        <v>217</v>
      </c>
      <c r="IU532" s="2" t="s">
        <v>3988</v>
      </c>
      <c r="IV532" s="2" t="s">
        <v>300</v>
      </c>
      <c r="IW532" s="2" t="s">
        <v>232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254</v>
      </c>
      <c r="JF532" s="2" t="s">
        <v>217</v>
      </c>
      <c r="JG532" s="2" t="s">
        <v>220</v>
      </c>
      <c r="JH532" s="2" t="s">
        <v>220</v>
      </c>
      <c r="JI532" s="2" t="s">
        <v>232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416</v>
      </c>
      <c r="JR532" s="2" t="s">
        <v>270</v>
      </c>
      <c r="JS532" s="2" t="s">
        <v>603</v>
      </c>
      <c r="JT532" s="2" t="s">
        <v>220</v>
      </c>
      <c r="JU532" s="2" t="s">
        <v>232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277</v>
      </c>
      <c r="KD532" s="2" t="s">
        <v>217</v>
      </c>
      <c r="KE532" s="2" t="s">
        <v>220</v>
      </c>
      <c r="KF532" s="2" t="s">
        <v>220</v>
      </c>
      <c r="KG532" s="2" t="s">
        <v>232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230</v>
      </c>
      <c r="KP532" s="2" t="s">
        <v>217</v>
      </c>
      <c r="KQ532" s="2" t="s">
        <v>921</v>
      </c>
      <c r="KR532" s="2" t="s">
        <v>354</v>
      </c>
      <c r="KS532" s="2" t="s">
        <v>232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268</v>
      </c>
      <c r="LB532" s="2" t="s">
        <v>217</v>
      </c>
      <c r="LC532" s="2" t="s">
        <v>220</v>
      </c>
      <c r="LD532" s="2" t="s">
        <v>220</v>
      </c>
      <c r="LE532" s="2" t="s">
        <v>232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254</v>
      </c>
      <c r="LN532" s="2" t="s">
        <v>217</v>
      </c>
      <c r="LO532" s="2" t="s">
        <v>220</v>
      </c>
      <c r="LP532" s="2" t="s">
        <v>220</v>
      </c>
      <c r="LQ532" s="2" t="s">
        <v>232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230</v>
      </c>
      <c r="LZ532" s="2" t="s">
        <v>270</v>
      </c>
      <c r="MA532" s="2" t="s">
        <v>543</v>
      </c>
      <c r="MB532" s="2" t="s">
        <v>295</v>
      </c>
      <c r="MC532" s="2" t="s">
        <v>232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268</v>
      </c>
      <c r="ML532" s="2" t="s">
        <v>217</v>
      </c>
      <c r="MM532" s="2" t="s">
        <v>220</v>
      </c>
      <c r="MN532" s="2" t="s">
        <v>220</v>
      </c>
      <c r="MO532" s="2" t="s">
        <v>232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230</v>
      </c>
      <c r="MX532" s="2" t="s">
        <v>274</v>
      </c>
      <c r="MY532" s="2" t="s">
        <v>4006</v>
      </c>
      <c r="MZ532" s="2" t="s">
        <v>2337</v>
      </c>
      <c r="NA532" s="2" t="s">
        <v>269</v>
      </c>
      <c r="NB532" s="2" t="s">
        <v>220</v>
      </c>
      <c r="NC532" s="4"/>
      <c r="ND532" s="8"/>
      <c r="NE532" s="4"/>
      <c r="NF532" s="8"/>
      <c r="NG532" s="7"/>
      <c r="NH532" s="7"/>
      <c r="NI532" s="2" t="s">
        <v>220</v>
      </c>
      <c r="NJ532" s="2" t="s">
        <v>220</v>
      </c>
      <c r="NK532" s="2" t="s">
        <v>220</v>
      </c>
      <c r="NL532" s="2" t="s">
        <v>220</v>
      </c>
      <c r="NM532" s="2" t="s">
        <v>220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277</v>
      </c>
      <c r="NV532" s="2" t="s">
        <v>217</v>
      </c>
      <c r="NW532" s="2" t="s">
        <v>220</v>
      </c>
      <c r="NX532" s="2" t="s">
        <v>220</v>
      </c>
      <c r="NY532" s="2" t="s">
        <v>232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220</v>
      </c>
      <c r="OH532" s="2" t="s">
        <v>220</v>
      </c>
      <c r="OI532" s="2" t="s">
        <v>220</v>
      </c>
      <c r="OJ532" s="2" t="s">
        <v>220</v>
      </c>
      <c r="OK532" s="2" t="s">
        <v>220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230</v>
      </c>
      <c r="OT532" s="2" t="s">
        <v>270</v>
      </c>
      <c r="OU532" s="2" t="s">
        <v>2022</v>
      </c>
      <c r="OV532" s="2" t="s">
        <v>3649</v>
      </c>
      <c r="OW532" s="2" t="s">
        <v>232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220</v>
      </c>
      <c r="PF532" s="2" t="s">
        <v>220</v>
      </c>
      <c r="PG532" s="2" t="s">
        <v>220</v>
      </c>
      <c r="PH532" s="2" t="s">
        <v>220</v>
      </c>
      <c r="PI532" s="2" t="s">
        <v>220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230</v>
      </c>
      <c r="PR532" s="2" t="s">
        <v>270</v>
      </c>
      <c r="PS532" s="2" t="s">
        <v>278</v>
      </c>
      <c r="PT532" s="2" t="s">
        <v>3051</v>
      </c>
      <c r="PU532" s="2" t="s">
        <v>232</v>
      </c>
      <c r="PV532" s="2" t="s">
        <v>220</v>
      </c>
      <c r="PW532" s="4">
        <v>343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</row>
    <row r="533">
      <c r="A533" s="2" t="s">
        <v>4098</v>
      </c>
      <c r="B533" s="2" t="s">
        <v>209</v>
      </c>
      <c r="C533" s="2" t="s">
        <v>3945</v>
      </c>
      <c r="D533" s="2" t="s">
        <v>2394</v>
      </c>
      <c r="E533" s="2" t="s">
        <v>2558</v>
      </c>
      <c r="F533" s="2" t="s">
        <v>4099</v>
      </c>
      <c r="G533" s="2" t="s">
        <v>4099</v>
      </c>
      <c r="H533" s="2" t="s">
        <v>4099</v>
      </c>
      <c r="I533" s="2" t="s">
        <v>4100</v>
      </c>
      <c r="J533" s="2" t="s">
        <v>215</v>
      </c>
      <c r="K533" s="2" t="s">
        <v>4101</v>
      </c>
      <c r="L533" s="3">
        <v>48</v>
      </c>
      <c r="M533" s="3">
        <v>50.39</v>
      </c>
      <c r="N533" s="3">
        <v>99.99</v>
      </c>
      <c r="O533" s="2" t="s">
        <v>217</v>
      </c>
      <c r="P533" s="2" t="s">
        <v>405</v>
      </c>
      <c r="Q533" s="2" t="s">
        <v>219</v>
      </c>
      <c r="R533" s="2" t="s">
        <v>220</v>
      </c>
      <c r="S533" s="2" t="s">
        <v>220</v>
      </c>
      <c r="T533" s="2" t="s">
        <v>220</v>
      </c>
      <c r="U533" s="2" t="s">
        <v>220</v>
      </c>
      <c r="V533" s="2" t="s">
        <v>1585</v>
      </c>
      <c r="W533" s="2" t="s">
        <v>3015</v>
      </c>
      <c r="X533" s="2" t="s">
        <v>1672</v>
      </c>
      <c r="Y533" s="2" t="s">
        <v>3239</v>
      </c>
      <c r="Z533" s="4">
        <v>374</v>
      </c>
      <c r="AA533" s="4">
        <f>=ROUNDDOWN(53.4285714285714,0)</f>
      </c>
      <c r="AB533" s="5">
        <v>7</v>
      </c>
      <c r="AC533" s="2" t="s">
        <v>220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10</v>
      </c>
      <c r="AQ533" s="8">
        <v>500.94</v>
      </c>
      <c r="AR533" s="4">
        <v>21</v>
      </c>
      <c r="AS533" s="8">
        <v>1017.75</v>
      </c>
      <c r="AT533" s="7">
        <v>-0.5238</v>
      </c>
      <c r="AU533" s="7">
        <v>-0.5078</v>
      </c>
      <c r="AV533" s="4">
        <v>16</v>
      </c>
      <c r="AW533" s="8">
        <v>837.2</v>
      </c>
      <c r="AX533" s="4">
        <v>31</v>
      </c>
      <c r="AY533" s="8">
        <v>1580.45</v>
      </c>
      <c r="AZ533" s="7">
        <v>-0.4839</v>
      </c>
      <c r="BA533" s="7">
        <v>-0.4703</v>
      </c>
      <c r="BB533" s="7">
        <v>0.5984</v>
      </c>
      <c r="BC533" s="4">
        <v>16</v>
      </c>
      <c r="BD533" s="8">
        <v>837.2</v>
      </c>
      <c r="BE533" s="4">
        <v>31</v>
      </c>
      <c r="BF533" s="8">
        <v>1580.45</v>
      </c>
      <c r="BG533" s="7">
        <v>-0.4839</v>
      </c>
      <c r="BH533" s="7">
        <v>-0.4703</v>
      </c>
      <c r="BI533" s="7">
        <v>1</v>
      </c>
      <c r="BJ533" s="4">
        <v>10</v>
      </c>
      <c r="BK533" s="8">
        <v>500.94</v>
      </c>
      <c r="BL533" s="2" t="s">
        <v>4102</v>
      </c>
      <c r="BM533" s="7">
        <v>1</v>
      </c>
      <c r="BN533" s="7">
        <v>1</v>
      </c>
      <c r="BO533" s="4">
        <v>7</v>
      </c>
      <c r="BP533" s="8">
        <v>357.56</v>
      </c>
      <c r="BQ533" s="4">
        <v>15</v>
      </c>
      <c r="BR533" s="8">
        <v>720.21</v>
      </c>
      <c r="BS533" s="7">
        <v>-0.5333</v>
      </c>
      <c r="BT533" s="7">
        <v>-0.5035</v>
      </c>
      <c r="BU533" s="2" t="s">
        <v>230</v>
      </c>
      <c r="BV533" s="2" t="s">
        <v>217</v>
      </c>
      <c r="BW533" s="2" t="s">
        <v>220</v>
      </c>
      <c r="BX533" s="2" t="s">
        <v>1426</v>
      </c>
      <c r="BY533" s="2" t="s">
        <v>232</v>
      </c>
      <c r="BZ533" s="2" t="s">
        <v>220</v>
      </c>
      <c r="CA533" s="4"/>
      <c r="CB533" s="8"/>
      <c r="CC533" s="4">
        <v>2</v>
      </c>
      <c r="CD533" s="8">
        <v>104.3</v>
      </c>
      <c r="CE533" s="7">
        <v>-1</v>
      </c>
      <c r="CF533" s="7">
        <v>-1</v>
      </c>
      <c r="CG533" s="2" t="s">
        <v>230</v>
      </c>
      <c r="CH533" s="2" t="s">
        <v>217</v>
      </c>
      <c r="CI533" s="2" t="s">
        <v>3356</v>
      </c>
      <c r="CJ533" s="2" t="s">
        <v>2780</v>
      </c>
      <c r="CK533" s="2" t="s">
        <v>232</v>
      </c>
      <c r="CL533" s="2" t="s">
        <v>220</v>
      </c>
      <c r="CM533" s="4"/>
      <c r="CN533" s="8"/>
      <c r="CO533" s="4"/>
      <c r="CP533" s="8"/>
      <c r="CQ533" s="7"/>
      <c r="CR533" s="7"/>
      <c r="CS533" s="2" t="s">
        <v>230</v>
      </c>
      <c r="CT533" s="2" t="s">
        <v>274</v>
      </c>
      <c r="CU533" s="2" t="s">
        <v>4000</v>
      </c>
      <c r="CV533" s="2" t="s">
        <v>1830</v>
      </c>
      <c r="CW533" s="2" t="s">
        <v>232</v>
      </c>
      <c r="CX533" s="2" t="s">
        <v>220</v>
      </c>
      <c r="CY533" s="4">
        <v>1</v>
      </c>
      <c r="CZ533" s="8">
        <v>46.76</v>
      </c>
      <c r="DA533" s="4"/>
      <c r="DB533" s="8"/>
      <c r="DC533" s="7"/>
      <c r="DD533" s="7"/>
      <c r="DE533" s="2" t="s">
        <v>230</v>
      </c>
      <c r="DF533" s="2" t="s">
        <v>217</v>
      </c>
      <c r="DG533" s="2" t="s">
        <v>1835</v>
      </c>
      <c r="DH533" s="2" t="s">
        <v>496</v>
      </c>
      <c r="DI533" s="2" t="s">
        <v>232</v>
      </c>
      <c r="DJ533" s="2" t="s">
        <v>220</v>
      </c>
      <c r="DK533" s="4"/>
      <c r="DL533" s="8"/>
      <c r="DM533" s="4"/>
      <c r="DN533" s="8"/>
      <c r="DO533" s="7"/>
      <c r="DP533" s="7"/>
      <c r="DQ533" s="2" t="s">
        <v>230</v>
      </c>
      <c r="DR533" s="2" t="s">
        <v>217</v>
      </c>
      <c r="DS533" s="2" t="s">
        <v>4103</v>
      </c>
      <c r="DT533" s="2" t="s">
        <v>2765</v>
      </c>
      <c r="DU533" s="2" t="s">
        <v>232</v>
      </c>
      <c r="DV533" s="2" t="s">
        <v>220</v>
      </c>
      <c r="DW533" s="4"/>
      <c r="DX533" s="8"/>
      <c r="DY533" s="4"/>
      <c r="DZ533" s="8"/>
      <c r="EA533" s="7"/>
      <c r="EB533" s="7"/>
      <c r="EC533" s="2" t="s">
        <v>230</v>
      </c>
      <c r="ED533" s="2" t="s">
        <v>217</v>
      </c>
      <c r="EE533" s="2" t="s">
        <v>1649</v>
      </c>
      <c r="EF533" s="2" t="s">
        <v>2615</v>
      </c>
      <c r="EG533" s="2" t="s">
        <v>232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230</v>
      </c>
      <c r="EP533" s="2" t="s">
        <v>217</v>
      </c>
      <c r="EQ533" s="2" t="s">
        <v>518</v>
      </c>
      <c r="ER533" s="2" t="s">
        <v>766</v>
      </c>
      <c r="ES533" s="2" t="s">
        <v>232</v>
      </c>
      <c r="ET533" s="2" t="s">
        <v>220</v>
      </c>
      <c r="EU533" s="4">
        <v>2</v>
      </c>
      <c r="EV533" s="8">
        <v>96.62</v>
      </c>
      <c r="EW533" s="4">
        <v>4</v>
      </c>
      <c r="EX533" s="8">
        <v>193.24</v>
      </c>
      <c r="EY533" s="7">
        <v>-0.5</v>
      </c>
      <c r="EZ533" s="7">
        <v>-0.5</v>
      </c>
      <c r="FA533" s="2" t="s">
        <v>230</v>
      </c>
      <c r="FB533" s="2" t="s">
        <v>217</v>
      </c>
      <c r="FC533" s="2" t="s">
        <v>2696</v>
      </c>
      <c r="FD533" s="2" t="s">
        <v>3902</v>
      </c>
      <c r="FE533" s="2" t="s">
        <v>232</v>
      </c>
      <c r="FF533" s="2" t="s">
        <v>220</v>
      </c>
      <c r="FG533" s="4"/>
      <c r="FH533" s="8"/>
      <c r="FI533" s="4"/>
      <c r="FJ533" s="8"/>
      <c r="FK533" s="7"/>
      <c r="FL533" s="7"/>
      <c r="FM533" s="2" t="s">
        <v>230</v>
      </c>
      <c r="FN533" s="2" t="s">
        <v>217</v>
      </c>
      <c r="FO533" s="2" t="s">
        <v>246</v>
      </c>
      <c r="FP533" s="2" t="s">
        <v>2630</v>
      </c>
      <c r="FQ533" s="2" t="s">
        <v>232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277</v>
      </c>
      <c r="FZ533" s="2" t="s">
        <v>217</v>
      </c>
      <c r="GA533" s="2" t="s">
        <v>220</v>
      </c>
      <c r="GB533" s="2" t="s">
        <v>220</v>
      </c>
      <c r="GC533" s="2" t="s">
        <v>232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230</v>
      </c>
      <c r="GL533" s="2" t="s">
        <v>217</v>
      </c>
      <c r="GM533" s="2" t="s">
        <v>380</v>
      </c>
      <c r="GN533" s="2" t="s">
        <v>220</v>
      </c>
      <c r="GO533" s="2" t="s">
        <v>232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268</v>
      </c>
      <c r="GX533" s="2" t="s">
        <v>217</v>
      </c>
      <c r="GY533" s="2" t="s">
        <v>220</v>
      </c>
      <c r="GZ533" s="2" t="s">
        <v>220</v>
      </c>
      <c r="HA533" s="2" t="s">
        <v>232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230</v>
      </c>
      <c r="HJ533" s="2" t="s">
        <v>217</v>
      </c>
      <c r="HK533" s="2" t="s">
        <v>961</v>
      </c>
      <c r="HL533" s="2" t="s">
        <v>2255</v>
      </c>
      <c r="HM533" s="2" t="s">
        <v>232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230</v>
      </c>
      <c r="HV533" s="2" t="s">
        <v>217</v>
      </c>
      <c r="HW533" s="2" t="s">
        <v>970</v>
      </c>
      <c r="HX533" s="2" t="s">
        <v>220</v>
      </c>
      <c r="HY533" s="2" t="s">
        <v>232</v>
      </c>
      <c r="HZ533" s="2" t="s">
        <v>220</v>
      </c>
      <c r="IA533" s="4"/>
      <c r="IB533" s="8"/>
      <c r="IC533" s="4"/>
      <c r="ID533" s="8"/>
      <c r="IE533" s="7"/>
      <c r="IF533" s="7"/>
      <c r="IG533" s="2" t="s">
        <v>230</v>
      </c>
      <c r="IH533" s="2" t="s">
        <v>217</v>
      </c>
      <c r="II533" s="2" t="s">
        <v>3649</v>
      </c>
      <c r="IJ533" s="2" t="s">
        <v>4104</v>
      </c>
      <c r="IK533" s="2" t="s">
        <v>232</v>
      </c>
      <c r="IL533" s="2" t="s">
        <v>220</v>
      </c>
      <c r="IM533" s="4"/>
      <c r="IN533" s="8"/>
      <c r="IO533" s="4"/>
      <c r="IP533" s="8"/>
      <c r="IQ533" s="7"/>
      <c r="IR533" s="7"/>
      <c r="IS533" s="2" t="s">
        <v>1188</v>
      </c>
      <c r="IT533" s="2" t="s">
        <v>270</v>
      </c>
      <c r="IU533" s="2" t="s">
        <v>3988</v>
      </c>
      <c r="IV533" s="2" t="s">
        <v>1576</v>
      </c>
      <c r="IW533" s="2" t="s">
        <v>232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254</v>
      </c>
      <c r="JF533" s="2" t="s">
        <v>217</v>
      </c>
      <c r="JG533" s="2" t="s">
        <v>220</v>
      </c>
      <c r="JH533" s="2" t="s">
        <v>220</v>
      </c>
      <c r="JI533" s="2" t="s">
        <v>232</v>
      </c>
      <c r="JJ533" s="2" t="s">
        <v>220</v>
      </c>
      <c r="JK533" s="4"/>
      <c r="JL533" s="8"/>
      <c r="JM533" s="4"/>
      <c r="JN533" s="8"/>
      <c r="JO533" s="7"/>
      <c r="JP533" s="7"/>
      <c r="JQ533" s="2" t="s">
        <v>277</v>
      </c>
      <c r="JR533" s="2" t="s">
        <v>217</v>
      </c>
      <c r="JS533" s="2" t="s">
        <v>220</v>
      </c>
      <c r="JT533" s="2" t="s">
        <v>220</v>
      </c>
      <c r="JU533" s="2" t="s">
        <v>232</v>
      </c>
      <c r="JV533" s="2" t="s">
        <v>220</v>
      </c>
      <c r="JW533" s="4"/>
      <c r="JX533" s="8"/>
      <c r="JY533" s="4"/>
      <c r="JZ533" s="8"/>
      <c r="KA533" s="7"/>
      <c r="KB533" s="7"/>
      <c r="KC533" s="2" t="s">
        <v>386</v>
      </c>
      <c r="KD533" s="2" t="s">
        <v>217</v>
      </c>
      <c r="KE533" s="2" t="s">
        <v>220</v>
      </c>
      <c r="KF533" s="2" t="s">
        <v>220</v>
      </c>
      <c r="KG533" s="2" t="s">
        <v>232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277</v>
      </c>
      <c r="KP533" s="2" t="s">
        <v>217</v>
      </c>
      <c r="KQ533" s="2" t="s">
        <v>220</v>
      </c>
      <c r="KR533" s="2" t="s">
        <v>220</v>
      </c>
      <c r="KS533" s="2" t="s">
        <v>232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268</v>
      </c>
      <c r="LB533" s="2" t="s">
        <v>217</v>
      </c>
      <c r="LC533" s="2" t="s">
        <v>220</v>
      </c>
      <c r="LD533" s="2" t="s">
        <v>220</v>
      </c>
      <c r="LE533" s="2" t="s">
        <v>232</v>
      </c>
      <c r="LF533" s="2" t="s">
        <v>220</v>
      </c>
      <c r="LG533" s="4"/>
      <c r="LH533" s="8"/>
      <c r="LI533" s="4"/>
      <c r="LJ533" s="8"/>
      <c r="LK533" s="7"/>
      <c r="LL533" s="7"/>
      <c r="LM533" s="2" t="s">
        <v>254</v>
      </c>
      <c r="LN533" s="2" t="s">
        <v>217</v>
      </c>
      <c r="LO533" s="2" t="s">
        <v>220</v>
      </c>
      <c r="LP533" s="2" t="s">
        <v>220</v>
      </c>
      <c r="LQ533" s="2" t="s">
        <v>232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230</v>
      </c>
      <c r="LZ533" s="2" t="s">
        <v>270</v>
      </c>
      <c r="MA533" s="2" t="s">
        <v>543</v>
      </c>
      <c r="MB533" s="2" t="s">
        <v>3764</v>
      </c>
      <c r="MC533" s="2" t="s">
        <v>232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230</v>
      </c>
      <c r="ML533" s="2" t="s">
        <v>270</v>
      </c>
      <c r="MM533" s="2" t="s">
        <v>421</v>
      </c>
      <c r="MN533" s="2" t="s">
        <v>220</v>
      </c>
      <c r="MO533" s="2" t="s">
        <v>232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230</v>
      </c>
      <c r="MX533" s="2" t="s">
        <v>274</v>
      </c>
      <c r="MY533" s="2" t="s">
        <v>1557</v>
      </c>
      <c r="MZ533" s="2" t="s">
        <v>1540</v>
      </c>
      <c r="NA533" s="2" t="s">
        <v>232</v>
      </c>
      <c r="NB533" s="2" t="s">
        <v>220</v>
      </c>
      <c r="NC533" s="4"/>
      <c r="ND533" s="8"/>
      <c r="NE533" s="4"/>
      <c r="NF533" s="8"/>
      <c r="NG533" s="7"/>
      <c r="NH533" s="7"/>
      <c r="NI533" s="2" t="s">
        <v>220</v>
      </c>
      <c r="NJ533" s="2" t="s">
        <v>220</v>
      </c>
      <c r="NK533" s="2" t="s">
        <v>220</v>
      </c>
      <c r="NL533" s="2" t="s">
        <v>220</v>
      </c>
      <c r="NM533" s="2" t="s">
        <v>220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277</v>
      </c>
      <c r="NV533" s="2" t="s">
        <v>217</v>
      </c>
      <c r="NW533" s="2" t="s">
        <v>220</v>
      </c>
      <c r="NX533" s="2" t="s">
        <v>220</v>
      </c>
      <c r="NY533" s="2" t="s">
        <v>232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220</v>
      </c>
      <c r="OH533" s="2" t="s">
        <v>220</v>
      </c>
      <c r="OI533" s="2" t="s">
        <v>220</v>
      </c>
      <c r="OJ533" s="2" t="s">
        <v>220</v>
      </c>
      <c r="OK533" s="2" t="s">
        <v>220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230</v>
      </c>
      <c r="OT533" s="2" t="s">
        <v>270</v>
      </c>
      <c r="OU533" s="2" t="s">
        <v>1420</v>
      </c>
      <c r="OV533" s="2" t="s">
        <v>1932</v>
      </c>
      <c r="OW533" s="2" t="s">
        <v>232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220</v>
      </c>
      <c r="PF533" s="2" t="s">
        <v>220</v>
      </c>
      <c r="PG533" s="2" t="s">
        <v>220</v>
      </c>
      <c r="PH533" s="2" t="s">
        <v>220</v>
      </c>
      <c r="PI533" s="2" t="s">
        <v>220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230</v>
      </c>
      <c r="PR533" s="2" t="s">
        <v>270</v>
      </c>
      <c r="PS533" s="2" t="s">
        <v>278</v>
      </c>
      <c r="PT533" s="2" t="s">
        <v>4061</v>
      </c>
      <c r="PU533" s="2" t="s">
        <v>232</v>
      </c>
      <c r="PV533" s="2" t="s">
        <v>220</v>
      </c>
      <c r="PW533" s="4">
        <v>374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</row>
    <row r="534">
      <c r="A534" s="2" t="s">
        <v>4105</v>
      </c>
      <c r="B534" s="2" t="s">
        <v>209</v>
      </c>
      <c r="C534" s="2" t="s">
        <v>3945</v>
      </c>
      <c r="D534" s="2" t="s">
        <v>2394</v>
      </c>
      <c r="E534" s="2" t="s">
        <v>2558</v>
      </c>
      <c r="F534" s="2" t="s">
        <v>4099</v>
      </c>
      <c r="G534" s="2" t="s">
        <v>4099</v>
      </c>
      <c r="H534" s="2" t="s">
        <v>4099</v>
      </c>
      <c r="I534" s="2" t="s">
        <v>4100</v>
      </c>
      <c r="J534" s="2" t="s">
        <v>282</v>
      </c>
      <c r="K534" s="2" t="s">
        <v>4101</v>
      </c>
      <c r="L534" s="3">
        <v>52.8</v>
      </c>
      <c r="M534" s="3">
        <v>55.43</v>
      </c>
      <c r="N534" s="3">
        <v>109.99</v>
      </c>
      <c r="O534" s="2" t="s">
        <v>217</v>
      </c>
      <c r="P534" s="2" t="s">
        <v>405</v>
      </c>
      <c r="Q534" s="2" t="s">
        <v>219</v>
      </c>
      <c r="R534" s="2" t="s">
        <v>220</v>
      </c>
      <c r="S534" s="2" t="s">
        <v>220</v>
      </c>
      <c r="T534" s="2" t="s">
        <v>220</v>
      </c>
      <c r="U534" s="2" t="s">
        <v>220</v>
      </c>
      <c r="V534" s="2" t="s">
        <v>1585</v>
      </c>
      <c r="W534" s="2" t="s">
        <v>3015</v>
      </c>
      <c r="X534" s="2" t="s">
        <v>1672</v>
      </c>
      <c r="Y534" s="2" t="s">
        <v>3239</v>
      </c>
      <c r="Z534" s="4">
        <v>187</v>
      </c>
      <c r="AA534" s="4">
        <f>=ROUNDDOWN(31.1666666666667,0)</f>
      </c>
      <c r="AB534" s="5">
        <v>6</v>
      </c>
      <c r="AC534" s="2" t="s">
        <v>220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6</v>
      </c>
      <c r="AQ534" s="8">
        <v>336.26</v>
      </c>
      <c r="AR534" s="4">
        <v>10</v>
      </c>
      <c r="AS534" s="8">
        <v>562.7</v>
      </c>
      <c r="AT534" s="7">
        <v>-0.4</v>
      </c>
      <c r="AU534" s="7">
        <v>-0.4024</v>
      </c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>
        <v>0.4016</v>
      </c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 t="s">
        <v>220</v>
      </c>
      <c r="BJ534" s="4">
        <v>6</v>
      </c>
      <c r="BK534" s="8">
        <v>336.26</v>
      </c>
      <c r="BL534" s="2" t="s">
        <v>4106</v>
      </c>
      <c r="BM534" s="7">
        <v>1</v>
      </c>
      <c r="BN534" s="7">
        <v>1</v>
      </c>
      <c r="BO534" s="4">
        <v>2</v>
      </c>
      <c r="BP534" s="8">
        <v>113.52</v>
      </c>
      <c r="BQ534" s="4">
        <v>6</v>
      </c>
      <c r="BR534" s="8">
        <v>340.56</v>
      </c>
      <c r="BS534" s="7">
        <v>-0.6667</v>
      </c>
      <c r="BT534" s="7">
        <v>-0.6667</v>
      </c>
      <c r="BU534" s="2" t="s">
        <v>230</v>
      </c>
      <c r="BV534" s="2" t="s">
        <v>217</v>
      </c>
      <c r="BW534" s="2" t="s">
        <v>220</v>
      </c>
      <c r="BX534" s="2" t="s">
        <v>1426</v>
      </c>
      <c r="BY534" s="2" t="s">
        <v>232</v>
      </c>
      <c r="BZ534" s="2" t="s">
        <v>220</v>
      </c>
      <c r="CA534" s="4">
        <v>1</v>
      </c>
      <c r="CB534" s="8">
        <v>57.95</v>
      </c>
      <c r="CC534" s="4"/>
      <c r="CD534" s="8"/>
      <c r="CE534" s="7"/>
      <c r="CF534" s="7"/>
      <c r="CG534" s="2" t="s">
        <v>230</v>
      </c>
      <c r="CH534" s="2" t="s">
        <v>217</v>
      </c>
      <c r="CI534" s="2" t="s">
        <v>3356</v>
      </c>
      <c r="CJ534" s="2" t="s">
        <v>2615</v>
      </c>
      <c r="CK534" s="2" t="s">
        <v>232</v>
      </c>
      <c r="CL534" s="2" t="s">
        <v>220</v>
      </c>
      <c r="CM534" s="4"/>
      <c r="CN534" s="8"/>
      <c r="CO534" s="4"/>
      <c r="CP534" s="8"/>
      <c r="CQ534" s="7"/>
      <c r="CR534" s="7"/>
      <c r="CS534" s="2" t="s">
        <v>230</v>
      </c>
      <c r="CT534" s="2" t="s">
        <v>274</v>
      </c>
      <c r="CU534" s="2" t="s">
        <v>4000</v>
      </c>
      <c r="CV534" s="2" t="s">
        <v>236</v>
      </c>
      <c r="CW534" s="2" t="s">
        <v>232</v>
      </c>
      <c r="CX534" s="2" t="s">
        <v>220</v>
      </c>
      <c r="CY534" s="4">
        <v>2</v>
      </c>
      <c r="CZ534" s="8">
        <v>109.36</v>
      </c>
      <c r="DA534" s="4">
        <v>1</v>
      </c>
      <c r="DB534" s="8">
        <v>54.68</v>
      </c>
      <c r="DC534" s="7">
        <v>1</v>
      </c>
      <c r="DD534" s="7">
        <v>1</v>
      </c>
      <c r="DE534" s="2" t="s">
        <v>230</v>
      </c>
      <c r="DF534" s="2" t="s">
        <v>217</v>
      </c>
      <c r="DG534" s="2" t="s">
        <v>1835</v>
      </c>
      <c r="DH534" s="2" t="s">
        <v>4107</v>
      </c>
      <c r="DI534" s="2" t="s">
        <v>232</v>
      </c>
      <c r="DJ534" s="2" t="s">
        <v>220</v>
      </c>
      <c r="DK534" s="4">
        <v>1</v>
      </c>
      <c r="DL534" s="8">
        <v>55.43</v>
      </c>
      <c r="DM534" s="4"/>
      <c r="DN534" s="8"/>
      <c r="DO534" s="7"/>
      <c r="DP534" s="7"/>
      <c r="DQ534" s="2" t="s">
        <v>230</v>
      </c>
      <c r="DR534" s="2" t="s">
        <v>217</v>
      </c>
      <c r="DS534" s="2" t="s">
        <v>4103</v>
      </c>
      <c r="DT534" s="2" t="s">
        <v>1408</v>
      </c>
      <c r="DU534" s="2" t="s">
        <v>232</v>
      </c>
      <c r="DV534" s="2" t="s">
        <v>220</v>
      </c>
      <c r="DW534" s="4"/>
      <c r="DX534" s="8"/>
      <c r="DY534" s="4"/>
      <c r="DZ534" s="8"/>
      <c r="EA534" s="7"/>
      <c r="EB534" s="7"/>
      <c r="EC534" s="2" t="s">
        <v>230</v>
      </c>
      <c r="ED534" s="2" t="s">
        <v>217</v>
      </c>
      <c r="EE534" s="2" t="s">
        <v>1649</v>
      </c>
      <c r="EF534" s="2" t="s">
        <v>3177</v>
      </c>
      <c r="EG534" s="2" t="s">
        <v>232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230</v>
      </c>
      <c r="EP534" s="2" t="s">
        <v>217</v>
      </c>
      <c r="EQ534" s="2" t="s">
        <v>312</v>
      </c>
      <c r="ER534" s="2" t="s">
        <v>1593</v>
      </c>
      <c r="ES534" s="2" t="s">
        <v>232</v>
      </c>
      <c r="ET534" s="2" t="s">
        <v>220</v>
      </c>
      <c r="EU534" s="4"/>
      <c r="EV534" s="8"/>
      <c r="EW534" s="4">
        <v>1</v>
      </c>
      <c r="EX534" s="8">
        <v>53.68</v>
      </c>
      <c r="EY534" s="7">
        <v>-1</v>
      </c>
      <c r="EZ534" s="7">
        <v>-1</v>
      </c>
      <c r="FA534" s="2" t="s">
        <v>230</v>
      </c>
      <c r="FB534" s="2" t="s">
        <v>217</v>
      </c>
      <c r="FC534" s="2" t="s">
        <v>2696</v>
      </c>
      <c r="FD534" s="2" t="s">
        <v>2218</v>
      </c>
      <c r="FE534" s="2" t="s">
        <v>232</v>
      </c>
      <c r="FF534" s="2" t="s">
        <v>220</v>
      </c>
      <c r="FG534" s="4"/>
      <c r="FH534" s="8"/>
      <c r="FI534" s="4">
        <v>1</v>
      </c>
      <c r="FJ534" s="8">
        <v>56.36</v>
      </c>
      <c r="FK534" s="7">
        <v>-1</v>
      </c>
      <c r="FL534" s="7">
        <v>-1</v>
      </c>
      <c r="FM534" s="2" t="s">
        <v>230</v>
      </c>
      <c r="FN534" s="2" t="s">
        <v>217</v>
      </c>
      <c r="FO534" s="2" t="s">
        <v>246</v>
      </c>
      <c r="FP534" s="2" t="s">
        <v>666</v>
      </c>
      <c r="FQ534" s="2" t="s">
        <v>232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277</v>
      </c>
      <c r="FZ534" s="2" t="s">
        <v>217</v>
      </c>
      <c r="GA534" s="2" t="s">
        <v>220</v>
      </c>
      <c r="GB534" s="2" t="s">
        <v>220</v>
      </c>
      <c r="GC534" s="2" t="s">
        <v>232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230</v>
      </c>
      <c r="GL534" s="2" t="s">
        <v>217</v>
      </c>
      <c r="GM534" s="2" t="s">
        <v>380</v>
      </c>
      <c r="GN534" s="2" t="s">
        <v>220</v>
      </c>
      <c r="GO534" s="2" t="s">
        <v>232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268</v>
      </c>
      <c r="GX534" s="2" t="s">
        <v>217</v>
      </c>
      <c r="GY534" s="2" t="s">
        <v>220</v>
      </c>
      <c r="GZ534" s="2" t="s">
        <v>220</v>
      </c>
      <c r="HA534" s="2" t="s">
        <v>232</v>
      </c>
      <c r="HB534" s="2" t="s">
        <v>220</v>
      </c>
      <c r="HC534" s="4"/>
      <c r="HD534" s="8"/>
      <c r="HE534" s="4">
        <v>1</v>
      </c>
      <c r="HF534" s="8">
        <v>57.42</v>
      </c>
      <c r="HG534" s="7">
        <v>-1</v>
      </c>
      <c r="HH534" s="7">
        <v>-1</v>
      </c>
      <c r="HI534" s="2" t="s">
        <v>230</v>
      </c>
      <c r="HJ534" s="2" t="s">
        <v>217</v>
      </c>
      <c r="HK534" s="2" t="s">
        <v>961</v>
      </c>
      <c r="HL534" s="2" t="s">
        <v>1739</v>
      </c>
      <c r="HM534" s="2" t="s">
        <v>232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230</v>
      </c>
      <c r="HV534" s="2" t="s">
        <v>217</v>
      </c>
      <c r="HW534" s="2" t="s">
        <v>970</v>
      </c>
      <c r="HX534" s="2" t="s">
        <v>220</v>
      </c>
      <c r="HY534" s="2" t="s">
        <v>232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230</v>
      </c>
      <c r="IH534" s="2" t="s">
        <v>217</v>
      </c>
      <c r="II534" s="2" t="s">
        <v>3649</v>
      </c>
      <c r="IJ534" s="2" t="s">
        <v>2385</v>
      </c>
      <c r="IK534" s="2" t="s">
        <v>232</v>
      </c>
      <c r="IL534" s="2" t="s">
        <v>220</v>
      </c>
      <c r="IM534" s="4"/>
      <c r="IN534" s="8"/>
      <c r="IO534" s="4"/>
      <c r="IP534" s="8"/>
      <c r="IQ534" s="7"/>
      <c r="IR534" s="7"/>
      <c r="IS534" s="2" t="s">
        <v>1188</v>
      </c>
      <c r="IT534" s="2" t="s">
        <v>270</v>
      </c>
      <c r="IU534" s="2" t="s">
        <v>3988</v>
      </c>
      <c r="IV534" s="2" t="s">
        <v>2194</v>
      </c>
      <c r="IW534" s="2" t="s">
        <v>232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254</v>
      </c>
      <c r="JF534" s="2" t="s">
        <v>217</v>
      </c>
      <c r="JG534" s="2" t="s">
        <v>220</v>
      </c>
      <c r="JH534" s="2" t="s">
        <v>220</v>
      </c>
      <c r="JI534" s="2" t="s">
        <v>232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277</v>
      </c>
      <c r="JR534" s="2" t="s">
        <v>217</v>
      </c>
      <c r="JS534" s="2" t="s">
        <v>220</v>
      </c>
      <c r="JT534" s="2" t="s">
        <v>220</v>
      </c>
      <c r="JU534" s="2" t="s">
        <v>232</v>
      </c>
      <c r="JV534" s="2" t="s">
        <v>220</v>
      </c>
      <c r="JW534" s="4"/>
      <c r="JX534" s="8"/>
      <c r="JY534" s="4"/>
      <c r="JZ534" s="8"/>
      <c r="KA534" s="7"/>
      <c r="KB534" s="7"/>
      <c r="KC534" s="2" t="s">
        <v>386</v>
      </c>
      <c r="KD534" s="2" t="s">
        <v>217</v>
      </c>
      <c r="KE534" s="2" t="s">
        <v>220</v>
      </c>
      <c r="KF534" s="2" t="s">
        <v>220</v>
      </c>
      <c r="KG534" s="2" t="s">
        <v>232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277</v>
      </c>
      <c r="KP534" s="2" t="s">
        <v>217</v>
      </c>
      <c r="KQ534" s="2" t="s">
        <v>220</v>
      </c>
      <c r="KR534" s="2" t="s">
        <v>220</v>
      </c>
      <c r="KS534" s="2" t="s">
        <v>232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268</v>
      </c>
      <c r="LB534" s="2" t="s">
        <v>217</v>
      </c>
      <c r="LC534" s="2" t="s">
        <v>220</v>
      </c>
      <c r="LD534" s="2" t="s">
        <v>220</v>
      </c>
      <c r="LE534" s="2" t="s">
        <v>232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254</v>
      </c>
      <c r="LN534" s="2" t="s">
        <v>217</v>
      </c>
      <c r="LO534" s="2" t="s">
        <v>220</v>
      </c>
      <c r="LP534" s="2" t="s">
        <v>220</v>
      </c>
      <c r="LQ534" s="2" t="s">
        <v>232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230</v>
      </c>
      <c r="LZ534" s="2" t="s">
        <v>270</v>
      </c>
      <c r="MA534" s="2" t="s">
        <v>543</v>
      </c>
      <c r="MB534" s="2" t="s">
        <v>932</v>
      </c>
      <c r="MC534" s="2" t="s">
        <v>232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230</v>
      </c>
      <c r="ML534" s="2" t="s">
        <v>270</v>
      </c>
      <c r="MM534" s="2" t="s">
        <v>421</v>
      </c>
      <c r="MN534" s="2" t="s">
        <v>220</v>
      </c>
      <c r="MO534" s="2" t="s">
        <v>232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230</v>
      </c>
      <c r="MX534" s="2" t="s">
        <v>274</v>
      </c>
      <c r="MY534" s="2" t="s">
        <v>1557</v>
      </c>
      <c r="MZ534" s="2" t="s">
        <v>3904</v>
      </c>
      <c r="NA534" s="2" t="s">
        <v>232</v>
      </c>
      <c r="NB534" s="2" t="s">
        <v>220</v>
      </c>
      <c r="NC534" s="4"/>
      <c r="ND534" s="8"/>
      <c r="NE534" s="4"/>
      <c r="NF534" s="8"/>
      <c r="NG534" s="7"/>
      <c r="NH534" s="7"/>
      <c r="NI534" s="2" t="s">
        <v>220</v>
      </c>
      <c r="NJ534" s="2" t="s">
        <v>220</v>
      </c>
      <c r="NK534" s="2" t="s">
        <v>220</v>
      </c>
      <c r="NL534" s="2" t="s">
        <v>220</v>
      </c>
      <c r="NM534" s="2" t="s">
        <v>220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277</v>
      </c>
      <c r="NV534" s="2" t="s">
        <v>217</v>
      </c>
      <c r="NW534" s="2" t="s">
        <v>220</v>
      </c>
      <c r="NX534" s="2" t="s">
        <v>220</v>
      </c>
      <c r="NY534" s="2" t="s">
        <v>232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220</v>
      </c>
      <c r="OH534" s="2" t="s">
        <v>220</v>
      </c>
      <c r="OI534" s="2" t="s">
        <v>220</v>
      </c>
      <c r="OJ534" s="2" t="s">
        <v>220</v>
      </c>
      <c r="OK534" s="2" t="s">
        <v>220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230</v>
      </c>
      <c r="OT534" s="2" t="s">
        <v>270</v>
      </c>
      <c r="OU534" s="2" t="s">
        <v>1420</v>
      </c>
      <c r="OV534" s="2" t="s">
        <v>3822</v>
      </c>
      <c r="OW534" s="2" t="s">
        <v>232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220</v>
      </c>
      <c r="PG534" s="2" t="s">
        <v>220</v>
      </c>
      <c r="PH534" s="2" t="s">
        <v>220</v>
      </c>
      <c r="PI534" s="2" t="s">
        <v>220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230</v>
      </c>
      <c r="PR534" s="2" t="s">
        <v>270</v>
      </c>
      <c r="PS534" s="2" t="s">
        <v>278</v>
      </c>
      <c r="PT534" s="2" t="s">
        <v>4061</v>
      </c>
      <c r="PU534" s="2" t="s">
        <v>232</v>
      </c>
      <c r="PV534" s="2" t="s">
        <v>220</v>
      </c>
      <c r="PW534" s="4">
        <v>187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</row>
    <row r="535">
      <c r="A535" s="2" t="s">
        <v>4108</v>
      </c>
      <c r="B535" s="2" t="s">
        <v>209</v>
      </c>
      <c r="C535" s="2" t="s">
        <v>3945</v>
      </c>
      <c r="D535" s="2" t="s">
        <v>2394</v>
      </c>
      <c r="E535" s="2" t="s">
        <v>2558</v>
      </c>
      <c r="F535" s="2" t="s">
        <v>4109</v>
      </c>
      <c r="G535" s="2" t="s">
        <v>4109</v>
      </c>
      <c r="H535" s="2" t="s">
        <v>4109</v>
      </c>
      <c r="I535" s="2" t="s">
        <v>4013</v>
      </c>
      <c r="J535" s="2" t="s">
        <v>215</v>
      </c>
      <c r="K535" s="2" t="s">
        <v>2567</v>
      </c>
      <c r="L535" s="3">
        <v>49.99</v>
      </c>
      <c r="M535" s="3">
        <v>52.49</v>
      </c>
      <c r="N535" s="3">
        <v>109.99</v>
      </c>
      <c r="O535" s="2" t="s">
        <v>217</v>
      </c>
      <c r="P535" s="2" t="s">
        <v>439</v>
      </c>
      <c r="Q535" s="2" t="s">
        <v>219</v>
      </c>
      <c r="R535" s="2" t="s">
        <v>220</v>
      </c>
      <c r="S535" s="2" t="s">
        <v>4014</v>
      </c>
      <c r="T535" s="2" t="s">
        <v>220</v>
      </c>
      <c r="U535" s="2" t="s">
        <v>220</v>
      </c>
      <c r="V535" s="2" t="s">
        <v>1585</v>
      </c>
      <c r="W535" s="2" t="s">
        <v>3015</v>
      </c>
      <c r="X535" s="2" t="s">
        <v>1672</v>
      </c>
      <c r="Y535" s="2" t="s">
        <v>582</v>
      </c>
      <c r="Z535" s="4">
        <v>123</v>
      </c>
      <c r="AA535" s="4">
        <f>=ROUNDDOWN(20.5,0)</f>
      </c>
      <c r="AB535" s="5">
        <v>6</v>
      </c>
      <c r="AC535" s="2" t="s">
        <v>524</v>
      </c>
      <c r="AD535" s="4">
        <v>60</v>
      </c>
      <c r="AE535" s="4">
        <v>240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6</v>
      </c>
      <c r="AQ535" s="8">
        <v>332.02</v>
      </c>
      <c r="AR535" s="4">
        <v>10</v>
      </c>
      <c r="AS535" s="8">
        <v>548.9</v>
      </c>
      <c r="AT535" s="7">
        <v>-0.4</v>
      </c>
      <c r="AU535" s="7">
        <v>-0.3951</v>
      </c>
      <c r="AV535" s="4">
        <v>12</v>
      </c>
      <c r="AW535" s="8">
        <v>693.46</v>
      </c>
      <c r="AX535" s="4">
        <v>21</v>
      </c>
      <c r="AY535" s="8">
        <v>1208.52</v>
      </c>
      <c r="AZ535" s="7">
        <v>-0.4286</v>
      </c>
      <c r="BA535" s="7">
        <v>-0.4262</v>
      </c>
      <c r="BB535" s="7">
        <v>0.4788</v>
      </c>
      <c r="BC535" s="4">
        <v>12</v>
      </c>
      <c r="BD535" s="8">
        <v>693.46</v>
      </c>
      <c r="BE535" s="4">
        <v>21</v>
      </c>
      <c r="BF535" s="8">
        <v>1208.52</v>
      </c>
      <c r="BG535" s="7">
        <v>-0.4286</v>
      </c>
      <c r="BH535" s="7">
        <v>-0.4262</v>
      </c>
      <c r="BI535" s="7">
        <v>1</v>
      </c>
      <c r="BJ535" s="4">
        <v>6</v>
      </c>
      <c r="BK535" s="8">
        <v>332.02</v>
      </c>
      <c r="BL535" s="2" t="s">
        <v>4051</v>
      </c>
      <c r="BM535" s="7">
        <v>1</v>
      </c>
      <c r="BN535" s="7">
        <v>1</v>
      </c>
      <c r="BO535" s="4">
        <v>1</v>
      </c>
      <c r="BP535" s="8">
        <v>53.21</v>
      </c>
      <c r="BQ535" s="4">
        <v>5</v>
      </c>
      <c r="BR535" s="8">
        <v>266.05</v>
      </c>
      <c r="BS535" s="7">
        <v>-0.8</v>
      </c>
      <c r="BT535" s="7">
        <v>-0.8</v>
      </c>
      <c r="BU535" s="2" t="s">
        <v>230</v>
      </c>
      <c r="BV535" s="2" t="s">
        <v>217</v>
      </c>
      <c r="BW535" s="2" t="s">
        <v>220</v>
      </c>
      <c r="BX535" s="2" t="s">
        <v>2667</v>
      </c>
      <c r="BY535" s="2" t="s">
        <v>232</v>
      </c>
      <c r="BZ535" s="2" t="s">
        <v>220</v>
      </c>
      <c r="CA535" s="4"/>
      <c r="CB535" s="8"/>
      <c r="CC535" s="4">
        <v>1</v>
      </c>
      <c r="CD535" s="8">
        <v>56.91</v>
      </c>
      <c r="CE535" s="7">
        <v>-1</v>
      </c>
      <c r="CF535" s="7">
        <v>-1</v>
      </c>
      <c r="CG535" s="2" t="s">
        <v>230</v>
      </c>
      <c r="CH535" s="2" t="s">
        <v>217</v>
      </c>
      <c r="CI535" s="2" t="s">
        <v>585</v>
      </c>
      <c r="CJ535" s="2" t="s">
        <v>1993</v>
      </c>
      <c r="CK535" s="2" t="s">
        <v>232</v>
      </c>
      <c r="CL535" s="2" t="s">
        <v>220</v>
      </c>
      <c r="CM535" s="4"/>
      <c r="CN535" s="8"/>
      <c r="CO535" s="4"/>
      <c r="CP535" s="8"/>
      <c r="CQ535" s="7"/>
      <c r="CR535" s="7"/>
      <c r="CS535" s="2" t="s">
        <v>230</v>
      </c>
      <c r="CT535" s="2" t="s">
        <v>217</v>
      </c>
      <c r="CU535" s="2" t="s">
        <v>4000</v>
      </c>
      <c r="CV535" s="2" t="s">
        <v>2406</v>
      </c>
      <c r="CW535" s="2" t="s">
        <v>269</v>
      </c>
      <c r="CX535" s="2" t="s">
        <v>220</v>
      </c>
      <c r="CY535" s="4">
        <v>2</v>
      </c>
      <c r="CZ535" s="8">
        <v>110.74</v>
      </c>
      <c r="DA535" s="4">
        <v>1</v>
      </c>
      <c r="DB535" s="8">
        <v>55.37</v>
      </c>
      <c r="DC535" s="7">
        <v>1</v>
      </c>
      <c r="DD535" s="7">
        <v>1</v>
      </c>
      <c r="DE535" s="2" t="s">
        <v>230</v>
      </c>
      <c r="DF535" s="2" t="s">
        <v>217</v>
      </c>
      <c r="DG535" s="2" t="s">
        <v>589</v>
      </c>
      <c r="DH535" s="2" t="s">
        <v>4110</v>
      </c>
      <c r="DI535" s="2" t="s">
        <v>232</v>
      </c>
      <c r="DJ535" s="2" t="s">
        <v>220</v>
      </c>
      <c r="DK535" s="4"/>
      <c r="DL535" s="8"/>
      <c r="DM535" s="4"/>
      <c r="DN535" s="8"/>
      <c r="DO535" s="7"/>
      <c r="DP535" s="7"/>
      <c r="DQ535" s="2" t="s">
        <v>230</v>
      </c>
      <c r="DR535" s="2" t="s">
        <v>217</v>
      </c>
      <c r="DS535" s="2" t="s">
        <v>591</v>
      </c>
      <c r="DT535" s="2" t="s">
        <v>679</v>
      </c>
      <c r="DU535" s="2" t="s">
        <v>232</v>
      </c>
      <c r="DV535" s="2" t="s">
        <v>220</v>
      </c>
      <c r="DW535" s="4">
        <v>1</v>
      </c>
      <c r="DX535" s="8">
        <v>52.61</v>
      </c>
      <c r="DY535" s="4"/>
      <c r="DZ535" s="8"/>
      <c r="EA535" s="7"/>
      <c r="EB535" s="7"/>
      <c r="EC535" s="2" t="s">
        <v>230</v>
      </c>
      <c r="ED535" s="2" t="s">
        <v>217</v>
      </c>
      <c r="EE535" s="2" t="s">
        <v>4002</v>
      </c>
      <c r="EF535" s="2" t="s">
        <v>1689</v>
      </c>
      <c r="EG535" s="2" t="s">
        <v>232</v>
      </c>
      <c r="EH535" s="2" t="s">
        <v>220</v>
      </c>
      <c r="EI535" s="4">
        <v>1</v>
      </c>
      <c r="EJ535" s="8">
        <v>60.35</v>
      </c>
      <c r="EK535" s="4">
        <v>1</v>
      </c>
      <c r="EL535" s="8">
        <v>60.35</v>
      </c>
      <c r="EM535" s="7"/>
      <c r="EN535" s="7"/>
      <c r="EO535" s="2" t="s">
        <v>230</v>
      </c>
      <c r="EP535" s="2" t="s">
        <v>217</v>
      </c>
      <c r="EQ535" s="2" t="s">
        <v>681</v>
      </c>
      <c r="ER535" s="2" t="s">
        <v>2051</v>
      </c>
      <c r="ES535" s="2" t="s">
        <v>232</v>
      </c>
      <c r="ET535" s="2" t="s">
        <v>220</v>
      </c>
      <c r="EU535" s="4">
        <v>1</v>
      </c>
      <c r="EV535" s="8">
        <v>55.11</v>
      </c>
      <c r="EW535" s="4"/>
      <c r="EX535" s="8"/>
      <c r="EY535" s="7"/>
      <c r="EZ535" s="7"/>
      <c r="FA535" s="2" t="s">
        <v>230</v>
      </c>
      <c r="FB535" s="2" t="s">
        <v>217</v>
      </c>
      <c r="FC535" s="2" t="s">
        <v>1692</v>
      </c>
      <c r="FD535" s="2" t="s">
        <v>2821</v>
      </c>
      <c r="FE535" s="2" t="s">
        <v>232</v>
      </c>
      <c r="FF535" s="2" t="s">
        <v>220</v>
      </c>
      <c r="FG535" s="4"/>
      <c r="FH535" s="8"/>
      <c r="FI535" s="4">
        <v>2</v>
      </c>
      <c r="FJ535" s="8">
        <v>110.22</v>
      </c>
      <c r="FK535" s="7">
        <v>-1</v>
      </c>
      <c r="FL535" s="7">
        <v>-1</v>
      </c>
      <c r="FM535" s="2" t="s">
        <v>230</v>
      </c>
      <c r="FN535" s="2" t="s">
        <v>217</v>
      </c>
      <c r="FO535" s="2" t="s">
        <v>246</v>
      </c>
      <c r="FP535" s="2" t="s">
        <v>1679</v>
      </c>
      <c r="FQ535" s="2" t="s">
        <v>232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277</v>
      </c>
      <c r="FZ535" s="2" t="s">
        <v>217</v>
      </c>
      <c r="GA535" s="2" t="s">
        <v>220</v>
      </c>
      <c r="GB535" s="2" t="s">
        <v>220</v>
      </c>
      <c r="GC535" s="2" t="s">
        <v>232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230</v>
      </c>
      <c r="GL535" s="2" t="s">
        <v>217</v>
      </c>
      <c r="GM535" s="2" t="s">
        <v>250</v>
      </c>
      <c r="GN535" s="2" t="s">
        <v>1726</v>
      </c>
      <c r="GO535" s="2" t="s">
        <v>232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268</v>
      </c>
      <c r="GX535" s="2" t="s">
        <v>217</v>
      </c>
      <c r="GY535" s="2" t="s">
        <v>220</v>
      </c>
      <c r="GZ535" s="2" t="s">
        <v>220</v>
      </c>
      <c r="HA535" s="2" t="s">
        <v>232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230</v>
      </c>
      <c r="HJ535" s="2" t="s">
        <v>217</v>
      </c>
      <c r="HK535" s="2" t="s">
        <v>961</v>
      </c>
      <c r="HL535" s="2" t="s">
        <v>1443</v>
      </c>
      <c r="HM535" s="2" t="s">
        <v>232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230</v>
      </c>
      <c r="HV535" s="2" t="s">
        <v>217</v>
      </c>
      <c r="HW535" s="2" t="s">
        <v>970</v>
      </c>
      <c r="HX535" s="2" t="s">
        <v>220</v>
      </c>
      <c r="HY535" s="2" t="s">
        <v>232</v>
      </c>
      <c r="HZ535" s="2" t="s">
        <v>220</v>
      </c>
      <c r="IA535" s="4"/>
      <c r="IB535" s="8"/>
      <c r="IC535" s="4"/>
      <c r="ID535" s="8"/>
      <c r="IE535" s="7"/>
      <c r="IF535" s="7"/>
      <c r="IG535" s="2" t="s">
        <v>230</v>
      </c>
      <c r="IH535" s="2" t="s">
        <v>217</v>
      </c>
      <c r="II535" s="2" t="s">
        <v>591</v>
      </c>
      <c r="IJ535" s="2" t="s">
        <v>2850</v>
      </c>
      <c r="IK535" s="2" t="s">
        <v>232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277</v>
      </c>
      <c r="IT535" s="2" t="s">
        <v>217</v>
      </c>
      <c r="IU535" s="2" t="s">
        <v>220</v>
      </c>
      <c r="IV535" s="2" t="s">
        <v>220</v>
      </c>
      <c r="IW535" s="2" t="s">
        <v>232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254</v>
      </c>
      <c r="JF535" s="2" t="s">
        <v>217</v>
      </c>
      <c r="JG535" s="2" t="s">
        <v>220</v>
      </c>
      <c r="JH535" s="2" t="s">
        <v>220</v>
      </c>
      <c r="JI535" s="2" t="s">
        <v>232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416</v>
      </c>
      <c r="JR535" s="2" t="s">
        <v>270</v>
      </c>
      <c r="JS535" s="2" t="s">
        <v>858</v>
      </c>
      <c r="JT535" s="2" t="s">
        <v>220</v>
      </c>
      <c r="JU535" s="2" t="s">
        <v>232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277</v>
      </c>
      <c r="KD535" s="2" t="s">
        <v>217</v>
      </c>
      <c r="KE535" s="2" t="s">
        <v>220</v>
      </c>
      <c r="KF535" s="2" t="s">
        <v>220</v>
      </c>
      <c r="KG535" s="2" t="s">
        <v>232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254</v>
      </c>
      <c r="KP535" s="2" t="s">
        <v>217</v>
      </c>
      <c r="KQ535" s="2" t="s">
        <v>220</v>
      </c>
      <c r="KR535" s="2" t="s">
        <v>220</v>
      </c>
      <c r="KS535" s="2" t="s">
        <v>232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220</v>
      </c>
      <c r="LB535" s="2" t="s">
        <v>220</v>
      </c>
      <c r="LC535" s="2" t="s">
        <v>220</v>
      </c>
      <c r="LD535" s="2" t="s">
        <v>220</v>
      </c>
      <c r="LE535" s="2" t="s">
        <v>220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254</v>
      </c>
      <c r="LN535" s="2" t="s">
        <v>217</v>
      </c>
      <c r="LO535" s="2" t="s">
        <v>220</v>
      </c>
      <c r="LP535" s="2" t="s">
        <v>220</v>
      </c>
      <c r="LQ535" s="2" t="s">
        <v>232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220</v>
      </c>
      <c r="MA535" s="2" t="s">
        <v>220</v>
      </c>
      <c r="MB535" s="2" t="s">
        <v>220</v>
      </c>
      <c r="MC535" s="2" t="s">
        <v>220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230</v>
      </c>
      <c r="ML535" s="2" t="s">
        <v>270</v>
      </c>
      <c r="MM535" s="2" t="s">
        <v>520</v>
      </c>
      <c r="MN535" s="2" t="s">
        <v>4111</v>
      </c>
      <c r="MO535" s="2" t="s">
        <v>232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230</v>
      </c>
      <c r="MX535" s="2" t="s">
        <v>274</v>
      </c>
      <c r="MY535" s="2" t="s">
        <v>4006</v>
      </c>
      <c r="MZ535" s="2" t="s">
        <v>1381</v>
      </c>
      <c r="NA535" s="2" t="s">
        <v>269</v>
      </c>
      <c r="NB535" s="2" t="s">
        <v>220</v>
      </c>
      <c r="NC535" s="4"/>
      <c r="ND535" s="8"/>
      <c r="NE535" s="4"/>
      <c r="NF535" s="8"/>
      <c r="NG535" s="7"/>
      <c r="NH535" s="7"/>
      <c r="NI535" s="2" t="s">
        <v>220</v>
      </c>
      <c r="NJ535" s="2" t="s">
        <v>220</v>
      </c>
      <c r="NK535" s="2" t="s">
        <v>220</v>
      </c>
      <c r="NL535" s="2" t="s">
        <v>220</v>
      </c>
      <c r="NM535" s="2" t="s">
        <v>220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277</v>
      </c>
      <c r="NV535" s="2" t="s">
        <v>217</v>
      </c>
      <c r="NW535" s="2" t="s">
        <v>220</v>
      </c>
      <c r="NX535" s="2" t="s">
        <v>220</v>
      </c>
      <c r="NY535" s="2" t="s">
        <v>232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220</v>
      </c>
      <c r="OH535" s="2" t="s">
        <v>220</v>
      </c>
      <c r="OI535" s="2" t="s">
        <v>220</v>
      </c>
      <c r="OJ535" s="2" t="s">
        <v>220</v>
      </c>
      <c r="OK535" s="2" t="s">
        <v>220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230</v>
      </c>
      <c r="OT535" s="2" t="s">
        <v>270</v>
      </c>
      <c r="OU535" s="2" t="s">
        <v>2022</v>
      </c>
      <c r="OV535" s="2" t="s">
        <v>2451</v>
      </c>
      <c r="OW535" s="2" t="s">
        <v>232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220</v>
      </c>
      <c r="PF535" s="2" t="s">
        <v>220</v>
      </c>
      <c r="PG535" s="2" t="s">
        <v>220</v>
      </c>
      <c r="PH535" s="2" t="s">
        <v>220</v>
      </c>
      <c r="PI535" s="2" t="s">
        <v>220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230</v>
      </c>
      <c r="PR535" s="2" t="s">
        <v>270</v>
      </c>
      <c r="PS535" s="2" t="s">
        <v>278</v>
      </c>
      <c r="PT535" s="2" t="s">
        <v>4061</v>
      </c>
      <c r="PU535" s="2" t="s">
        <v>232</v>
      </c>
      <c r="PV535" s="2" t="s">
        <v>220</v>
      </c>
      <c r="PW535" s="4">
        <v>123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>
        <v>60</v>
      </c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>
        <v>70</v>
      </c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>
        <v>110</v>
      </c>
      <c r="TE535" s="4"/>
      <c r="TF535" s="4"/>
      <c r="TG535" s="4"/>
      <c r="TH535" s="4"/>
    </row>
    <row r="536">
      <c r="A536" s="2" t="s">
        <v>4112</v>
      </c>
      <c r="B536" s="2" t="s">
        <v>209</v>
      </c>
      <c r="C536" s="2" t="s">
        <v>3945</v>
      </c>
      <c r="D536" s="2" t="s">
        <v>2394</v>
      </c>
      <c r="E536" s="2" t="s">
        <v>2558</v>
      </c>
      <c r="F536" s="2" t="s">
        <v>4109</v>
      </c>
      <c r="G536" s="2" t="s">
        <v>4109</v>
      </c>
      <c r="H536" s="2" t="s">
        <v>4109</v>
      </c>
      <c r="I536" s="2" t="s">
        <v>4013</v>
      </c>
      <c r="J536" s="2" t="s">
        <v>282</v>
      </c>
      <c r="K536" s="2" t="s">
        <v>2567</v>
      </c>
      <c r="L536" s="3">
        <v>54.99</v>
      </c>
      <c r="M536" s="3">
        <v>57.74</v>
      </c>
      <c r="N536" s="3">
        <v>119.99</v>
      </c>
      <c r="O536" s="2" t="s">
        <v>217</v>
      </c>
      <c r="P536" s="2" t="s">
        <v>439</v>
      </c>
      <c r="Q536" s="2" t="s">
        <v>219</v>
      </c>
      <c r="R536" s="2" t="s">
        <v>220</v>
      </c>
      <c r="S536" s="2" t="s">
        <v>4014</v>
      </c>
      <c r="T536" s="2" t="s">
        <v>220</v>
      </c>
      <c r="U536" s="2" t="s">
        <v>220</v>
      </c>
      <c r="V536" s="2" t="s">
        <v>1585</v>
      </c>
      <c r="W536" s="2" t="s">
        <v>3015</v>
      </c>
      <c r="X536" s="2" t="s">
        <v>1672</v>
      </c>
      <c r="Y536" s="2" t="s">
        <v>582</v>
      </c>
      <c r="Z536" s="4">
        <v>112</v>
      </c>
      <c r="AA536" s="4">
        <f>=ROUNDDOWN(16,0)</f>
      </c>
      <c r="AB536" s="5">
        <v>7</v>
      </c>
      <c r="AC536" s="2" t="s">
        <v>524</v>
      </c>
      <c r="AD536" s="4">
        <v>90</v>
      </c>
      <c r="AE536" s="4">
        <v>320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6</v>
      </c>
      <c r="AQ536" s="8">
        <v>361.44</v>
      </c>
      <c r="AR536" s="4">
        <v>11</v>
      </c>
      <c r="AS536" s="8">
        <v>659.62</v>
      </c>
      <c r="AT536" s="7">
        <v>-0.4545</v>
      </c>
      <c r="AU536" s="7">
        <v>-0.452</v>
      </c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>
        <v>0.5212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 t="s">
        <v>220</v>
      </c>
      <c r="BJ536" s="4">
        <v>7</v>
      </c>
      <c r="BK536" s="8">
        <v>419.18</v>
      </c>
      <c r="BL536" s="2" t="s">
        <v>4113</v>
      </c>
      <c r="BM536" s="7">
        <v>0.8571</v>
      </c>
      <c r="BN536" s="7">
        <v>0.8623</v>
      </c>
      <c r="BO536" s="4">
        <v>1</v>
      </c>
      <c r="BP536" s="8">
        <v>59.95</v>
      </c>
      <c r="BQ536" s="4">
        <v>7</v>
      </c>
      <c r="BR536" s="8">
        <v>419.65</v>
      </c>
      <c r="BS536" s="7">
        <v>-0.8571</v>
      </c>
      <c r="BT536" s="7">
        <v>-0.8571</v>
      </c>
      <c r="BU536" s="2" t="s">
        <v>230</v>
      </c>
      <c r="BV536" s="2" t="s">
        <v>217</v>
      </c>
      <c r="BW536" s="2" t="s">
        <v>220</v>
      </c>
      <c r="BX536" s="2" t="s">
        <v>2667</v>
      </c>
      <c r="BY536" s="2" t="s">
        <v>232</v>
      </c>
      <c r="BZ536" s="2" t="s">
        <v>220</v>
      </c>
      <c r="CA536" s="4"/>
      <c r="CB536" s="8"/>
      <c r="CC536" s="4"/>
      <c r="CD536" s="8"/>
      <c r="CE536" s="7"/>
      <c r="CF536" s="7"/>
      <c r="CG536" s="2" t="s">
        <v>230</v>
      </c>
      <c r="CH536" s="2" t="s">
        <v>217</v>
      </c>
      <c r="CI536" s="2" t="s">
        <v>585</v>
      </c>
      <c r="CJ536" s="2" t="s">
        <v>2353</v>
      </c>
      <c r="CK536" s="2" t="s">
        <v>232</v>
      </c>
      <c r="CL536" s="2" t="s">
        <v>220</v>
      </c>
      <c r="CM536" s="4">
        <v>1</v>
      </c>
      <c r="CN536" s="8">
        <v>57.19</v>
      </c>
      <c r="CO536" s="4">
        <v>1</v>
      </c>
      <c r="CP536" s="8">
        <v>57.19</v>
      </c>
      <c r="CQ536" s="7"/>
      <c r="CR536" s="7"/>
      <c r="CS536" s="2" t="s">
        <v>230</v>
      </c>
      <c r="CT536" s="2" t="s">
        <v>217</v>
      </c>
      <c r="CU536" s="2" t="s">
        <v>4000</v>
      </c>
      <c r="CV536" s="2" t="s">
        <v>247</v>
      </c>
      <c r="CW536" s="2" t="s">
        <v>269</v>
      </c>
      <c r="CX536" s="2" t="s">
        <v>220</v>
      </c>
      <c r="CY536" s="4">
        <v>2</v>
      </c>
      <c r="CZ536" s="8">
        <v>123.04</v>
      </c>
      <c r="DA536" s="4">
        <v>1</v>
      </c>
      <c r="DB536" s="8">
        <v>61.52</v>
      </c>
      <c r="DC536" s="7">
        <v>1</v>
      </c>
      <c r="DD536" s="7">
        <v>1</v>
      </c>
      <c r="DE536" s="2" t="s">
        <v>230</v>
      </c>
      <c r="DF536" s="2" t="s">
        <v>217</v>
      </c>
      <c r="DG536" s="2" t="s">
        <v>589</v>
      </c>
      <c r="DH536" s="2" t="s">
        <v>3244</v>
      </c>
      <c r="DI536" s="2" t="s">
        <v>232</v>
      </c>
      <c r="DJ536" s="2" t="s">
        <v>220</v>
      </c>
      <c r="DK536" s="4"/>
      <c r="DL536" s="8"/>
      <c r="DM536" s="4"/>
      <c r="DN536" s="8"/>
      <c r="DO536" s="7"/>
      <c r="DP536" s="7"/>
      <c r="DQ536" s="2" t="s">
        <v>230</v>
      </c>
      <c r="DR536" s="2" t="s">
        <v>217</v>
      </c>
      <c r="DS536" s="2" t="s">
        <v>591</v>
      </c>
      <c r="DT536" s="2" t="s">
        <v>679</v>
      </c>
      <c r="DU536" s="2" t="s">
        <v>232</v>
      </c>
      <c r="DV536" s="2" t="s">
        <v>220</v>
      </c>
      <c r="DW536" s="4"/>
      <c r="DX536" s="8"/>
      <c r="DY536" s="4"/>
      <c r="DZ536" s="8"/>
      <c r="EA536" s="7"/>
      <c r="EB536" s="7"/>
      <c r="EC536" s="2" t="s">
        <v>230</v>
      </c>
      <c r="ED536" s="2" t="s">
        <v>217</v>
      </c>
      <c r="EE536" s="2" t="s">
        <v>4002</v>
      </c>
      <c r="EF536" s="2" t="s">
        <v>4114</v>
      </c>
      <c r="EG536" s="2" t="s">
        <v>232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230</v>
      </c>
      <c r="EP536" s="2" t="s">
        <v>217</v>
      </c>
      <c r="EQ536" s="2" t="s">
        <v>312</v>
      </c>
      <c r="ER536" s="2" t="s">
        <v>1906</v>
      </c>
      <c r="ES536" s="2" t="s">
        <v>232</v>
      </c>
      <c r="ET536" s="2" t="s">
        <v>220</v>
      </c>
      <c r="EU536" s="4">
        <v>1</v>
      </c>
      <c r="EV536" s="8">
        <v>60.63</v>
      </c>
      <c r="EW536" s="4"/>
      <c r="EX536" s="8"/>
      <c r="EY536" s="7"/>
      <c r="EZ536" s="7"/>
      <c r="FA536" s="2" t="s">
        <v>230</v>
      </c>
      <c r="FB536" s="2" t="s">
        <v>217</v>
      </c>
      <c r="FC536" s="2" t="s">
        <v>1692</v>
      </c>
      <c r="FD536" s="2" t="s">
        <v>3115</v>
      </c>
      <c r="FE536" s="2" t="s">
        <v>232</v>
      </c>
      <c r="FF536" s="2" t="s">
        <v>220</v>
      </c>
      <c r="FG536" s="4"/>
      <c r="FH536" s="8"/>
      <c r="FI536" s="4">
        <v>2</v>
      </c>
      <c r="FJ536" s="8">
        <v>121.26</v>
      </c>
      <c r="FK536" s="7">
        <v>-1</v>
      </c>
      <c r="FL536" s="7">
        <v>-1</v>
      </c>
      <c r="FM536" s="2" t="s">
        <v>230</v>
      </c>
      <c r="FN536" s="2" t="s">
        <v>217</v>
      </c>
      <c r="FO536" s="2" t="s">
        <v>246</v>
      </c>
      <c r="FP536" s="2" t="s">
        <v>480</v>
      </c>
      <c r="FQ536" s="2" t="s">
        <v>232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277</v>
      </c>
      <c r="FZ536" s="2" t="s">
        <v>217</v>
      </c>
      <c r="GA536" s="2" t="s">
        <v>220</v>
      </c>
      <c r="GB536" s="2" t="s">
        <v>220</v>
      </c>
      <c r="GC536" s="2" t="s">
        <v>232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230</v>
      </c>
      <c r="GL536" s="2" t="s">
        <v>217</v>
      </c>
      <c r="GM536" s="2" t="s">
        <v>250</v>
      </c>
      <c r="GN536" s="2" t="s">
        <v>220</v>
      </c>
      <c r="GO536" s="2" t="s">
        <v>232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268</v>
      </c>
      <c r="GX536" s="2" t="s">
        <v>217</v>
      </c>
      <c r="GY536" s="2" t="s">
        <v>220</v>
      </c>
      <c r="GZ536" s="2" t="s">
        <v>220</v>
      </c>
      <c r="HA536" s="2" t="s">
        <v>232</v>
      </c>
      <c r="HB536" s="2" t="s">
        <v>220</v>
      </c>
      <c r="HC536" s="4">
        <v>1</v>
      </c>
      <c r="HD536" s="8">
        <v>60.63</v>
      </c>
      <c r="HE536" s="4"/>
      <c r="HF536" s="8"/>
      <c r="HG536" s="7"/>
      <c r="HH536" s="7"/>
      <c r="HI536" s="2" t="s">
        <v>230</v>
      </c>
      <c r="HJ536" s="2" t="s">
        <v>217</v>
      </c>
      <c r="HK536" s="2" t="s">
        <v>961</v>
      </c>
      <c r="HL536" s="2" t="s">
        <v>1443</v>
      </c>
      <c r="HM536" s="2" t="s">
        <v>232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230</v>
      </c>
      <c r="HV536" s="2" t="s">
        <v>217</v>
      </c>
      <c r="HW536" s="2" t="s">
        <v>970</v>
      </c>
      <c r="HX536" s="2" t="s">
        <v>220</v>
      </c>
      <c r="HY536" s="2" t="s">
        <v>232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230</v>
      </c>
      <c r="IH536" s="2" t="s">
        <v>217</v>
      </c>
      <c r="II536" s="2" t="s">
        <v>591</v>
      </c>
      <c r="IJ536" s="2" t="s">
        <v>2667</v>
      </c>
      <c r="IK536" s="2" t="s">
        <v>232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277</v>
      </c>
      <c r="IT536" s="2" t="s">
        <v>217</v>
      </c>
      <c r="IU536" s="2" t="s">
        <v>220</v>
      </c>
      <c r="IV536" s="2" t="s">
        <v>220</v>
      </c>
      <c r="IW536" s="2" t="s">
        <v>232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254</v>
      </c>
      <c r="JF536" s="2" t="s">
        <v>217</v>
      </c>
      <c r="JG536" s="2" t="s">
        <v>220</v>
      </c>
      <c r="JH536" s="2" t="s">
        <v>220</v>
      </c>
      <c r="JI536" s="2" t="s">
        <v>232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416</v>
      </c>
      <c r="JR536" s="2" t="s">
        <v>270</v>
      </c>
      <c r="JS536" s="2" t="s">
        <v>603</v>
      </c>
      <c r="JT536" s="2" t="s">
        <v>220</v>
      </c>
      <c r="JU536" s="2" t="s">
        <v>232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277</v>
      </c>
      <c r="KD536" s="2" t="s">
        <v>217</v>
      </c>
      <c r="KE536" s="2" t="s">
        <v>220</v>
      </c>
      <c r="KF536" s="2" t="s">
        <v>220</v>
      </c>
      <c r="KG536" s="2" t="s">
        <v>232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254</v>
      </c>
      <c r="KP536" s="2" t="s">
        <v>217</v>
      </c>
      <c r="KQ536" s="2" t="s">
        <v>220</v>
      </c>
      <c r="KR536" s="2" t="s">
        <v>220</v>
      </c>
      <c r="KS536" s="2" t="s">
        <v>232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268</v>
      </c>
      <c r="LB536" s="2" t="s">
        <v>217</v>
      </c>
      <c r="LC536" s="2" t="s">
        <v>220</v>
      </c>
      <c r="LD536" s="2" t="s">
        <v>220</v>
      </c>
      <c r="LE536" s="2" t="s">
        <v>232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254</v>
      </c>
      <c r="LN536" s="2" t="s">
        <v>217</v>
      </c>
      <c r="LO536" s="2" t="s">
        <v>220</v>
      </c>
      <c r="LP536" s="2" t="s">
        <v>220</v>
      </c>
      <c r="LQ536" s="2" t="s">
        <v>232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230</v>
      </c>
      <c r="LZ536" s="2" t="s">
        <v>270</v>
      </c>
      <c r="MA536" s="2" t="s">
        <v>390</v>
      </c>
      <c r="MB536" s="2" t="s">
        <v>376</v>
      </c>
      <c r="MC536" s="2" t="s">
        <v>232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230</v>
      </c>
      <c r="ML536" s="2" t="s">
        <v>270</v>
      </c>
      <c r="MM536" s="2" t="s">
        <v>520</v>
      </c>
      <c r="MN536" s="2" t="s">
        <v>1263</v>
      </c>
      <c r="MO536" s="2" t="s">
        <v>232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230</v>
      </c>
      <c r="MX536" s="2" t="s">
        <v>274</v>
      </c>
      <c r="MY536" s="2" t="s">
        <v>4006</v>
      </c>
      <c r="MZ536" s="2" t="s">
        <v>2335</v>
      </c>
      <c r="NA536" s="2" t="s">
        <v>269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220</v>
      </c>
      <c r="NJ536" s="2" t="s">
        <v>220</v>
      </c>
      <c r="NK536" s="2" t="s">
        <v>220</v>
      </c>
      <c r="NL536" s="2" t="s">
        <v>220</v>
      </c>
      <c r="NM536" s="2" t="s">
        <v>220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277</v>
      </c>
      <c r="NV536" s="2" t="s">
        <v>217</v>
      </c>
      <c r="NW536" s="2" t="s">
        <v>220</v>
      </c>
      <c r="NX536" s="2" t="s">
        <v>220</v>
      </c>
      <c r="NY536" s="2" t="s">
        <v>232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220</v>
      </c>
      <c r="OH536" s="2" t="s">
        <v>220</v>
      </c>
      <c r="OI536" s="2" t="s">
        <v>220</v>
      </c>
      <c r="OJ536" s="2" t="s">
        <v>220</v>
      </c>
      <c r="OK536" s="2" t="s">
        <v>220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230</v>
      </c>
      <c r="OT536" s="2" t="s">
        <v>270</v>
      </c>
      <c r="OU536" s="2" t="s">
        <v>2022</v>
      </c>
      <c r="OV536" s="2" t="s">
        <v>4115</v>
      </c>
      <c r="OW536" s="2" t="s">
        <v>232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220</v>
      </c>
      <c r="PF536" s="2" t="s">
        <v>220</v>
      </c>
      <c r="PG536" s="2" t="s">
        <v>220</v>
      </c>
      <c r="PH536" s="2" t="s">
        <v>220</v>
      </c>
      <c r="PI536" s="2" t="s">
        <v>220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230</v>
      </c>
      <c r="PR536" s="2" t="s">
        <v>270</v>
      </c>
      <c r="PS536" s="2" t="s">
        <v>278</v>
      </c>
      <c r="PT536" s="2" t="s">
        <v>971</v>
      </c>
      <c r="PU536" s="2" t="s">
        <v>232</v>
      </c>
      <c r="PV536" s="2" t="s">
        <v>220</v>
      </c>
      <c r="PW536" s="4">
        <v>112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>
        <v>90</v>
      </c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>
        <v>80</v>
      </c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>
        <v>150</v>
      </c>
      <c r="TE536" s="4"/>
      <c r="TF536" s="4"/>
      <c r="TG536" s="4"/>
      <c r="TH536" s="4"/>
    </row>
    <row r="537">
      <c r="A537" s="2" t="s">
        <v>4116</v>
      </c>
      <c r="B537" s="2" t="s">
        <v>209</v>
      </c>
      <c r="C537" s="2" t="s">
        <v>3945</v>
      </c>
      <c r="D537" s="2" t="s">
        <v>2394</v>
      </c>
      <c r="E537" s="2" t="s">
        <v>2558</v>
      </c>
      <c r="F537" s="2" t="s">
        <v>4117</v>
      </c>
      <c r="G537" s="2" t="s">
        <v>4117</v>
      </c>
      <c r="H537" s="2" t="s">
        <v>4117</v>
      </c>
      <c r="I537" s="2" t="s">
        <v>4032</v>
      </c>
      <c r="J537" s="2" t="s">
        <v>215</v>
      </c>
      <c r="K537" s="2" t="s">
        <v>3973</v>
      </c>
      <c r="L537" s="3">
        <v>52.38</v>
      </c>
      <c r="M537" s="3">
        <v>55</v>
      </c>
      <c r="N537" s="3">
        <v>109.99</v>
      </c>
      <c r="O537" s="2" t="s">
        <v>537</v>
      </c>
      <c r="P537" s="2" t="s">
        <v>538</v>
      </c>
      <c r="Q537" s="2" t="s">
        <v>219</v>
      </c>
      <c r="R537" s="2" t="s">
        <v>220</v>
      </c>
      <c r="S537" s="2" t="s">
        <v>4118</v>
      </c>
      <c r="T537" s="2" t="s">
        <v>222</v>
      </c>
      <c r="U537" s="2" t="s">
        <v>223</v>
      </c>
      <c r="V537" s="2" t="s">
        <v>441</v>
      </c>
      <c r="W537" s="2" t="s">
        <v>3015</v>
      </c>
      <c r="X537" s="2" t="s">
        <v>3029</v>
      </c>
      <c r="Y537" s="2" t="s">
        <v>2476</v>
      </c>
      <c r="Z537" s="4">
        <v>167</v>
      </c>
      <c r="AA537" s="4">
        <f>=ROUNDDOWN(66.8,0)</f>
      </c>
      <c r="AB537" s="5">
        <v>2.5</v>
      </c>
      <c r="AC537" s="2" t="s">
        <v>220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7</v>
      </c>
      <c r="AQ537" s="8">
        <v>280.8</v>
      </c>
      <c r="AR537" s="4">
        <v>1</v>
      </c>
      <c r="AS537" s="8">
        <v>60.24</v>
      </c>
      <c r="AT537" s="7">
        <v>6</v>
      </c>
      <c r="AU537" s="7">
        <v>3.6614</v>
      </c>
      <c r="AV537" s="4">
        <v>13</v>
      </c>
      <c r="AW537" s="8">
        <v>569.07</v>
      </c>
      <c r="AX537" s="4">
        <v>4</v>
      </c>
      <c r="AY537" s="8">
        <v>195</v>
      </c>
      <c r="AZ537" s="7">
        <v>2.25</v>
      </c>
      <c r="BA537" s="7">
        <v>1.9183</v>
      </c>
      <c r="BB537" s="7">
        <v>0.4934</v>
      </c>
      <c r="BC537" s="4">
        <v>13</v>
      </c>
      <c r="BD537" s="8">
        <v>569.07</v>
      </c>
      <c r="BE537" s="4">
        <v>4</v>
      </c>
      <c r="BF537" s="8">
        <v>195</v>
      </c>
      <c r="BG537" s="7">
        <v>2.25</v>
      </c>
      <c r="BH537" s="7">
        <v>1.9183</v>
      </c>
      <c r="BI537" s="7">
        <v>1</v>
      </c>
      <c r="BJ537" s="4">
        <v>7</v>
      </c>
      <c r="BK537" s="8">
        <v>280.8</v>
      </c>
      <c r="BL537" s="2" t="s">
        <v>4119</v>
      </c>
      <c r="BM537" s="7">
        <v>1</v>
      </c>
      <c r="BN537" s="7">
        <v>1</v>
      </c>
      <c r="BO537" s="4">
        <v>1</v>
      </c>
      <c r="BP537" s="8">
        <v>30.12</v>
      </c>
      <c r="BQ537" s="4">
        <v>1</v>
      </c>
      <c r="BR537" s="8">
        <v>60.24</v>
      </c>
      <c r="BS537" s="7"/>
      <c r="BT537" s="7">
        <v>-0.5</v>
      </c>
      <c r="BU537" s="2" t="s">
        <v>230</v>
      </c>
      <c r="BV537" s="2" t="s">
        <v>217</v>
      </c>
      <c r="BW537" s="2" t="s">
        <v>220</v>
      </c>
      <c r="BX537" s="2" t="s">
        <v>542</v>
      </c>
      <c r="BY537" s="2" t="s">
        <v>232</v>
      </c>
      <c r="BZ537" s="2" t="s">
        <v>220</v>
      </c>
      <c r="CA537" s="4"/>
      <c r="CB537" s="8"/>
      <c r="CC537" s="4"/>
      <c r="CD537" s="8"/>
      <c r="CE537" s="7"/>
      <c r="CF537" s="7"/>
      <c r="CG537" s="2" t="s">
        <v>230</v>
      </c>
      <c r="CH537" s="2" t="s">
        <v>217</v>
      </c>
      <c r="CI537" s="2" t="s">
        <v>529</v>
      </c>
      <c r="CJ537" s="2" t="s">
        <v>1269</v>
      </c>
      <c r="CK537" s="2" t="s">
        <v>232</v>
      </c>
      <c r="CL537" s="2" t="s">
        <v>220</v>
      </c>
      <c r="CM537" s="4"/>
      <c r="CN537" s="8"/>
      <c r="CO537" s="4"/>
      <c r="CP537" s="8"/>
      <c r="CQ537" s="7"/>
      <c r="CR537" s="7"/>
      <c r="CS537" s="2" t="s">
        <v>230</v>
      </c>
      <c r="CT537" s="2" t="s">
        <v>274</v>
      </c>
      <c r="CU537" s="2" t="s">
        <v>2065</v>
      </c>
      <c r="CV537" s="2" t="s">
        <v>1738</v>
      </c>
      <c r="CW537" s="2" t="s">
        <v>269</v>
      </c>
      <c r="CX537" s="2" t="s">
        <v>220</v>
      </c>
      <c r="CY537" s="4">
        <v>2</v>
      </c>
      <c r="CZ537" s="8">
        <v>106.02</v>
      </c>
      <c r="DA537" s="4"/>
      <c r="DB537" s="8"/>
      <c r="DC537" s="7"/>
      <c r="DD537" s="7"/>
      <c r="DE537" s="2" t="s">
        <v>230</v>
      </c>
      <c r="DF537" s="2" t="s">
        <v>217</v>
      </c>
      <c r="DG537" s="2" t="s">
        <v>1263</v>
      </c>
      <c r="DH537" s="2" t="s">
        <v>550</v>
      </c>
      <c r="DI537" s="2" t="s">
        <v>232</v>
      </c>
      <c r="DJ537" s="2" t="s">
        <v>220</v>
      </c>
      <c r="DK537" s="4"/>
      <c r="DL537" s="8"/>
      <c r="DM537" s="4"/>
      <c r="DN537" s="8"/>
      <c r="DO537" s="7"/>
      <c r="DP537" s="7"/>
      <c r="DQ537" s="2" t="s">
        <v>230</v>
      </c>
      <c r="DR537" s="2" t="s">
        <v>217</v>
      </c>
      <c r="DS537" s="2" t="s">
        <v>909</v>
      </c>
      <c r="DT537" s="2" t="s">
        <v>3954</v>
      </c>
      <c r="DU537" s="2" t="s">
        <v>232</v>
      </c>
      <c r="DV537" s="2" t="s">
        <v>220</v>
      </c>
      <c r="DW537" s="4">
        <v>1</v>
      </c>
      <c r="DX537" s="8">
        <v>27.5</v>
      </c>
      <c r="DY537" s="4"/>
      <c r="DZ537" s="8"/>
      <c r="EA537" s="7"/>
      <c r="EB537" s="7"/>
      <c r="EC537" s="2" t="s">
        <v>230</v>
      </c>
      <c r="ED537" s="2" t="s">
        <v>217</v>
      </c>
      <c r="EE537" s="2" t="s">
        <v>1026</v>
      </c>
      <c r="EF537" s="2" t="s">
        <v>969</v>
      </c>
      <c r="EG537" s="2" t="s">
        <v>269</v>
      </c>
      <c r="EH537" s="2" t="s">
        <v>220</v>
      </c>
      <c r="EI537" s="4">
        <v>1</v>
      </c>
      <c r="EJ537" s="8">
        <v>59.4</v>
      </c>
      <c r="EK537" s="4"/>
      <c r="EL537" s="8"/>
      <c r="EM537" s="7"/>
      <c r="EN537" s="7"/>
      <c r="EO537" s="2" t="s">
        <v>230</v>
      </c>
      <c r="EP537" s="2" t="s">
        <v>217</v>
      </c>
      <c r="EQ537" s="2" t="s">
        <v>2468</v>
      </c>
      <c r="ER537" s="2" t="s">
        <v>569</v>
      </c>
      <c r="ES537" s="2" t="s">
        <v>232</v>
      </c>
      <c r="ET537" s="2" t="s">
        <v>220</v>
      </c>
      <c r="EU537" s="4">
        <v>2</v>
      </c>
      <c r="EV537" s="8">
        <v>57.76</v>
      </c>
      <c r="EW537" s="4"/>
      <c r="EX537" s="8"/>
      <c r="EY537" s="7"/>
      <c r="EZ537" s="7"/>
      <c r="FA537" s="2" t="s">
        <v>230</v>
      </c>
      <c r="FB537" s="2" t="s">
        <v>217</v>
      </c>
      <c r="FC537" s="2" t="s">
        <v>645</v>
      </c>
      <c r="FD537" s="2" t="s">
        <v>556</v>
      </c>
      <c r="FE537" s="2" t="s">
        <v>232</v>
      </c>
      <c r="FF537" s="2" t="s">
        <v>220</v>
      </c>
      <c r="FG537" s="4"/>
      <c r="FH537" s="8"/>
      <c r="FI537" s="4"/>
      <c r="FJ537" s="8"/>
      <c r="FK537" s="7"/>
      <c r="FL537" s="7"/>
      <c r="FM537" s="2" t="s">
        <v>277</v>
      </c>
      <c r="FN537" s="2" t="s">
        <v>217</v>
      </c>
      <c r="FO537" s="2" t="s">
        <v>220</v>
      </c>
      <c r="FP537" s="2" t="s">
        <v>220</v>
      </c>
      <c r="FQ537" s="2" t="s">
        <v>232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277</v>
      </c>
      <c r="FZ537" s="2" t="s">
        <v>217</v>
      </c>
      <c r="GA537" s="2" t="s">
        <v>220</v>
      </c>
      <c r="GB537" s="2" t="s">
        <v>220</v>
      </c>
      <c r="GC537" s="2" t="s">
        <v>232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277</v>
      </c>
      <c r="GL537" s="2" t="s">
        <v>217</v>
      </c>
      <c r="GM537" s="2" t="s">
        <v>220</v>
      </c>
      <c r="GN537" s="2" t="s">
        <v>220</v>
      </c>
      <c r="GO537" s="2" t="s">
        <v>232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268</v>
      </c>
      <c r="GX537" s="2" t="s">
        <v>217</v>
      </c>
      <c r="GY537" s="2" t="s">
        <v>220</v>
      </c>
      <c r="GZ537" s="2" t="s">
        <v>220</v>
      </c>
      <c r="HA537" s="2" t="s">
        <v>232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277</v>
      </c>
      <c r="HJ537" s="2" t="s">
        <v>217</v>
      </c>
      <c r="HK537" s="2" t="s">
        <v>220</v>
      </c>
      <c r="HL537" s="2" t="s">
        <v>220</v>
      </c>
      <c r="HM537" s="2" t="s">
        <v>232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230</v>
      </c>
      <c r="HV537" s="2" t="s">
        <v>217</v>
      </c>
      <c r="HW537" s="2" t="s">
        <v>291</v>
      </c>
      <c r="HX537" s="2" t="s">
        <v>220</v>
      </c>
      <c r="HY537" s="2" t="s">
        <v>232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230</v>
      </c>
      <c r="IH537" s="2" t="s">
        <v>217</v>
      </c>
      <c r="II537" s="2" t="s">
        <v>2476</v>
      </c>
      <c r="IJ537" s="2" t="s">
        <v>220</v>
      </c>
      <c r="IK537" s="2" t="s">
        <v>232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277</v>
      </c>
      <c r="IT537" s="2" t="s">
        <v>217</v>
      </c>
      <c r="IU537" s="2" t="s">
        <v>220</v>
      </c>
      <c r="IV537" s="2" t="s">
        <v>220</v>
      </c>
      <c r="IW537" s="2" t="s">
        <v>232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254</v>
      </c>
      <c r="JF537" s="2" t="s">
        <v>217</v>
      </c>
      <c r="JG537" s="2" t="s">
        <v>220</v>
      </c>
      <c r="JH537" s="2" t="s">
        <v>220</v>
      </c>
      <c r="JI537" s="2" t="s">
        <v>232</v>
      </c>
      <c r="JJ537" s="2" t="s">
        <v>220</v>
      </c>
      <c r="JK537" s="4"/>
      <c r="JL537" s="8"/>
      <c r="JM537" s="4"/>
      <c r="JN537" s="8"/>
      <c r="JO537" s="7"/>
      <c r="JP537" s="7"/>
      <c r="JQ537" s="2" t="s">
        <v>277</v>
      </c>
      <c r="JR537" s="2" t="s">
        <v>217</v>
      </c>
      <c r="JS537" s="2" t="s">
        <v>220</v>
      </c>
      <c r="JT537" s="2" t="s">
        <v>220</v>
      </c>
      <c r="JU537" s="2" t="s">
        <v>232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277</v>
      </c>
      <c r="KD537" s="2" t="s">
        <v>217</v>
      </c>
      <c r="KE537" s="2" t="s">
        <v>220</v>
      </c>
      <c r="KF537" s="2" t="s">
        <v>220</v>
      </c>
      <c r="KG537" s="2" t="s">
        <v>232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277</v>
      </c>
      <c r="KP537" s="2" t="s">
        <v>217</v>
      </c>
      <c r="KQ537" s="2" t="s">
        <v>220</v>
      </c>
      <c r="KR537" s="2" t="s">
        <v>220</v>
      </c>
      <c r="KS537" s="2" t="s">
        <v>232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268</v>
      </c>
      <c r="LB537" s="2" t="s">
        <v>217</v>
      </c>
      <c r="LC537" s="2" t="s">
        <v>220</v>
      </c>
      <c r="LD537" s="2" t="s">
        <v>220</v>
      </c>
      <c r="LE537" s="2" t="s">
        <v>232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254</v>
      </c>
      <c r="LN537" s="2" t="s">
        <v>217</v>
      </c>
      <c r="LO537" s="2" t="s">
        <v>220</v>
      </c>
      <c r="LP537" s="2" t="s">
        <v>220</v>
      </c>
      <c r="LQ537" s="2" t="s">
        <v>232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230</v>
      </c>
      <c r="LZ537" s="2" t="s">
        <v>270</v>
      </c>
      <c r="MA537" s="2" t="s">
        <v>543</v>
      </c>
      <c r="MB537" s="2" t="s">
        <v>2120</v>
      </c>
      <c r="MC537" s="2" t="s">
        <v>232</v>
      </c>
      <c r="MD537" s="2" t="s">
        <v>220</v>
      </c>
      <c r="ME537" s="4"/>
      <c r="MF537" s="8"/>
      <c r="MG537" s="4"/>
      <c r="MH537" s="8"/>
      <c r="MI537" s="7"/>
      <c r="MJ537" s="7"/>
      <c r="MK537" s="2" t="s">
        <v>277</v>
      </c>
      <c r="ML537" s="2" t="s">
        <v>217</v>
      </c>
      <c r="MM537" s="2" t="s">
        <v>220</v>
      </c>
      <c r="MN537" s="2" t="s">
        <v>220</v>
      </c>
      <c r="MO537" s="2" t="s">
        <v>232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230</v>
      </c>
      <c r="MX537" s="2" t="s">
        <v>274</v>
      </c>
      <c r="MY537" s="2" t="s">
        <v>1043</v>
      </c>
      <c r="MZ537" s="2" t="s">
        <v>4120</v>
      </c>
      <c r="NA537" s="2" t="s">
        <v>232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268</v>
      </c>
      <c r="NJ537" s="2" t="s">
        <v>217</v>
      </c>
      <c r="NK537" s="2" t="s">
        <v>220</v>
      </c>
      <c r="NL537" s="2" t="s">
        <v>220</v>
      </c>
      <c r="NM537" s="2" t="s">
        <v>232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277</v>
      </c>
      <c r="NV537" s="2" t="s">
        <v>217</v>
      </c>
      <c r="NW537" s="2" t="s">
        <v>220</v>
      </c>
      <c r="NX537" s="2" t="s">
        <v>220</v>
      </c>
      <c r="NY537" s="2" t="s">
        <v>232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268</v>
      </c>
      <c r="OH537" s="2" t="s">
        <v>217</v>
      </c>
      <c r="OI537" s="2" t="s">
        <v>220</v>
      </c>
      <c r="OJ537" s="2" t="s">
        <v>220</v>
      </c>
      <c r="OK537" s="2" t="s">
        <v>232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277</v>
      </c>
      <c r="OT537" s="2" t="s">
        <v>270</v>
      </c>
      <c r="OU537" s="2" t="s">
        <v>220</v>
      </c>
      <c r="OV537" s="2" t="s">
        <v>220</v>
      </c>
      <c r="OW537" s="2" t="s">
        <v>232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220</v>
      </c>
      <c r="PF537" s="2" t="s">
        <v>220</v>
      </c>
      <c r="PG537" s="2" t="s">
        <v>220</v>
      </c>
      <c r="PH537" s="2" t="s">
        <v>220</v>
      </c>
      <c r="PI537" s="2" t="s">
        <v>220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277</v>
      </c>
      <c r="PR537" s="2" t="s">
        <v>270</v>
      </c>
      <c r="PS537" s="2" t="s">
        <v>220</v>
      </c>
      <c r="PT537" s="2" t="s">
        <v>220</v>
      </c>
      <c r="PU537" s="2" t="s">
        <v>232</v>
      </c>
      <c r="PV537" s="2" t="s">
        <v>220</v>
      </c>
      <c r="PW537" s="4">
        <v>167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</row>
    <row r="538">
      <c r="A538" s="2" t="s">
        <v>4121</v>
      </c>
      <c r="B538" s="2" t="s">
        <v>209</v>
      </c>
      <c r="C538" s="2" t="s">
        <v>3945</v>
      </c>
      <c r="D538" s="2" t="s">
        <v>2394</v>
      </c>
      <c r="E538" s="2" t="s">
        <v>2558</v>
      </c>
      <c r="F538" s="2" t="s">
        <v>4117</v>
      </c>
      <c r="G538" s="2" t="s">
        <v>4117</v>
      </c>
      <c r="H538" s="2" t="s">
        <v>4117</v>
      </c>
      <c r="I538" s="2" t="s">
        <v>4032</v>
      </c>
      <c r="J538" s="2" t="s">
        <v>282</v>
      </c>
      <c r="K538" s="2" t="s">
        <v>3973</v>
      </c>
      <c r="L538" s="3">
        <v>59.42</v>
      </c>
      <c r="M538" s="3">
        <v>62.39</v>
      </c>
      <c r="N538" s="3">
        <v>129.99</v>
      </c>
      <c r="O538" s="2" t="s">
        <v>537</v>
      </c>
      <c r="P538" s="2" t="s">
        <v>538</v>
      </c>
      <c r="Q538" s="2" t="s">
        <v>219</v>
      </c>
      <c r="R538" s="2" t="s">
        <v>220</v>
      </c>
      <c r="S538" s="2" t="s">
        <v>4118</v>
      </c>
      <c r="T538" s="2" t="s">
        <v>222</v>
      </c>
      <c r="U538" s="2" t="s">
        <v>223</v>
      </c>
      <c r="V538" s="2" t="s">
        <v>441</v>
      </c>
      <c r="W538" s="2" t="s">
        <v>3015</v>
      </c>
      <c r="X538" s="2" t="s">
        <v>3029</v>
      </c>
      <c r="Y538" s="2" t="s">
        <v>2476</v>
      </c>
      <c r="Z538" s="4">
        <v>151</v>
      </c>
      <c r="AA538" s="4">
        <f>=ROUNDDOWN(58.0769230769231,0)</f>
      </c>
      <c r="AB538" s="5">
        <v>2.6</v>
      </c>
      <c r="AC538" s="2" t="s">
        <v>220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>
        <v>6</v>
      </c>
      <c r="AQ538" s="8">
        <v>288.27</v>
      </c>
      <c r="AR538" s="4">
        <v>3</v>
      </c>
      <c r="AS538" s="8">
        <v>134.76</v>
      </c>
      <c r="AT538" s="7">
        <v>1</v>
      </c>
      <c r="AU538" s="7">
        <v>1.1391</v>
      </c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>
        <v>0.5066</v>
      </c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>
        <v>6</v>
      </c>
      <c r="BK538" s="8">
        <v>288.27</v>
      </c>
      <c r="BL538" s="2" t="s">
        <v>4122</v>
      </c>
      <c r="BM538" s="7">
        <v>1</v>
      </c>
      <c r="BN538" s="7">
        <v>1</v>
      </c>
      <c r="BO538" s="4">
        <v>2</v>
      </c>
      <c r="BP538" s="8">
        <v>102.49</v>
      </c>
      <c r="BQ538" s="4"/>
      <c r="BR538" s="8"/>
      <c r="BS538" s="7"/>
      <c r="BT538" s="7"/>
      <c r="BU538" s="2" t="s">
        <v>230</v>
      </c>
      <c r="BV538" s="2" t="s">
        <v>217</v>
      </c>
      <c r="BW538" s="2" t="s">
        <v>220</v>
      </c>
      <c r="BX538" s="2" t="s">
        <v>2708</v>
      </c>
      <c r="BY538" s="2" t="s">
        <v>232</v>
      </c>
      <c r="BZ538" s="2" t="s">
        <v>220</v>
      </c>
      <c r="CA538" s="4"/>
      <c r="CB538" s="8"/>
      <c r="CC538" s="4">
        <v>2</v>
      </c>
      <c r="CD538" s="8">
        <v>67.38</v>
      </c>
      <c r="CE538" s="7">
        <v>-1</v>
      </c>
      <c r="CF538" s="7">
        <v>-1</v>
      </c>
      <c r="CG538" s="2" t="s">
        <v>230</v>
      </c>
      <c r="CH538" s="2" t="s">
        <v>217</v>
      </c>
      <c r="CI538" s="2" t="s">
        <v>529</v>
      </c>
      <c r="CJ538" s="2" t="s">
        <v>1039</v>
      </c>
      <c r="CK538" s="2" t="s">
        <v>232</v>
      </c>
      <c r="CL538" s="2" t="s">
        <v>220</v>
      </c>
      <c r="CM538" s="4"/>
      <c r="CN538" s="8"/>
      <c r="CO538" s="4"/>
      <c r="CP538" s="8"/>
      <c r="CQ538" s="7"/>
      <c r="CR538" s="7"/>
      <c r="CS538" s="2" t="s">
        <v>230</v>
      </c>
      <c r="CT538" s="2" t="s">
        <v>274</v>
      </c>
      <c r="CU538" s="2" t="s">
        <v>2065</v>
      </c>
      <c r="CV538" s="2" t="s">
        <v>2706</v>
      </c>
      <c r="CW538" s="2" t="s">
        <v>269</v>
      </c>
      <c r="CX538" s="2" t="s">
        <v>220</v>
      </c>
      <c r="CY538" s="4">
        <v>2</v>
      </c>
      <c r="CZ538" s="8">
        <v>120.26</v>
      </c>
      <c r="DA538" s="4"/>
      <c r="DB538" s="8"/>
      <c r="DC538" s="7"/>
      <c r="DD538" s="7"/>
      <c r="DE538" s="2" t="s">
        <v>230</v>
      </c>
      <c r="DF538" s="2" t="s">
        <v>217</v>
      </c>
      <c r="DG538" s="2" t="s">
        <v>1263</v>
      </c>
      <c r="DH538" s="2" t="s">
        <v>1418</v>
      </c>
      <c r="DI538" s="2" t="s">
        <v>232</v>
      </c>
      <c r="DJ538" s="2" t="s">
        <v>220</v>
      </c>
      <c r="DK538" s="4"/>
      <c r="DL538" s="8"/>
      <c r="DM538" s="4"/>
      <c r="DN538" s="8"/>
      <c r="DO538" s="7"/>
      <c r="DP538" s="7"/>
      <c r="DQ538" s="2" t="s">
        <v>230</v>
      </c>
      <c r="DR538" s="2" t="s">
        <v>217</v>
      </c>
      <c r="DS538" s="2" t="s">
        <v>909</v>
      </c>
      <c r="DT538" s="2" t="s">
        <v>3954</v>
      </c>
      <c r="DU538" s="2" t="s">
        <v>232</v>
      </c>
      <c r="DV538" s="2" t="s">
        <v>220</v>
      </c>
      <c r="DW538" s="4"/>
      <c r="DX538" s="8"/>
      <c r="DY538" s="4"/>
      <c r="DZ538" s="8"/>
      <c r="EA538" s="7"/>
      <c r="EB538" s="7"/>
      <c r="EC538" s="2" t="s">
        <v>230</v>
      </c>
      <c r="ED538" s="2" t="s">
        <v>217</v>
      </c>
      <c r="EE538" s="2" t="s">
        <v>1026</v>
      </c>
      <c r="EF538" s="2" t="s">
        <v>1862</v>
      </c>
      <c r="EG538" s="2" t="s">
        <v>269</v>
      </c>
      <c r="EH538" s="2" t="s">
        <v>220</v>
      </c>
      <c r="EI538" s="4"/>
      <c r="EJ538" s="8"/>
      <c r="EK538" s="4">
        <v>1</v>
      </c>
      <c r="EL538" s="8">
        <v>67.38</v>
      </c>
      <c r="EM538" s="7">
        <v>-1</v>
      </c>
      <c r="EN538" s="7">
        <v>-1</v>
      </c>
      <c r="EO538" s="2" t="s">
        <v>230</v>
      </c>
      <c r="EP538" s="2" t="s">
        <v>217</v>
      </c>
      <c r="EQ538" s="2" t="s">
        <v>2468</v>
      </c>
      <c r="ER538" s="2" t="s">
        <v>1263</v>
      </c>
      <c r="ES538" s="2" t="s">
        <v>232</v>
      </c>
      <c r="ET538" s="2" t="s">
        <v>220</v>
      </c>
      <c r="EU538" s="4">
        <v>2</v>
      </c>
      <c r="EV538" s="8">
        <v>65.52</v>
      </c>
      <c r="EW538" s="4"/>
      <c r="EX538" s="8"/>
      <c r="EY538" s="7"/>
      <c r="EZ538" s="7"/>
      <c r="FA538" s="2" t="s">
        <v>230</v>
      </c>
      <c r="FB538" s="2" t="s">
        <v>217</v>
      </c>
      <c r="FC538" s="2" t="s">
        <v>645</v>
      </c>
      <c r="FD538" s="2" t="s">
        <v>2125</v>
      </c>
      <c r="FE538" s="2" t="s">
        <v>232</v>
      </c>
      <c r="FF538" s="2" t="s">
        <v>220</v>
      </c>
      <c r="FG538" s="4"/>
      <c r="FH538" s="8"/>
      <c r="FI538" s="4"/>
      <c r="FJ538" s="8"/>
      <c r="FK538" s="7"/>
      <c r="FL538" s="7"/>
      <c r="FM538" s="2" t="s">
        <v>277</v>
      </c>
      <c r="FN538" s="2" t="s">
        <v>217</v>
      </c>
      <c r="FO538" s="2" t="s">
        <v>220</v>
      </c>
      <c r="FP538" s="2" t="s">
        <v>220</v>
      </c>
      <c r="FQ538" s="2" t="s">
        <v>232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277</v>
      </c>
      <c r="FZ538" s="2" t="s">
        <v>217</v>
      </c>
      <c r="GA538" s="2" t="s">
        <v>220</v>
      </c>
      <c r="GB538" s="2" t="s">
        <v>220</v>
      </c>
      <c r="GC538" s="2" t="s">
        <v>232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277</v>
      </c>
      <c r="GL538" s="2" t="s">
        <v>217</v>
      </c>
      <c r="GM538" s="2" t="s">
        <v>220</v>
      </c>
      <c r="GN538" s="2" t="s">
        <v>220</v>
      </c>
      <c r="GO538" s="2" t="s">
        <v>232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268</v>
      </c>
      <c r="GX538" s="2" t="s">
        <v>217</v>
      </c>
      <c r="GY538" s="2" t="s">
        <v>220</v>
      </c>
      <c r="GZ538" s="2" t="s">
        <v>220</v>
      </c>
      <c r="HA538" s="2" t="s">
        <v>232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277</v>
      </c>
      <c r="HJ538" s="2" t="s">
        <v>217</v>
      </c>
      <c r="HK538" s="2" t="s">
        <v>220</v>
      </c>
      <c r="HL538" s="2" t="s">
        <v>220</v>
      </c>
      <c r="HM538" s="2" t="s">
        <v>232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230</v>
      </c>
      <c r="HV538" s="2" t="s">
        <v>217</v>
      </c>
      <c r="HW538" s="2" t="s">
        <v>291</v>
      </c>
      <c r="HX538" s="2" t="s">
        <v>220</v>
      </c>
      <c r="HY538" s="2" t="s">
        <v>232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230</v>
      </c>
      <c r="IH538" s="2" t="s">
        <v>217</v>
      </c>
      <c r="II538" s="2" t="s">
        <v>2476</v>
      </c>
      <c r="IJ538" s="2" t="s">
        <v>220</v>
      </c>
      <c r="IK538" s="2" t="s">
        <v>232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277</v>
      </c>
      <c r="IT538" s="2" t="s">
        <v>217</v>
      </c>
      <c r="IU538" s="2" t="s">
        <v>220</v>
      </c>
      <c r="IV538" s="2" t="s">
        <v>220</v>
      </c>
      <c r="IW538" s="2" t="s">
        <v>232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254</v>
      </c>
      <c r="JF538" s="2" t="s">
        <v>217</v>
      </c>
      <c r="JG538" s="2" t="s">
        <v>220</v>
      </c>
      <c r="JH538" s="2" t="s">
        <v>220</v>
      </c>
      <c r="JI538" s="2" t="s">
        <v>232</v>
      </c>
      <c r="JJ538" s="2" t="s">
        <v>220</v>
      </c>
      <c r="JK538" s="4"/>
      <c r="JL538" s="8"/>
      <c r="JM538" s="4"/>
      <c r="JN538" s="8"/>
      <c r="JO538" s="7"/>
      <c r="JP538" s="7"/>
      <c r="JQ538" s="2" t="s">
        <v>277</v>
      </c>
      <c r="JR538" s="2" t="s">
        <v>217</v>
      </c>
      <c r="JS538" s="2" t="s">
        <v>220</v>
      </c>
      <c r="JT538" s="2" t="s">
        <v>220</v>
      </c>
      <c r="JU538" s="2" t="s">
        <v>232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277</v>
      </c>
      <c r="KD538" s="2" t="s">
        <v>217</v>
      </c>
      <c r="KE538" s="2" t="s">
        <v>220</v>
      </c>
      <c r="KF538" s="2" t="s">
        <v>220</v>
      </c>
      <c r="KG538" s="2" t="s">
        <v>232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277</v>
      </c>
      <c r="KP538" s="2" t="s">
        <v>217</v>
      </c>
      <c r="KQ538" s="2" t="s">
        <v>220</v>
      </c>
      <c r="KR538" s="2" t="s">
        <v>220</v>
      </c>
      <c r="KS538" s="2" t="s">
        <v>232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268</v>
      </c>
      <c r="LB538" s="2" t="s">
        <v>217</v>
      </c>
      <c r="LC538" s="2" t="s">
        <v>220</v>
      </c>
      <c r="LD538" s="2" t="s">
        <v>220</v>
      </c>
      <c r="LE538" s="2" t="s">
        <v>232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254</v>
      </c>
      <c r="LN538" s="2" t="s">
        <v>217</v>
      </c>
      <c r="LO538" s="2" t="s">
        <v>220</v>
      </c>
      <c r="LP538" s="2" t="s">
        <v>220</v>
      </c>
      <c r="LQ538" s="2" t="s">
        <v>232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230</v>
      </c>
      <c r="LZ538" s="2" t="s">
        <v>270</v>
      </c>
      <c r="MA538" s="2" t="s">
        <v>543</v>
      </c>
      <c r="MB538" s="2" t="s">
        <v>3846</v>
      </c>
      <c r="MC538" s="2" t="s">
        <v>232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277</v>
      </c>
      <c r="ML538" s="2" t="s">
        <v>217</v>
      </c>
      <c r="MM538" s="2" t="s">
        <v>220</v>
      </c>
      <c r="MN538" s="2" t="s">
        <v>220</v>
      </c>
      <c r="MO538" s="2" t="s">
        <v>232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230</v>
      </c>
      <c r="MX538" s="2" t="s">
        <v>274</v>
      </c>
      <c r="MY538" s="2" t="s">
        <v>1043</v>
      </c>
      <c r="MZ538" s="2" t="s">
        <v>728</v>
      </c>
      <c r="NA538" s="2" t="s">
        <v>232</v>
      </c>
      <c r="NB538" s="2" t="s">
        <v>220</v>
      </c>
      <c r="NC538" s="4"/>
      <c r="ND538" s="8"/>
      <c r="NE538" s="4"/>
      <c r="NF538" s="8"/>
      <c r="NG538" s="7"/>
      <c r="NH538" s="7"/>
      <c r="NI538" s="2" t="s">
        <v>268</v>
      </c>
      <c r="NJ538" s="2" t="s">
        <v>217</v>
      </c>
      <c r="NK538" s="2" t="s">
        <v>220</v>
      </c>
      <c r="NL538" s="2" t="s">
        <v>220</v>
      </c>
      <c r="NM538" s="2" t="s">
        <v>232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277</v>
      </c>
      <c r="NV538" s="2" t="s">
        <v>217</v>
      </c>
      <c r="NW538" s="2" t="s">
        <v>220</v>
      </c>
      <c r="NX538" s="2" t="s">
        <v>220</v>
      </c>
      <c r="NY538" s="2" t="s">
        <v>232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268</v>
      </c>
      <c r="OH538" s="2" t="s">
        <v>217</v>
      </c>
      <c r="OI538" s="2" t="s">
        <v>220</v>
      </c>
      <c r="OJ538" s="2" t="s">
        <v>220</v>
      </c>
      <c r="OK538" s="2" t="s">
        <v>232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277</v>
      </c>
      <c r="OT538" s="2" t="s">
        <v>270</v>
      </c>
      <c r="OU538" s="2" t="s">
        <v>220</v>
      </c>
      <c r="OV538" s="2" t="s">
        <v>220</v>
      </c>
      <c r="OW538" s="2" t="s">
        <v>232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220</v>
      </c>
      <c r="PG538" s="2" t="s">
        <v>220</v>
      </c>
      <c r="PH538" s="2" t="s">
        <v>220</v>
      </c>
      <c r="PI538" s="2" t="s">
        <v>220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277</v>
      </c>
      <c r="PR538" s="2" t="s">
        <v>270</v>
      </c>
      <c r="PS538" s="2" t="s">
        <v>220</v>
      </c>
      <c r="PT538" s="2" t="s">
        <v>220</v>
      </c>
      <c r="PU538" s="2" t="s">
        <v>232</v>
      </c>
      <c r="PV538" s="2" t="s">
        <v>220</v>
      </c>
      <c r="PW538" s="4">
        <v>151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</row>
    <row r="539">
      <c r="A539" s="2" t="s">
        <v>4123</v>
      </c>
      <c r="B539" s="2" t="s">
        <v>209</v>
      </c>
      <c r="C539" s="2" t="s">
        <v>3945</v>
      </c>
      <c r="D539" s="2" t="s">
        <v>2394</v>
      </c>
      <c r="E539" s="2" t="s">
        <v>2558</v>
      </c>
      <c r="F539" s="2" t="s">
        <v>4124</v>
      </c>
      <c r="G539" s="2" t="s">
        <v>4124</v>
      </c>
      <c r="H539" s="2" t="s">
        <v>4124</v>
      </c>
      <c r="I539" s="2" t="s">
        <v>4125</v>
      </c>
      <c r="J539" s="2" t="s">
        <v>282</v>
      </c>
      <c r="K539" s="2" t="s">
        <v>304</v>
      </c>
      <c r="L539" s="3">
        <v>55</v>
      </c>
      <c r="M539" s="3">
        <v>57.75</v>
      </c>
      <c r="N539" s="3">
        <v>109.99</v>
      </c>
      <c r="O539" s="2" t="s">
        <v>217</v>
      </c>
      <c r="P539" s="2" t="s">
        <v>538</v>
      </c>
      <c r="Q539" s="2" t="s">
        <v>219</v>
      </c>
      <c r="R539" s="2" t="s">
        <v>220</v>
      </c>
      <c r="S539" s="2" t="s">
        <v>220</v>
      </c>
      <c r="T539" s="2" t="s">
        <v>220</v>
      </c>
      <c r="U539" s="2" t="s">
        <v>220</v>
      </c>
      <c r="V539" s="2" t="s">
        <v>1585</v>
      </c>
      <c r="W539" s="2" t="s">
        <v>3015</v>
      </c>
      <c r="X539" s="2" t="s">
        <v>1672</v>
      </c>
      <c r="Y539" s="2" t="s">
        <v>2780</v>
      </c>
      <c r="Z539" s="4"/>
      <c r="AA539" s="4">
        <f>=ROUNDDOWN({0},0)</f>
      </c>
      <c r="AB539" s="5"/>
      <c r="AC539" s="2" t="s">
        <v>220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220</v>
      </c>
      <c r="BM539" s="7"/>
      <c r="BN539" s="7"/>
      <c r="BO539" s="4"/>
      <c r="BP539" s="8"/>
      <c r="BQ539" s="4"/>
      <c r="BR539" s="8"/>
      <c r="BS539" s="7"/>
      <c r="BT539" s="7"/>
      <c r="BU539" s="2" t="s">
        <v>230</v>
      </c>
      <c r="BV539" s="2" t="s">
        <v>270</v>
      </c>
      <c r="BW539" s="2" t="s">
        <v>220</v>
      </c>
      <c r="BX539" s="2" t="s">
        <v>1426</v>
      </c>
      <c r="BY539" s="2" t="s">
        <v>232</v>
      </c>
      <c r="BZ539" s="2" t="s">
        <v>220</v>
      </c>
      <c r="CA539" s="4"/>
      <c r="CB539" s="8"/>
      <c r="CC539" s="4"/>
      <c r="CD539" s="8"/>
      <c r="CE539" s="7"/>
      <c r="CF539" s="7"/>
      <c r="CG539" s="2" t="s">
        <v>230</v>
      </c>
      <c r="CH539" s="2" t="s">
        <v>270</v>
      </c>
      <c r="CI539" s="2" t="s">
        <v>3356</v>
      </c>
      <c r="CJ539" s="2" t="s">
        <v>4126</v>
      </c>
      <c r="CK539" s="2" t="s">
        <v>232</v>
      </c>
      <c r="CL539" s="2" t="s">
        <v>220</v>
      </c>
      <c r="CM539" s="4"/>
      <c r="CN539" s="8"/>
      <c r="CO539" s="4"/>
      <c r="CP539" s="8"/>
      <c r="CQ539" s="7"/>
      <c r="CR539" s="7"/>
      <c r="CS539" s="2" t="s">
        <v>230</v>
      </c>
      <c r="CT539" s="2" t="s">
        <v>270</v>
      </c>
      <c r="CU539" s="2" t="s">
        <v>4000</v>
      </c>
      <c r="CV539" s="2" t="s">
        <v>220</v>
      </c>
      <c r="CW539" s="2" t="s">
        <v>232</v>
      </c>
      <c r="CX539" s="2" t="s">
        <v>220</v>
      </c>
      <c r="CY539" s="4"/>
      <c r="CZ539" s="8"/>
      <c r="DA539" s="4"/>
      <c r="DB539" s="8"/>
      <c r="DC539" s="7"/>
      <c r="DD539" s="7"/>
      <c r="DE539" s="2" t="s">
        <v>825</v>
      </c>
      <c r="DF539" s="2" t="s">
        <v>270</v>
      </c>
      <c r="DG539" s="2" t="s">
        <v>220</v>
      </c>
      <c r="DH539" s="2" t="s">
        <v>220</v>
      </c>
      <c r="DI539" s="2" t="s">
        <v>232</v>
      </c>
      <c r="DJ539" s="2" t="s">
        <v>220</v>
      </c>
      <c r="DK539" s="4"/>
      <c r="DL539" s="8"/>
      <c r="DM539" s="4"/>
      <c r="DN539" s="8"/>
      <c r="DO539" s="7"/>
      <c r="DP539" s="7"/>
      <c r="DQ539" s="2" t="s">
        <v>230</v>
      </c>
      <c r="DR539" s="2" t="s">
        <v>270</v>
      </c>
      <c r="DS539" s="2" t="s">
        <v>1741</v>
      </c>
      <c r="DT539" s="2" t="s">
        <v>220</v>
      </c>
      <c r="DU539" s="2" t="s">
        <v>232</v>
      </c>
      <c r="DV539" s="2" t="s">
        <v>220</v>
      </c>
      <c r="DW539" s="4"/>
      <c r="DX539" s="8"/>
      <c r="DY539" s="4"/>
      <c r="DZ539" s="8"/>
      <c r="EA539" s="7"/>
      <c r="EB539" s="7"/>
      <c r="EC539" s="2" t="s">
        <v>230</v>
      </c>
      <c r="ED539" s="2" t="s">
        <v>270</v>
      </c>
      <c r="EE539" s="2" t="s">
        <v>687</v>
      </c>
      <c r="EF539" s="2" t="s">
        <v>3242</v>
      </c>
      <c r="EG539" s="2" t="s">
        <v>232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277</v>
      </c>
      <c r="EP539" s="2" t="s">
        <v>270</v>
      </c>
      <c r="EQ539" s="2" t="s">
        <v>220</v>
      </c>
      <c r="ER539" s="2" t="s">
        <v>220</v>
      </c>
      <c r="ES539" s="2" t="s">
        <v>232</v>
      </c>
      <c r="ET539" s="2" t="s">
        <v>220</v>
      </c>
      <c r="EU539" s="4"/>
      <c r="EV539" s="8"/>
      <c r="EW539" s="4"/>
      <c r="EX539" s="8"/>
      <c r="EY539" s="7"/>
      <c r="EZ539" s="7"/>
      <c r="FA539" s="2" t="s">
        <v>230</v>
      </c>
      <c r="FB539" s="2" t="s">
        <v>270</v>
      </c>
      <c r="FC539" s="2" t="s">
        <v>2696</v>
      </c>
      <c r="FD539" s="2" t="s">
        <v>3052</v>
      </c>
      <c r="FE539" s="2" t="s">
        <v>232</v>
      </c>
      <c r="FF539" s="2" t="s">
        <v>220</v>
      </c>
      <c r="FG539" s="4"/>
      <c r="FH539" s="8"/>
      <c r="FI539" s="4"/>
      <c r="FJ539" s="8"/>
      <c r="FK539" s="7"/>
      <c r="FL539" s="7"/>
      <c r="FM539" s="2" t="s">
        <v>277</v>
      </c>
      <c r="FN539" s="2" t="s">
        <v>270</v>
      </c>
      <c r="FO539" s="2" t="s">
        <v>220</v>
      </c>
      <c r="FP539" s="2" t="s">
        <v>220</v>
      </c>
      <c r="FQ539" s="2" t="s">
        <v>232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277</v>
      </c>
      <c r="FZ539" s="2" t="s">
        <v>217</v>
      </c>
      <c r="GA539" s="2" t="s">
        <v>220</v>
      </c>
      <c r="GB539" s="2" t="s">
        <v>220</v>
      </c>
      <c r="GC539" s="2" t="s">
        <v>232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277</v>
      </c>
      <c r="GL539" s="2" t="s">
        <v>217</v>
      </c>
      <c r="GM539" s="2" t="s">
        <v>220</v>
      </c>
      <c r="GN539" s="2" t="s">
        <v>220</v>
      </c>
      <c r="GO539" s="2" t="s">
        <v>232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220</v>
      </c>
      <c r="GY539" s="2" t="s">
        <v>220</v>
      </c>
      <c r="GZ539" s="2" t="s">
        <v>220</v>
      </c>
      <c r="HA539" s="2" t="s">
        <v>220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277</v>
      </c>
      <c r="HJ539" s="2" t="s">
        <v>217</v>
      </c>
      <c r="HK539" s="2" t="s">
        <v>220</v>
      </c>
      <c r="HL539" s="2" t="s">
        <v>220</v>
      </c>
      <c r="HM539" s="2" t="s">
        <v>232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220</v>
      </c>
      <c r="HV539" s="2" t="s">
        <v>220</v>
      </c>
      <c r="HW539" s="2" t="s">
        <v>220</v>
      </c>
      <c r="HX539" s="2" t="s">
        <v>220</v>
      </c>
      <c r="HY539" s="2" t="s">
        <v>220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230</v>
      </c>
      <c r="IH539" s="2" t="s">
        <v>270</v>
      </c>
      <c r="II539" s="2" t="s">
        <v>3649</v>
      </c>
      <c r="IJ539" s="2" t="s">
        <v>3294</v>
      </c>
      <c r="IK539" s="2" t="s">
        <v>232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277</v>
      </c>
      <c r="IT539" s="2" t="s">
        <v>270</v>
      </c>
      <c r="IU539" s="2" t="s">
        <v>220</v>
      </c>
      <c r="IV539" s="2" t="s">
        <v>220</v>
      </c>
      <c r="IW539" s="2" t="s">
        <v>232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254</v>
      </c>
      <c r="JF539" s="2" t="s">
        <v>270</v>
      </c>
      <c r="JG539" s="2" t="s">
        <v>220</v>
      </c>
      <c r="JH539" s="2" t="s">
        <v>220</v>
      </c>
      <c r="JI539" s="2" t="s">
        <v>232</v>
      </c>
      <c r="JJ539" s="2" t="s">
        <v>220</v>
      </c>
      <c r="JK539" s="4"/>
      <c r="JL539" s="8"/>
      <c r="JM539" s="4"/>
      <c r="JN539" s="8"/>
      <c r="JO539" s="7"/>
      <c r="JP539" s="7"/>
      <c r="JQ539" s="2" t="s">
        <v>277</v>
      </c>
      <c r="JR539" s="2" t="s">
        <v>270</v>
      </c>
      <c r="JS539" s="2" t="s">
        <v>220</v>
      </c>
      <c r="JT539" s="2" t="s">
        <v>220</v>
      </c>
      <c r="JU539" s="2" t="s">
        <v>232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277</v>
      </c>
      <c r="KD539" s="2" t="s">
        <v>217</v>
      </c>
      <c r="KE539" s="2" t="s">
        <v>220</v>
      </c>
      <c r="KF539" s="2" t="s">
        <v>220</v>
      </c>
      <c r="KG539" s="2" t="s">
        <v>232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277</v>
      </c>
      <c r="KP539" s="2" t="s">
        <v>270</v>
      </c>
      <c r="KQ539" s="2" t="s">
        <v>220</v>
      </c>
      <c r="KR539" s="2" t="s">
        <v>220</v>
      </c>
      <c r="KS539" s="2" t="s">
        <v>232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268</v>
      </c>
      <c r="LB539" s="2" t="s">
        <v>270</v>
      </c>
      <c r="LC539" s="2" t="s">
        <v>220</v>
      </c>
      <c r="LD539" s="2" t="s">
        <v>220</v>
      </c>
      <c r="LE539" s="2" t="s">
        <v>232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277</v>
      </c>
      <c r="LN539" s="2" t="s">
        <v>270</v>
      </c>
      <c r="LO539" s="2" t="s">
        <v>220</v>
      </c>
      <c r="LP539" s="2" t="s">
        <v>220</v>
      </c>
      <c r="LQ539" s="2" t="s">
        <v>232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277</v>
      </c>
      <c r="LZ539" s="2" t="s">
        <v>270</v>
      </c>
      <c r="MA539" s="2" t="s">
        <v>220</v>
      </c>
      <c r="MB539" s="2" t="s">
        <v>220</v>
      </c>
      <c r="MC539" s="2" t="s">
        <v>232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277</v>
      </c>
      <c r="ML539" s="2" t="s">
        <v>270</v>
      </c>
      <c r="MM539" s="2" t="s">
        <v>220</v>
      </c>
      <c r="MN539" s="2" t="s">
        <v>220</v>
      </c>
      <c r="MO539" s="2" t="s">
        <v>232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230</v>
      </c>
      <c r="MX539" s="2" t="s">
        <v>270</v>
      </c>
      <c r="MY539" s="2" t="s">
        <v>1557</v>
      </c>
      <c r="MZ539" s="2" t="s">
        <v>3860</v>
      </c>
      <c r="NA539" s="2" t="s">
        <v>232</v>
      </c>
      <c r="NB539" s="2" t="s">
        <v>220</v>
      </c>
      <c r="NC539" s="4"/>
      <c r="ND539" s="8"/>
      <c r="NE539" s="4"/>
      <c r="NF539" s="8"/>
      <c r="NG539" s="7"/>
      <c r="NH539" s="7"/>
      <c r="NI539" s="2" t="s">
        <v>220</v>
      </c>
      <c r="NJ539" s="2" t="s">
        <v>220</v>
      </c>
      <c r="NK539" s="2" t="s">
        <v>220</v>
      </c>
      <c r="NL539" s="2" t="s">
        <v>220</v>
      </c>
      <c r="NM539" s="2" t="s">
        <v>220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277</v>
      </c>
      <c r="NV539" s="2" t="s">
        <v>270</v>
      </c>
      <c r="NW539" s="2" t="s">
        <v>220</v>
      </c>
      <c r="NX539" s="2" t="s">
        <v>220</v>
      </c>
      <c r="NY539" s="2" t="s">
        <v>232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220</v>
      </c>
      <c r="OH539" s="2" t="s">
        <v>220</v>
      </c>
      <c r="OI539" s="2" t="s">
        <v>220</v>
      </c>
      <c r="OJ539" s="2" t="s">
        <v>220</v>
      </c>
      <c r="OK539" s="2" t="s">
        <v>220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230</v>
      </c>
      <c r="OT539" s="2" t="s">
        <v>270</v>
      </c>
      <c r="OU539" s="2" t="s">
        <v>1558</v>
      </c>
      <c r="OV539" s="2" t="s">
        <v>1728</v>
      </c>
      <c r="OW539" s="2" t="s">
        <v>232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220</v>
      </c>
      <c r="PG539" s="2" t="s">
        <v>220</v>
      </c>
      <c r="PH539" s="2" t="s">
        <v>220</v>
      </c>
      <c r="PI539" s="2" t="s">
        <v>220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277</v>
      </c>
      <c r="PR539" s="2" t="s">
        <v>270</v>
      </c>
      <c r="PS539" s="2" t="s">
        <v>220</v>
      </c>
      <c r="PT539" s="2" t="s">
        <v>220</v>
      </c>
      <c r="PU539" s="2" t="s">
        <v>232</v>
      </c>
      <c r="PV539" s="2" t="s">
        <v>220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</row>
    <row r="540">
      <c r="A540" s="2" t="s">
        <v>4127</v>
      </c>
      <c r="B540" s="2" t="s">
        <v>209</v>
      </c>
      <c r="C540" s="2" t="s">
        <v>3945</v>
      </c>
      <c r="D540" s="2" t="s">
        <v>2394</v>
      </c>
      <c r="E540" s="2" t="s">
        <v>2558</v>
      </c>
      <c r="F540" s="2" t="s">
        <v>4128</v>
      </c>
      <c r="G540" s="2" t="s">
        <v>4128</v>
      </c>
      <c r="H540" s="2" t="s">
        <v>4128</v>
      </c>
      <c r="I540" s="2" t="s">
        <v>4100</v>
      </c>
      <c r="J540" s="2" t="s">
        <v>215</v>
      </c>
      <c r="K540" s="2" t="s">
        <v>4129</v>
      </c>
      <c r="L540" s="3">
        <v>48</v>
      </c>
      <c r="M540" s="3">
        <v>50.39</v>
      </c>
      <c r="N540" s="3">
        <v>99.99</v>
      </c>
      <c r="O540" s="2" t="s">
        <v>1099</v>
      </c>
      <c r="P540" s="2" t="s">
        <v>538</v>
      </c>
      <c r="Q540" s="2" t="s">
        <v>219</v>
      </c>
      <c r="R540" s="2" t="s">
        <v>220</v>
      </c>
      <c r="S540" s="2" t="s">
        <v>220</v>
      </c>
      <c r="T540" s="2" t="s">
        <v>220</v>
      </c>
      <c r="U540" s="2" t="s">
        <v>220</v>
      </c>
      <c r="V540" s="2" t="s">
        <v>1585</v>
      </c>
      <c r="W540" s="2" t="s">
        <v>3015</v>
      </c>
      <c r="X540" s="2" t="s">
        <v>1672</v>
      </c>
      <c r="Y540" s="2" t="s">
        <v>3239</v>
      </c>
      <c r="Z540" s="4">
        <v>2</v>
      </c>
      <c r="AA540" s="4">
        <f>=ROUNDDOWN(4,0)</f>
      </c>
      <c r="AB540" s="5">
        <v>0.5</v>
      </c>
      <c r="AC540" s="2" t="s">
        <v>220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/>
      <c r="AQ540" s="8"/>
      <c r="AR540" s="4">
        <v>5</v>
      </c>
      <c r="AS540" s="8">
        <v>255.4</v>
      </c>
      <c r="AT540" s="7">
        <v>-1</v>
      </c>
      <c r="AU540" s="7">
        <v>-1</v>
      </c>
      <c r="AV540" s="4" t="s">
        <v>220</v>
      </c>
      <c r="AW540" s="8" t="s">
        <v>220</v>
      </c>
      <c r="AX540" s="4">
        <v>9</v>
      </c>
      <c r="AY540" s="8">
        <v>485.6</v>
      </c>
      <c r="AZ540" s="7" t="s">
        <v>220</v>
      </c>
      <c r="BA540" s="7" t="s">
        <v>220</v>
      </c>
      <c r="BB540" s="7"/>
      <c r="BC540" s="4" t="s">
        <v>220</v>
      </c>
      <c r="BD540" s="8" t="s">
        <v>220</v>
      </c>
      <c r="BE540" s="4">
        <v>9</v>
      </c>
      <c r="BF540" s="8">
        <v>485.6</v>
      </c>
      <c r="BG540" s="7" t="s">
        <v>220</v>
      </c>
      <c r="BH540" s="7" t="s">
        <v>220</v>
      </c>
      <c r="BI540" s="7"/>
      <c r="BJ540" s="4"/>
      <c r="BK540" s="8"/>
      <c r="BL540" s="2" t="s">
        <v>4130</v>
      </c>
      <c r="BM540" s="7"/>
      <c r="BN540" s="7"/>
      <c r="BO540" s="4"/>
      <c r="BP540" s="8"/>
      <c r="BQ540" s="4">
        <v>2</v>
      </c>
      <c r="BR540" s="8">
        <v>102.16</v>
      </c>
      <c r="BS540" s="7">
        <v>-1</v>
      </c>
      <c r="BT540" s="7">
        <v>-1</v>
      </c>
      <c r="BU540" s="2" t="s">
        <v>230</v>
      </c>
      <c r="BV540" s="2" t="s">
        <v>270</v>
      </c>
      <c r="BW540" s="2" t="s">
        <v>220</v>
      </c>
      <c r="BX540" s="2" t="s">
        <v>3443</v>
      </c>
      <c r="BY540" s="2" t="s">
        <v>232</v>
      </c>
      <c r="BZ540" s="2" t="s">
        <v>220</v>
      </c>
      <c r="CA540" s="4"/>
      <c r="CB540" s="8"/>
      <c r="CC540" s="4">
        <v>1</v>
      </c>
      <c r="CD540" s="8">
        <v>52.15</v>
      </c>
      <c r="CE540" s="7">
        <v>-1</v>
      </c>
      <c r="CF540" s="7">
        <v>-1</v>
      </c>
      <c r="CG540" s="2" t="s">
        <v>230</v>
      </c>
      <c r="CH540" s="2" t="s">
        <v>270</v>
      </c>
      <c r="CI540" s="2" t="s">
        <v>3356</v>
      </c>
      <c r="CJ540" s="2" t="s">
        <v>1538</v>
      </c>
      <c r="CK540" s="2" t="s">
        <v>232</v>
      </c>
      <c r="CL540" s="2" t="s">
        <v>220</v>
      </c>
      <c r="CM540" s="4"/>
      <c r="CN540" s="8"/>
      <c r="CO540" s="4">
        <v>1</v>
      </c>
      <c r="CP540" s="8">
        <v>51.99</v>
      </c>
      <c r="CQ540" s="7">
        <v>-1</v>
      </c>
      <c r="CR540" s="7">
        <v>-1</v>
      </c>
      <c r="CS540" s="2" t="s">
        <v>230</v>
      </c>
      <c r="CT540" s="2" t="s">
        <v>270</v>
      </c>
      <c r="CU540" s="2" t="s">
        <v>4000</v>
      </c>
      <c r="CV540" s="2" t="s">
        <v>605</v>
      </c>
      <c r="CW540" s="2" t="s">
        <v>269</v>
      </c>
      <c r="CX540" s="2" t="s">
        <v>220</v>
      </c>
      <c r="CY540" s="4"/>
      <c r="CZ540" s="8"/>
      <c r="DA540" s="4"/>
      <c r="DB540" s="8"/>
      <c r="DC540" s="7"/>
      <c r="DD540" s="7"/>
      <c r="DE540" s="2" t="s">
        <v>230</v>
      </c>
      <c r="DF540" s="2" t="s">
        <v>270</v>
      </c>
      <c r="DG540" s="2" t="s">
        <v>1835</v>
      </c>
      <c r="DH540" s="2" t="s">
        <v>246</v>
      </c>
      <c r="DI540" s="2" t="s">
        <v>232</v>
      </c>
      <c r="DJ540" s="2" t="s">
        <v>220</v>
      </c>
      <c r="DK540" s="4"/>
      <c r="DL540" s="8"/>
      <c r="DM540" s="4"/>
      <c r="DN540" s="8"/>
      <c r="DO540" s="7"/>
      <c r="DP540" s="7"/>
      <c r="DQ540" s="2" t="s">
        <v>230</v>
      </c>
      <c r="DR540" s="2" t="s">
        <v>270</v>
      </c>
      <c r="DS540" s="2" t="s">
        <v>4103</v>
      </c>
      <c r="DT540" s="2" t="s">
        <v>1987</v>
      </c>
      <c r="DU540" s="2" t="s">
        <v>232</v>
      </c>
      <c r="DV540" s="2" t="s">
        <v>220</v>
      </c>
      <c r="DW540" s="4"/>
      <c r="DX540" s="8"/>
      <c r="DY540" s="4">
        <v>1</v>
      </c>
      <c r="DZ540" s="8">
        <v>49.1</v>
      </c>
      <c r="EA540" s="7">
        <v>-1</v>
      </c>
      <c r="EB540" s="7">
        <v>-1</v>
      </c>
      <c r="EC540" s="2" t="s">
        <v>230</v>
      </c>
      <c r="ED540" s="2" t="s">
        <v>270</v>
      </c>
      <c r="EE540" s="2" t="s">
        <v>1649</v>
      </c>
      <c r="EF540" s="2" t="s">
        <v>2780</v>
      </c>
      <c r="EG540" s="2" t="s">
        <v>269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230</v>
      </c>
      <c r="EP540" s="2" t="s">
        <v>270</v>
      </c>
      <c r="EQ540" s="2" t="s">
        <v>312</v>
      </c>
      <c r="ER540" s="2" t="s">
        <v>1906</v>
      </c>
      <c r="ES540" s="2" t="s">
        <v>232</v>
      </c>
      <c r="ET540" s="2" t="s">
        <v>220</v>
      </c>
      <c r="EU540" s="4"/>
      <c r="EV540" s="8"/>
      <c r="EW540" s="4"/>
      <c r="EX540" s="8"/>
      <c r="EY540" s="7"/>
      <c r="EZ540" s="7"/>
      <c r="FA540" s="2" t="s">
        <v>230</v>
      </c>
      <c r="FB540" s="2" t="s">
        <v>270</v>
      </c>
      <c r="FC540" s="2" t="s">
        <v>2696</v>
      </c>
      <c r="FD540" s="2" t="s">
        <v>233</v>
      </c>
      <c r="FE540" s="2" t="s">
        <v>232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230</v>
      </c>
      <c r="FN540" s="2" t="s">
        <v>270</v>
      </c>
      <c r="FO540" s="2" t="s">
        <v>246</v>
      </c>
      <c r="FP540" s="2" t="s">
        <v>685</v>
      </c>
      <c r="FQ540" s="2" t="s">
        <v>232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277</v>
      </c>
      <c r="FZ540" s="2" t="s">
        <v>270</v>
      </c>
      <c r="GA540" s="2" t="s">
        <v>220</v>
      </c>
      <c r="GB540" s="2" t="s">
        <v>220</v>
      </c>
      <c r="GC540" s="2" t="s">
        <v>232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277</v>
      </c>
      <c r="GL540" s="2" t="s">
        <v>270</v>
      </c>
      <c r="GM540" s="2" t="s">
        <v>220</v>
      </c>
      <c r="GN540" s="2" t="s">
        <v>220</v>
      </c>
      <c r="GO540" s="2" t="s">
        <v>232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268</v>
      </c>
      <c r="GX540" s="2" t="s">
        <v>270</v>
      </c>
      <c r="GY540" s="2" t="s">
        <v>220</v>
      </c>
      <c r="GZ540" s="2" t="s">
        <v>220</v>
      </c>
      <c r="HA540" s="2" t="s">
        <v>232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230</v>
      </c>
      <c r="HJ540" s="2" t="s">
        <v>270</v>
      </c>
      <c r="HK540" s="2" t="s">
        <v>961</v>
      </c>
      <c r="HL540" s="2" t="s">
        <v>484</v>
      </c>
      <c r="HM540" s="2" t="s">
        <v>232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230</v>
      </c>
      <c r="HV540" s="2" t="s">
        <v>270</v>
      </c>
      <c r="HW540" s="2" t="s">
        <v>970</v>
      </c>
      <c r="HX540" s="2" t="s">
        <v>220</v>
      </c>
      <c r="HY540" s="2" t="s">
        <v>232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230</v>
      </c>
      <c r="IH540" s="2" t="s">
        <v>270</v>
      </c>
      <c r="II540" s="2" t="s">
        <v>3649</v>
      </c>
      <c r="IJ540" s="2" t="s">
        <v>239</v>
      </c>
      <c r="IK540" s="2" t="s">
        <v>232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1188</v>
      </c>
      <c r="IT540" s="2" t="s">
        <v>270</v>
      </c>
      <c r="IU540" s="2" t="s">
        <v>3988</v>
      </c>
      <c r="IV540" s="2" t="s">
        <v>1246</v>
      </c>
      <c r="IW540" s="2" t="s">
        <v>232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254</v>
      </c>
      <c r="JF540" s="2" t="s">
        <v>270</v>
      </c>
      <c r="JG540" s="2" t="s">
        <v>220</v>
      </c>
      <c r="JH540" s="2" t="s">
        <v>220</v>
      </c>
      <c r="JI540" s="2" t="s">
        <v>232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277</v>
      </c>
      <c r="JR540" s="2" t="s">
        <v>270</v>
      </c>
      <c r="JS540" s="2" t="s">
        <v>220</v>
      </c>
      <c r="JT540" s="2" t="s">
        <v>220</v>
      </c>
      <c r="JU540" s="2" t="s">
        <v>232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277</v>
      </c>
      <c r="KD540" s="2" t="s">
        <v>270</v>
      </c>
      <c r="KE540" s="2" t="s">
        <v>220</v>
      </c>
      <c r="KF540" s="2" t="s">
        <v>220</v>
      </c>
      <c r="KG540" s="2" t="s">
        <v>232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277</v>
      </c>
      <c r="KP540" s="2" t="s">
        <v>270</v>
      </c>
      <c r="KQ540" s="2" t="s">
        <v>220</v>
      </c>
      <c r="KR540" s="2" t="s">
        <v>220</v>
      </c>
      <c r="KS540" s="2" t="s">
        <v>232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268</v>
      </c>
      <c r="LB540" s="2" t="s">
        <v>270</v>
      </c>
      <c r="LC540" s="2" t="s">
        <v>220</v>
      </c>
      <c r="LD540" s="2" t="s">
        <v>220</v>
      </c>
      <c r="LE540" s="2" t="s">
        <v>232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254</v>
      </c>
      <c r="LN540" s="2" t="s">
        <v>270</v>
      </c>
      <c r="LO540" s="2" t="s">
        <v>220</v>
      </c>
      <c r="LP540" s="2" t="s">
        <v>220</v>
      </c>
      <c r="LQ540" s="2" t="s">
        <v>232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230</v>
      </c>
      <c r="LZ540" s="2" t="s">
        <v>270</v>
      </c>
      <c r="MA540" s="2" t="s">
        <v>922</v>
      </c>
      <c r="MB540" s="2" t="s">
        <v>1342</v>
      </c>
      <c r="MC540" s="2" t="s">
        <v>232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277</v>
      </c>
      <c r="ML540" s="2" t="s">
        <v>270</v>
      </c>
      <c r="MM540" s="2" t="s">
        <v>220</v>
      </c>
      <c r="MN540" s="2" t="s">
        <v>220</v>
      </c>
      <c r="MO540" s="2" t="s">
        <v>232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230</v>
      </c>
      <c r="MX540" s="2" t="s">
        <v>270</v>
      </c>
      <c r="MY540" s="2" t="s">
        <v>1557</v>
      </c>
      <c r="MZ540" s="2" t="s">
        <v>1540</v>
      </c>
      <c r="NA540" s="2" t="s">
        <v>232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220</v>
      </c>
      <c r="NJ540" s="2" t="s">
        <v>220</v>
      </c>
      <c r="NK540" s="2" t="s">
        <v>220</v>
      </c>
      <c r="NL540" s="2" t="s">
        <v>220</v>
      </c>
      <c r="NM540" s="2" t="s">
        <v>220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277</v>
      </c>
      <c r="NV540" s="2" t="s">
        <v>270</v>
      </c>
      <c r="NW540" s="2" t="s">
        <v>220</v>
      </c>
      <c r="NX540" s="2" t="s">
        <v>220</v>
      </c>
      <c r="NY540" s="2" t="s">
        <v>232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220</v>
      </c>
      <c r="OH540" s="2" t="s">
        <v>220</v>
      </c>
      <c r="OI540" s="2" t="s">
        <v>220</v>
      </c>
      <c r="OJ540" s="2" t="s">
        <v>220</v>
      </c>
      <c r="OK540" s="2" t="s">
        <v>220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230</v>
      </c>
      <c r="OT540" s="2" t="s">
        <v>270</v>
      </c>
      <c r="OU540" s="2" t="s">
        <v>1420</v>
      </c>
      <c r="OV540" s="2" t="s">
        <v>220</v>
      </c>
      <c r="OW540" s="2" t="s">
        <v>232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220</v>
      </c>
      <c r="PG540" s="2" t="s">
        <v>220</v>
      </c>
      <c r="PH540" s="2" t="s">
        <v>220</v>
      </c>
      <c r="PI540" s="2" t="s">
        <v>220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254</v>
      </c>
      <c r="PR540" s="2" t="s">
        <v>270</v>
      </c>
      <c r="PS540" s="2" t="s">
        <v>220</v>
      </c>
      <c r="PT540" s="2" t="s">
        <v>220</v>
      </c>
      <c r="PU540" s="2" t="s">
        <v>232</v>
      </c>
      <c r="PV540" s="2" t="s">
        <v>220</v>
      </c>
      <c r="PW540" s="4">
        <v>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</row>
    <row r="541">
      <c r="A541" s="2" t="s">
        <v>4131</v>
      </c>
      <c r="B541" s="2" t="s">
        <v>209</v>
      </c>
      <c r="C541" s="2" t="s">
        <v>3945</v>
      </c>
      <c r="D541" s="2" t="s">
        <v>2394</v>
      </c>
      <c r="E541" s="2" t="s">
        <v>2558</v>
      </c>
      <c r="F541" s="2" t="s">
        <v>4128</v>
      </c>
      <c r="G541" s="2" t="s">
        <v>4128</v>
      </c>
      <c r="H541" s="2" t="s">
        <v>4128</v>
      </c>
      <c r="I541" s="2" t="s">
        <v>4100</v>
      </c>
      <c r="J541" s="2" t="s">
        <v>282</v>
      </c>
      <c r="K541" s="2" t="s">
        <v>4129</v>
      </c>
      <c r="L541" s="3">
        <v>52.8</v>
      </c>
      <c r="M541" s="3">
        <v>55.43</v>
      </c>
      <c r="N541" s="3">
        <v>109.99</v>
      </c>
      <c r="O541" s="2" t="s">
        <v>1099</v>
      </c>
      <c r="P541" s="2" t="s">
        <v>538</v>
      </c>
      <c r="Q541" s="2" t="s">
        <v>219</v>
      </c>
      <c r="R541" s="2" t="s">
        <v>220</v>
      </c>
      <c r="S541" s="2" t="s">
        <v>220</v>
      </c>
      <c r="T541" s="2" t="s">
        <v>220</v>
      </c>
      <c r="U541" s="2" t="s">
        <v>220</v>
      </c>
      <c r="V541" s="2" t="s">
        <v>1585</v>
      </c>
      <c r="W541" s="2" t="s">
        <v>3015</v>
      </c>
      <c r="X541" s="2" t="s">
        <v>1672</v>
      </c>
      <c r="Y541" s="2" t="s">
        <v>3239</v>
      </c>
      <c r="Z541" s="4"/>
      <c r="AA541" s="4">
        <f>=ROUNDDOWN({0},0)</f>
      </c>
      <c r="AB541" s="5">
        <v>2.3</v>
      </c>
      <c r="AC541" s="2" t="s">
        <v>220</v>
      </c>
      <c r="AD541" s="4"/>
      <c r="AE541" s="4"/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/>
      <c r="AQ541" s="8"/>
      <c r="AR541" s="4">
        <v>4</v>
      </c>
      <c r="AS541" s="8">
        <v>230.2</v>
      </c>
      <c r="AT541" s="7">
        <v>-1</v>
      </c>
      <c r="AU541" s="7">
        <v>-1</v>
      </c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/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/>
      <c r="BJ541" s="4"/>
      <c r="BK541" s="8"/>
      <c r="BL541" s="2" t="s">
        <v>16</v>
      </c>
      <c r="BM541" s="7"/>
      <c r="BN541" s="7"/>
      <c r="BO541" s="4"/>
      <c r="BP541" s="8"/>
      <c r="BQ541" s="4">
        <v>4</v>
      </c>
      <c r="BR541" s="8">
        <v>230.2</v>
      </c>
      <c r="BS541" s="7">
        <v>-1</v>
      </c>
      <c r="BT541" s="7">
        <v>-1</v>
      </c>
      <c r="BU541" s="2" t="s">
        <v>230</v>
      </c>
      <c r="BV541" s="2" t="s">
        <v>270</v>
      </c>
      <c r="BW541" s="2" t="s">
        <v>220</v>
      </c>
      <c r="BX541" s="2" t="s">
        <v>1426</v>
      </c>
      <c r="BY541" s="2" t="s">
        <v>232</v>
      </c>
      <c r="BZ541" s="2" t="s">
        <v>220</v>
      </c>
      <c r="CA541" s="4"/>
      <c r="CB541" s="8"/>
      <c r="CC541" s="4"/>
      <c r="CD541" s="8"/>
      <c r="CE541" s="7"/>
      <c r="CF541" s="7"/>
      <c r="CG541" s="2" t="s">
        <v>230</v>
      </c>
      <c r="CH541" s="2" t="s">
        <v>270</v>
      </c>
      <c r="CI541" s="2" t="s">
        <v>3356</v>
      </c>
      <c r="CJ541" s="2" t="s">
        <v>687</v>
      </c>
      <c r="CK541" s="2" t="s">
        <v>232</v>
      </c>
      <c r="CL541" s="2" t="s">
        <v>220</v>
      </c>
      <c r="CM541" s="4"/>
      <c r="CN541" s="8"/>
      <c r="CO541" s="4"/>
      <c r="CP541" s="8"/>
      <c r="CQ541" s="7"/>
      <c r="CR541" s="7"/>
      <c r="CS541" s="2" t="s">
        <v>230</v>
      </c>
      <c r="CT541" s="2" t="s">
        <v>270</v>
      </c>
      <c r="CU541" s="2" t="s">
        <v>4000</v>
      </c>
      <c r="CV541" s="2" t="s">
        <v>1830</v>
      </c>
      <c r="CW541" s="2" t="s">
        <v>269</v>
      </c>
      <c r="CX541" s="2" t="s">
        <v>220</v>
      </c>
      <c r="CY541" s="4"/>
      <c r="CZ541" s="8"/>
      <c r="DA541" s="4"/>
      <c r="DB541" s="8"/>
      <c r="DC541" s="7"/>
      <c r="DD541" s="7"/>
      <c r="DE541" s="2" t="s">
        <v>230</v>
      </c>
      <c r="DF541" s="2" t="s">
        <v>270</v>
      </c>
      <c r="DG541" s="2" t="s">
        <v>1835</v>
      </c>
      <c r="DH541" s="2" t="s">
        <v>2682</v>
      </c>
      <c r="DI541" s="2" t="s">
        <v>232</v>
      </c>
      <c r="DJ541" s="2" t="s">
        <v>220</v>
      </c>
      <c r="DK541" s="4"/>
      <c r="DL541" s="8"/>
      <c r="DM541" s="4"/>
      <c r="DN541" s="8"/>
      <c r="DO541" s="7"/>
      <c r="DP541" s="7"/>
      <c r="DQ541" s="2" t="s">
        <v>230</v>
      </c>
      <c r="DR541" s="2" t="s">
        <v>270</v>
      </c>
      <c r="DS541" s="2" t="s">
        <v>4103</v>
      </c>
      <c r="DT541" s="2" t="s">
        <v>1411</v>
      </c>
      <c r="DU541" s="2" t="s">
        <v>232</v>
      </c>
      <c r="DV541" s="2" t="s">
        <v>220</v>
      </c>
      <c r="DW541" s="4"/>
      <c r="DX541" s="8"/>
      <c r="DY541" s="4"/>
      <c r="DZ541" s="8"/>
      <c r="EA541" s="7"/>
      <c r="EB541" s="7"/>
      <c r="EC541" s="2" t="s">
        <v>230</v>
      </c>
      <c r="ED541" s="2" t="s">
        <v>270</v>
      </c>
      <c r="EE541" s="2" t="s">
        <v>1649</v>
      </c>
      <c r="EF541" s="2" t="s">
        <v>2615</v>
      </c>
      <c r="EG541" s="2" t="s">
        <v>269</v>
      </c>
      <c r="EH541" s="2" t="s">
        <v>220</v>
      </c>
      <c r="EI541" s="4"/>
      <c r="EJ541" s="8"/>
      <c r="EK541" s="4"/>
      <c r="EL541" s="8"/>
      <c r="EM541" s="7"/>
      <c r="EN541" s="7"/>
      <c r="EO541" s="2" t="s">
        <v>230</v>
      </c>
      <c r="EP541" s="2" t="s">
        <v>270</v>
      </c>
      <c r="EQ541" s="2" t="s">
        <v>312</v>
      </c>
      <c r="ER541" s="2" t="s">
        <v>1778</v>
      </c>
      <c r="ES541" s="2" t="s">
        <v>232</v>
      </c>
      <c r="ET541" s="2" t="s">
        <v>220</v>
      </c>
      <c r="EU541" s="4"/>
      <c r="EV541" s="8"/>
      <c r="EW541" s="4"/>
      <c r="EX541" s="8"/>
      <c r="EY541" s="7"/>
      <c r="EZ541" s="7"/>
      <c r="FA541" s="2" t="s">
        <v>230</v>
      </c>
      <c r="FB541" s="2" t="s">
        <v>270</v>
      </c>
      <c r="FC541" s="2" t="s">
        <v>2696</v>
      </c>
      <c r="FD541" s="2" t="s">
        <v>2225</v>
      </c>
      <c r="FE541" s="2" t="s">
        <v>232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230</v>
      </c>
      <c r="FN541" s="2" t="s">
        <v>270</v>
      </c>
      <c r="FO541" s="2" t="s">
        <v>246</v>
      </c>
      <c r="FP541" s="2" t="s">
        <v>4132</v>
      </c>
      <c r="FQ541" s="2" t="s">
        <v>232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277</v>
      </c>
      <c r="FZ541" s="2" t="s">
        <v>270</v>
      </c>
      <c r="GA541" s="2" t="s">
        <v>220</v>
      </c>
      <c r="GB541" s="2" t="s">
        <v>220</v>
      </c>
      <c r="GC541" s="2" t="s">
        <v>232</v>
      </c>
      <c r="GD541" s="2" t="s">
        <v>220</v>
      </c>
      <c r="GE541" s="4"/>
      <c r="GF541" s="8"/>
      <c r="GG541" s="4"/>
      <c r="GH541" s="8"/>
      <c r="GI541" s="7"/>
      <c r="GJ541" s="7"/>
      <c r="GK541" s="2" t="s">
        <v>277</v>
      </c>
      <c r="GL541" s="2" t="s">
        <v>270</v>
      </c>
      <c r="GM541" s="2" t="s">
        <v>220</v>
      </c>
      <c r="GN541" s="2" t="s">
        <v>220</v>
      </c>
      <c r="GO541" s="2" t="s">
        <v>232</v>
      </c>
      <c r="GP541" s="2" t="s">
        <v>220</v>
      </c>
      <c r="GQ541" s="4"/>
      <c r="GR541" s="8"/>
      <c r="GS541" s="4"/>
      <c r="GT541" s="8"/>
      <c r="GU541" s="7"/>
      <c r="GV541" s="7"/>
      <c r="GW541" s="2" t="s">
        <v>268</v>
      </c>
      <c r="GX541" s="2" t="s">
        <v>270</v>
      </c>
      <c r="GY541" s="2" t="s">
        <v>220</v>
      </c>
      <c r="GZ541" s="2" t="s">
        <v>220</v>
      </c>
      <c r="HA541" s="2" t="s">
        <v>232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230</v>
      </c>
      <c r="HJ541" s="2" t="s">
        <v>270</v>
      </c>
      <c r="HK541" s="2" t="s">
        <v>961</v>
      </c>
      <c r="HL541" s="2" t="s">
        <v>301</v>
      </c>
      <c r="HM541" s="2" t="s">
        <v>232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230</v>
      </c>
      <c r="HV541" s="2" t="s">
        <v>270</v>
      </c>
      <c r="HW541" s="2" t="s">
        <v>970</v>
      </c>
      <c r="HX541" s="2" t="s">
        <v>220</v>
      </c>
      <c r="HY541" s="2" t="s">
        <v>232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230</v>
      </c>
      <c r="IH541" s="2" t="s">
        <v>270</v>
      </c>
      <c r="II541" s="2" t="s">
        <v>3649</v>
      </c>
      <c r="IJ541" s="2" t="s">
        <v>1996</v>
      </c>
      <c r="IK541" s="2" t="s">
        <v>232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1188</v>
      </c>
      <c r="IT541" s="2" t="s">
        <v>270</v>
      </c>
      <c r="IU541" s="2" t="s">
        <v>3988</v>
      </c>
      <c r="IV541" s="2" t="s">
        <v>300</v>
      </c>
      <c r="IW541" s="2" t="s">
        <v>232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254</v>
      </c>
      <c r="JF541" s="2" t="s">
        <v>270</v>
      </c>
      <c r="JG541" s="2" t="s">
        <v>220</v>
      </c>
      <c r="JH541" s="2" t="s">
        <v>220</v>
      </c>
      <c r="JI541" s="2" t="s">
        <v>232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277</v>
      </c>
      <c r="JR541" s="2" t="s">
        <v>270</v>
      </c>
      <c r="JS541" s="2" t="s">
        <v>220</v>
      </c>
      <c r="JT541" s="2" t="s">
        <v>220</v>
      </c>
      <c r="JU541" s="2" t="s">
        <v>232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277</v>
      </c>
      <c r="KD541" s="2" t="s">
        <v>270</v>
      </c>
      <c r="KE541" s="2" t="s">
        <v>220</v>
      </c>
      <c r="KF541" s="2" t="s">
        <v>220</v>
      </c>
      <c r="KG541" s="2" t="s">
        <v>232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277</v>
      </c>
      <c r="KP541" s="2" t="s">
        <v>270</v>
      </c>
      <c r="KQ541" s="2" t="s">
        <v>220</v>
      </c>
      <c r="KR541" s="2" t="s">
        <v>220</v>
      </c>
      <c r="KS541" s="2" t="s">
        <v>232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268</v>
      </c>
      <c r="LB541" s="2" t="s">
        <v>270</v>
      </c>
      <c r="LC541" s="2" t="s">
        <v>220</v>
      </c>
      <c r="LD541" s="2" t="s">
        <v>220</v>
      </c>
      <c r="LE541" s="2" t="s">
        <v>232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254</v>
      </c>
      <c r="LN541" s="2" t="s">
        <v>270</v>
      </c>
      <c r="LO541" s="2" t="s">
        <v>220</v>
      </c>
      <c r="LP541" s="2" t="s">
        <v>220</v>
      </c>
      <c r="LQ541" s="2" t="s">
        <v>232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230</v>
      </c>
      <c r="LZ541" s="2" t="s">
        <v>270</v>
      </c>
      <c r="MA541" s="2" t="s">
        <v>543</v>
      </c>
      <c r="MB541" s="2" t="s">
        <v>3156</v>
      </c>
      <c r="MC541" s="2" t="s">
        <v>232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277</v>
      </c>
      <c r="ML541" s="2" t="s">
        <v>270</v>
      </c>
      <c r="MM541" s="2" t="s">
        <v>220</v>
      </c>
      <c r="MN541" s="2" t="s">
        <v>220</v>
      </c>
      <c r="MO541" s="2" t="s">
        <v>232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230</v>
      </c>
      <c r="MX541" s="2" t="s">
        <v>270</v>
      </c>
      <c r="MY541" s="2" t="s">
        <v>1557</v>
      </c>
      <c r="MZ541" s="2" t="s">
        <v>3860</v>
      </c>
      <c r="NA541" s="2" t="s">
        <v>232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220</v>
      </c>
      <c r="NJ541" s="2" t="s">
        <v>220</v>
      </c>
      <c r="NK541" s="2" t="s">
        <v>220</v>
      </c>
      <c r="NL541" s="2" t="s">
        <v>220</v>
      </c>
      <c r="NM541" s="2" t="s">
        <v>220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277</v>
      </c>
      <c r="NV541" s="2" t="s">
        <v>270</v>
      </c>
      <c r="NW541" s="2" t="s">
        <v>220</v>
      </c>
      <c r="NX541" s="2" t="s">
        <v>220</v>
      </c>
      <c r="NY541" s="2" t="s">
        <v>232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220</v>
      </c>
      <c r="OH541" s="2" t="s">
        <v>220</v>
      </c>
      <c r="OI541" s="2" t="s">
        <v>220</v>
      </c>
      <c r="OJ541" s="2" t="s">
        <v>220</v>
      </c>
      <c r="OK541" s="2" t="s">
        <v>220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230</v>
      </c>
      <c r="OT541" s="2" t="s">
        <v>270</v>
      </c>
      <c r="OU541" s="2" t="s">
        <v>1420</v>
      </c>
      <c r="OV541" s="2" t="s">
        <v>220</v>
      </c>
      <c r="OW541" s="2" t="s">
        <v>232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220</v>
      </c>
      <c r="PG541" s="2" t="s">
        <v>220</v>
      </c>
      <c r="PH541" s="2" t="s">
        <v>220</v>
      </c>
      <c r="PI541" s="2" t="s">
        <v>220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254</v>
      </c>
      <c r="PR541" s="2" t="s">
        <v>270</v>
      </c>
      <c r="PS541" s="2" t="s">
        <v>220</v>
      </c>
      <c r="PT541" s="2" t="s">
        <v>220</v>
      </c>
      <c r="PU541" s="2" t="s">
        <v>232</v>
      </c>
      <c r="PV541" s="2" t="s">
        <v>220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</row>
    <row r="542">
      <c r="A542" s="2" t="s">
        <v>4133</v>
      </c>
      <c r="B542" s="2" t="s">
        <v>209</v>
      </c>
      <c r="C542" s="2" t="s">
        <v>3945</v>
      </c>
      <c r="D542" s="2" t="s">
        <v>2394</v>
      </c>
      <c r="E542" s="2" t="s">
        <v>2558</v>
      </c>
      <c r="F542" s="2" t="s">
        <v>4134</v>
      </c>
      <c r="G542" s="2" t="s">
        <v>4134</v>
      </c>
      <c r="H542" s="2" t="s">
        <v>4134</v>
      </c>
      <c r="I542" s="2" t="s">
        <v>4013</v>
      </c>
      <c r="J542" s="2" t="s">
        <v>215</v>
      </c>
      <c r="K542" s="2" t="s">
        <v>2567</v>
      </c>
      <c r="L542" s="3">
        <v>52.08</v>
      </c>
      <c r="M542" s="3">
        <v>54.68</v>
      </c>
      <c r="N542" s="3">
        <v>109.99</v>
      </c>
      <c r="O542" s="2" t="s">
        <v>1099</v>
      </c>
      <c r="P542" s="2" t="s">
        <v>538</v>
      </c>
      <c r="Q542" s="2" t="s">
        <v>219</v>
      </c>
      <c r="R542" s="2" t="s">
        <v>220</v>
      </c>
      <c r="S542" s="2" t="s">
        <v>4135</v>
      </c>
      <c r="T542" s="2" t="s">
        <v>222</v>
      </c>
      <c r="U542" s="2" t="s">
        <v>223</v>
      </c>
      <c r="V542" s="2" t="s">
        <v>4136</v>
      </c>
      <c r="W542" s="2" t="s">
        <v>3015</v>
      </c>
      <c r="X542" s="2" t="s">
        <v>845</v>
      </c>
      <c r="Y542" s="2" t="s">
        <v>4137</v>
      </c>
      <c r="Z542" s="4"/>
      <c r="AA542" s="4">
        <f>=ROUNDDOWN({0},0)</f>
      </c>
      <c r="AB542" s="5"/>
      <c r="AC542" s="2" t="s">
        <v>220</v>
      </c>
      <c r="AD542" s="4"/>
      <c r="AE542" s="4"/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/>
      <c r="AQ542" s="8"/>
      <c r="AR542" s="4">
        <v>1</v>
      </c>
      <c r="AS542" s="8">
        <v>45.94</v>
      </c>
      <c r="AT542" s="7">
        <v>-1</v>
      </c>
      <c r="AU542" s="7">
        <v>-1</v>
      </c>
      <c r="AV542" s="4" t="s">
        <v>220</v>
      </c>
      <c r="AW542" s="8" t="s">
        <v>220</v>
      </c>
      <c r="AX542" s="4">
        <v>6</v>
      </c>
      <c r="AY542" s="8">
        <v>381.65</v>
      </c>
      <c r="AZ542" s="7" t="s">
        <v>220</v>
      </c>
      <c r="BA542" s="7" t="s">
        <v>220</v>
      </c>
      <c r="BB542" s="7"/>
      <c r="BC542" s="4" t="s">
        <v>220</v>
      </c>
      <c r="BD542" s="8" t="s">
        <v>220</v>
      </c>
      <c r="BE542" s="4">
        <v>6</v>
      </c>
      <c r="BF542" s="8">
        <v>381.65</v>
      </c>
      <c r="BG542" s="7" t="s">
        <v>220</v>
      </c>
      <c r="BH542" s="7" t="s">
        <v>220</v>
      </c>
      <c r="BI542" s="7"/>
      <c r="BJ542" s="4"/>
      <c r="BK542" s="8"/>
      <c r="BL542" s="2" t="s">
        <v>21</v>
      </c>
      <c r="BM542" s="7"/>
      <c r="BN542" s="7"/>
      <c r="BO542" s="4"/>
      <c r="BP542" s="8"/>
      <c r="BQ542" s="4"/>
      <c r="BR542" s="8"/>
      <c r="BS542" s="7"/>
      <c r="BT542" s="7"/>
      <c r="BU542" s="2" t="s">
        <v>230</v>
      </c>
      <c r="BV542" s="2" t="s">
        <v>270</v>
      </c>
      <c r="BW542" s="2" t="s">
        <v>220</v>
      </c>
      <c r="BX542" s="2" t="s">
        <v>902</v>
      </c>
      <c r="BY542" s="2" t="s">
        <v>232</v>
      </c>
      <c r="BZ542" s="2" t="s">
        <v>220</v>
      </c>
      <c r="CA542" s="4"/>
      <c r="CB542" s="8"/>
      <c r="CC542" s="4"/>
      <c r="CD542" s="8"/>
      <c r="CE542" s="7"/>
      <c r="CF542" s="7"/>
      <c r="CG542" s="2" t="s">
        <v>230</v>
      </c>
      <c r="CH542" s="2" t="s">
        <v>270</v>
      </c>
      <c r="CI542" s="2" t="s">
        <v>1323</v>
      </c>
      <c r="CJ542" s="2" t="s">
        <v>296</v>
      </c>
      <c r="CK542" s="2" t="s">
        <v>232</v>
      </c>
      <c r="CL542" s="2" t="s">
        <v>220</v>
      </c>
      <c r="CM542" s="4"/>
      <c r="CN542" s="8"/>
      <c r="CO542" s="4"/>
      <c r="CP542" s="8"/>
      <c r="CQ542" s="7"/>
      <c r="CR542" s="7"/>
      <c r="CS542" s="2" t="s">
        <v>230</v>
      </c>
      <c r="CT542" s="2" t="s">
        <v>270</v>
      </c>
      <c r="CU542" s="2" t="s">
        <v>2065</v>
      </c>
      <c r="CV542" s="2" t="s">
        <v>1122</v>
      </c>
      <c r="CW542" s="2" t="s">
        <v>269</v>
      </c>
      <c r="CX542" s="2" t="s">
        <v>220</v>
      </c>
      <c r="CY542" s="4"/>
      <c r="CZ542" s="8"/>
      <c r="DA542" s="4"/>
      <c r="DB542" s="8"/>
      <c r="DC542" s="7"/>
      <c r="DD542" s="7"/>
      <c r="DE542" s="2" t="s">
        <v>230</v>
      </c>
      <c r="DF542" s="2" t="s">
        <v>270</v>
      </c>
      <c r="DG542" s="2" t="s">
        <v>1323</v>
      </c>
      <c r="DH542" s="2" t="s">
        <v>1962</v>
      </c>
      <c r="DI542" s="2" t="s">
        <v>232</v>
      </c>
      <c r="DJ542" s="2" t="s">
        <v>220</v>
      </c>
      <c r="DK542" s="4"/>
      <c r="DL542" s="8"/>
      <c r="DM542" s="4"/>
      <c r="DN542" s="8"/>
      <c r="DO542" s="7"/>
      <c r="DP542" s="7"/>
      <c r="DQ542" s="2" t="s">
        <v>230</v>
      </c>
      <c r="DR542" s="2" t="s">
        <v>270</v>
      </c>
      <c r="DS542" s="2" t="s">
        <v>784</v>
      </c>
      <c r="DT542" s="2" t="s">
        <v>2065</v>
      </c>
      <c r="DU542" s="2" t="s">
        <v>232</v>
      </c>
      <c r="DV542" s="2" t="s">
        <v>220</v>
      </c>
      <c r="DW542" s="4"/>
      <c r="DX542" s="8"/>
      <c r="DY542" s="4">
        <v>1</v>
      </c>
      <c r="DZ542" s="8">
        <v>45.94</v>
      </c>
      <c r="EA542" s="7">
        <v>-1</v>
      </c>
      <c r="EB542" s="7">
        <v>-1</v>
      </c>
      <c r="EC542" s="2" t="s">
        <v>230</v>
      </c>
      <c r="ED542" s="2" t="s">
        <v>270</v>
      </c>
      <c r="EE542" s="2" t="s">
        <v>2171</v>
      </c>
      <c r="EF542" s="2" t="s">
        <v>1005</v>
      </c>
      <c r="EG542" s="2" t="s">
        <v>269</v>
      </c>
      <c r="EH542" s="2" t="s">
        <v>220</v>
      </c>
      <c r="EI542" s="4"/>
      <c r="EJ542" s="8"/>
      <c r="EK542" s="4"/>
      <c r="EL542" s="8"/>
      <c r="EM542" s="7"/>
      <c r="EN542" s="7"/>
      <c r="EO542" s="2" t="s">
        <v>230</v>
      </c>
      <c r="EP542" s="2" t="s">
        <v>270</v>
      </c>
      <c r="EQ542" s="2" t="s">
        <v>1323</v>
      </c>
      <c r="ER542" s="2" t="s">
        <v>2474</v>
      </c>
      <c r="ES542" s="2" t="s">
        <v>232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230</v>
      </c>
      <c r="FB542" s="2" t="s">
        <v>270</v>
      </c>
      <c r="FC542" s="2" t="s">
        <v>4138</v>
      </c>
      <c r="FD542" s="2" t="s">
        <v>737</v>
      </c>
      <c r="FE542" s="2" t="s">
        <v>232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277</v>
      </c>
      <c r="FN542" s="2" t="s">
        <v>270</v>
      </c>
      <c r="FO542" s="2" t="s">
        <v>220</v>
      </c>
      <c r="FP542" s="2" t="s">
        <v>220</v>
      </c>
      <c r="FQ542" s="2" t="s">
        <v>232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277</v>
      </c>
      <c r="FZ542" s="2" t="s">
        <v>270</v>
      </c>
      <c r="GA542" s="2" t="s">
        <v>220</v>
      </c>
      <c r="GB542" s="2" t="s">
        <v>220</v>
      </c>
      <c r="GC542" s="2" t="s">
        <v>232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277</v>
      </c>
      <c r="GL542" s="2" t="s">
        <v>270</v>
      </c>
      <c r="GM542" s="2" t="s">
        <v>220</v>
      </c>
      <c r="GN542" s="2" t="s">
        <v>220</v>
      </c>
      <c r="GO542" s="2" t="s">
        <v>232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268</v>
      </c>
      <c r="GX542" s="2" t="s">
        <v>270</v>
      </c>
      <c r="GY542" s="2" t="s">
        <v>220</v>
      </c>
      <c r="GZ542" s="2" t="s">
        <v>220</v>
      </c>
      <c r="HA542" s="2" t="s">
        <v>232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277</v>
      </c>
      <c r="HJ542" s="2" t="s">
        <v>270</v>
      </c>
      <c r="HK542" s="2" t="s">
        <v>220</v>
      </c>
      <c r="HL542" s="2" t="s">
        <v>220</v>
      </c>
      <c r="HM542" s="2" t="s">
        <v>232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277</v>
      </c>
      <c r="HV542" s="2" t="s">
        <v>270</v>
      </c>
      <c r="HW542" s="2" t="s">
        <v>220</v>
      </c>
      <c r="HX542" s="2" t="s">
        <v>220</v>
      </c>
      <c r="HY542" s="2" t="s">
        <v>232</v>
      </c>
      <c r="HZ542" s="2" t="s">
        <v>220</v>
      </c>
      <c r="IA542" s="4"/>
      <c r="IB542" s="8"/>
      <c r="IC542" s="4"/>
      <c r="ID542" s="8"/>
      <c r="IE542" s="7"/>
      <c r="IF542" s="7"/>
      <c r="IG542" s="2" t="s">
        <v>230</v>
      </c>
      <c r="IH542" s="2" t="s">
        <v>270</v>
      </c>
      <c r="II542" s="2" t="s">
        <v>1323</v>
      </c>
      <c r="IJ542" s="2" t="s">
        <v>220</v>
      </c>
      <c r="IK542" s="2" t="s">
        <v>232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277</v>
      </c>
      <c r="IT542" s="2" t="s">
        <v>270</v>
      </c>
      <c r="IU542" s="2" t="s">
        <v>220</v>
      </c>
      <c r="IV542" s="2" t="s">
        <v>220</v>
      </c>
      <c r="IW542" s="2" t="s">
        <v>232</v>
      </c>
      <c r="IX542" s="2" t="s">
        <v>220</v>
      </c>
      <c r="IY542" s="4"/>
      <c r="IZ542" s="8"/>
      <c r="JA542" s="4"/>
      <c r="JB542" s="8"/>
      <c r="JC542" s="7"/>
      <c r="JD542" s="7"/>
      <c r="JE542" s="2" t="s">
        <v>254</v>
      </c>
      <c r="JF542" s="2" t="s">
        <v>270</v>
      </c>
      <c r="JG542" s="2" t="s">
        <v>220</v>
      </c>
      <c r="JH542" s="2" t="s">
        <v>220</v>
      </c>
      <c r="JI542" s="2" t="s">
        <v>232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277</v>
      </c>
      <c r="JR542" s="2" t="s">
        <v>270</v>
      </c>
      <c r="JS542" s="2" t="s">
        <v>220</v>
      </c>
      <c r="JT542" s="2" t="s">
        <v>220</v>
      </c>
      <c r="JU542" s="2" t="s">
        <v>232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277</v>
      </c>
      <c r="KD542" s="2" t="s">
        <v>270</v>
      </c>
      <c r="KE542" s="2" t="s">
        <v>220</v>
      </c>
      <c r="KF542" s="2" t="s">
        <v>220</v>
      </c>
      <c r="KG542" s="2" t="s">
        <v>232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277</v>
      </c>
      <c r="KP542" s="2" t="s">
        <v>270</v>
      </c>
      <c r="KQ542" s="2" t="s">
        <v>220</v>
      </c>
      <c r="KR542" s="2" t="s">
        <v>220</v>
      </c>
      <c r="KS542" s="2" t="s">
        <v>232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268</v>
      </c>
      <c r="LB542" s="2" t="s">
        <v>270</v>
      </c>
      <c r="LC542" s="2" t="s">
        <v>220</v>
      </c>
      <c r="LD542" s="2" t="s">
        <v>220</v>
      </c>
      <c r="LE542" s="2" t="s">
        <v>232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254</v>
      </c>
      <c r="LN542" s="2" t="s">
        <v>270</v>
      </c>
      <c r="LO542" s="2" t="s">
        <v>220</v>
      </c>
      <c r="LP542" s="2" t="s">
        <v>220</v>
      </c>
      <c r="LQ542" s="2" t="s">
        <v>232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230</v>
      </c>
      <c r="LZ542" s="2" t="s">
        <v>270</v>
      </c>
      <c r="MA542" s="2" t="s">
        <v>543</v>
      </c>
      <c r="MB542" s="2" t="s">
        <v>220</v>
      </c>
      <c r="MC542" s="2" t="s">
        <v>232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277</v>
      </c>
      <c r="ML542" s="2" t="s">
        <v>270</v>
      </c>
      <c r="MM542" s="2" t="s">
        <v>220</v>
      </c>
      <c r="MN542" s="2" t="s">
        <v>220</v>
      </c>
      <c r="MO542" s="2" t="s">
        <v>232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230</v>
      </c>
      <c r="MX542" s="2" t="s">
        <v>270</v>
      </c>
      <c r="MY542" s="2" t="s">
        <v>1323</v>
      </c>
      <c r="MZ542" s="2" t="s">
        <v>1251</v>
      </c>
      <c r="NA542" s="2" t="s">
        <v>232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268</v>
      </c>
      <c r="NJ542" s="2" t="s">
        <v>270</v>
      </c>
      <c r="NK542" s="2" t="s">
        <v>220</v>
      </c>
      <c r="NL542" s="2" t="s">
        <v>220</v>
      </c>
      <c r="NM542" s="2" t="s">
        <v>232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277</v>
      </c>
      <c r="NV542" s="2" t="s">
        <v>270</v>
      </c>
      <c r="NW542" s="2" t="s">
        <v>220</v>
      </c>
      <c r="NX542" s="2" t="s">
        <v>220</v>
      </c>
      <c r="NY542" s="2" t="s">
        <v>232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268</v>
      </c>
      <c r="OH542" s="2" t="s">
        <v>270</v>
      </c>
      <c r="OI542" s="2" t="s">
        <v>220</v>
      </c>
      <c r="OJ542" s="2" t="s">
        <v>220</v>
      </c>
      <c r="OK542" s="2" t="s">
        <v>232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277</v>
      </c>
      <c r="OT542" s="2" t="s">
        <v>270</v>
      </c>
      <c r="OU542" s="2" t="s">
        <v>220</v>
      </c>
      <c r="OV542" s="2" t="s">
        <v>220</v>
      </c>
      <c r="OW542" s="2" t="s">
        <v>232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220</v>
      </c>
      <c r="PG542" s="2" t="s">
        <v>220</v>
      </c>
      <c r="PH542" s="2" t="s">
        <v>220</v>
      </c>
      <c r="PI542" s="2" t="s">
        <v>220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277</v>
      </c>
      <c r="PR542" s="2" t="s">
        <v>270</v>
      </c>
      <c r="PS542" s="2" t="s">
        <v>220</v>
      </c>
      <c r="PT542" s="2" t="s">
        <v>220</v>
      </c>
      <c r="PU542" s="2" t="s">
        <v>232</v>
      </c>
      <c r="PV542" s="2" t="s">
        <v>220</v>
      </c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</row>
    <row r="543">
      <c r="A543" s="2" t="s">
        <v>4139</v>
      </c>
      <c r="B543" s="2" t="s">
        <v>209</v>
      </c>
      <c r="C543" s="2" t="s">
        <v>3945</v>
      </c>
      <c r="D543" s="2" t="s">
        <v>2394</v>
      </c>
      <c r="E543" s="2" t="s">
        <v>2558</v>
      </c>
      <c r="F543" s="2" t="s">
        <v>4134</v>
      </c>
      <c r="G543" s="2" t="s">
        <v>4134</v>
      </c>
      <c r="H543" s="2" t="s">
        <v>4134</v>
      </c>
      <c r="I543" s="2" t="s">
        <v>4013</v>
      </c>
      <c r="J543" s="2" t="s">
        <v>282</v>
      </c>
      <c r="K543" s="2" t="s">
        <v>2567</v>
      </c>
      <c r="L543" s="3">
        <v>62.5</v>
      </c>
      <c r="M543" s="3">
        <v>65.62</v>
      </c>
      <c r="N543" s="3">
        <v>129.99</v>
      </c>
      <c r="O543" s="2" t="s">
        <v>1099</v>
      </c>
      <c r="P543" s="2" t="s">
        <v>538</v>
      </c>
      <c r="Q543" s="2" t="s">
        <v>219</v>
      </c>
      <c r="R543" s="2" t="s">
        <v>220</v>
      </c>
      <c r="S543" s="2" t="s">
        <v>4135</v>
      </c>
      <c r="T543" s="2" t="s">
        <v>222</v>
      </c>
      <c r="U543" s="2" t="s">
        <v>223</v>
      </c>
      <c r="V543" s="2" t="s">
        <v>4136</v>
      </c>
      <c r="W543" s="2" t="s">
        <v>3015</v>
      </c>
      <c r="X543" s="2" t="s">
        <v>845</v>
      </c>
      <c r="Y543" s="2" t="s">
        <v>4137</v>
      </c>
      <c r="Z543" s="4"/>
      <c r="AA543" s="4">
        <f>=ROUNDDOWN({0},0)</f>
      </c>
      <c r="AB543" s="5">
        <v>0.2</v>
      </c>
      <c r="AC543" s="2" t="s">
        <v>220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/>
      <c r="AQ543" s="8"/>
      <c r="AR543" s="4">
        <v>5</v>
      </c>
      <c r="AS543" s="8">
        <v>335.71</v>
      </c>
      <c r="AT543" s="7">
        <v>-1</v>
      </c>
      <c r="AU543" s="7">
        <v>-1</v>
      </c>
      <c r="AV543" s="4" t="s">
        <v>220</v>
      </c>
      <c r="AW543" s="8" t="s">
        <v>220</v>
      </c>
      <c r="AX543" s="4" t="s">
        <v>220</v>
      </c>
      <c r="AY543" s="8" t="s">
        <v>220</v>
      </c>
      <c r="AZ543" s="7" t="s">
        <v>220</v>
      </c>
      <c r="BA543" s="7" t="s">
        <v>220</v>
      </c>
      <c r="BB543" s="7"/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/>
      <c r="BJ543" s="4"/>
      <c r="BK543" s="8"/>
      <c r="BL543" s="2" t="s">
        <v>4140</v>
      </c>
      <c r="BM543" s="7"/>
      <c r="BN543" s="7"/>
      <c r="BO543" s="4"/>
      <c r="BP543" s="8"/>
      <c r="BQ543" s="4">
        <v>1</v>
      </c>
      <c r="BR543" s="8">
        <v>71.88</v>
      </c>
      <c r="BS543" s="7">
        <v>-1</v>
      </c>
      <c r="BT543" s="7">
        <v>-1</v>
      </c>
      <c r="BU543" s="2" t="s">
        <v>230</v>
      </c>
      <c r="BV543" s="2" t="s">
        <v>270</v>
      </c>
      <c r="BW543" s="2" t="s">
        <v>220</v>
      </c>
      <c r="BX543" s="2" t="s">
        <v>902</v>
      </c>
      <c r="BY543" s="2" t="s">
        <v>232</v>
      </c>
      <c r="BZ543" s="2" t="s">
        <v>220</v>
      </c>
      <c r="CA543" s="4"/>
      <c r="CB543" s="8"/>
      <c r="CC543" s="4"/>
      <c r="CD543" s="8"/>
      <c r="CE543" s="7"/>
      <c r="CF543" s="7"/>
      <c r="CG543" s="2" t="s">
        <v>230</v>
      </c>
      <c r="CH543" s="2" t="s">
        <v>270</v>
      </c>
      <c r="CI543" s="2" t="s">
        <v>1323</v>
      </c>
      <c r="CJ543" s="2" t="s">
        <v>2474</v>
      </c>
      <c r="CK543" s="2" t="s">
        <v>232</v>
      </c>
      <c r="CL543" s="2" t="s">
        <v>220</v>
      </c>
      <c r="CM543" s="4"/>
      <c r="CN543" s="8"/>
      <c r="CO543" s="4"/>
      <c r="CP543" s="8"/>
      <c r="CQ543" s="7"/>
      <c r="CR543" s="7"/>
      <c r="CS543" s="2" t="s">
        <v>230</v>
      </c>
      <c r="CT543" s="2" t="s">
        <v>270</v>
      </c>
      <c r="CU543" s="2" t="s">
        <v>2065</v>
      </c>
      <c r="CV543" s="2" t="s">
        <v>969</v>
      </c>
      <c r="CW543" s="2" t="s">
        <v>269</v>
      </c>
      <c r="CX543" s="2" t="s">
        <v>220</v>
      </c>
      <c r="CY543" s="4"/>
      <c r="CZ543" s="8"/>
      <c r="DA543" s="4"/>
      <c r="DB543" s="8"/>
      <c r="DC543" s="7"/>
      <c r="DD543" s="7"/>
      <c r="DE543" s="2" t="s">
        <v>230</v>
      </c>
      <c r="DF543" s="2" t="s">
        <v>270</v>
      </c>
      <c r="DG543" s="2" t="s">
        <v>1323</v>
      </c>
      <c r="DH543" s="2" t="s">
        <v>1321</v>
      </c>
      <c r="DI543" s="2" t="s">
        <v>232</v>
      </c>
      <c r="DJ543" s="2" t="s">
        <v>220</v>
      </c>
      <c r="DK543" s="4"/>
      <c r="DL543" s="8"/>
      <c r="DM543" s="4"/>
      <c r="DN543" s="8"/>
      <c r="DO543" s="7"/>
      <c r="DP543" s="7"/>
      <c r="DQ543" s="2" t="s">
        <v>230</v>
      </c>
      <c r="DR543" s="2" t="s">
        <v>270</v>
      </c>
      <c r="DS543" s="2" t="s">
        <v>784</v>
      </c>
      <c r="DT543" s="2" t="s">
        <v>1305</v>
      </c>
      <c r="DU543" s="2" t="s">
        <v>232</v>
      </c>
      <c r="DV543" s="2" t="s">
        <v>220</v>
      </c>
      <c r="DW543" s="4"/>
      <c r="DX543" s="8"/>
      <c r="DY543" s="4">
        <v>1</v>
      </c>
      <c r="DZ543" s="8">
        <v>55.13</v>
      </c>
      <c r="EA543" s="7">
        <v>-1</v>
      </c>
      <c r="EB543" s="7">
        <v>-1</v>
      </c>
      <c r="EC543" s="2" t="s">
        <v>230</v>
      </c>
      <c r="ED543" s="2" t="s">
        <v>270</v>
      </c>
      <c r="EE543" s="2" t="s">
        <v>2171</v>
      </c>
      <c r="EF543" s="2" t="s">
        <v>1019</v>
      </c>
      <c r="EG543" s="2" t="s">
        <v>269</v>
      </c>
      <c r="EH543" s="2" t="s">
        <v>220</v>
      </c>
      <c r="EI543" s="4"/>
      <c r="EJ543" s="8"/>
      <c r="EK543" s="4">
        <v>1</v>
      </c>
      <c r="EL543" s="8">
        <v>70.88</v>
      </c>
      <c r="EM543" s="7">
        <v>-1</v>
      </c>
      <c r="EN543" s="7">
        <v>-1</v>
      </c>
      <c r="EO543" s="2" t="s">
        <v>230</v>
      </c>
      <c r="EP543" s="2" t="s">
        <v>270</v>
      </c>
      <c r="EQ543" s="2" t="s">
        <v>1323</v>
      </c>
      <c r="ER543" s="2" t="s">
        <v>2516</v>
      </c>
      <c r="ES543" s="2" t="s">
        <v>232</v>
      </c>
      <c r="ET543" s="2" t="s">
        <v>220</v>
      </c>
      <c r="EU543" s="4"/>
      <c r="EV543" s="8"/>
      <c r="EW543" s="4">
        <v>2</v>
      </c>
      <c r="EX543" s="8">
        <v>137.82</v>
      </c>
      <c r="EY543" s="7">
        <v>-1</v>
      </c>
      <c r="EZ543" s="7">
        <v>-1</v>
      </c>
      <c r="FA543" s="2" t="s">
        <v>230</v>
      </c>
      <c r="FB543" s="2" t="s">
        <v>270</v>
      </c>
      <c r="FC543" s="2" t="s">
        <v>910</v>
      </c>
      <c r="FD543" s="2" t="s">
        <v>922</v>
      </c>
      <c r="FE543" s="2" t="s">
        <v>232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277</v>
      </c>
      <c r="FN543" s="2" t="s">
        <v>270</v>
      </c>
      <c r="FO543" s="2" t="s">
        <v>220</v>
      </c>
      <c r="FP543" s="2" t="s">
        <v>220</v>
      </c>
      <c r="FQ543" s="2" t="s">
        <v>232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277</v>
      </c>
      <c r="FZ543" s="2" t="s">
        <v>270</v>
      </c>
      <c r="GA543" s="2" t="s">
        <v>220</v>
      </c>
      <c r="GB543" s="2" t="s">
        <v>220</v>
      </c>
      <c r="GC543" s="2" t="s">
        <v>232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277</v>
      </c>
      <c r="GL543" s="2" t="s">
        <v>270</v>
      </c>
      <c r="GM543" s="2" t="s">
        <v>220</v>
      </c>
      <c r="GN543" s="2" t="s">
        <v>220</v>
      </c>
      <c r="GO543" s="2" t="s">
        <v>232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268</v>
      </c>
      <c r="GX543" s="2" t="s">
        <v>270</v>
      </c>
      <c r="GY543" s="2" t="s">
        <v>220</v>
      </c>
      <c r="GZ543" s="2" t="s">
        <v>220</v>
      </c>
      <c r="HA543" s="2" t="s">
        <v>232</v>
      </c>
      <c r="HB543" s="2" t="s">
        <v>220</v>
      </c>
      <c r="HC543" s="4"/>
      <c r="HD543" s="8"/>
      <c r="HE543" s="4"/>
      <c r="HF543" s="8"/>
      <c r="HG543" s="7"/>
      <c r="HH543" s="7"/>
      <c r="HI543" s="2" t="s">
        <v>277</v>
      </c>
      <c r="HJ543" s="2" t="s">
        <v>270</v>
      </c>
      <c r="HK543" s="2" t="s">
        <v>220</v>
      </c>
      <c r="HL543" s="2" t="s">
        <v>220</v>
      </c>
      <c r="HM543" s="2" t="s">
        <v>232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277</v>
      </c>
      <c r="HV543" s="2" t="s">
        <v>270</v>
      </c>
      <c r="HW543" s="2" t="s">
        <v>220</v>
      </c>
      <c r="HX543" s="2" t="s">
        <v>220</v>
      </c>
      <c r="HY543" s="2" t="s">
        <v>232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230</v>
      </c>
      <c r="IH543" s="2" t="s">
        <v>270</v>
      </c>
      <c r="II543" s="2" t="s">
        <v>1323</v>
      </c>
      <c r="IJ543" s="2" t="s">
        <v>220</v>
      </c>
      <c r="IK543" s="2" t="s">
        <v>232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277</v>
      </c>
      <c r="IT543" s="2" t="s">
        <v>270</v>
      </c>
      <c r="IU543" s="2" t="s">
        <v>220</v>
      </c>
      <c r="IV543" s="2" t="s">
        <v>220</v>
      </c>
      <c r="IW543" s="2" t="s">
        <v>232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254</v>
      </c>
      <c r="JF543" s="2" t="s">
        <v>270</v>
      </c>
      <c r="JG543" s="2" t="s">
        <v>220</v>
      </c>
      <c r="JH543" s="2" t="s">
        <v>220</v>
      </c>
      <c r="JI543" s="2" t="s">
        <v>232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277</v>
      </c>
      <c r="JR543" s="2" t="s">
        <v>270</v>
      </c>
      <c r="JS543" s="2" t="s">
        <v>220</v>
      </c>
      <c r="JT543" s="2" t="s">
        <v>220</v>
      </c>
      <c r="JU543" s="2" t="s">
        <v>232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277</v>
      </c>
      <c r="KD543" s="2" t="s">
        <v>270</v>
      </c>
      <c r="KE543" s="2" t="s">
        <v>220</v>
      </c>
      <c r="KF543" s="2" t="s">
        <v>220</v>
      </c>
      <c r="KG543" s="2" t="s">
        <v>232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277</v>
      </c>
      <c r="KP543" s="2" t="s">
        <v>270</v>
      </c>
      <c r="KQ543" s="2" t="s">
        <v>220</v>
      </c>
      <c r="KR543" s="2" t="s">
        <v>220</v>
      </c>
      <c r="KS543" s="2" t="s">
        <v>232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268</v>
      </c>
      <c r="LB543" s="2" t="s">
        <v>270</v>
      </c>
      <c r="LC543" s="2" t="s">
        <v>220</v>
      </c>
      <c r="LD543" s="2" t="s">
        <v>220</v>
      </c>
      <c r="LE543" s="2" t="s">
        <v>232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254</v>
      </c>
      <c r="LN543" s="2" t="s">
        <v>270</v>
      </c>
      <c r="LO543" s="2" t="s">
        <v>220</v>
      </c>
      <c r="LP543" s="2" t="s">
        <v>220</v>
      </c>
      <c r="LQ543" s="2" t="s">
        <v>232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230</v>
      </c>
      <c r="LZ543" s="2" t="s">
        <v>270</v>
      </c>
      <c r="MA543" s="2" t="s">
        <v>543</v>
      </c>
      <c r="MB543" s="2" t="s">
        <v>1254</v>
      </c>
      <c r="MC543" s="2" t="s">
        <v>232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277</v>
      </c>
      <c r="ML543" s="2" t="s">
        <v>270</v>
      </c>
      <c r="MM543" s="2" t="s">
        <v>220</v>
      </c>
      <c r="MN543" s="2" t="s">
        <v>220</v>
      </c>
      <c r="MO543" s="2" t="s">
        <v>232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230</v>
      </c>
      <c r="MX543" s="2" t="s">
        <v>274</v>
      </c>
      <c r="MY543" s="2" t="s">
        <v>1323</v>
      </c>
      <c r="MZ543" s="2" t="s">
        <v>1575</v>
      </c>
      <c r="NA543" s="2" t="s">
        <v>232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268</v>
      </c>
      <c r="NJ543" s="2" t="s">
        <v>270</v>
      </c>
      <c r="NK543" s="2" t="s">
        <v>220</v>
      </c>
      <c r="NL543" s="2" t="s">
        <v>220</v>
      </c>
      <c r="NM543" s="2" t="s">
        <v>232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277</v>
      </c>
      <c r="NV543" s="2" t="s">
        <v>270</v>
      </c>
      <c r="NW543" s="2" t="s">
        <v>220</v>
      </c>
      <c r="NX543" s="2" t="s">
        <v>220</v>
      </c>
      <c r="NY543" s="2" t="s">
        <v>232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268</v>
      </c>
      <c r="OH543" s="2" t="s">
        <v>270</v>
      </c>
      <c r="OI543" s="2" t="s">
        <v>220</v>
      </c>
      <c r="OJ543" s="2" t="s">
        <v>220</v>
      </c>
      <c r="OK543" s="2" t="s">
        <v>232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277</v>
      </c>
      <c r="OT543" s="2" t="s">
        <v>270</v>
      </c>
      <c r="OU543" s="2" t="s">
        <v>220</v>
      </c>
      <c r="OV543" s="2" t="s">
        <v>220</v>
      </c>
      <c r="OW543" s="2" t="s">
        <v>232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220</v>
      </c>
      <c r="PF543" s="2" t="s">
        <v>220</v>
      </c>
      <c r="PG543" s="2" t="s">
        <v>220</v>
      </c>
      <c r="PH543" s="2" t="s">
        <v>220</v>
      </c>
      <c r="PI543" s="2" t="s">
        <v>220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277</v>
      </c>
      <c r="PR543" s="2" t="s">
        <v>270</v>
      </c>
      <c r="PS543" s="2" t="s">
        <v>220</v>
      </c>
      <c r="PT543" s="2" t="s">
        <v>220</v>
      </c>
      <c r="PU543" s="2" t="s">
        <v>232</v>
      </c>
      <c r="PV543" s="2" t="s">
        <v>220</v>
      </c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</row>
    <row r="544">
      <c r="A544" s="2" t="s">
        <v>4141</v>
      </c>
      <c r="B544" s="2" t="s">
        <v>209</v>
      </c>
      <c r="C544" s="2" t="s">
        <v>3945</v>
      </c>
      <c r="D544" s="2" t="s">
        <v>2394</v>
      </c>
      <c r="E544" s="2" t="s">
        <v>2395</v>
      </c>
      <c r="F544" s="2" t="s">
        <v>4083</v>
      </c>
      <c r="G544" s="2" t="s">
        <v>4083</v>
      </c>
      <c r="H544" s="2" t="s">
        <v>4083</v>
      </c>
      <c r="I544" s="2" t="s">
        <v>4142</v>
      </c>
      <c r="J544" s="2" t="s">
        <v>4143</v>
      </c>
      <c r="K544" s="2" t="s">
        <v>2940</v>
      </c>
      <c r="L544" s="3">
        <v>57.99</v>
      </c>
      <c r="M544" s="3">
        <v>60.89</v>
      </c>
      <c r="N544" s="3">
        <v>99.99</v>
      </c>
      <c r="O544" s="2" t="s">
        <v>217</v>
      </c>
      <c r="P544" s="2" t="s">
        <v>1573</v>
      </c>
      <c r="Q544" s="2" t="s">
        <v>219</v>
      </c>
      <c r="R544" s="2" t="s">
        <v>16</v>
      </c>
      <c r="S544" s="2" t="s">
        <v>220</v>
      </c>
      <c r="T544" s="2" t="s">
        <v>220</v>
      </c>
      <c r="U544" s="2" t="s">
        <v>3531</v>
      </c>
      <c r="V544" s="2" t="s">
        <v>1615</v>
      </c>
      <c r="W544" s="2" t="s">
        <v>220</v>
      </c>
      <c r="X544" s="2" t="s">
        <v>220</v>
      </c>
      <c r="Y544" s="2" t="s">
        <v>3411</v>
      </c>
      <c r="Z544" s="4">
        <v>24</v>
      </c>
      <c r="AA544" s="4">
        <f>=ROUNDDOWN(6,0)</f>
      </c>
      <c r="AB544" s="5">
        <v>4</v>
      </c>
      <c r="AC544" s="2" t="s">
        <v>900</v>
      </c>
      <c r="AD544" s="4">
        <v>250</v>
      </c>
      <c r="AE544" s="4">
        <v>250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9</v>
      </c>
      <c r="AQ544" s="8">
        <v>521.91</v>
      </c>
      <c r="AR544" s="4">
        <v>4</v>
      </c>
      <c r="AS544" s="8">
        <v>231.96</v>
      </c>
      <c r="AT544" s="7">
        <v>1.25</v>
      </c>
      <c r="AU544" s="7">
        <v>1.25</v>
      </c>
      <c r="AV544" s="4">
        <v>9</v>
      </c>
      <c r="AW544" s="8">
        <v>521.91</v>
      </c>
      <c r="AX544" s="4">
        <v>4</v>
      </c>
      <c r="AY544" s="8">
        <v>231.96</v>
      </c>
      <c r="AZ544" s="7">
        <v>1.25</v>
      </c>
      <c r="BA544" s="7">
        <v>1.25</v>
      </c>
      <c r="BB544" s="7">
        <v>1</v>
      </c>
      <c r="BC544" s="4">
        <v>12</v>
      </c>
      <c r="BD544" s="8">
        <v>695.88</v>
      </c>
      <c r="BE544" s="4">
        <v>5</v>
      </c>
      <c r="BF544" s="8">
        <v>289.95</v>
      </c>
      <c r="BG544" s="7">
        <v>1.4</v>
      </c>
      <c r="BH544" s="7">
        <v>1.4</v>
      </c>
      <c r="BI544" s="7">
        <v>0.75</v>
      </c>
      <c r="BJ544" s="4">
        <v>9</v>
      </c>
      <c r="BK544" s="8">
        <v>521.91</v>
      </c>
      <c r="BL544" s="2" t="s">
        <v>1579</v>
      </c>
      <c r="BM544" s="7">
        <v>1</v>
      </c>
      <c r="BN544" s="7">
        <v>1</v>
      </c>
      <c r="BO544" s="4">
        <v>9</v>
      </c>
      <c r="BP544" s="8">
        <v>521.91</v>
      </c>
      <c r="BQ544" s="4">
        <v>4</v>
      </c>
      <c r="BR544" s="8">
        <v>231.96</v>
      </c>
      <c r="BS544" s="7">
        <v>1.25</v>
      </c>
      <c r="BT544" s="7">
        <v>1.25</v>
      </c>
      <c r="BU544" s="2" t="s">
        <v>230</v>
      </c>
      <c r="BV544" s="2" t="s">
        <v>217</v>
      </c>
      <c r="BW544" s="2" t="s">
        <v>220</v>
      </c>
      <c r="BX544" s="2" t="s">
        <v>220</v>
      </c>
      <c r="BY544" s="2" t="s">
        <v>232</v>
      </c>
      <c r="BZ544" s="2" t="s">
        <v>220</v>
      </c>
      <c r="CA544" s="4"/>
      <c r="CB544" s="8"/>
      <c r="CC544" s="4"/>
      <c r="CD544" s="8"/>
      <c r="CE544" s="7"/>
      <c r="CF544" s="7"/>
      <c r="CG544" s="2" t="s">
        <v>220</v>
      </c>
      <c r="CH544" s="2" t="s">
        <v>220</v>
      </c>
      <c r="CI544" s="2" t="s">
        <v>220</v>
      </c>
      <c r="CJ544" s="2" t="s">
        <v>220</v>
      </c>
      <c r="CK544" s="2" t="s">
        <v>220</v>
      </c>
      <c r="CL544" s="2" t="s">
        <v>220</v>
      </c>
      <c r="CM544" s="4"/>
      <c r="CN544" s="8"/>
      <c r="CO544" s="4"/>
      <c r="CP544" s="8"/>
      <c r="CQ544" s="7"/>
      <c r="CR544" s="7"/>
      <c r="CS544" s="2" t="s">
        <v>220</v>
      </c>
      <c r="CT544" s="2" t="s">
        <v>220</v>
      </c>
      <c r="CU544" s="2" t="s">
        <v>220</v>
      </c>
      <c r="CV544" s="2" t="s">
        <v>220</v>
      </c>
      <c r="CW544" s="2" t="s">
        <v>220</v>
      </c>
      <c r="CX544" s="2" t="s">
        <v>220</v>
      </c>
      <c r="CY544" s="4"/>
      <c r="CZ544" s="8"/>
      <c r="DA544" s="4"/>
      <c r="DB544" s="8"/>
      <c r="DC544" s="7"/>
      <c r="DD544" s="7"/>
      <c r="DE544" s="2" t="s">
        <v>220</v>
      </c>
      <c r="DF544" s="2" t="s">
        <v>220</v>
      </c>
      <c r="DG544" s="2" t="s">
        <v>220</v>
      </c>
      <c r="DH544" s="2" t="s">
        <v>220</v>
      </c>
      <c r="DI544" s="2" t="s">
        <v>220</v>
      </c>
      <c r="DJ544" s="2" t="s">
        <v>220</v>
      </c>
      <c r="DK544" s="4"/>
      <c r="DL544" s="8"/>
      <c r="DM544" s="4"/>
      <c r="DN544" s="8"/>
      <c r="DO544" s="7"/>
      <c r="DP544" s="7"/>
      <c r="DQ544" s="2" t="s">
        <v>220</v>
      </c>
      <c r="DR544" s="2" t="s">
        <v>220</v>
      </c>
      <c r="DS544" s="2" t="s">
        <v>220</v>
      </c>
      <c r="DT544" s="2" t="s">
        <v>220</v>
      </c>
      <c r="DU544" s="2" t="s">
        <v>220</v>
      </c>
      <c r="DV544" s="2" t="s">
        <v>220</v>
      </c>
      <c r="DW544" s="4"/>
      <c r="DX544" s="8"/>
      <c r="DY544" s="4"/>
      <c r="DZ544" s="8"/>
      <c r="EA544" s="7"/>
      <c r="EB544" s="7"/>
      <c r="EC544" s="2" t="s">
        <v>220</v>
      </c>
      <c r="ED544" s="2" t="s">
        <v>220</v>
      </c>
      <c r="EE544" s="2" t="s">
        <v>220</v>
      </c>
      <c r="EF544" s="2" t="s">
        <v>220</v>
      </c>
      <c r="EG544" s="2" t="s">
        <v>220</v>
      </c>
      <c r="EH544" s="2" t="s">
        <v>220</v>
      </c>
      <c r="EI544" s="4"/>
      <c r="EJ544" s="8"/>
      <c r="EK544" s="4"/>
      <c r="EL544" s="8"/>
      <c r="EM544" s="7"/>
      <c r="EN544" s="7"/>
      <c r="EO544" s="2" t="s">
        <v>220</v>
      </c>
      <c r="EP544" s="2" t="s">
        <v>220</v>
      </c>
      <c r="EQ544" s="2" t="s">
        <v>220</v>
      </c>
      <c r="ER544" s="2" t="s">
        <v>220</v>
      </c>
      <c r="ES544" s="2" t="s">
        <v>220</v>
      </c>
      <c r="ET544" s="2" t="s">
        <v>220</v>
      </c>
      <c r="EU544" s="4"/>
      <c r="EV544" s="8"/>
      <c r="EW544" s="4"/>
      <c r="EX544" s="8"/>
      <c r="EY544" s="7"/>
      <c r="EZ544" s="7"/>
      <c r="FA544" s="2" t="s">
        <v>220</v>
      </c>
      <c r="FB544" s="2" t="s">
        <v>220</v>
      </c>
      <c r="FC544" s="2" t="s">
        <v>220</v>
      </c>
      <c r="FD544" s="2" t="s">
        <v>220</v>
      </c>
      <c r="FE544" s="2" t="s">
        <v>220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220</v>
      </c>
      <c r="FN544" s="2" t="s">
        <v>220</v>
      </c>
      <c r="FO544" s="2" t="s">
        <v>220</v>
      </c>
      <c r="FP544" s="2" t="s">
        <v>220</v>
      </c>
      <c r="FQ544" s="2" t="s">
        <v>220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220</v>
      </c>
      <c r="FZ544" s="2" t="s">
        <v>220</v>
      </c>
      <c r="GA544" s="2" t="s">
        <v>220</v>
      </c>
      <c r="GB544" s="2" t="s">
        <v>220</v>
      </c>
      <c r="GC544" s="2" t="s">
        <v>220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220</v>
      </c>
      <c r="GL544" s="2" t="s">
        <v>220</v>
      </c>
      <c r="GM544" s="2" t="s">
        <v>220</v>
      </c>
      <c r="GN544" s="2" t="s">
        <v>220</v>
      </c>
      <c r="GO544" s="2" t="s">
        <v>220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220</v>
      </c>
      <c r="GY544" s="2" t="s">
        <v>220</v>
      </c>
      <c r="GZ544" s="2" t="s">
        <v>220</v>
      </c>
      <c r="HA544" s="2" t="s">
        <v>220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220</v>
      </c>
      <c r="HJ544" s="2" t="s">
        <v>220</v>
      </c>
      <c r="HK544" s="2" t="s">
        <v>220</v>
      </c>
      <c r="HL544" s="2" t="s">
        <v>220</v>
      </c>
      <c r="HM544" s="2" t="s">
        <v>220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220</v>
      </c>
      <c r="HV544" s="2" t="s">
        <v>220</v>
      </c>
      <c r="HW544" s="2" t="s">
        <v>220</v>
      </c>
      <c r="HX544" s="2" t="s">
        <v>220</v>
      </c>
      <c r="HY544" s="2" t="s">
        <v>220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220</v>
      </c>
      <c r="II544" s="2" t="s">
        <v>220</v>
      </c>
      <c r="IJ544" s="2" t="s">
        <v>220</v>
      </c>
      <c r="IK544" s="2" t="s">
        <v>220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220</v>
      </c>
      <c r="IT544" s="2" t="s">
        <v>220</v>
      </c>
      <c r="IU544" s="2" t="s">
        <v>220</v>
      </c>
      <c r="IV544" s="2" t="s">
        <v>220</v>
      </c>
      <c r="IW544" s="2" t="s">
        <v>220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220</v>
      </c>
      <c r="JF544" s="2" t="s">
        <v>220</v>
      </c>
      <c r="JG544" s="2" t="s">
        <v>220</v>
      </c>
      <c r="JH544" s="2" t="s">
        <v>220</v>
      </c>
      <c r="JI544" s="2" t="s">
        <v>220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220</v>
      </c>
      <c r="JR544" s="2" t="s">
        <v>220</v>
      </c>
      <c r="JS544" s="2" t="s">
        <v>220</v>
      </c>
      <c r="JT544" s="2" t="s">
        <v>220</v>
      </c>
      <c r="JU544" s="2" t="s">
        <v>220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220</v>
      </c>
      <c r="KE544" s="2" t="s">
        <v>220</v>
      </c>
      <c r="KF544" s="2" t="s">
        <v>220</v>
      </c>
      <c r="KG544" s="2" t="s">
        <v>220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220</v>
      </c>
      <c r="KP544" s="2" t="s">
        <v>220</v>
      </c>
      <c r="KQ544" s="2" t="s">
        <v>220</v>
      </c>
      <c r="KR544" s="2" t="s">
        <v>220</v>
      </c>
      <c r="KS544" s="2" t="s">
        <v>220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220</v>
      </c>
      <c r="LB544" s="2" t="s">
        <v>220</v>
      </c>
      <c r="LC544" s="2" t="s">
        <v>220</v>
      </c>
      <c r="LD544" s="2" t="s">
        <v>220</v>
      </c>
      <c r="LE544" s="2" t="s">
        <v>220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220</v>
      </c>
      <c r="LN544" s="2" t="s">
        <v>220</v>
      </c>
      <c r="LO544" s="2" t="s">
        <v>220</v>
      </c>
      <c r="LP544" s="2" t="s">
        <v>220</v>
      </c>
      <c r="LQ544" s="2" t="s">
        <v>220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220</v>
      </c>
      <c r="MA544" s="2" t="s">
        <v>220</v>
      </c>
      <c r="MB544" s="2" t="s">
        <v>220</v>
      </c>
      <c r="MC544" s="2" t="s">
        <v>220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220</v>
      </c>
      <c r="ML544" s="2" t="s">
        <v>220</v>
      </c>
      <c r="MM544" s="2" t="s">
        <v>220</v>
      </c>
      <c r="MN544" s="2" t="s">
        <v>220</v>
      </c>
      <c r="MO544" s="2" t="s">
        <v>220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220</v>
      </c>
      <c r="MY544" s="2" t="s">
        <v>220</v>
      </c>
      <c r="MZ544" s="2" t="s">
        <v>220</v>
      </c>
      <c r="NA544" s="2" t="s">
        <v>220</v>
      </c>
      <c r="NB544" s="2" t="s">
        <v>220</v>
      </c>
      <c r="NC544" s="4"/>
      <c r="ND544" s="8"/>
      <c r="NE544" s="4"/>
      <c r="NF544" s="8"/>
      <c r="NG544" s="7"/>
      <c r="NH544" s="7"/>
      <c r="NI544" s="2" t="s">
        <v>220</v>
      </c>
      <c r="NJ544" s="2" t="s">
        <v>220</v>
      </c>
      <c r="NK544" s="2" t="s">
        <v>220</v>
      </c>
      <c r="NL544" s="2" t="s">
        <v>220</v>
      </c>
      <c r="NM544" s="2" t="s">
        <v>220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220</v>
      </c>
      <c r="NV544" s="2" t="s">
        <v>220</v>
      </c>
      <c r="NW544" s="2" t="s">
        <v>220</v>
      </c>
      <c r="NX544" s="2" t="s">
        <v>220</v>
      </c>
      <c r="NY544" s="2" t="s">
        <v>220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220</v>
      </c>
      <c r="OH544" s="2" t="s">
        <v>220</v>
      </c>
      <c r="OI544" s="2" t="s">
        <v>220</v>
      </c>
      <c r="OJ544" s="2" t="s">
        <v>220</v>
      </c>
      <c r="OK544" s="2" t="s">
        <v>220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220</v>
      </c>
      <c r="OT544" s="2" t="s">
        <v>220</v>
      </c>
      <c r="OU544" s="2" t="s">
        <v>220</v>
      </c>
      <c r="OV544" s="2" t="s">
        <v>220</v>
      </c>
      <c r="OW544" s="2" t="s">
        <v>220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220</v>
      </c>
      <c r="PF544" s="2" t="s">
        <v>220</v>
      </c>
      <c r="PG544" s="2" t="s">
        <v>220</v>
      </c>
      <c r="PH544" s="2" t="s">
        <v>220</v>
      </c>
      <c r="PI544" s="2" t="s">
        <v>220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220</v>
      </c>
      <c r="PR544" s="2" t="s">
        <v>220</v>
      </c>
      <c r="PS544" s="2" t="s">
        <v>220</v>
      </c>
      <c r="PT544" s="2" t="s">
        <v>220</v>
      </c>
      <c r="PU544" s="2" t="s">
        <v>220</v>
      </c>
      <c r="PV544" s="2" t="s">
        <v>220</v>
      </c>
      <c r="PW544" s="4">
        <v>24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>
        <v>250</v>
      </c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</row>
    <row r="545">
      <c r="A545" s="2" t="s">
        <v>4144</v>
      </c>
      <c r="B545" s="2" t="s">
        <v>209</v>
      </c>
      <c r="C545" s="2" t="s">
        <v>3945</v>
      </c>
      <c r="D545" s="2" t="s">
        <v>2394</v>
      </c>
      <c r="E545" s="2" t="s">
        <v>2395</v>
      </c>
      <c r="F545" s="2" t="s">
        <v>4083</v>
      </c>
      <c r="G545" s="2" t="s">
        <v>4083</v>
      </c>
      <c r="H545" s="2" t="s">
        <v>4083</v>
      </c>
      <c r="I545" s="2" t="s">
        <v>4142</v>
      </c>
      <c r="J545" s="2" t="s">
        <v>4143</v>
      </c>
      <c r="K545" s="2" t="s">
        <v>2567</v>
      </c>
      <c r="L545" s="3">
        <v>57.99</v>
      </c>
      <c r="M545" s="3">
        <v>60.89</v>
      </c>
      <c r="N545" s="3">
        <v>99.99</v>
      </c>
      <c r="O545" s="2" t="s">
        <v>217</v>
      </c>
      <c r="P545" s="2" t="s">
        <v>1573</v>
      </c>
      <c r="Q545" s="2" t="s">
        <v>219</v>
      </c>
      <c r="R545" s="2" t="s">
        <v>16</v>
      </c>
      <c r="S545" s="2" t="s">
        <v>220</v>
      </c>
      <c r="T545" s="2" t="s">
        <v>220</v>
      </c>
      <c r="U545" s="2" t="s">
        <v>3531</v>
      </c>
      <c r="V545" s="2" t="s">
        <v>1615</v>
      </c>
      <c r="W545" s="2" t="s">
        <v>220</v>
      </c>
      <c r="X545" s="2" t="s">
        <v>220</v>
      </c>
      <c r="Y545" s="2" t="s">
        <v>3759</v>
      </c>
      <c r="Z545" s="4">
        <v>262</v>
      </c>
      <c r="AA545" s="4">
        <f>=ROUNDDOWN(131,0)</f>
      </c>
      <c r="AB545" s="5">
        <v>2</v>
      </c>
      <c r="AC545" s="2" t="s">
        <v>220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>
        <v>3</v>
      </c>
      <c r="AQ545" s="8">
        <v>173.97</v>
      </c>
      <c r="AR545" s="4">
        <v>1</v>
      </c>
      <c r="AS545" s="8">
        <v>57.99</v>
      </c>
      <c r="AT545" s="7">
        <v>2</v>
      </c>
      <c r="AU545" s="7">
        <v>2</v>
      </c>
      <c r="AV545" s="4">
        <v>3</v>
      </c>
      <c r="AW545" s="8">
        <v>173.97</v>
      </c>
      <c r="AX545" s="4">
        <v>1</v>
      </c>
      <c r="AY545" s="8">
        <v>57.99</v>
      </c>
      <c r="AZ545" s="7">
        <v>2</v>
      </c>
      <c r="BA545" s="7">
        <v>2</v>
      </c>
      <c r="BB545" s="7">
        <v>1</v>
      </c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>
        <v>0.25</v>
      </c>
      <c r="BJ545" s="4">
        <v>3</v>
      </c>
      <c r="BK545" s="8">
        <v>173.97</v>
      </c>
      <c r="BL545" s="2" t="s">
        <v>1579</v>
      </c>
      <c r="BM545" s="7">
        <v>1</v>
      </c>
      <c r="BN545" s="7">
        <v>1</v>
      </c>
      <c r="BO545" s="4">
        <v>3</v>
      </c>
      <c r="BP545" s="8">
        <v>173.97</v>
      </c>
      <c r="BQ545" s="4">
        <v>1</v>
      </c>
      <c r="BR545" s="8">
        <v>57.99</v>
      </c>
      <c r="BS545" s="7">
        <v>2</v>
      </c>
      <c r="BT545" s="7">
        <v>2</v>
      </c>
      <c r="BU545" s="2" t="s">
        <v>230</v>
      </c>
      <c r="BV545" s="2" t="s">
        <v>217</v>
      </c>
      <c r="BW545" s="2" t="s">
        <v>220</v>
      </c>
      <c r="BX545" s="2" t="s">
        <v>220</v>
      </c>
      <c r="BY545" s="2" t="s">
        <v>232</v>
      </c>
      <c r="BZ545" s="2" t="s">
        <v>220</v>
      </c>
      <c r="CA545" s="4"/>
      <c r="CB545" s="8"/>
      <c r="CC545" s="4"/>
      <c r="CD545" s="8"/>
      <c r="CE545" s="7"/>
      <c r="CF545" s="7"/>
      <c r="CG545" s="2" t="s">
        <v>220</v>
      </c>
      <c r="CH545" s="2" t="s">
        <v>220</v>
      </c>
      <c r="CI545" s="2" t="s">
        <v>220</v>
      </c>
      <c r="CJ545" s="2" t="s">
        <v>220</v>
      </c>
      <c r="CK545" s="2" t="s">
        <v>220</v>
      </c>
      <c r="CL545" s="2" t="s">
        <v>220</v>
      </c>
      <c r="CM545" s="4"/>
      <c r="CN545" s="8"/>
      <c r="CO545" s="4"/>
      <c r="CP545" s="8"/>
      <c r="CQ545" s="7"/>
      <c r="CR545" s="7"/>
      <c r="CS545" s="2" t="s">
        <v>220</v>
      </c>
      <c r="CT545" s="2" t="s">
        <v>220</v>
      </c>
      <c r="CU545" s="2" t="s">
        <v>220</v>
      </c>
      <c r="CV545" s="2" t="s">
        <v>220</v>
      </c>
      <c r="CW545" s="2" t="s">
        <v>220</v>
      </c>
      <c r="CX545" s="2" t="s">
        <v>220</v>
      </c>
      <c r="CY545" s="4"/>
      <c r="CZ545" s="8"/>
      <c r="DA545" s="4"/>
      <c r="DB545" s="8"/>
      <c r="DC545" s="7"/>
      <c r="DD545" s="7"/>
      <c r="DE545" s="2" t="s">
        <v>220</v>
      </c>
      <c r="DF545" s="2" t="s">
        <v>220</v>
      </c>
      <c r="DG545" s="2" t="s">
        <v>220</v>
      </c>
      <c r="DH545" s="2" t="s">
        <v>220</v>
      </c>
      <c r="DI545" s="2" t="s">
        <v>220</v>
      </c>
      <c r="DJ545" s="2" t="s">
        <v>220</v>
      </c>
      <c r="DK545" s="4"/>
      <c r="DL545" s="8"/>
      <c r="DM545" s="4"/>
      <c r="DN545" s="8"/>
      <c r="DO545" s="7"/>
      <c r="DP545" s="7"/>
      <c r="DQ545" s="2" t="s">
        <v>220</v>
      </c>
      <c r="DR545" s="2" t="s">
        <v>220</v>
      </c>
      <c r="DS545" s="2" t="s">
        <v>220</v>
      </c>
      <c r="DT545" s="2" t="s">
        <v>220</v>
      </c>
      <c r="DU545" s="2" t="s">
        <v>220</v>
      </c>
      <c r="DV545" s="2" t="s">
        <v>220</v>
      </c>
      <c r="DW545" s="4"/>
      <c r="DX545" s="8"/>
      <c r="DY545" s="4"/>
      <c r="DZ545" s="8"/>
      <c r="EA545" s="7"/>
      <c r="EB545" s="7"/>
      <c r="EC545" s="2" t="s">
        <v>220</v>
      </c>
      <c r="ED545" s="2" t="s">
        <v>220</v>
      </c>
      <c r="EE545" s="2" t="s">
        <v>220</v>
      </c>
      <c r="EF545" s="2" t="s">
        <v>220</v>
      </c>
      <c r="EG545" s="2" t="s">
        <v>220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220</v>
      </c>
      <c r="EP545" s="2" t="s">
        <v>220</v>
      </c>
      <c r="EQ545" s="2" t="s">
        <v>220</v>
      </c>
      <c r="ER545" s="2" t="s">
        <v>220</v>
      </c>
      <c r="ES545" s="2" t="s">
        <v>220</v>
      </c>
      <c r="ET545" s="2" t="s">
        <v>220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220</v>
      </c>
      <c r="FC545" s="2" t="s">
        <v>220</v>
      </c>
      <c r="FD545" s="2" t="s">
        <v>220</v>
      </c>
      <c r="FE545" s="2" t="s">
        <v>220</v>
      </c>
      <c r="FF545" s="2" t="s">
        <v>220</v>
      </c>
      <c r="FG545" s="4"/>
      <c r="FH545" s="8"/>
      <c r="FI545" s="4"/>
      <c r="FJ545" s="8"/>
      <c r="FK545" s="7"/>
      <c r="FL545" s="7"/>
      <c r="FM545" s="2" t="s">
        <v>220</v>
      </c>
      <c r="FN545" s="2" t="s">
        <v>220</v>
      </c>
      <c r="FO545" s="2" t="s">
        <v>220</v>
      </c>
      <c r="FP545" s="2" t="s">
        <v>220</v>
      </c>
      <c r="FQ545" s="2" t="s">
        <v>220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220</v>
      </c>
      <c r="FZ545" s="2" t="s">
        <v>220</v>
      </c>
      <c r="GA545" s="2" t="s">
        <v>220</v>
      </c>
      <c r="GB545" s="2" t="s">
        <v>220</v>
      </c>
      <c r="GC545" s="2" t="s">
        <v>220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220</v>
      </c>
      <c r="GL545" s="2" t="s">
        <v>220</v>
      </c>
      <c r="GM545" s="2" t="s">
        <v>220</v>
      </c>
      <c r="GN545" s="2" t="s">
        <v>220</v>
      </c>
      <c r="GO545" s="2" t="s">
        <v>220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220</v>
      </c>
      <c r="GX545" s="2" t="s">
        <v>220</v>
      </c>
      <c r="GY545" s="2" t="s">
        <v>220</v>
      </c>
      <c r="GZ545" s="2" t="s">
        <v>220</v>
      </c>
      <c r="HA545" s="2" t="s">
        <v>220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220</v>
      </c>
      <c r="HJ545" s="2" t="s">
        <v>220</v>
      </c>
      <c r="HK545" s="2" t="s">
        <v>220</v>
      </c>
      <c r="HL545" s="2" t="s">
        <v>220</v>
      </c>
      <c r="HM545" s="2" t="s">
        <v>220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220</v>
      </c>
      <c r="HV545" s="2" t="s">
        <v>220</v>
      </c>
      <c r="HW545" s="2" t="s">
        <v>220</v>
      </c>
      <c r="HX545" s="2" t="s">
        <v>220</v>
      </c>
      <c r="HY545" s="2" t="s">
        <v>220</v>
      </c>
      <c r="HZ545" s="2" t="s">
        <v>220</v>
      </c>
      <c r="IA545" s="4"/>
      <c r="IB545" s="8"/>
      <c r="IC545" s="4"/>
      <c r="ID545" s="8"/>
      <c r="IE545" s="7"/>
      <c r="IF545" s="7"/>
      <c r="IG545" s="2" t="s">
        <v>220</v>
      </c>
      <c r="IH545" s="2" t="s">
        <v>220</v>
      </c>
      <c r="II545" s="2" t="s">
        <v>220</v>
      </c>
      <c r="IJ545" s="2" t="s">
        <v>220</v>
      </c>
      <c r="IK545" s="2" t="s">
        <v>220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220</v>
      </c>
      <c r="IU545" s="2" t="s">
        <v>220</v>
      </c>
      <c r="IV545" s="2" t="s">
        <v>220</v>
      </c>
      <c r="IW545" s="2" t="s">
        <v>220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220</v>
      </c>
      <c r="JF545" s="2" t="s">
        <v>220</v>
      </c>
      <c r="JG545" s="2" t="s">
        <v>220</v>
      </c>
      <c r="JH545" s="2" t="s">
        <v>220</v>
      </c>
      <c r="JI545" s="2" t="s">
        <v>220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220</v>
      </c>
      <c r="JR545" s="2" t="s">
        <v>220</v>
      </c>
      <c r="JS545" s="2" t="s">
        <v>220</v>
      </c>
      <c r="JT545" s="2" t="s">
        <v>220</v>
      </c>
      <c r="JU545" s="2" t="s">
        <v>220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220</v>
      </c>
      <c r="KE545" s="2" t="s">
        <v>220</v>
      </c>
      <c r="KF545" s="2" t="s">
        <v>220</v>
      </c>
      <c r="KG545" s="2" t="s">
        <v>220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220</v>
      </c>
      <c r="KQ545" s="2" t="s">
        <v>220</v>
      </c>
      <c r="KR545" s="2" t="s">
        <v>220</v>
      </c>
      <c r="KS545" s="2" t="s">
        <v>220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220</v>
      </c>
      <c r="LB545" s="2" t="s">
        <v>220</v>
      </c>
      <c r="LC545" s="2" t="s">
        <v>220</v>
      </c>
      <c r="LD545" s="2" t="s">
        <v>220</v>
      </c>
      <c r="LE545" s="2" t="s">
        <v>220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220</v>
      </c>
      <c r="LN545" s="2" t="s">
        <v>220</v>
      </c>
      <c r="LO545" s="2" t="s">
        <v>220</v>
      </c>
      <c r="LP545" s="2" t="s">
        <v>220</v>
      </c>
      <c r="LQ545" s="2" t="s">
        <v>220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220</v>
      </c>
      <c r="MA545" s="2" t="s">
        <v>220</v>
      </c>
      <c r="MB545" s="2" t="s">
        <v>220</v>
      </c>
      <c r="MC545" s="2" t="s">
        <v>220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220</v>
      </c>
      <c r="MM545" s="2" t="s">
        <v>220</v>
      </c>
      <c r="MN545" s="2" t="s">
        <v>220</v>
      </c>
      <c r="MO545" s="2" t="s">
        <v>220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220</v>
      </c>
      <c r="MY545" s="2" t="s">
        <v>220</v>
      </c>
      <c r="MZ545" s="2" t="s">
        <v>220</v>
      </c>
      <c r="NA545" s="2" t="s">
        <v>220</v>
      </c>
      <c r="NB545" s="2" t="s">
        <v>220</v>
      </c>
      <c r="NC545" s="4"/>
      <c r="ND545" s="8"/>
      <c r="NE545" s="4"/>
      <c r="NF545" s="8"/>
      <c r="NG545" s="7"/>
      <c r="NH545" s="7"/>
      <c r="NI545" s="2" t="s">
        <v>220</v>
      </c>
      <c r="NJ545" s="2" t="s">
        <v>220</v>
      </c>
      <c r="NK545" s="2" t="s">
        <v>220</v>
      </c>
      <c r="NL545" s="2" t="s">
        <v>220</v>
      </c>
      <c r="NM545" s="2" t="s">
        <v>220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220</v>
      </c>
      <c r="NV545" s="2" t="s">
        <v>220</v>
      </c>
      <c r="NW545" s="2" t="s">
        <v>220</v>
      </c>
      <c r="NX545" s="2" t="s">
        <v>220</v>
      </c>
      <c r="NY545" s="2" t="s">
        <v>220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220</v>
      </c>
      <c r="OH545" s="2" t="s">
        <v>220</v>
      </c>
      <c r="OI545" s="2" t="s">
        <v>220</v>
      </c>
      <c r="OJ545" s="2" t="s">
        <v>220</v>
      </c>
      <c r="OK545" s="2" t="s">
        <v>220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220</v>
      </c>
      <c r="OT545" s="2" t="s">
        <v>220</v>
      </c>
      <c r="OU545" s="2" t="s">
        <v>220</v>
      </c>
      <c r="OV545" s="2" t="s">
        <v>220</v>
      </c>
      <c r="OW545" s="2" t="s">
        <v>220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220</v>
      </c>
      <c r="PF545" s="2" t="s">
        <v>220</v>
      </c>
      <c r="PG545" s="2" t="s">
        <v>220</v>
      </c>
      <c r="PH545" s="2" t="s">
        <v>220</v>
      </c>
      <c r="PI545" s="2" t="s">
        <v>220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220</v>
      </c>
      <c r="PR545" s="2" t="s">
        <v>220</v>
      </c>
      <c r="PS545" s="2" t="s">
        <v>220</v>
      </c>
      <c r="PT545" s="2" t="s">
        <v>220</v>
      </c>
      <c r="PU545" s="2" t="s">
        <v>220</v>
      </c>
      <c r="PV545" s="2" t="s">
        <v>220</v>
      </c>
      <c r="PW545" s="4">
        <v>262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</row>
    <row r="546">
      <c r="A546" s="2" t="s">
        <v>4145</v>
      </c>
      <c r="B546" s="2" t="s">
        <v>209</v>
      </c>
      <c r="C546" s="2" t="s">
        <v>3945</v>
      </c>
      <c r="D546" s="2" t="s">
        <v>2394</v>
      </c>
      <c r="E546" s="2" t="s">
        <v>2395</v>
      </c>
      <c r="F546" s="2" t="s">
        <v>4146</v>
      </c>
      <c r="G546" s="2" t="s">
        <v>4146</v>
      </c>
      <c r="H546" s="2" t="s">
        <v>4146</v>
      </c>
      <c r="I546" s="2" t="s">
        <v>4147</v>
      </c>
      <c r="J546" s="2" t="s">
        <v>215</v>
      </c>
      <c r="K546" s="2" t="s">
        <v>2567</v>
      </c>
      <c r="L546" s="3">
        <v>58.97</v>
      </c>
      <c r="M546" s="3">
        <v>61.92</v>
      </c>
      <c r="N546" s="3">
        <v>129.99</v>
      </c>
      <c r="O546" s="2" t="s">
        <v>217</v>
      </c>
      <c r="P546" s="2" t="s">
        <v>538</v>
      </c>
      <c r="Q546" s="2" t="s">
        <v>219</v>
      </c>
      <c r="R546" s="2" t="s">
        <v>220</v>
      </c>
      <c r="S546" s="2" t="s">
        <v>4148</v>
      </c>
      <c r="T546" s="2" t="s">
        <v>222</v>
      </c>
      <c r="U546" s="2" t="s">
        <v>223</v>
      </c>
      <c r="V546" s="2" t="s">
        <v>224</v>
      </c>
      <c r="W546" s="2" t="s">
        <v>3015</v>
      </c>
      <c r="X546" s="2" t="s">
        <v>3029</v>
      </c>
      <c r="Y546" s="2" t="s">
        <v>4149</v>
      </c>
      <c r="Z546" s="4">
        <v>239</v>
      </c>
      <c r="AA546" s="4">
        <f>=ROUNDDOWN(79.6666666666667,0)</f>
      </c>
      <c r="AB546" s="5">
        <v>3</v>
      </c>
      <c r="AC546" s="2" t="s">
        <v>220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1</v>
      </c>
      <c r="AQ546" s="8">
        <v>40.12</v>
      </c>
      <c r="AR546" s="4"/>
      <c r="AS546" s="8"/>
      <c r="AT546" s="7"/>
      <c r="AU546" s="7"/>
      <c r="AV546" s="4">
        <v>11</v>
      </c>
      <c r="AW546" s="8">
        <v>500.35</v>
      </c>
      <c r="AX546" s="4">
        <v>2</v>
      </c>
      <c r="AY546" s="8">
        <v>153.42</v>
      </c>
      <c r="AZ546" s="7">
        <v>4.5</v>
      </c>
      <c r="BA546" s="7">
        <v>2.2613</v>
      </c>
      <c r="BB546" s="7">
        <v>0.0802</v>
      </c>
      <c r="BC546" s="4">
        <v>11</v>
      </c>
      <c r="BD546" s="8">
        <v>500.35</v>
      </c>
      <c r="BE546" s="4">
        <v>2</v>
      </c>
      <c r="BF546" s="8">
        <v>153.42</v>
      </c>
      <c r="BG546" s="7">
        <v>4.5</v>
      </c>
      <c r="BH546" s="7">
        <v>2.2613</v>
      </c>
      <c r="BI546" s="7">
        <v>1</v>
      </c>
      <c r="BJ546" s="4">
        <v>1</v>
      </c>
      <c r="BK546" s="8">
        <v>40.12</v>
      </c>
      <c r="BL546" s="2" t="s">
        <v>19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230</v>
      </c>
      <c r="BV546" s="2" t="s">
        <v>217</v>
      </c>
      <c r="BW546" s="2" t="s">
        <v>220</v>
      </c>
      <c r="BX546" s="2" t="s">
        <v>220</v>
      </c>
      <c r="BY546" s="2" t="s">
        <v>232</v>
      </c>
      <c r="BZ546" s="2" t="s">
        <v>220</v>
      </c>
      <c r="CA546" s="4"/>
      <c r="CB546" s="8"/>
      <c r="CC546" s="4"/>
      <c r="CD546" s="8"/>
      <c r="CE546" s="7"/>
      <c r="CF546" s="7"/>
      <c r="CG546" s="2" t="s">
        <v>230</v>
      </c>
      <c r="CH546" s="2" t="s">
        <v>217</v>
      </c>
      <c r="CI546" s="2" t="s">
        <v>330</v>
      </c>
      <c r="CJ546" s="2" t="s">
        <v>295</v>
      </c>
      <c r="CK546" s="2" t="s">
        <v>232</v>
      </c>
      <c r="CL546" s="2" t="s">
        <v>220</v>
      </c>
      <c r="CM546" s="4"/>
      <c r="CN546" s="8"/>
      <c r="CO546" s="4"/>
      <c r="CP546" s="8"/>
      <c r="CQ546" s="7"/>
      <c r="CR546" s="7"/>
      <c r="CS546" s="2" t="s">
        <v>230</v>
      </c>
      <c r="CT546" s="2" t="s">
        <v>274</v>
      </c>
      <c r="CU546" s="2" t="s">
        <v>936</v>
      </c>
      <c r="CV546" s="2" t="s">
        <v>4150</v>
      </c>
      <c r="CW546" s="2" t="s">
        <v>232</v>
      </c>
      <c r="CX546" s="2" t="s">
        <v>220</v>
      </c>
      <c r="CY546" s="4">
        <v>1</v>
      </c>
      <c r="CZ546" s="8">
        <v>40.12</v>
      </c>
      <c r="DA546" s="4"/>
      <c r="DB546" s="8"/>
      <c r="DC546" s="7"/>
      <c r="DD546" s="7"/>
      <c r="DE546" s="2" t="s">
        <v>230</v>
      </c>
      <c r="DF546" s="2" t="s">
        <v>217</v>
      </c>
      <c r="DG546" s="2" t="s">
        <v>796</v>
      </c>
      <c r="DH546" s="2" t="s">
        <v>2985</v>
      </c>
      <c r="DI546" s="2" t="s">
        <v>232</v>
      </c>
      <c r="DJ546" s="2" t="s">
        <v>220</v>
      </c>
      <c r="DK546" s="4"/>
      <c r="DL546" s="8"/>
      <c r="DM546" s="4"/>
      <c r="DN546" s="8"/>
      <c r="DO546" s="7"/>
      <c r="DP546" s="7"/>
      <c r="DQ546" s="2" t="s">
        <v>230</v>
      </c>
      <c r="DR546" s="2" t="s">
        <v>217</v>
      </c>
      <c r="DS546" s="2" t="s">
        <v>1266</v>
      </c>
      <c r="DT546" s="2" t="s">
        <v>3146</v>
      </c>
      <c r="DU546" s="2" t="s">
        <v>232</v>
      </c>
      <c r="DV546" s="2" t="s">
        <v>220</v>
      </c>
      <c r="DW546" s="4"/>
      <c r="DX546" s="8"/>
      <c r="DY546" s="4"/>
      <c r="DZ546" s="8"/>
      <c r="EA546" s="7"/>
      <c r="EB546" s="7"/>
      <c r="EC546" s="2" t="s">
        <v>230</v>
      </c>
      <c r="ED546" s="2" t="s">
        <v>217</v>
      </c>
      <c r="EE546" s="2" t="s">
        <v>330</v>
      </c>
      <c r="EF546" s="2" t="s">
        <v>801</v>
      </c>
      <c r="EG546" s="2" t="s">
        <v>232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230</v>
      </c>
      <c r="EP546" s="2" t="s">
        <v>217</v>
      </c>
      <c r="EQ546" s="2" t="s">
        <v>1795</v>
      </c>
      <c r="ER546" s="2" t="s">
        <v>1027</v>
      </c>
      <c r="ES546" s="2" t="s">
        <v>232</v>
      </c>
      <c r="ET546" s="2" t="s">
        <v>220</v>
      </c>
      <c r="EU546" s="4"/>
      <c r="EV546" s="8"/>
      <c r="EW546" s="4"/>
      <c r="EX546" s="8"/>
      <c r="EY546" s="7"/>
      <c r="EZ546" s="7"/>
      <c r="FA546" s="2" t="s">
        <v>230</v>
      </c>
      <c r="FB546" s="2" t="s">
        <v>217</v>
      </c>
      <c r="FC546" s="2" t="s">
        <v>1038</v>
      </c>
      <c r="FD546" s="2" t="s">
        <v>1817</v>
      </c>
      <c r="FE546" s="2" t="s">
        <v>232</v>
      </c>
      <c r="FF546" s="2" t="s">
        <v>220</v>
      </c>
      <c r="FG546" s="4"/>
      <c r="FH546" s="8"/>
      <c r="FI546" s="4"/>
      <c r="FJ546" s="8"/>
      <c r="FK546" s="7"/>
      <c r="FL546" s="7"/>
      <c r="FM546" s="2" t="s">
        <v>230</v>
      </c>
      <c r="FN546" s="2" t="s">
        <v>217</v>
      </c>
      <c r="FO546" s="2" t="s">
        <v>378</v>
      </c>
      <c r="FP546" s="2" t="s">
        <v>220</v>
      </c>
      <c r="FQ546" s="2" t="s">
        <v>232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277</v>
      </c>
      <c r="FZ546" s="2" t="s">
        <v>217</v>
      </c>
      <c r="GA546" s="2" t="s">
        <v>220</v>
      </c>
      <c r="GB546" s="2" t="s">
        <v>220</v>
      </c>
      <c r="GC546" s="2" t="s">
        <v>232</v>
      </c>
      <c r="GD546" s="2" t="s">
        <v>220</v>
      </c>
      <c r="GE546" s="4"/>
      <c r="GF546" s="8"/>
      <c r="GG546" s="4"/>
      <c r="GH546" s="8"/>
      <c r="GI546" s="7"/>
      <c r="GJ546" s="7"/>
      <c r="GK546" s="2" t="s">
        <v>277</v>
      </c>
      <c r="GL546" s="2" t="s">
        <v>217</v>
      </c>
      <c r="GM546" s="2" t="s">
        <v>220</v>
      </c>
      <c r="GN546" s="2" t="s">
        <v>220</v>
      </c>
      <c r="GO546" s="2" t="s">
        <v>232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268</v>
      </c>
      <c r="GX546" s="2" t="s">
        <v>217</v>
      </c>
      <c r="GY546" s="2" t="s">
        <v>220</v>
      </c>
      <c r="GZ546" s="2" t="s">
        <v>220</v>
      </c>
      <c r="HA546" s="2" t="s">
        <v>232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254</v>
      </c>
      <c r="HJ546" s="2" t="s">
        <v>217</v>
      </c>
      <c r="HK546" s="2" t="s">
        <v>220</v>
      </c>
      <c r="HL546" s="2" t="s">
        <v>220</v>
      </c>
      <c r="HM546" s="2" t="s">
        <v>232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230</v>
      </c>
      <c r="HV546" s="2" t="s">
        <v>217</v>
      </c>
      <c r="HW546" s="2" t="s">
        <v>382</v>
      </c>
      <c r="HX546" s="2" t="s">
        <v>220</v>
      </c>
      <c r="HY546" s="2" t="s">
        <v>232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230</v>
      </c>
      <c r="IH546" s="2" t="s">
        <v>217</v>
      </c>
      <c r="II546" s="2" t="s">
        <v>330</v>
      </c>
      <c r="IJ546" s="2" t="s">
        <v>220</v>
      </c>
      <c r="IK546" s="2" t="s">
        <v>232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277</v>
      </c>
      <c r="IT546" s="2" t="s">
        <v>217</v>
      </c>
      <c r="IU546" s="2" t="s">
        <v>220</v>
      </c>
      <c r="IV546" s="2" t="s">
        <v>220</v>
      </c>
      <c r="IW546" s="2" t="s">
        <v>232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254</v>
      </c>
      <c r="JF546" s="2" t="s">
        <v>217</v>
      </c>
      <c r="JG546" s="2" t="s">
        <v>220</v>
      </c>
      <c r="JH546" s="2" t="s">
        <v>220</v>
      </c>
      <c r="JI546" s="2" t="s">
        <v>232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277</v>
      </c>
      <c r="JR546" s="2" t="s">
        <v>217</v>
      </c>
      <c r="JS546" s="2" t="s">
        <v>220</v>
      </c>
      <c r="JT546" s="2" t="s">
        <v>220</v>
      </c>
      <c r="JU546" s="2" t="s">
        <v>232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277</v>
      </c>
      <c r="KD546" s="2" t="s">
        <v>217</v>
      </c>
      <c r="KE546" s="2" t="s">
        <v>220</v>
      </c>
      <c r="KF546" s="2" t="s">
        <v>220</v>
      </c>
      <c r="KG546" s="2" t="s">
        <v>232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277</v>
      </c>
      <c r="KP546" s="2" t="s">
        <v>217</v>
      </c>
      <c r="KQ546" s="2" t="s">
        <v>220</v>
      </c>
      <c r="KR546" s="2" t="s">
        <v>220</v>
      </c>
      <c r="KS546" s="2" t="s">
        <v>232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268</v>
      </c>
      <c r="LB546" s="2" t="s">
        <v>217</v>
      </c>
      <c r="LC546" s="2" t="s">
        <v>220</v>
      </c>
      <c r="LD546" s="2" t="s">
        <v>220</v>
      </c>
      <c r="LE546" s="2" t="s">
        <v>232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254</v>
      </c>
      <c r="LN546" s="2" t="s">
        <v>217</v>
      </c>
      <c r="LO546" s="2" t="s">
        <v>220</v>
      </c>
      <c r="LP546" s="2" t="s">
        <v>220</v>
      </c>
      <c r="LQ546" s="2" t="s">
        <v>232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230</v>
      </c>
      <c r="LZ546" s="2" t="s">
        <v>270</v>
      </c>
      <c r="MA546" s="2" t="s">
        <v>1038</v>
      </c>
      <c r="MB546" s="2" t="s">
        <v>1866</v>
      </c>
      <c r="MC546" s="2" t="s">
        <v>232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230</v>
      </c>
      <c r="ML546" s="2" t="s">
        <v>270</v>
      </c>
      <c r="MM546" s="2" t="s">
        <v>421</v>
      </c>
      <c r="MN546" s="2" t="s">
        <v>220</v>
      </c>
      <c r="MO546" s="2" t="s">
        <v>232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254</v>
      </c>
      <c r="MX546" s="2" t="s">
        <v>217</v>
      </c>
      <c r="MY546" s="2" t="s">
        <v>220</v>
      </c>
      <c r="MZ546" s="2" t="s">
        <v>220</v>
      </c>
      <c r="NA546" s="2" t="s">
        <v>232</v>
      </c>
      <c r="NB546" s="2" t="s">
        <v>220</v>
      </c>
      <c r="NC546" s="4"/>
      <c r="ND546" s="8"/>
      <c r="NE546" s="4"/>
      <c r="NF546" s="8"/>
      <c r="NG546" s="7"/>
      <c r="NH546" s="7"/>
      <c r="NI546" s="2" t="s">
        <v>268</v>
      </c>
      <c r="NJ546" s="2" t="s">
        <v>217</v>
      </c>
      <c r="NK546" s="2" t="s">
        <v>220</v>
      </c>
      <c r="NL546" s="2" t="s">
        <v>220</v>
      </c>
      <c r="NM546" s="2" t="s">
        <v>232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277</v>
      </c>
      <c r="NV546" s="2" t="s">
        <v>217</v>
      </c>
      <c r="NW546" s="2" t="s">
        <v>220</v>
      </c>
      <c r="NX546" s="2" t="s">
        <v>220</v>
      </c>
      <c r="NY546" s="2" t="s">
        <v>232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268</v>
      </c>
      <c r="OH546" s="2" t="s">
        <v>217</v>
      </c>
      <c r="OI546" s="2" t="s">
        <v>220</v>
      </c>
      <c r="OJ546" s="2" t="s">
        <v>220</v>
      </c>
      <c r="OK546" s="2" t="s">
        <v>232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220</v>
      </c>
      <c r="OT546" s="2" t="s">
        <v>220</v>
      </c>
      <c r="OU546" s="2" t="s">
        <v>220</v>
      </c>
      <c r="OV546" s="2" t="s">
        <v>220</v>
      </c>
      <c r="OW546" s="2" t="s">
        <v>220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277</v>
      </c>
      <c r="PF546" s="2" t="s">
        <v>217</v>
      </c>
      <c r="PG546" s="2" t="s">
        <v>220</v>
      </c>
      <c r="PH546" s="2" t="s">
        <v>220</v>
      </c>
      <c r="PI546" s="2" t="s">
        <v>232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220</v>
      </c>
      <c r="PR546" s="2" t="s">
        <v>220</v>
      </c>
      <c r="PS546" s="2" t="s">
        <v>220</v>
      </c>
      <c r="PT546" s="2" t="s">
        <v>220</v>
      </c>
      <c r="PU546" s="2" t="s">
        <v>220</v>
      </c>
      <c r="PV546" s="2" t="s">
        <v>220</v>
      </c>
      <c r="PW546" s="4">
        <v>239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</row>
    <row r="547">
      <c r="A547" s="2" t="s">
        <v>4151</v>
      </c>
      <c r="B547" s="2" t="s">
        <v>209</v>
      </c>
      <c r="C547" s="2" t="s">
        <v>3945</v>
      </c>
      <c r="D547" s="2" t="s">
        <v>2394</v>
      </c>
      <c r="E547" s="2" t="s">
        <v>2395</v>
      </c>
      <c r="F547" s="2" t="s">
        <v>4146</v>
      </c>
      <c r="G547" s="2" t="s">
        <v>4146</v>
      </c>
      <c r="H547" s="2" t="s">
        <v>4146</v>
      </c>
      <c r="I547" s="2" t="s">
        <v>4147</v>
      </c>
      <c r="J547" s="2" t="s">
        <v>282</v>
      </c>
      <c r="K547" s="2" t="s">
        <v>2567</v>
      </c>
      <c r="L547" s="3">
        <v>68.11</v>
      </c>
      <c r="M547" s="3">
        <v>71.52</v>
      </c>
      <c r="N547" s="3">
        <v>149.99</v>
      </c>
      <c r="O547" s="2" t="s">
        <v>217</v>
      </c>
      <c r="P547" s="2" t="s">
        <v>538</v>
      </c>
      <c r="Q547" s="2" t="s">
        <v>219</v>
      </c>
      <c r="R547" s="2" t="s">
        <v>220</v>
      </c>
      <c r="S547" s="2" t="s">
        <v>4148</v>
      </c>
      <c r="T547" s="2" t="s">
        <v>222</v>
      </c>
      <c r="U547" s="2" t="s">
        <v>223</v>
      </c>
      <c r="V547" s="2" t="s">
        <v>224</v>
      </c>
      <c r="W547" s="2" t="s">
        <v>3015</v>
      </c>
      <c r="X547" s="2" t="s">
        <v>3029</v>
      </c>
      <c r="Y547" s="2" t="s">
        <v>4149</v>
      </c>
      <c r="Z547" s="4">
        <v>178</v>
      </c>
      <c r="AA547" s="4">
        <f>=ROUNDDOWN(29.6666666666667,0)</f>
      </c>
      <c r="AB547" s="5">
        <v>6</v>
      </c>
      <c r="AC547" s="2" t="s">
        <v>220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10</v>
      </c>
      <c r="AQ547" s="8">
        <v>460.23</v>
      </c>
      <c r="AR547" s="4">
        <v>2</v>
      </c>
      <c r="AS547" s="8">
        <v>153.42</v>
      </c>
      <c r="AT547" s="7">
        <v>4</v>
      </c>
      <c r="AU547" s="7">
        <v>1.9998</v>
      </c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0.9198</v>
      </c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>
        <v>10</v>
      </c>
      <c r="BK547" s="8">
        <v>460.23</v>
      </c>
      <c r="BL547" s="2" t="s">
        <v>4152</v>
      </c>
      <c r="BM547" s="7">
        <v>1</v>
      </c>
      <c r="BN547" s="7">
        <v>1</v>
      </c>
      <c r="BO547" s="4">
        <v>1</v>
      </c>
      <c r="BP547" s="8">
        <v>39.16</v>
      </c>
      <c r="BQ547" s="4">
        <v>1</v>
      </c>
      <c r="BR547" s="8">
        <v>78.33</v>
      </c>
      <c r="BS547" s="7"/>
      <c r="BT547" s="7">
        <v>-0.5001</v>
      </c>
      <c r="BU547" s="2" t="s">
        <v>230</v>
      </c>
      <c r="BV547" s="2" t="s">
        <v>217</v>
      </c>
      <c r="BW547" s="2" t="s">
        <v>220</v>
      </c>
      <c r="BX547" s="2" t="s">
        <v>220</v>
      </c>
      <c r="BY547" s="2" t="s">
        <v>232</v>
      </c>
      <c r="BZ547" s="2" t="s">
        <v>220</v>
      </c>
      <c r="CA547" s="4"/>
      <c r="CB547" s="8"/>
      <c r="CC547" s="4"/>
      <c r="CD547" s="8"/>
      <c r="CE547" s="7"/>
      <c r="CF547" s="7"/>
      <c r="CG547" s="2" t="s">
        <v>230</v>
      </c>
      <c r="CH547" s="2" t="s">
        <v>217</v>
      </c>
      <c r="CI547" s="2" t="s">
        <v>330</v>
      </c>
      <c r="CJ547" s="2" t="s">
        <v>4153</v>
      </c>
      <c r="CK547" s="2" t="s">
        <v>232</v>
      </c>
      <c r="CL547" s="2" t="s">
        <v>220</v>
      </c>
      <c r="CM547" s="4"/>
      <c r="CN547" s="8"/>
      <c r="CO547" s="4"/>
      <c r="CP547" s="8"/>
      <c r="CQ547" s="7"/>
      <c r="CR547" s="7"/>
      <c r="CS547" s="2" t="s">
        <v>230</v>
      </c>
      <c r="CT547" s="2" t="s">
        <v>274</v>
      </c>
      <c r="CU547" s="2" t="s">
        <v>936</v>
      </c>
      <c r="CV547" s="2" t="s">
        <v>2486</v>
      </c>
      <c r="CW547" s="2" t="s">
        <v>232</v>
      </c>
      <c r="CX547" s="2" t="s">
        <v>220</v>
      </c>
      <c r="CY547" s="4">
        <v>6</v>
      </c>
      <c r="CZ547" s="8">
        <v>278.04</v>
      </c>
      <c r="DA547" s="4"/>
      <c r="DB547" s="8"/>
      <c r="DC547" s="7"/>
      <c r="DD547" s="7"/>
      <c r="DE547" s="2" t="s">
        <v>230</v>
      </c>
      <c r="DF547" s="2" t="s">
        <v>217</v>
      </c>
      <c r="DG547" s="2" t="s">
        <v>796</v>
      </c>
      <c r="DH547" s="2" t="s">
        <v>818</v>
      </c>
      <c r="DI547" s="2" t="s">
        <v>232</v>
      </c>
      <c r="DJ547" s="2" t="s">
        <v>220</v>
      </c>
      <c r="DK547" s="4"/>
      <c r="DL547" s="8"/>
      <c r="DM547" s="4"/>
      <c r="DN547" s="8"/>
      <c r="DO547" s="7"/>
      <c r="DP547" s="7"/>
      <c r="DQ547" s="2" t="s">
        <v>230</v>
      </c>
      <c r="DR547" s="2" t="s">
        <v>217</v>
      </c>
      <c r="DS547" s="2" t="s">
        <v>1266</v>
      </c>
      <c r="DT547" s="2" t="s">
        <v>396</v>
      </c>
      <c r="DU547" s="2" t="s">
        <v>232</v>
      </c>
      <c r="DV547" s="2" t="s">
        <v>220</v>
      </c>
      <c r="DW547" s="4">
        <v>2</v>
      </c>
      <c r="DX547" s="8">
        <v>67.94</v>
      </c>
      <c r="DY547" s="4"/>
      <c r="DZ547" s="8"/>
      <c r="EA547" s="7"/>
      <c r="EB547" s="7"/>
      <c r="EC547" s="2" t="s">
        <v>230</v>
      </c>
      <c r="ED547" s="2" t="s">
        <v>217</v>
      </c>
      <c r="EE547" s="2" t="s">
        <v>330</v>
      </c>
      <c r="EF547" s="2" t="s">
        <v>4154</v>
      </c>
      <c r="EG547" s="2" t="s">
        <v>232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230</v>
      </c>
      <c r="EP547" s="2" t="s">
        <v>217</v>
      </c>
      <c r="EQ547" s="2" t="s">
        <v>1795</v>
      </c>
      <c r="ER547" s="2" t="s">
        <v>945</v>
      </c>
      <c r="ES547" s="2" t="s">
        <v>232</v>
      </c>
      <c r="ET547" s="2" t="s">
        <v>220</v>
      </c>
      <c r="EU547" s="4"/>
      <c r="EV547" s="8"/>
      <c r="EW547" s="4">
        <v>1</v>
      </c>
      <c r="EX547" s="8">
        <v>75.09</v>
      </c>
      <c r="EY547" s="7">
        <v>-1</v>
      </c>
      <c r="EZ547" s="7">
        <v>-1</v>
      </c>
      <c r="FA547" s="2" t="s">
        <v>230</v>
      </c>
      <c r="FB547" s="2" t="s">
        <v>217</v>
      </c>
      <c r="FC547" s="2" t="s">
        <v>1038</v>
      </c>
      <c r="FD547" s="2" t="s">
        <v>561</v>
      </c>
      <c r="FE547" s="2" t="s">
        <v>232</v>
      </c>
      <c r="FF547" s="2" t="s">
        <v>220</v>
      </c>
      <c r="FG547" s="4">
        <v>1</v>
      </c>
      <c r="FH547" s="8">
        <v>75.09</v>
      </c>
      <c r="FI547" s="4"/>
      <c r="FJ547" s="8"/>
      <c r="FK547" s="7"/>
      <c r="FL547" s="7"/>
      <c r="FM547" s="2" t="s">
        <v>230</v>
      </c>
      <c r="FN547" s="2" t="s">
        <v>217</v>
      </c>
      <c r="FO547" s="2" t="s">
        <v>378</v>
      </c>
      <c r="FP547" s="2" t="s">
        <v>3555</v>
      </c>
      <c r="FQ547" s="2" t="s">
        <v>232</v>
      </c>
      <c r="FR547" s="2" t="s">
        <v>220</v>
      </c>
      <c r="FS547" s="4"/>
      <c r="FT547" s="8"/>
      <c r="FU547" s="4"/>
      <c r="FV547" s="8"/>
      <c r="FW547" s="7"/>
      <c r="FX547" s="7"/>
      <c r="FY547" s="2" t="s">
        <v>277</v>
      </c>
      <c r="FZ547" s="2" t="s">
        <v>217</v>
      </c>
      <c r="GA547" s="2" t="s">
        <v>220</v>
      </c>
      <c r="GB547" s="2" t="s">
        <v>220</v>
      </c>
      <c r="GC547" s="2" t="s">
        <v>232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277</v>
      </c>
      <c r="GL547" s="2" t="s">
        <v>217</v>
      </c>
      <c r="GM547" s="2" t="s">
        <v>220</v>
      </c>
      <c r="GN547" s="2" t="s">
        <v>220</v>
      </c>
      <c r="GO547" s="2" t="s">
        <v>232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268</v>
      </c>
      <c r="GX547" s="2" t="s">
        <v>217</v>
      </c>
      <c r="GY547" s="2" t="s">
        <v>220</v>
      </c>
      <c r="GZ547" s="2" t="s">
        <v>220</v>
      </c>
      <c r="HA547" s="2" t="s">
        <v>232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254</v>
      </c>
      <c r="HJ547" s="2" t="s">
        <v>217</v>
      </c>
      <c r="HK547" s="2" t="s">
        <v>220</v>
      </c>
      <c r="HL547" s="2" t="s">
        <v>220</v>
      </c>
      <c r="HM547" s="2" t="s">
        <v>232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230</v>
      </c>
      <c r="HV547" s="2" t="s">
        <v>217</v>
      </c>
      <c r="HW547" s="2" t="s">
        <v>382</v>
      </c>
      <c r="HX547" s="2" t="s">
        <v>220</v>
      </c>
      <c r="HY547" s="2" t="s">
        <v>232</v>
      </c>
      <c r="HZ547" s="2" t="s">
        <v>220</v>
      </c>
      <c r="IA547" s="4"/>
      <c r="IB547" s="8"/>
      <c r="IC547" s="4"/>
      <c r="ID547" s="8"/>
      <c r="IE547" s="7"/>
      <c r="IF547" s="7"/>
      <c r="IG547" s="2" t="s">
        <v>230</v>
      </c>
      <c r="IH547" s="2" t="s">
        <v>217</v>
      </c>
      <c r="II547" s="2" t="s">
        <v>330</v>
      </c>
      <c r="IJ547" s="2" t="s">
        <v>1983</v>
      </c>
      <c r="IK547" s="2" t="s">
        <v>232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277</v>
      </c>
      <c r="IT547" s="2" t="s">
        <v>217</v>
      </c>
      <c r="IU547" s="2" t="s">
        <v>220</v>
      </c>
      <c r="IV547" s="2" t="s">
        <v>220</v>
      </c>
      <c r="IW547" s="2" t="s">
        <v>232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254</v>
      </c>
      <c r="JF547" s="2" t="s">
        <v>217</v>
      </c>
      <c r="JG547" s="2" t="s">
        <v>220</v>
      </c>
      <c r="JH547" s="2" t="s">
        <v>220</v>
      </c>
      <c r="JI547" s="2" t="s">
        <v>232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277</v>
      </c>
      <c r="JR547" s="2" t="s">
        <v>217</v>
      </c>
      <c r="JS547" s="2" t="s">
        <v>220</v>
      </c>
      <c r="JT547" s="2" t="s">
        <v>220</v>
      </c>
      <c r="JU547" s="2" t="s">
        <v>232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277</v>
      </c>
      <c r="KD547" s="2" t="s">
        <v>217</v>
      </c>
      <c r="KE547" s="2" t="s">
        <v>220</v>
      </c>
      <c r="KF547" s="2" t="s">
        <v>220</v>
      </c>
      <c r="KG547" s="2" t="s">
        <v>232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277</v>
      </c>
      <c r="KP547" s="2" t="s">
        <v>217</v>
      </c>
      <c r="KQ547" s="2" t="s">
        <v>220</v>
      </c>
      <c r="KR547" s="2" t="s">
        <v>220</v>
      </c>
      <c r="KS547" s="2" t="s">
        <v>232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268</v>
      </c>
      <c r="LB547" s="2" t="s">
        <v>217</v>
      </c>
      <c r="LC547" s="2" t="s">
        <v>220</v>
      </c>
      <c r="LD547" s="2" t="s">
        <v>220</v>
      </c>
      <c r="LE547" s="2" t="s">
        <v>232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254</v>
      </c>
      <c r="LN547" s="2" t="s">
        <v>217</v>
      </c>
      <c r="LO547" s="2" t="s">
        <v>220</v>
      </c>
      <c r="LP547" s="2" t="s">
        <v>220</v>
      </c>
      <c r="LQ547" s="2" t="s">
        <v>232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230</v>
      </c>
      <c r="LZ547" s="2" t="s">
        <v>270</v>
      </c>
      <c r="MA547" s="2" t="s">
        <v>1038</v>
      </c>
      <c r="MB547" s="2" t="s">
        <v>4153</v>
      </c>
      <c r="MC547" s="2" t="s">
        <v>232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230</v>
      </c>
      <c r="ML547" s="2" t="s">
        <v>270</v>
      </c>
      <c r="MM547" s="2" t="s">
        <v>421</v>
      </c>
      <c r="MN547" s="2" t="s">
        <v>220</v>
      </c>
      <c r="MO547" s="2" t="s">
        <v>232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254</v>
      </c>
      <c r="MX547" s="2" t="s">
        <v>217</v>
      </c>
      <c r="MY547" s="2" t="s">
        <v>220</v>
      </c>
      <c r="MZ547" s="2" t="s">
        <v>220</v>
      </c>
      <c r="NA547" s="2" t="s">
        <v>232</v>
      </c>
      <c r="NB547" s="2" t="s">
        <v>220</v>
      </c>
      <c r="NC547" s="4"/>
      <c r="ND547" s="8"/>
      <c r="NE547" s="4"/>
      <c r="NF547" s="8"/>
      <c r="NG547" s="7"/>
      <c r="NH547" s="7"/>
      <c r="NI547" s="2" t="s">
        <v>268</v>
      </c>
      <c r="NJ547" s="2" t="s">
        <v>217</v>
      </c>
      <c r="NK547" s="2" t="s">
        <v>220</v>
      </c>
      <c r="NL547" s="2" t="s">
        <v>220</v>
      </c>
      <c r="NM547" s="2" t="s">
        <v>232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277</v>
      </c>
      <c r="NV547" s="2" t="s">
        <v>217</v>
      </c>
      <c r="NW547" s="2" t="s">
        <v>220</v>
      </c>
      <c r="NX547" s="2" t="s">
        <v>220</v>
      </c>
      <c r="NY547" s="2" t="s">
        <v>232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268</v>
      </c>
      <c r="OH547" s="2" t="s">
        <v>217</v>
      </c>
      <c r="OI547" s="2" t="s">
        <v>220</v>
      </c>
      <c r="OJ547" s="2" t="s">
        <v>220</v>
      </c>
      <c r="OK547" s="2" t="s">
        <v>232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220</v>
      </c>
      <c r="OT547" s="2" t="s">
        <v>220</v>
      </c>
      <c r="OU547" s="2" t="s">
        <v>220</v>
      </c>
      <c r="OV547" s="2" t="s">
        <v>220</v>
      </c>
      <c r="OW547" s="2" t="s">
        <v>220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277</v>
      </c>
      <c r="PF547" s="2" t="s">
        <v>217</v>
      </c>
      <c r="PG547" s="2" t="s">
        <v>220</v>
      </c>
      <c r="PH547" s="2" t="s">
        <v>220</v>
      </c>
      <c r="PI547" s="2" t="s">
        <v>232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220</v>
      </c>
      <c r="PR547" s="2" t="s">
        <v>220</v>
      </c>
      <c r="PS547" s="2" t="s">
        <v>220</v>
      </c>
      <c r="PT547" s="2" t="s">
        <v>220</v>
      </c>
      <c r="PU547" s="2" t="s">
        <v>220</v>
      </c>
      <c r="PV547" s="2" t="s">
        <v>220</v>
      </c>
      <c r="PW547" s="4">
        <v>178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</row>
    <row r="548">
      <c r="A548" s="2" t="s">
        <v>4155</v>
      </c>
      <c r="B548" s="2" t="s">
        <v>209</v>
      </c>
      <c r="C548" s="2" t="s">
        <v>3945</v>
      </c>
      <c r="D548" s="2" t="s">
        <v>2394</v>
      </c>
      <c r="E548" s="2" t="s">
        <v>4156</v>
      </c>
      <c r="F548" s="2" t="s">
        <v>4012</v>
      </c>
      <c r="G548" s="2" t="s">
        <v>4012</v>
      </c>
      <c r="H548" s="2" t="s">
        <v>220</v>
      </c>
      <c r="I548" s="2" t="s">
        <v>4157</v>
      </c>
      <c r="J548" s="2" t="s">
        <v>4158</v>
      </c>
      <c r="K548" s="2" t="s">
        <v>3958</v>
      </c>
      <c r="L548" s="3">
        <v>59.99</v>
      </c>
      <c r="M548" s="3">
        <v>62.99</v>
      </c>
      <c r="N548" s="3">
        <v>119.99</v>
      </c>
      <c r="O548" s="2" t="s">
        <v>217</v>
      </c>
      <c r="P548" s="2" t="s">
        <v>405</v>
      </c>
      <c r="Q548" s="2" t="s">
        <v>219</v>
      </c>
      <c r="R548" s="2" t="s">
        <v>220</v>
      </c>
      <c r="S548" s="2" t="s">
        <v>4014</v>
      </c>
      <c r="T548" s="2" t="s">
        <v>220</v>
      </c>
      <c r="U548" s="2" t="s">
        <v>220</v>
      </c>
      <c r="V548" s="2" t="s">
        <v>1585</v>
      </c>
      <c r="W548" s="2" t="s">
        <v>3015</v>
      </c>
      <c r="X548" s="2" t="s">
        <v>1672</v>
      </c>
      <c r="Y548" s="2" t="s">
        <v>3553</v>
      </c>
      <c r="Z548" s="4">
        <v>83</v>
      </c>
      <c r="AA548" s="4">
        <f>=ROUNDDOWN(13.8333333333333,0)</f>
      </c>
      <c r="AB548" s="5">
        <v>6</v>
      </c>
      <c r="AC548" s="2" t="s">
        <v>524</v>
      </c>
      <c r="AD548" s="4">
        <v>70</v>
      </c>
      <c r="AE548" s="4">
        <v>170</v>
      </c>
      <c r="AF548" s="6">
        <v>69</v>
      </c>
      <c r="AG548" s="6"/>
      <c r="AH548" s="7">
        <v>0.3571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13</v>
      </c>
      <c r="AQ548" s="8">
        <v>874.74</v>
      </c>
      <c r="AR548" s="4">
        <v>11</v>
      </c>
      <c r="AS548" s="8">
        <v>732.7</v>
      </c>
      <c r="AT548" s="7">
        <v>0.1818</v>
      </c>
      <c r="AU548" s="7">
        <v>0.1939</v>
      </c>
      <c r="AV548" s="4">
        <v>13</v>
      </c>
      <c r="AW548" s="8">
        <v>874.74</v>
      </c>
      <c r="AX548" s="4">
        <v>11</v>
      </c>
      <c r="AY548" s="8">
        <v>732.7</v>
      </c>
      <c r="AZ548" s="7">
        <v>0.1818</v>
      </c>
      <c r="BA548" s="7">
        <v>0.1939</v>
      </c>
      <c r="BB548" s="7">
        <v>1</v>
      </c>
      <c r="BC548" s="4">
        <v>13</v>
      </c>
      <c r="BD548" s="8">
        <v>874.74</v>
      </c>
      <c r="BE548" s="4">
        <v>11</v>
      </c>
      <c r="BF548" s="8">
        <v>732.7</v>
      </c>
      <c r="BG548" s="7">
        <v>0.1818</v>
      </c>
      <c r="BH548" s="7">
        <v>0.1939</v>
      </c>
      <c r="BI548" s="7">
        <v>1</v>
      </c>
      <c r="BJ548" s="4">
        <v>13</v>
      </c>
      <c r="BK548" s="8">
        <v>874.74</v>
      </c>
      <c r="BL548" s="2" t="s">
        <v>4159</v>
      </c>
      <c r="BM548" s="7">
        <v>1</v>
      </c>
      <c r="BN548" s="7">
        <v>1</v>
      </c>
      <c r="BO548" s="4">
        <v>8</v>
      </c>
      <c r="BP548" s="8">
        <v>543.92</v>
      </c>
      <c r="BQ548" s="4">
        <v>6</v>
      </c>
      <c r="BR548" s="8">
        <v>407.94</v>
      </c>
      <c r="BS548" s="7">
        <v>0.3333</v>
      </c>
      <c r="BT548" s="7">
        <v>0.3333</v>
      </c>
      <c r="BU548" s="2" t="s">
        <v>230</v>
      </c>
      <c r="BV548" s="2" t="s">
        <v>217</v>
      </c>
      <c r="BW548" s="2" t="s">
        <v>220</v>
      </c>
      <c r="BX548" s="2" t="s">
        <v>4160</v>
      </c>
      <c r="BY548" s="2" t="s">
        <v>232</v>
      </c>
      <c r="BZ548" s="2" t="s">
        <v>220</v>
      </c>
      <c r="CA548" s="4">
        <v>1</v>
      </c>
      <c r="CB548" s="8">
        <v>73.04</v>
      </c>
      <c r="CC548" s="4"/>
      <c r="CD548" s="8"/>
      <c r="CE548" s="7"/>
      <c r="CF548" s="7"/>
      <c r="CG548" s="2" t="s">
        <v>230</v>
      </c>
      <c r="CH548" s="2" t="s">
        <v>217</v>
      </c>
      <c r="CI548" s="2" t="s">
        <v>2775</v>
      </c>
      <c r="CJ548" s="2" t="s">
        <v>3358</v>
      </c>
      <c r="CK548" s="2" t="s">
        <v>232</v>
      </c>
      <c r="CL548" s="2" t="s">
        <v>220</v>
      </c>
      <c r="CM548" s="4"/>
      <c r="CN548" s="8"/>
      <c r="CO548" s="4"/>
      <c r="CP548" s="8"/>
      <c r="CQ548" s="7"/>
      <c r="CR548" s="7"/>
      <c r="CS548" s="2" t="s">
        <v>230</v>
      </c>
      <c r="CT548" s="2" t="s">
        <v>217</v>
      </c>
      <c r="CU548" s="2" t="s">
        <v>2920</v>
      </c>
      <c r="CV548" s="2" t="s">
        <v>3010</v>
      </c>
      <c r="CW548" s="2" t="s">
        <v>269</v>
      </c>
      <c r="CX548" s="2" t="s">
        <v>220</v>
      </c>
      <c r="CY548" s="4"/>
      <c r="CZ548" s="8"/>
      <c r="DA548" s="4">
        <v>1</v>
      </c>
      <c r="DB548" s="8">
        <v>62.66</v>
      </c>
      <c r="DC548" s="7">
        <v>-1</v>
      </c>
      <c r="DD548" s="7">
        <v>-1</v>
      </c>
      <c r="DE548" s="2" t="s">
        <v>230</v>
      </c>
      <c r="DF548" s="2" t="s">
        <v>217</v>
      </c>
      <c r="DG548" s="2" t="s">
        <v>4067</v>
      </c>
      <c r="DH548" s="2" t="s">
        <v>1649</v>
      </c>
      <c r="DI548" s="2" t="s">
        <v>232</v>
      </c>
      <c r="DJ548" s="2" t="s">
        <v>220</v>
      </c>
      <c r="DK548" s="4">
        <v>1</v>
      </c>
      <c r="DL548" s="8">
        <v>62.99</v>
      </c>
      <c r="DM548" s="4">
        <v>1</v>
      </c>
      <c r="DN548" s="8">
        <v>62.99</v>
      </c>
      <c r="DO548" s="7"/>
      <c r="DP548" s="7"/>
      <c r="DQ548" s="2" t="s">
        <v>230</v>
      </c>
      <c r="DR548" s="2" t="s">
        <v>217</v>
      </c>
      <c r="DS548" s="2" t="s">
        <v>1741</v>
      </c>
      <c r="DT548" s="2" t="s">
        <v>1167</v>
      </c>
      <c r="DU548" s="2" t="s">
        <v>232</v>
      </c>
      <c r="DV548" s="2" t="s">
        <v>220</v>
      </c>
      <c r="DW548" s="4">
        <v>1</v>
      </c>
      <c r="DX548" s="8">
        <v>62.51</v>
      </c>
      <c r="DY548" s="4">
        <v>1</v>
      </c>
      <c r="DZ548" s="8">
        <v>62.51</v>
      </c>
      <c r="EA548" s="7"/>
      <c r="EB548" s="7"/>
      <c r="EC548" s="2" t="s">
        <v>230</v>
      </c>
      <c r="ED548" s="2" t="s">
        <v>217</v>
      </c>
      <c r="EE548" s="2" t="s">
        <v>2374</v>
      </c>
      <c r="EF548" s="2" t="s">
        <v>2389</v>
      </c>
      <c r="EG548" s="2" t="s">
        <v>232</v>
      </c>
      <c r="EH548" s="2" t="s">
        <v>220</v>
      </c>
      <c r="EI548" s="4"/>
      <c r="EJ548" s="8"/>
      <c r="EK548" s="4">
        <v>2</v>
      </c>
      <c r="EL548" s="8">
        <v>136.6</v>
      </c>
      <c r="EM548" s="7">
        <v>-1</v>
      </c>
      <c r="EN548" s="7">
        <v>-1</v>
      </c>
      <c r="EO548" s="2" t="s">
        <v>230</v>
      </c>
      <c r="EP548" s="2" t="s">
        <v>217</v>
      </c>
      <c r="EQ548" s="2" t="s">
        <v>312</v>
      </c>
      <c r="ER548" s="2" t="s">
        <v>1078</v>
      </c>
      <c r="ES548" s="2" t="s">
        <v>232</v>
      </c>
      <c r="ET548" s="2" t="s">
        <v>220</v>
      </c>
      <c r="EU548" s="4">
        <v>2</v>
      </c>
      <c r="EV548" s="8">
        <v>132.28</v>
      </c>
      <c r="EW548" s="4"/>
      <c r="EX548" s="8"/>
      <c r="EY548" s="7"/>
      <c r="EZ548" s="7"/>
      <c r="FA548" s="2" t="s">
        <v>230</v>
      </c>
      <c r="FB548" s="2" t="s">
        <v>217</v>
      </c>
      <c r="FC548" s="2" t="s">
        <v>676</v>
      </c>
      <c r="FD548" s="2" t="s">
        <v>1708</v>
      </c>
      <c r="FE548" s="2" t="s">
        <v>232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230</v>
      </c>
      <c r="FN548" s="2" t="s">
        <v>217</v>
      </c>
      <c r="FO548" s="2" t="s">
        <v>246</v>
      </c>
      <c r="FP548" s="2" t="s">
        <v>694</v>
      </c>
      <c r="FQ548" s="2" t="s">
        <v>232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277</v>
      </c>
      <c r="FZ548" s="2" t="s">
        <v>217</v>
      </c>
      <c r="GA548" s="2" t="s">
        <v>220</v>
      </c>
      <c r="GB548" s="2" t="s">
        <v>220</v>
      </c>
      <c r="GC548" s="2" t="s">
        <v>232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230</v>
      </c>
      <c r="GL548" s="2" t="s">
        <v>217</v>
      </c>
      <c r="GM548" s="2" t="s">
        <v>250</v>
      </c>
      <c r="GN548" s="2" t="s">
        <v>2509</v>
      </c>
      <c r="GO548" s="2" t="s">
        <v>232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268</v>
      </c>
      <c r="GX548" s="2" t="s">
        <v>217</v>
      </c>
      <c r="GY548" s="2" t="s">
        <v>220</v>
      </c>
      <c r="GZ548" s="2" t="s">
        <v>220</v>
      </c>
      <c r="HA548" s="2" t="s">
        <v>232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230</v>
      </c>
      <c r="HJ548" s="2" t="s">
        <v>217</v>
      </c>
      <c r="HK548" s="2" t="s">
        <v>3421</v>
      </c>
      <c r="HL548" s="2" t="s">
        <v>220</v>
      </c>
      <c r="HM548" s="2" t="s">
        <v>232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230</v>
      </c>
      <c r="HV548" s="2" t="s">
        <v>217</v>
      </c>
      <c r="HW548" s="2" t="s">
        <v>375</v>
      </c>
      <c r="HX548" s="2" t="s">
        <v>3129</v>
      </c>
      <c r="HY548" s="2" t="s">
        <v>232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230</v>
      </c>
      <c r="IH548" s="2" t="s">
        <v>217</v>
      </c>
      <c r="II548" s="2" t="s">
        <v>2357</v>
      </c>
      <c r="IJ548" s="2" t="s">
        <v>1708</v>
      </c>
      <c r="IK548" s="2" t="s">
        <v>232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277</v>
      </c>
      <c r="IT548" s="2" t="s">
        <v>217</v>
      </c>
      <c r="IU548" s="2" t="s">
        <v>220</v>
      </c>
      <c r="IV548" s="2" t="s">
        <v>220</v>
      </c>
      <c r="IW548" s="2" t="s">
        <v>232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254</v>
      </c>
      <c r="JF548" s="2" t="s">
        <v>217</v>
      </c>
      <c r="JG548" s="2" t="s">
        <v>220</v>
      </c>
      <c r="JH548" s="2" t="s">
        <v>220</v>
      </c>
      <c r="JI548" s="2" t="s">
        <v>232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416</v>
      </c>
      <c r="JR548" s="2" t="s">
        <v>270</v>
      </c>
      <c r="JS548" s="2" t="s">
        <v>998</v>
      </c>
      <c r="JT548" s="2" t="s">
        <v>220</v>
      </c>
      <c r="JU548" s="2" t="s">
        <v>232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277</v>
      </c>
      <c r="KD548" s="2" t="s">
        <v>217</v>
      </c>
      <c r="KE548" s="2" t="s">
        <v>220</v>
      </c>
      <c r="KF548" s="2" t="s">
        <v>220</v>
      </c>
      <c r="KG548" s="2" t="s">
        <v>232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254</v>
      </c>
      <c r="KP548" s="2" t="s">
        <v>217</v>
      </c>
      <c r="KQ548" s="2" t="s">
        <v>220</v>
      </c>
      <c r="KR548" s="2" t="s">
        <v>220</v>
      </c>
      <c r="KS548" s="2" t="s">
        <v>232</v>
      </c>
      <c r="KT548" s="2" t="s">
        <v>220</v>
      </c>
      <c r="KU548" s="4"/>
      <c r="KV548" s="8"/>
      <c r="KW548" s="4"/>
      <c r="KX548" s="8"/>
      <c r="KY548" s="7"/>
      <c r="KZ548" s="7"/>
      <c r="LA548" s="2" t="s">
        <v>268</v>
      </c>
      <c r="LB548" s="2" t="s">
        <v>217</v>
      </c>
      <c r="LC548" s="2" t="s">
        <v>220</v>
      </c>
      <c r="LD548" s="2" t="s">
        <v>220</v>
      </c>
      <c r="LE548" s="2" t="s">
        <v>232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254</v>
      </c>
      <c r="LN548" s="2" t="s">
        <v>217</v>
      </c>
      <c r="LO548" s="2" t="s">
        <v>220</v>
      </c>
      <c r="LP548" s="2" t="s">
        <v>220</v>
      </c>
      <c r="LQ548" s="2" t="s">
        <v>232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230</v>
      </c>
      <c r="LZ548" s="2" t="s">
        <v>270</v>
      </c>
      <c r="MA548" s="2" t="s">
        <v>543</v>
      </c>
      <c r="MB548" s="2" t="s">
        <v>1059</v>
      </c>
      <c r="MC548" s="2" t="s">
        <v>232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230</v>
      </c>
      <c r="ML548" s="2" t="s">
        <v>270</v>
      </c>
      <c r="MM548" s="2" t="s">
        <v>1827</v>
      </c>
      <c r="MN548" s="2" t="s">
        <v>708</v>
      </c>
      <c r="MO548" s="2" t="s">
        <v>232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230</v>
      </c>
      <c r="MX548" s="2" t="s">
        <v>274</v>
      </c>
      <c r="MY548" s="2" t="s">
        <v>2376</v>
      </c>
      <c r="MZ548" s="2" t="s">
        <v>4161</v>
      </c>
      <c r="NA548" s="2" t="s">
        <v>232</v>
      </c>
      <c r="NB548" s="2" t="s">
        <v>220</v>
      </c>
      <c r="NC548" s="4"/>
      <c r="ND548" s="8"/>
      <c r="NE548" s="4"/>
      <c r="NF548" s="8"/>
      <c r="NG548" s="7"/>
      <c r="NH548" s="7"/>
      <c r="NI548" s="2" t="s">
        <v>220</v>
      </c>
      <c r="NJ548" s="2" t="s">
        <v>220</v>
      </c>
      <c r="NK548" s="2" t="s">
        <v>220</v>
      </c>
      <c r="NL548" s="2" t="s">
        <v>220</v>
      </c>
      <c r="NM548" s="2" t="s">
        <v>220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277</v>
      </c>
      <c r="NV548" s="2" t="s">
        <v>217</v>
      </c>
      <c r="NW548" s="2" t="s">
        <v>220</v>
      </c>
      <c r="NX548" s="2" t="s">
        <v>220</v>
      </c>
      <c r="NY548" s="2" t="s">
        <v>232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220</v>
      </c>
      <c r="OH548" s="2" t="s">
        <v>220</v>
      </c>
      <c r="OI548" s="2" t="s">
        <v>220</v>
      </c>
      <c r="OJ548" s="2" t="s">
        <v>220</v>
      </c>
      <c r="OK548" s="2" t="s">
        <v>220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230</v>
      </c>
      <c r="OT548" s="2" t="s">
        <v>270</v>
      </c>
      <c r="OU548" s="2" t="s">
        <v>1420</v>
      </c>
      <c r="OV548" s="2" t="s">
        <v>3223</v>
      </c>
      <c r="OW548" s="2" t="s">
        <v>232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220</v>
      </c>
      <c r="PG548" s="2" t="s">
        <v>220</v>
      </c>
      <c r="PH548" s="2" t="s">
        <v>220</v>
      </c>
      <c r="PI548" s="2" t="s">
        <v>220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254</v>
      </c>
      <c r="PR548" s="2" t="s">
        <v>270</v>
      </c>
      <c r="PS548" s="2" t="s">
        <v>220</v>
      </c>
      <c r="PT548" s="2" t="s">
        <v>220</v>
      </c>
      <c r="PU548" s="2" t="s">
        <v>232</v>
      </c>
      <c r="PV548" s="2" t="s">
        <v>220</v>
      </c>
      <c r="PW548" s="4">
        <v>83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>
        <v>70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>
        <v>50</v>
      </c>
      <c r="SU548" s="4"/>
      <c r="SV548" s="4"/>
      <c r="SW548" s="4"/>
      <c r="SX548" s="4"/>
      <c r="SY548" s="4"/>
      <c r="SZ548" s="4"/>
      <c r="TA548" s="4"/>
      <c r="TB548" s="4"/>
      <c r="TC548" s="4"/>
      <c r="TD548" s="4">
        <v>50</v>
      </c>
      <c r="TE548" s="4"/>
      <c r="TF548" s="4"/>
      <c r="TG548" s="4"/>
      <c r="TH548" s="4"/>
    </row>
    <row r="549">
      <c r="A549" s="2" t="s">
        <v>4162</v>
      </c>
      <c r="B549" s="2" t="s">
        <v>209</v>
      </c>
      <c r="C549" s="2" t="s">
        <v>3945</v>
      </c>
      <c r="D549" s="2" t="s">
        <v>2394</v>
      </c>
      <c r="E549" s="2" t="s">
        <v>4156</v>
      </c>
      <c r="F549" s="2" t="s">
        <v>4063</v>
      </c>
      <c r="G549" s="2" t="s">
        <v>4063</v>
      </c>
      <c r="H549" s="2" t="s">
        <v>220</v>
      </c>
      <c r="I549" s="2" t="s">
        <v>4157</v>
      </c>
      <c r="J549" s="2" t="s">
        <v>4158</v>
      </c>
      <c r="K549" s="2" t="s">
        <v>304</v>
      </c>
      <c r="L549" s="3">
        <v>54.99</v>
      </c>
      <c r="M549" s="3">
        <v>57.74</v>
      </c>
      <c r="N549" s="3">
        <v>109.99</v>
      </c>
      <c r="O549" s="2" t="s">
        <v>537</v>
      </c>
      <c r="P549" s="2" t="s">
        <v>538</v>
      </c>
      <c r="Q549" s="2" t="s">
        <v>219</v>
      </c>
      <c r="R549" s="2" t="s">
        <v>220</v>
      </c>
      <c r="S549" s="2" t="s">
        <v>4065</v>
      </c>
      <c r="T549" s="2" t="s">
        <v>220</v>
      </c>
      <c r="U549" s="2" t="s">
        <v>220</v>
      </c>
      <c r="V549" s="2" t="s">
        <v>441</v>
      </c>
      <c r="W549" s="2" t="s">
        <v>3015</v>
      </c>
      <c r="X549" s="2" t="s">
        <v>1672</v>
      </c>
      <c r="Y549" s="2" t="s">
        <v>4066</v>
      </c>
      <c r="Z549" s="4"/>
      <c r="AA549" s="4">
        <f>=ROUNDDOWN({0},0)</f>
      </c>
      <c r="AB549" s="5">
        <v>1.5</v>
      </c>
      <c r="AC549" s="2" t="s">
        <v>220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/>
      <c r="AQ549" s="8"/>
      <c r="AR549" s="4">
        <v>3</v>
      </c>
      <c r="AS549" s="8">
        <v>179.85</v>
      </c>
      <c r="AT549" s="7">
        <v>-1</v>
      </c>
      <c r="AU549" s="7">
        <v>-1</v>
      </c>
      <c r="AV549" s="4"/>
      <c r="AW549" s="8"/>
      <c r="AX549" s="4">
        <v>3</v>
      </c>
      <c r="AY549" s="8">
        <v>179.85</v>
      </c>
      <c r="AZ549" s="7">
        <v>-1</v>
      </c>
      <c r="BA549" s="7">
        <v>-1</v>
      </c>
      <c r="BB549" s="7"/>
      <c r="BC549" s="4"/>
      <c r="BD549" s="8"/>
      <c r="BE549" s="4">
        <v>3</v>
      </c>
      <c r="BF549" s="8">
        <v>179.85</v>
      </c>
      <c r="BG549" s="7">
        <v>-1</v>
      </c>
      <c r="BH549" s="7">
        <v>-1</v>
      </c>
      <c r="BI549" s="7"/>
      <c r="BJ549" s="4"/>
      <c r="BK549" s="8"/>
      <c r="BL549" s="2" t="s">
        <v>16</v>
      </c>
      <c r="BM549" s="7"/>
      <c r="BN549" s="7"/>
      <c r="BO549" s="4"/>
      <c r="BP549" s="8"/>
      <c r="BQ549" s="4">
        <v>3</v>
      </c>
      <c r="BR549" s="8">
        <v>179.85</v>
      </c>
      <c r="BS549" s="7">
        <v>-1</v>
      </c>
      <c r="BT549" s="7">
        <v>-1</v>
      </c>
      <c r="BU549" s="2" t="s">
        <v>230</v>
      </c>
      <c r="BV549" s="2" t="s">
        <v>270</v>
      </c>
      <c r="BW549" s="2" t="s">
        <v>220</v>
      </c>
      <c r="BX549" s="2" t="s">
        <v>2857</v>
      </c>
      <c r="BY549" s="2" t="s">
        <v>232</v>
      </c>
      <c r="BZ549" s="2" t="s">
        <v>220</v>
      </c>
      <c r="CA549" s="4"/>
      <c r="CB549" s="8"/>
      <c r="CC549" s="4"/>
      <c r="CD549" s="8"/>
      <c r="CE549" s="7"/>
      <c r="CF549" s="7"/>
      <c r="CG549" s="2" t="s">
        <v>230</v>
      </c>
      <c r="CH549" s="2" t="s">
        <v>270</v>
      </c>
      <c r="CI549" s="2" t="s">
        <v>2775</v>
      </c>
      <c r="CJ549" s="2" t="s">
        <v>2622</v>
      </c>
      <c r="CK549" s="2" t="s">
        <v>232</v>
      </c>
      <c r="CL549" s="2" t="s">
        <v>220</v>
      </c>
      <c r="CM549" s="4"/>
      <c r="CN549" s="8"/>
      <c r="CO549" s="4"/>
      <c r="CP549" s="8"/>
      <c r="CQ549" s="7"/>
      <c r="CR549" s="7"/>
      <c r="CS549" s="2" t="s">
        <v>230</v>
      </c>
      <c r="CT549" s="2" t="s">
        <v>270</v>
      </c>
      <c r="CU549" s="2" t="s">
        <v>2920</v>
      </c>
      <c r="CV549" s="2" t="s">
        <v>4161</v>
      </c>
      <c r="CW549" s="2" t="s">
        <v>269</v>
      </c>
      <c r="CX549" s="2" t="s">
        <v>220</v>
      </c>
      <c r="CY549" s="4"/>
      <c r="CZ549" s="8"/>
      <c r="DA549" s="4"/>
      <c r="DB549" s="8"/>
      <c r="DC549" s="7"/>
      <c r="DD549" s="7"/>
      <c r="DE549" s="2" t="s">
        <v>230</v>
      </c>
      <c r="DF549" s="2" t="s">
        <v>270</v>
      </c>
      <c r="DG549" s="2" t="s">
        <v>4067</v>
      </c>
      <c r="DH549" s="2" t="s">
        <v>2233</v>
      </c>
      <c r="DI549" s="2" t="s">
        <v>232</v>
      </c>
      <c r="DJ549" s="2" t="s">
        <v>220</v>
      </c>
      <c r="DK549" s="4"/>
      <c r="DL549" s="8"/>
      <c r="DM549" s="4"/>
      <c r="DN549" s="8"/>
      <c r="DO549" s="7"/>
      <c r="DP549" s="7"/>
      <c r="DQ549" s="2" t="s">
        <v>230</v>
      </c>
      <c r="DR549" s="2" t="s">
        <v>270</v>
      </c>
      <c r="DS549" s="2" t="s">
        <v>3860</v>
      </c>
      <c r="DT549" s="2" t="s">
        <v>1558</v>
      </c>
      <c r="DU549" s="2" t="s">
        <v>232</v>
      </c>
      <c r="DV549" s="2" t="s">
        <v>220</v>
      </c>
      <c r="DW549" s="4"/>
      <c r="DX549" s="8"/>
      <c r="DY549" s="4"/>
      <c r="DZ549" s="8"/>
      <c r="EA549" s="7"/>
      <c r="EB549" s="7"/>
      <c r="EC549" s="2" t="s">
        <v>230</v>
      </c>
      <c r="ED549" s="2" t="s">
        <v>270</v>
      </c>
      <c r="EE549" s="2" t="s">
        <v>2493</v>
      </c>
      <c r="EF549" s="2" t="s">
        <v>3656</v>
      </c>
      <c r="EG549" s="2" t="s">
        <v>232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230</v>
      </c>
      <c r="EP549" s="2" t="s">
        <v>270</v>
      </c>
      <c r="EQ549" s="2" t="s">
        <v>1201</v>
      </c>
      <c r="ER549" s="2" t="s">
        <v>411</v>
      </c>
      <c r="ES549" s="2" t="s">
        <v>232</v>
      </c>
      <c r="ET549" s="2" t="s">
        <v>220</v>
      </c>
      <c r="EU549" s="4"/>
      <c r="EV549" s="8"/>
      <c r="EW549" s="4"/>
      <c r="EX549" s="8"/>
      <c r="EY549" s="7"/>
      <c r="EZ549" s="7"/>
      <c r="FA549" s="2" t="s">
        <v>230</v>
      </c>
      <c r="FB549" s="2" t="s">
        <v>270</v>
      </c>
      <c r="FC549" s="2" t="s">
        <v>676</v>
      </c>
      <c r="FD549" s="2" t="s">
        <v>3294</v>
      </c>
      <c r="FE549" s="2" t="s">
        <v>232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230</v>
      </c>
      <c r="FN549" s="2" t="s">
        <v>270</v>
      </c>
      <c r="FO549" s="2" t="s">
        <v>246</v>
      </c>
      <c r="FP549" s="2" t="s">
        <v>4163</v>
      </c>
      <c r="FQ549" s="2" t="s">
        <v>232</v>
      </c>
      <c r="FR549" s="2" t="s">
        <v>220</v>
      </c>
      <c r="FS549" s="4"/>
      <c r="FT549" s="8"/>
      <c r="FU549" s="4"/>
      <c r="FV549" s="8"/>
      <c r="FW549" s="7"/>
      <c r="FX549" s="7"/>
      <c r="FY549" s="2" t="s">
        <v>277</v>
      </c>
      <c r="FZ549" s="2" t="s">
        <v>270</v>
      </c>
      <c r="GA549" s="2" t="s">
        <v>220</v>
      </c>
      <c r="GB549" s="2" t="s">
        <v>220</v>
      </c>
      <c r="GC549" s="2" t="s">
        <v>232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230</v>
      </c>
      <c r="GL549" s="2" t="s">
        <v>270</v>
      </c>
      <c r="GM549" s="2" t="s">
        <v>250</v>
      </c>
      <c r="GN549" s="2" t="s">
        <v>1130</v>
      </c>
      <c r="GO549" s="2" t="s">
        <v>232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268</v>
      </c>
      <c r="GX549" s="2" t="s">
        <v>270</v>
      </c>
      <c r="GY549" s="2" t="s">
        <v>220</v>
      </c>
      <c r="GZ549" s="2" t="s">
        <v>220</v>
      </c>
      <c r="HA549" s="2" t="s">
        <v>232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230</v>
      </c>
      <c r="HJ549" s="2" t="s">
        <v>270</v>
      </c>
      <c r="HK549" s="2" t="s">
        <v>2447</v>
      </c>
      <c r="HL549" s="2" t="s">
        <v>708</v>
      </c>
      <c r="HM549" s="2" t="s">
        <v>232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230</v>
      </c>
      <c r="HV549" s="2" t="s">
        <v>270</v>
      </c>
      <c r="HW549" s="2" t="s">
        <v>885</v>
      </c>
      <c r="HX549" s="2" t="s">
        <v>220</v>
      </c>
      <c r="HY549" s="2" t="s">
        <v>232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230</v>
      </c>
      <c r="IH549" s="2" t="s">
        <v>270</v>
      </c>
      <c r="II549" s="2" t="s">
        <v>2357</v>
      </c>
      <c r="IJ549" s="2" t="s">
        <v>2370</v>
      </c>
      <c r="IK549" s="2" t="s">
        <v>232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277</v>
      </c>
      <c r="IT549" s="2" t="s">
        <v>270</v>
      </c>
      <c r="IU549" s="2" t="s">
        <v>220</v>
      </c>
      <c r="IV549" s="2" t="s">
        <v>220</v>
      </c>
      <c r="IW549" s="2" t="s">
        <v>232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254</v>
      </c>
      <c r="JF549" s="2" t="s">
        <v>270</v>
      </c>
      <c r="JG549" s="2" t="s">
        <v>220</v>
      </c>
      <c r="JH549" s="2" t="s">
        <v>220</v>
      </c>
      <c r="JI549" s="2" t="s">
        <v>232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277</v>
      </c>
      <c r="JR549" s="2" t="s">
        <v>270</v>
      </c>
      <c r="JS549" s="2" t="s">
        <v>220</v>
      </c>
      <c r="JT549" s="2" t="s">
        <v>220</v>
      </c>
      <c r="JU549" s="2" t="s">
        <v>232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277</v>
      </c>
      <c r="KD549" s="2" t="s">
        <v>270</v>
      </c>
      <c r="KE549" s="2" t="s">
        <v>220</v>
      </c>
      <c r="KF549" s="2" t="s">
        <v>220</v>
      </c>
      <c r="KG549" s="2" t="s">
        <v>232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254</v>
      </c>
      <c r="KP549" s="2" t="s">
        <v>270</v>
      </c>
      <c r="KQ549" s="2" t="s">
        <v>220</v>
      </c>
      <c r="KR549" s="2" t="s">
        <v>220</v>
      </c>
      <c r="KS549" s="2" t="s">
        <v>232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268</v>
      </c>
      <c r="LB549" s="2" t="s">
        <v>270</v>
      </c>
      <c r="LC549" s="2" t="s">
        <v>220</v>
      </c>
      <c r="LD549" s="2" t="s">
        <v>220</v>
      </c>
      <c r="LE549" s="2" t="s">
        <v>232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254</v>
      </c>
      <c r="LN549" s="2" t="s">
        <v>270</v>
      </c>
      <c r="LO549" s="2" t="s">
        <v>220</v>
      </c>
      <c r="LP549" s="2" t="s">
        <v>220</v>
      </c>
      <c r="LQ549" s="2" t="s">
        <v>232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230</v>
      </c>
      <c r="LZ549" s="2" t="s">
        <v>270</v>
      </c>
      <c r="MA549" s="2" t="s">
        <v>543</v>
      </c>
      <c r="MB549" s="2" t="s">
        <v>220</v>
      </c>
      <c r="MC549" s="2" t="s">
        <v>232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416</v>
      </c>
      <c r="ML549" s="2" t="s">
        <v>270</v>
      </c>
      <c r="MM549" s="2" t="s">
        <v>220</v>
      </c>
      <c r="MN549" s="2" t="s">
        <v>220</v>
      </c>
      <c r="MO549" s="2" t="s">
        <v>232</v>
      </c>
      <c r="MP549" s="2" t="s">
        <v>220</v>
      </c>
      <c r="MQ549" s="4"/>
      <c r="MR549" s="8"/>
      <c r="MS549" s="4"/>
      <c r="MT549" s="8"/>
      <c r="MU549" s="7"/>
      <c r="MV549" s="7"/>
      <c r="MW549" s="2" t="s">
        <v>230</v>
      </c>
      <c r="MX549" s="2" t="s">
        <v>274</v>
      </c>
      <c r="MY549" s="2" t="s">
        <v>2376</v>
      </c>
      <c r="MZ549" s="2" t="s">
        <v>2341</v>
      </c>
      <c r="NA549" s="2" t="s">
        <v>269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220</v>
      </c>
      <c r="NJ549" s="2" t="s">
        <v>220</v>
      </c>
      <c r="NK549" s="2" t="s">
        <v>220</v>
      </c>
      <c r="NL549" s="2" t="s">
        <v>220</v>
      </c>
      <c r="NM549" s="2" t="s">
        <v>220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277</v>
      </c>
      <c r="NV549" s="2" t="s">
        <v>270</v>
      </c>
      <c r="NW549" s="2" t="s">
        <v>220</v>
      </c>
      <c r="NX549" s="2" t="s">
        <v>220</v>
      </c>
      <c r="NY549" s="2" t="s">
        <v>232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220</v>
      </c>
      <c r="OH549" s="2" t="s">
        <v>220</v>
      </c>
      <c r="OI549" s="2" t="s">
        <v>220</v>
      </c>
      <c r="OJ549" s="2" t="s">
        <v>220</v>
      </c>
      <c r="OK549" s="2" t="s">
        <v>220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230</v>
      </c>
      <c r="OT549" s="2" t="s">
        <v>270</v>
      </c>
      <c r="OU549" s="2" t="s">
        <v>1420</v>
      </c>
      <c r="OV549" s="2" t="s">
        <v>747</v>
      </c>
      <c r="OW549" s="2" t="s">
        <v>232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220</v>
      </c>
      <c r="PG549" s="2" t="s">
        <v>220</v>
      </c>
      <c r="PH549" s="2" t="s">
        <v>220</v>
      </c>
      <c r="PI549" s="2" t="s">
        <v>220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254</v>
      </c>
      <c r="PR549" s="2" t="s">
        <v>270</v>
      </c>
      <c r="PS549" s="2" t="s">
        <v>220</v>
      </c>
      <c r="PT549" s="2" t="s">
        <v>220</v>
      </c>
      <c r="PU549" s="2" t="s">
        <v>232</v>
      </c>
      <c r="PV549" s="2" t="s">
        <v>220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</row>
    <row r="550">
      <c r="A550" s="2" t="s">
        <v>4164</v>
      </c>
      <c r="B550" s="2" t="s">
        <v>209</v>
      </c>
      <c r="C550" s="2" t="s">
        <v>3945</v>
      </c>
      <c r="D550" s="2" t="s">
        <v>2394</v>
      </c>
      <c r="E550" s="2" t="s">
        <v>4156</v>
      </c>
      <c r="F550" s="2" t="s">
        <v>4053</v>
      </c>
      <c r="G550" s="2" t="s">
        <v>4053</v>
      </c>
      <c r="H550" s="2" t="s">
        <v>220</v>
      </c>
      <c r="I550" s="2" t="s">
        <v>4157</v>
      </c>
      <c r="J550" s="2" t="s">
        <v>4158</v>
      </c>
      <c r="K550" s="2" t="s">
        <v>2567</v>
      </c>
      <c r="L550" s="3">
        <v>59.99</v>
      </c>
      <c r="M550" s="3">
        <v>62.99</v>
      </c>
      <c r="N550" s="3">
        <v>129.99</v>
      </c>
      <c r="O550" s="2" t="s">
        <v>217</v>
      </c>
      <c r="P550" s="2" t="s">
        <v>405</v>
      </c>
      <c r="Q550" s="2" t="s">
        <v>219</v>
      </c>
      <c r="R550" s="2" t="s">
        <v>220</v>
      </c>
      <c r="S550" s="2" t="s">
        <v>4014</v>
      </c>
      <c r="T550" s="2" t="s">
        <v>220</v>
      </c>
      <c r="U550" s="2" t="s">
        <v>220</v>
      </c>
      <c r="V550" s="2" t="s">
        <v>1585</v>
      </c>
      <c r="W550" s="2" t="s">
        <v>3015</v>
      </c>
      <c r="X550" s="2" t="s">
        <v>1672</v>
      </c>
      <c r="Y550" s="2" t="s">
        <v>3553</v>
      </c>
      <c r="Z550" s="4">
        <v>9</v>
      </c>
      <c r="AA550" s="4">
        <f>=ROUNDDOWN(1.28571428571429,0)</f>
      </c>
      <c r="AB550" s="5">
        <v>7</v>
      </c>
      <c r="AC550" s="2" t="s">
        <v>524</v>
      </c>
      <c r="AD550" s="4">
        <v>160</v>
      </c>
      <c r="AE550" s="4">
        <v>320</v>
      </c>
      <c r="AF550" s="6">
        <v>69</v>
      </c>
      <c r="AG550" s="6"/>
      <c r="AH550" s="7">
        <v>0.3571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/>
      <c r="AQ550" s="8"/>
      <c r="AR550" s="4">
        <v>11</v>
      </c>
      <c r="AS550" s="8">
        <v>741.04</v>
      </c>
      <c r="AT550" s="7">
        <v>-1</v>
      </c>
      <c r="AU550" s="7">
        <v>-1</v>
      </c>
      <c r="AV550" s="4"/>
      <c r="AW550" s="8"/>
      <c r="AX550" s="4">
        <v>11</v>
      </c>
      <c r="AY550" s="8">
        <v>741.04</v>
      </c>
      <c r="AZ550" s="7">
        <v>-1</v>
      </c>
      <c r="BA550" s="7">
        <v>-1</v>
      </c>
      <c r="BB550" s="7"/>
      <c r="BC550" s="4"/>
      <c r="BD550" s="8"/>
      <c r="BE550" s="4">
        <v>11</v>
      </c>
      <c r="BF550" s="8">
        <v>741.04</v>
      </c>
      <c r="BG550" s="7">
        <v>-1</v>
      </c>
      <c r="BH550" s="7">
        <v>-1</v>
      </c>
      <c r="BI550" s="7"/>
      <c r="BJ550" s="4"/>
      <c r="BK550" s="8"/>
      <c r="BL550" s="2" t="s">
        <v>4165</v>
      </c>
      <c r="BM550" s="7"/>
      <c r="BN550" s="7"/>
      <c r="BO550" s="4"/>
      <c r="BP550" s="8"/>
      <c r="BQ550" s="4">
        <v>6</v>
      </c>
      <c r="BR550" s="8">
        <v>413.64</v>
      </c>
      <c r="BS550" s="7">
        <v>-1</v>
      </c>
      <c r="BT550" s="7">
        <v>-1</v>
      </c>
      <c r="BU550" s="2" t="s">
        <v>230</v>
      </c>
      <c r="BV550" s="2" t="s">
        <v>217</v>
      </c>
      <c r="BW550" s="2" t="s">
        <v>220</v>
      </c>
      <c r="BX550" s="2" t="s">
        <v>1933</v>
      </c>
      <c r="BY550" s="2" t="s">
        <v>232</v>
      </c>
      <c r="BZ550" s="2" t="s">
        <v>220</v>
      </c>
      <c r="CA550" s="4"/>
      <c r="CB550" s="8"/>
      <c r="CC550" s="4">
        <v>2</v>
      </c>
      <c r="CD550" s="8">
        <v>146.08</v>
      </c>
      <c r="CE550" s="7">
        <v>-1</v>
      </c>
      <c r="CF550" s="7">
        <v>-1</v>
      </c>
      <c r="CG550" s="2" t="s">
        <v>230</v>
      </c>
      <c r="CH550" s="2" t="s">
        <v>217</v>
      </c>
      <c r="CI550" s="2" t="s">
        <v>2775</v>
      </c>
      <c r="CJ550" s="2" t="s">
        <v>2644</v>
      </c>
      <c r="CK550" s="2" t="s">
        <v>232</v>
      </c>
      <c r="CL550" s="2" t="s">
        <v>220</v>
      </c>
      <c r="CM550" s="4"/>
      <c r="CN550" s="8"/>
      <c r="CO550" s="4"/>
      <c r="CP550" s="8"/>
      <c r="CQ550" s="7"/>
      <c r="CR550" s="7"/>
      <c r="CS550" s="2" t="s">
        <v>230</v>
      </c>
      <c r="CT550" s="2" t="s">
        <v>274</v>
      </c>
      <c r="CU550" s="2" t="s">
        <v>2920</v>
      </c>
      <c r="CV550" s="2" t="s">
        <v>4166</v>
      </c>
      <c r="CW550" s="2" t="s">
        <v>269</v>
      </c>
      <c r="CX550" s="2" t="s">
        <v>220</v>
      </c>
      <c r="CY550" s="4"/>
      <c r="CZ550" s="8"/>
      <c r="DA550" s="4"/>
      <c r="DB550" s="8"/>
      <c r="DC550" s="7"/>
      <c r="DD550" s="7"/>
      <c r="DE550" s="2" t="s">
        <v>230</v>
      </c>
      <c r="DF550" s="2" t="s">
        <v>217</v>
      </c>
      <c r="DG550" s="2" t="s">
        <v>4067</v>
      </c>
      <c r="DH550" s="2" t="s">
        <v>3177</v>
      </c>
      <c r="DI550" s="2" t="s">
        <v>232</v>
      </c>
      <c r="DJ550" s="2" t="s">
        <v>220</v>
      </c>
      <c r="DK550" s="4"/>
      <c r="DL550" s="8"/>
      <c r="DM550" s="4"/>
      <c r="DN550" s="8"/>
      <c r="DO550" s="7"/>
      <c r="DP550" s="7"/>
      <c r="DQ550" s="2" t="s">
        <v>230</v>
      </c>
      <c r="DR550" s="2" t="s">
        <v>217</v>
      </c>
      <c r="DS550" s="2" t="s">
        <v>1741</v>
      </c>
      <c r="DT550" s="2" t="s">
        <v>4167</v>
      </c>
      <c r="DU550" s="2" t="s">
        <v>232</v>
      </c>
      <c r="DV550" s="2" t="s">
        <v>220</v>
      </c>
      <c r="DW550" s="4"/>
      <c r="DX550" s="8"/>
      <c r="DY550" s="4">
        <v>1</v>
      </c>
      <c r="DZ550" s="8">
        <v>46.88</v>
      </c>
      <c r="EA550" s="7">
        <v>-1</v>
      </c>
      <c r="EB550" s="7">
        <v>-1</v>
      </c>
      <c r="EC550" s="2" t="s">
        <v>230</v>
      </c>
      <c r="ED550" s="2" t="s">
        <v>217</v>
      </c>
      <c r="EE550" s="2" t="s">
        <v>2374</v>
      </c>
      <c r="EF550" s="2" t="s">
        <v>2622</v>
      </c>
      <c r="EG550" s="2" t="s">
        <v>232</v>
      </c>
      <c r="EH550" s="2" t="s">
        <v>220</v>
      </c>
      <c r="EI550" s="4"/>
      <c r="EJ550" s="8"/>
      <c r="EK550" s="4">
        <v>1</v>
      </c>
      <c r="EL550" s="8">
        <v>68.3</v>
      </c>
      <c r="EM550" s="7">
        <v>-1</v>
      </c>
      <c r="EN550" s="7">
        <v>-1</v>
      </c>
      <c r="EO550" s="2" t="s">
        <v>230</v>
      </c>
      <c r="EP550" s="2" t="s">
        <v>217</v>
      </c>
      <c r="EQ550" s="2" t="s">
        <v>1078</v>
      </c>
      <c r="ER550" s="2" t="s">
        <v>776</v>
      </c>
      <c r="ES550" s="2" t="s">
        <v>232</v>
      </c>
      <c r="ET550" s="2" t="s">
        <v>220</v>
      </c>
      <c r="EU550" s="4"/>
      <c r="EV550" s="8"/>
      <c r="EW550" s="4"/>
      <c r="EX550" s="8"/>
      <c r="EY550" s="7"/>
      <c r="EZ550" s="7"/>
      <c r="FA550" s="2" t="s">
        <v>230</v>
      </c>
      <c r="FB550" s="2" t="s">
        <v>217</v>
      </c>
      <c r="FC550" s="2" t="s">
        <v>676</v>
      </c>
      <c r="FD550" s="2" t="s">
        <v>1708</v>
      </c>
      <c r="FE550" s="2" t="s">
        <v>232</v>
      </c>
      <c r="FF550" s="2" t="s">
        <v>220</v>
      </c>
      <c r="FG550" s="4"/>
      <c r="FH550" s="8"/>
      <c r="FI550" s="4">
        <v>1</v>
      </c>
      <c r="FJ550" s="8">
        <v>66.14</v>
      </c>
      <c r="FK550" s="7">
        <v>-1</v>
      </c>
      <c r="FL550" s="7">
        <v>-1</v>
      </c>
      <c r="FM550" s="2" t="s">
        <v>230</v>
      </c>
      <c r="FN550" s="2" t="s">
        <v>217</v>
      </c>
      <c r="FO550" s="2" t="s">
        <v>246</v>
      </c>
      <c r="FP550" s="2" t="s">
        <v>2406</v>
      </c>
      <c r="FQ550" s="2" t="s">
        <v>232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277</v>
      </c>
      <c r="FZ550" s="2" t="s">
        <v>217</v>
      </c>
      <c r="GA550" s="2" t="s">
        <v>220</v>
      </c>
      <c r="GB550" s="2" t="s">
        <v>220</v>
      </c>
      <c r="GC550" s="2" t="s">
        <v>232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230</v>
      </c>
      <c r="GL550" s="2" t="s">
        <v>217</v>
      </c>
      <c r="GM550" s="2" t="s">
        <v>250</v>
      </c>
      <c r="GN550" s="2" t="s">
        <v>2471</v>
      </c>
      <c r="GO550" s="2" t="s">
        <v>232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268</v>
      </c>
      <c r="GX550" s="2" t="s">
        <v>217</v>
      </c>
      <c r="GY550" s="2" t="s">
        <v>220</v>
      </c>
      <c r="GZ550" s="2" t="s">
        <v>220</v>
      </c>
      <c r="HA550" s="2" t="s">
        <v>232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254</v>
      </c>
      <c r="HJ550" s="2" t="s">
        <v>217</v>
      </c>
      <c r="HK550" s="2" t="s">
        <v>220</v>
      </c>
      <c r="HL550" s="2" t="s">
        <v>220</v>
      </c>
      <c r="HM550" s="2" t="s">
        <v>232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230</v>
      </c>
      <c r="HV550" s="2" t="s">
        <v>217</v>
      </c>
      <c r="HW550" s="2" t="s">
        <v>2641</v>
      </c>
      <c r="HX550" s="2" t="s">
        <v>220</v>
      </c>
      <c r="HY550" s="2" t="s">
        <v>232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230</v>
      </c>
      <c r="IH550" s="2" t="s">
        <v>217</v>
      </c>
      <c r="II550" s="2" t="s">
        <v>2357</v>
      </c>
      <c r="IJ550" s="2" t="s">
        <v>2389</v>
      </c>
      <c r="IK550" s="2" t="s">
        <v>232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277</v>
      </c>
      <c r="IT550" s="2" t="s">
        <v>217</v>
      </c>
      <c r="IU550" s="2" t="s">
        <v>220</v>
      </c>
      <c r="IV550" s="2" t="s">
        <v>220</v>
      </c>
      <c r="IW550" s="2" t="s">
        <v>232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254</v>
      </c>
      <c r="JF550" s="2" t="s">
        <v>217</v>
      </c>
      <c r="JG550" s="2" t="s">
        <v>220</v>
      </c>
      <c r="JH550" s="2" t="s">
        <v>220</v>
      </c>
      <c r="JI550" s="2" t="s">
        <v>232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416</v>
      </c>
      <c r="JR550" s="2" t="s">
        <v>270</v>
      </c>
      <c r="JS550" s="2" t="s">
        <v>998</v>
      </c>
      <c r="JT550" s="2" t="s">
        <v>220</v>
      </c>
      <c r="JU550" s="2" t="s">
        <v>232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277</v>
      </c>
      <c r="KD550" s="2" t="s">
        <v>217</v>
      </c>
      <c r="KE550" s="2" t="s">
        <v>220</v>
      </c>
      <c r="KF550" s="2" t="s">
        <v>220</v>
      </c>
      <c r="KG550" s="2" t="s">
        <v>232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254</v>
      </c>
      <c r="KP550" s="2" t="s">
        <v>217</v>
      </c>
      <c r="KQ550" s="2" t="s">
        <v>220</v>
      </c>
      <c r="KR550" s="2" t="s">
        <v>220</v>
      </c>
      <c r="KS550" s="2" t="s">
        <v>232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268</v>
      </c>
      <c r="LB550" s="2" t="s">
        <v>217</v>
      </c>
      <c r="LC550" s="2" t="s">
        <v>220</v>
      </c>
      <c r="LD550" s="2" t="s">
        <v>220</v>
      </c>
      <c r="LE550" s="2" t="s">
        <v>232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254</v>
      </c>
      <c r="LN550" s="2" t="s">
        <v>217</v>
      </c>
      <c r="LO550" s="2" t="s">
        <v>220</v>
      </c>
      <c r="LP550" s="2" t="s">
        <v>220</v>
      </c>
      <c r="LQ550" s="2" t="s">
        <v>232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230</v>
      </c>
      <c r="LZ550" s="2" t="s">
        <v>270</v>
      </c>
      <c r="MA550" s="2" t="s">
        <v>543</v>
      </c>
      <c r="MB550" s="2" t="s">
        <v>1898</v>
      </c>
      <c r="MC550" s="2" t="s">
        <v>232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230</v>
      </c>
      <c r="ML550" s="2" t="s">
        <v>270</v>
      </c>
      <c r="MM550" s="2" t="s">
        <v>1827</v>
      </c>
      <c r="MN550" s="2" t="s">
        <v>220</v>
      </c>
      <c r="MO550" s="2" t="s">
        <v>232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230</v>
      </c>
      <c r="MX550" s="2" t="s">
        <v>274</v>
      </c>
      <c r="MY550" s="2" t="s">
        <v>2376</v>
      </c>
      <c r="MZ550" s="2" t="s">
        <v>2233</v>
      </c>
      <c r="NA550" s="2" t="s">
        <v>232</v>
      </c>
      <c r="NB550" s="2" t="s">
        <v>220</v>
      </c>
      <c r="NC550" s="4"/>
      <c r="ND550" s="8"/>
      <c r="NE550" s="4"/>
      <c r="NF550" s="8"/>
      <c r="NG550" s="7"/>
      <c r="NH550" s="7"/>
      <c r="NI550" s="2" t="s">
        <v>220</v>
      </c>
      <c r="NJ550" s="2" t="s">
        <v>220</v>
      </c>
      <c r="NK550" s="2" t="s">
        <v>220</v>
      </c>
      <c r="NL550" s="2" t="s">
        <v>220</v>
      </c>
      <c r="NM550" s="2" t="s">
        <v>220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277</v>
      </c>
      <c r="NV550" s="2" t="s">
        <v>217</v>
      </c>
      <c r="NW550" s="2" t="s">
        <v>220</v>
      </c>
      <c r="NX550" s="2" t="s">
        <v>220</v>
      </c>
      <c r="NY550" s="2" t="s">
        <v>232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220</v>
      </c>
      <c r="OH550" s="2" t="s">
        <v>220</v>
      </c>
      <c r="OI550" s="2" t="s">
        <v>220</v>
      </c>
      <c r="OJ550" s="2" t="s">
        <v>220</v>
      </c>
      <c r="OK550" s="2" t="s">
        <v>220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230</v>
      </c>
      <c r="OT550" s="2" t="s">
        <v>270</v>
      </c>
      <c r="OU550" s="2" t="s">
        <v>1420</v>
      </c>
      <c r="OV550" s="2" t="s">
        <v>280</v>
      </c>
      <c r="OW550" s="2" t="s">
        <v>232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220</v>
      </c>
      <c r="PF550" s="2" t="s">
        <v>220</v>
      </c>
      <c r="PG550" s="2" t="s">
        <v>220</v>
      </c>
      <c r="PH550" s="2" t="s">
        <v>220</v>
      </c>
      <c r="PI550" s="2" t="s">
        <v>220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254</v>
      </c>
      <c r="PR550" s="2" t="s">
        <v>270</v>
      </c>
      <c r="PS550" s="2" t="s">
        <v>220</v>
      </c>
      <c r="PT550" s="2" t="s">
        <v>220</v>
      </c>
      <c r="PU550" s="2" t="s">
        <v>232</v>
      </c>
      <c r="PV550" s="2" t="s">
        <v>220</v>
      </c>
      <c r="PW550" s="4">
        <v>9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>
        <v>160</v>
      </c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>
        <v>80</v>
      </c>
      <c r="SW550" s="4"/>
      <c r="SX550" s="4"/>
      <c r="SY550" s="4"/>
      <c r="SZ550" s="4"/>
      <c r="TA550" s="4"/>
      <c r="TB550" s="4"/>
      <c r="TC550" s="4"/>
      <c r="TD550" s="4">
        <v>80</v>
      </c>
      <c r="TE550" s="4"/>
      <c r="TF550" s="4"/>
      <c r="TG550" s="4"/>
      <c r="TH550" s="4"/>
    </row>
    <row r="551">
      <c r="A551" s="2" t="s">
        <v>4168</v>
      </c>
      <c r="B551" s="2" t="s">
        <v>209</v>
      </c>
      <c r="C551" s="2" t="s">
        <v>3945</v>
      </c>
      <c r="D551" s="2" t="s">
        <v>2394</v>
      </c>
      <c r="E551" s="2" t="s">
        <v>2533</v>
      </c>
      <c r="F551" s="2" t="s">
        <v>4169</v>
      </c>
      <c r="G551" s="2" t="s">
        <v>4169</v>
      </c>
      <c r="H551" s="2" t="s">
        <v>4169</v>
      </c>
      <c r="I551" s="2" t="s">
        <v>4170</v>
      </c>
      <c r="J551" s="2" t="s">
        <v>215</v>
      </c>
      <c r="K551" s="2" t="s">
        <v>4171</v>
      </c>
      <c r="L551" s="3">
        <v>42</v>
      </c>
      <c r="M551" s="3">
        <v>44.1</v>
      </c>
      <c r="N551" s="3">
        <v>89.99</v>
      </c>
      <c r="O551" s="2" t="s">
        <v>217</v>
      </c>
      <c r="P551" s="2" t="s">
        <v>538</v>
      </c>
      <c r="Q551" s="2" t="s">
        <v>219</v>
      </c>
      <c r="R551" s="2" t="s">
        <v>220</v>
      </c>
      <c r="S551" s="2" t="s">
        <v>4172</v>
      </c>
      <c r="T551" s="2" t="s">
        <v>4173</v>
      </c>
      <c r="U551" s="2" t="s">
        <v>223</v>
      </c>
      <c r="V551" s="2" t="s">
        <v>1585</v>
      </c>
      <c r="W551" s="2" t="s">
        <v>3015</v>
      </c>
      <c r="X551" s="2" t="s">
        <v>3029</v>
      </c>
      <c r="Y551" s="2" t="s">
        <v>4174</v>
      </c>
      <c r="Z551" s="4">
        <v>104</v>
      </c>
      <c r="AA551" s="4">
        <f>=ROUNDDOWN(34.6666666666667,0)</f>
      </c>
      <c r="AB551" s="5">
        <v>3</v>
      </c>
      <c r="AC551" s="2" t="s">
        <v>220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7</v>
      </c>
      <c r="AQ551" s="8">
        <v>187.32</v>
      </c>
      <c r="AR551" s="4">
        <v>3</v>
      </c>
      <c r="AS551" s="8">
        <v>141.56</v>
      </c>
      <c r="AT551" s="7">
        <v>1.3333</v>
      </c>
      <c r="AU551" s="7">
        <v>0.3233</v>
      </c>
      <c r="AV551" s="4">
        <v>15</v>
      </c>
      <c r="AW551" s="8">
        <v>496.87</v>
      </c>
      <c r="AX551" s="4">
        <v>7</v>
      </c>
      <c r="AY551" s="8">
        <v>357.56</v>
      </c>
      <c r="AZ551" s="7">
        <v>1.1429</v>
      </c>
      <c r="BA551" s="7">
        <v>0.3896</v>
      </c>
      <c r="BB551" s="7">
        <v>0.377</v>
      </c>
      <c r="BC551" s="4">
        <v>15</v>
      </c>
      <c r="BD551" s="8">
        <v>496.87</v>
      </c>
      <c r="BE551" s="4">
        <v>7</v>
      </c>
      <c r="BF551" s="8">
        <v>357.56</v>
      </c>
      <c r="BG551" s="7">
        <v>1.1429</v>
      </c>
      <c r="BH551" s="7">
        <v>0.3896</v>
      </c>
      <c r="BI551" s="7">
        <v>1</v>
      </c>
      <c r="BJ551" s="4">
        <v>7</v>
      </c>
      <c r="BK551" s="8">
        <v>187.32</v>
      </c>
      <c r="BL551" s="2" t="s">
        <v>4175</v>
      </c>
      <c r="BM551" s="7">
        <v>1</v>
      </c>
      <c r="BN551" s="7">
        <v>1</v>
      </c>
      <c r="BO551" s="4">
        <v>2</v>
      </c>
      <c r="BP551" s="8">
        <v>48.3</v>
      </c>
      <c r="BQ551" s="4"/>
      <c r="BR551" s="8"/>
      <c r="BS551" s="7"/>
      <c r="BT551" s="7"/>
      <c r="BU551" s="2" t="s">
        <v>230</v>
      </c>
      <c r="BV551" s="2" t="s">
        <v>217</v>
      </c>
      <c r="BW551" s="2" t="s">
        <v>220</v>
      </c>
      <c r="BX551" s="2" t="s">
        <v>220</v>
      </c>
      <c r="BY551" s="2" t="s">
        <v>232</v>
      </c>
      <c r="BZ551" s="2" t="s">
        <v>220</v>
      </c>
      <c r="CA551" s="4"/>
      <c r="CB551" s="8"/>
      <c r="CC551" s="4">
        <v>1</v>
      </c>
      <c r="CD551" s="8">
        <v>47.63</v>
      </c>
      <c r="CE551" s="7">
        <v>-1</v>
      </c>
      <c r="CF551" s="7">
        <v>-1</v>
      </c>
      <c r="CG551" s="2" t="s">
        <v>230</v>
      </c>
      <c r="CH551" s="2" t="s">
        <v>217</v>
      </c>
      <c r="CI551" s="2" t="s">
        <v>1069</v>
      </c>
      <c r="CJ551" s="2" t="s">
        <v>1981</v>
      </c>
      <c r="CK551" s="2" t="s">
        <v>232</v>
      </c>
      <c r="CL551" s="2" t="s">
        <v>220</v>
      </c>
      <c r="CM551" s="4">
        <v>1</v>
      </c>
      <c r="CN551" s="8">
        <v>24.7</v>
      </c>
      <c r="CO551" s="4"/>
      <c r="CP551" s="8"/>
      <c r="CQ551" s="7"/>
      <c r="CR551" s="7"/>
      <c r="CS551" s="2" t="s">
        <v>230</v>
      </c>
      <c r="CT551" s="2" t="s">
        <v>217</v>
      </c>
      <c r="CU551" s="2" t="s">
        <v>936</v>
      </c>
      <c r="CV551" s="2" t="s">
        <v>2282</v>
      </c>
      <c r="CW551" s="2" t="s">
        <v>232</v>
      </c>
      <c r="CX551" s="2" t="s">
        <v>220</v>
      </c>
      <c r="CY551" s="4">
        <v>4</v>
      </c>
      <c r="CZ551" s="8">
        <v>114.32</v>
      </c>
      <c r="DA551" s="4"/>
      <c r="DB551" s="8"/>
      <c r="DC551" s="7"/>
      <c r="DD551" s="7"/>
      <c r="DE551" s="2" t="s">
        <v>230</v>
      </c>
      <c r="DF551" s="2" t="s">
        <v>217</v>
      </c>
      <c r="DG551" s="2" t="s">
        <v>1752</v>
      </c>
      <c r="DH551" s="2" t="s">
        <v>2117</v>
      </c>
      <c r="DI551" s="2" t="s">
        <v>232</v>
      </c>
      <c r="DJ551" s="2" t="s">
        <v>220</v>
      </c>
      <c r="DK551" s="4"/>
      <c r="DL551" s="8"/>
      <c r="DM551" s="4"/>
      <c r="DN551" s="8"/>
      <c r="DO551" s="7"/>
      <c r="DP551" s="7"/>
      <c r="DQ551" s="2" t="s">
        <v>230</v>
      </c>
      <c r="DR551" s="2" t="s">
        <v>217</v>
      </c>
      <c r="DS551" s="2" t="s">
        <v>4174</v>
      </c>
      <c r="DT551" s="2" t="s">
        <v>4176</v>
      </c>
      <c r="DU551" s="2" t="s">
        <v>232</v>
      </c>
      <c r="DV551" s="2" t="s">
        <v>220</v>
      </c>
      <c r="DW551" s="4"/>
      <c r="DX551" s="8"/>
      <c r="DY551" s="4"/>
      <c r="DZ551" s="8"/>
      <c r="EA551" s="7"/>
      <c r="EB551" s="7"/>
      <c r="EC551" s="2" t="s">
        <v>230</v>
      </c>
      <c r="ED551" s="2" t="s">
        <v>217</v>
      </c>
      <c r="EE551" s="2" t="s">
        <v>935</v>
      </c>
      <c r="EF551" s="2" t="s">
        <v>1119</v>
      </c>
      <c r="EG551" s="2" t="s">
        <v>232</v>
      </c>
      <c r="EH551" s="2" t="s">
        <v>220</v>
      </c>
      <c r="EI551" s="4"/>
      <c r="EJ551" s="8"/>
      <c r="EK551" s="4">
        <v>1</v>
      </c>
      <c r="EL551" s="8">
        <v>47.63</v>
      </c>
      <c r="EM551" s="7">
        <v>-1</v>
      </c>
      <c r="EN551" s="7">
        <v>-1</v>
      </c>
      <c r="EO551" s="2" t="s">
        <v>230</v>
      </c>
      <c r="EP551" s="2" t="s">
        <v>217</v>
      </c>
      <c r="EQ551" s="2" t="s">
        <v>2113</v>
      </c>
      <c r="ER551" s="2" t="s">
        <v>1790</v>
      </c>
      <c r="ES551" s="2" t="s">
        <v>232</v>
      </c>
      <c r="ET551" s="2" t="s">
        <v>220</v>
      </c>
      <c r="EU551" s="4"/>
      <c r="EV551" s="8"/>
      <c r="EW551" s="4">
        <v>1</v>
      </c>
      <c r="EX551" s="8">
        <v>46.3</v>
      </c>
      <c r="EY551" s="7">
        <v>-1</v>
      </c>
      <c r="EZ551" s="7">
        <v>-1</v>
      </c>
      <c r="FA551" s="2" t="s">
        <v>230</v>
      </c>
      <c r="FB551" s="2" t="s">
        <v>217</v>
      </c>
      <c r="FC551" s="2" t="s">
        <v>4174</v>
      </c>
      <c r="FD551" s="2" t="s">
        <v>881</v>
      </c>
      <c r="FE551" s="2" t="s">
        <v>232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230</v>
      </c>
      <c r="FN551" s="2" t="s">
        <v>217</v>
      </c>
      <c r="FO551" s="2" t="s">
        <v>378</v>
      </c>
      <c r="FP551" s="2" t="s">
        <v>2041</v>
      </c>
      <c r="FQ551" s="2" t="s">
        <v>232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277</v>
      </c>
      <c r="FZ551" s="2" t="s">
        <v>217</v>
      </c>
      <c r="GA551" s="2" t="s">
        <v>220</v>
      </c>
      <c r="GB551" s="2" t="s">
        <v>220</v>
      </c>
      <c r="GC551" s="2" t="s">
        <v>232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277</v>
      </c>
      <c r="GL551" s="2" t="s">
        <v>217</v>
      </c>
      <c r="GM551" s="2" t="s">
        <v>220</v>
      </c>
      <c r="GN551" s="2" t="s">
        <v>220</v>
      </c>
      <c r="GO551" s="2" t="s">
        <v>232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268</v>
      </c>
      <c r="GX551" s="2" t="s">
        <v>217</v>
      </c>
      <c r="GY551" s="2" t="s">
        <v>220</v>
      </c>
      <c r="GZ551" s="2" t="s">
        <v>220</v>
      </c>
      <c r="HA551" s="2" t="s">
        <v>232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254</v>
      </c>
      <c r="HJ551" s="2" t="s">
        <v>217</v>
      </c>
      <c r="HK551" s="2" t="s">
        <v>220</v>
      </c>
      <c r="HL551" s="2" t="s">
        <v>220</v>
      </c>
      <c r="HM551" s="2" t="s">
        <v>232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230</v>
      </c>
      <c r="HV551" s="2" t="s">
        <v>217</v>
      </c>
      <c r="HW551" s="2" t="s">
        <v>3159</v>
      </c>
      <c r="HX551" s="2" t="s">
        <v>220</v>
      </c>
      <c r="HY551" s="2" t="s">
        <v>232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230</v>
      </c>
      <c r="IH551" s="2" t="s">
        <v>217</v>
      </c>
      <c r="II551" s="2" t="s">
        <v>4174</v>
      </c>
      <c r="IJ551" s="2" t="s">
        <v>946</v>
      </c>
      <c r="IK551" s="2" t="s">
        <v>232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277</v>
      </c>
      <c r="IT551" s="2" t="s">
        <v>217</v>
      </c>
      <c r="IU551" s="2" t="s">
        <v>220</v>
      </c>
      <c r="IV551" s="2" t="s">
        <v>220</v>
      </c>
      <c r="IW551" s="2" t="s">
        <v>232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254</v>
      </c>
      <c r="JF551" s="2" t="s">
        <v>217</v>
      </c>
      <c r="JG551" s="2" t="s">
        <v>220</v>
      </c>
      <c r="JH551" s="2" t="s">
        <v>220</v>
      </c>
      <c r="JI551" s="2" t="s">
        <v>232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277</v>
      </c>
      <c r="JR551" s="2" t="s">
        <v>217</v>
      </c>
      <c r="JS551" s="2" t="s">
        <v>220</v>
      </c>
      <c r="JT551" s="2" t="s">
        <v>220</v>
      </c>
      <c r="JU551" s="2" t="s">
        <v>232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277</v>
      </c>
      <c r="KD551" s="2" t="s">
        <v>217</v>
      </c>
      <c r="KE551" s="2" t="s">
        <v>220</v>
      </c>
      <c r="KF551" s="2" t="s">
        <v>220</v>
      </c>
      <c r="KG551" s="2" t="s">
        <v>232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277</v>
      </c>
      <c r="KP551" s="2" t="s">
        <v>217</v>
      </c>
      <c r="KQ551" s="2" t="s">
        <v>220</v>
      </c>
      <c r="KR551" s="2" t="s">
        <v>220</v>
      </c>
      <c r="KS551" s="2" t="s">
        <v>232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268</v>
      </c>
      <c r="LB551" s="2" t="s">
        <v>217</v>
      </c>
      <c r="LC551" s="2" t="s">
        <v>220</v>
      </c>
      <c r="LD551" s="2" t="s">
        <v>220</v>
      </c>
      <c r="LE551" s="2" t="s">
        <v>232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254</v>
      </c>
      <c r="LN551" s="2" t="s">
        <v>217</v>
      </c>
      <c r="LO551" s="2" t="s">
        <v>220</v>
      </c>
      <c r="LP551" s="2" t="s">
        <v>220</v>
      </c>
      <c r="LQ551" s="2" t="s">
        <v>232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230</v>
      </c>
      <c r="LZ551" s="2" t="s">
        <v>270</v>
      </c>
      <c r="MA551" s="2" t="s">
        <v>388</v>
      </c>
      <c r="MB551" s="2" t="s">
        <v>2888</v>
      </c>
      <c r="MC551" s="2" t="s">
        <v>232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230</v>
      </c>
      <c r="ML551" s="2" t="s">
        <v>270</v>
      </c>
      <c r="MM551" s="2" t="s">
        <v>421</v>
      </c>
      <c r="MN551" s="2" t="s">
        <v>220</v>
      </c>
      <c r="MO551" s="2" t="s">
        <v>232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230</v>
      </c>
      <c r="MX551" s="2" t="s">
        <v>274</v>
      </c>
      <c r="MY551" s="2" t="s">
        <v>517</v>
      </c>
      <c r="MZ551" s="2" t="s">
        <v>1070</v>
      </c>
      <c r="NA551" s="2" t="s">
        <v>232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268</v>
      </c>
      <c r="NJ551" s="2" t="s">
        <v>217</v>
      </c>
      <c r="NK551" s="2" t="s">
        <v>220</v>
      </c>
      <c r="NL551" s="2" t="s">
        <v>220</v>
      </c>
      <c r="NM551" s="2" t="s">
        <v>232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277</v>
      </c>
      <c r="NV551" s="2" t="s">
        <v>217</v>
      </c>
      <c r="NW551" s="2" t="s">
        <v>220</v>
      </c>
      <c r="NX551" s="2" t="s">
        <v>220</v>
      </c>
      <c r="NY551" s="2" t="s">
        <v>232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268</v>
      </c>
      <c r="OH551" s="2" t="s">
        <v>217</v>
      </c>
      <c r="OI551" s="2" t="s">
        <v>220</v>
      </c>
      <c r="OJ551" s="2" t="s">
        <v>220</v>
      </c>
      <c r="OK551" s="2" t="s">
        <v>232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220</v>
      </c>
      <c r="OT551" s="2" t="s">
        <v>220</v>
      </c>
      <c r="OU551" s="2" t="s">
        <v>220</v>
      </c>
      <c r="OV551" s="2" t="s">
        <v>220</v>
      </c>
      <c r="OW551" s="2" t="s">
        <v>220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277</v>
      </c>
      <c r="PF551" s="2" t="s">
        <v>217</v>
      </c>
      <c r="PG551" s="2" t="s">
        <v>220</v>
      </c>
      <c r="PH551" s="2" t="s">
        <v>220</v>
      </c>
      <c r="PI551" s="2" t="s">
        <v>232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220</v>
      </c>
      <c r="PR551" s="2" t="s">
        <v>220</v>
      </c>
      <c r="PS551" s="2" t="s">
        <v>220</v>
      </c>
      <c r="PT551" s="2" t="s">
        <v>220</v>
      </c>
      <c r="PU551" s="2" t="s">
        <v>220</v>
      </c>
      <c r="PV551" s="2" t="s">
        <v>220</v>
      </c>
      <c r="PW551" s="4">
        <v>81</v>
      </c>
      <c r="PX551" s="4">
        <v>23</v>
      </c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</row>
    <row r="552">
      <c r="A552" s="2" t="s">
        <v>4177</v>
      </c>
      <c r="B552" s="2" t="s">
        <v>209</v>
      </c>
      <c r="C552" s="2" t="s">
        <v>3945</v>
      </c>
      <c r="D552" s="2" t="s">
        <v>2394</v>
      </c>
      <c r="E552" s="2" t="s">
        <v>2533</v>
      </c>
      <c r="F552" s="2" t="s">
        <v>4169</v>
      </c>
      <c r="G552" s="2" t="s">
        <v>4169</v>
      </c>
      <c r="H552" s="2" t="s">
        <v>4169</v>
      </c>
      <c r="I552" s="2" t="s">
        <v>4170</v>
      </c>
      <c r="J552" s="2" t="s">
        <v>282</v>
      </c>
      <c r="K552" s="2" t="s">
        <v>4171</v>
      </c>
      <c r="L552" s="3">
        <v>48</v>
      </c>
      <c r="M552" s="3">
        <v>50.4</v>
      </c>
      <c r="N552" s="3">
        <v>99.99</v>
      </c>
      <c r="O552" s="2" t="s">
        <v>217</v>
      </c>
      <c r="P552" s="2" t="s">
        <v>538</v>
      </c>
      <c r="Q552" s="2" t="s">
        <v>219</v>
      </c>
      <c r="R552" s="2" t="s">
        <v>220</v>
      </c>
      <c r="S552" s="2" t="s">
        <v>4172</v>
      </c>
      <c r="T552" s="2" t="s">
        <v>4173</v>
      </c>
      <c r="U552" s="2" t="s">
        <v>223</v>
      </c>
      <c r="V552" s="2" t="s">
        <v>1585</v>
      </c>
      <c r="W552" s="2" t="s">
        <v>3015</v>
      </c>
      <c r="X552" s="2" t="s">
        <v>3029</v>
      </c>
      <c r="Y552" s="2" t="s">
        <v>4174</v>
      </c>
      <c r="Z552" s="4">
        <v>81</v>
      </c>
      <c r="AA552" s="4">
        <f>=ROUNDDOWN(27,0)</f>
      </c>
      <c r="AB552" s="5">
        <v>3</v>
      </c>
      <c r="AC552" s="2" t="s">
        <v>220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8</v>
      </c>
      <c r="AQ552" s="8">
        <v>309.55</v>
      </c>
      <c r="AR552" s="4">
        <v>4</v>
      </c>
      <c r="AS552" s="8">
        <v>216</v>
      </c>
      <c r="AT552" s="7">
        <v>1</v>
      </c>
      <c r="AU552" s="7">
        <v>0.4331</v>
      </c>
      <c r="AV552" s="4" t="s">
        <v>220</v>
      </c>
      <c r="AW552" s="8" t="s">
        <v>220</v>
      </c>
      <c r="AX552" s="4" t="s">
        <v>220</v>
      </c>
      <c r="AY552" s="8" t="s">
        <v>220</v>
      </c>
      <c r="AZ552" s="7" t="s">
        <v>220</v>
      </c>
      <c r="BA552" s="7" t="s">
        <v>220</v>
      </c>
      <c r="BB552" s="7">
        <v>0.623</v>
      </c>
      <c r="BC552" s="4" t="s">
        <v>220</v>
      </c>
      <c r="BD552" s="8" t="s">
        <v>220</v>
      </c>
      <c r="BE552" s="4" t="s">
        <v>220</v>
      </c>
      <c r="BF552" s="8" t="s">
        <v>220</v>
      </c>
      <c r="BG552" s="7" t="s">
        <v>220</v>
      </c>
      <c r="BH552" s="7" t="s">
        <v>220</v>
      </c>
      <c r="BI552" s="7" t="s">
        <v>220</v>
      </c>
      <c r="BJ552" s="4">
        <v>8</v>
      </c>
      <c r="BK552" s="8">
        <v>309.55</v>
      </c>
      <c r="BL552" s="2" t="s">
        <v>4178</v>
      </c>
      <c r="BM552" s="7">
        <v>1</v>
      </c>
      <c r="BN552" s="7">
        <v>1</v>
      </c>
      <c r="BO552" s="4">
        <v>4</v>
      </c>
      <c r="BP552" s="8">
        <v>165.6</v>
      </c>
      <c r="BQ552" s="4">
        <v>3</v>
      </c>
      <c r="BR552" s="8">
        <v>165.6</v>
      </c>
      <c r="BS552" s="7">
        <v>0.3333</v>
      </c>
      <c r="BT552" s="7"/>
      <c r="BU552" s="2" t="s">
        <v>230</v>
      </c>
      <c r="BV552" s="2" t="s">
        <v>217</v>
      </c>
      <c r="BW552" s="2" t="s">
        <v>220</v>
      </c>
      <c r="BX552" s="2" t="s">
        <v>220</v>
      </c>
      <c r="BY552" s="2" t="s">
        <v>232</v>
      </c>
      <c r="BZ552" s="2" t="s">
        <v>220</v>
      </c>
      <c r="CA552" s="4"/>
      <c r="CB552" s="8"/>
      <c r="CC552" s="4"/>
      <c r="CD552" s="8"/>
      <c r="CE552" s="7"/>
      <c r="CF552" s="7"/>
      <c r="CG552" s="2" t="s">
        <v>230</v>
      </c>
      <c r="CH552" s="2" t="s">
        <v>217</v>
      </c>
      <c r="CI552" s="2" t="s">
        <v>1069</v>
      </c>
      <c r="CJ552" s="2" t="s">
        <v>370</v>
      </c>
      <c r="CK552" s="2" t="s">
        <v>232</v>
      </c>
      <c r="CL552" s="2" t="s">
        <v>220</v>
      </c>
      <c r="CM552" s="4">
        <v>1</v>
      </c>
      <c r="CN552" s="8">
        <v>28.23</v>
      </c>
      <c r="CO552" s="4"/>
      <c r="CP552" s="8"/>
      <c r="CQ552" s="7"/>
      <c r="CR552" s="7"/>
      <c r="CS552" s="2" t="s">
        <v>230</v>
      </c>
      <c r="CT552" s="2" t="s">
        <v>217</v>
      </c>
      <c r="CU552" s="2" t="s">
        <v>936</v>
      </c>
      <c r="CV552" s="2" t="s">
        <v>3966</v>
      </c>
      <c r="CW552" s="2" t="s">
        <v>232</v>
      </c>
      <c r="CX552" s="2" t="s">
        <v>220</v>
      </c>
      <c r="CY552" s="4">
        <v>2</v>
      </c>
      <c r="CZ552" s="8">
        <v>65.32</v>
      </c>
      <c r="DA552" s="4"/>
      <c r="DB552" s="8"/>
      <c r="DC552" s="7"/>
      <c r="DD552" s="7"/>
      <c r="DE552" s="2" t="s">
        <v>230</v>
      </c>
      <c r="DF552" s="2" t="s">
        <v>217</v>
      </c>
      <c r="DG552" s="2" t="s">
        <v>1752</v>
      </c>
      <c r="DH552" s="2" t="s">
        <v>1049</v>
      </c>
      <c r="DI552" s="2" t="s">
        <v>232</v>
      </c>
      <c r="DJ552" s="2" t="s">
        <v>220</v>
      </c>
      <c r="DK552" s="4">
        <v>1</v>
      </c>
      <c r="DL552" s="8">
        <v>50.4</v>
      </c>
      <c r="DM552" s="4"/>
      <c r="DN552" s="8"/>
      <c r="DO552" s="7"/>
      <c r="DP552" s="7"/>
      <c r="DQ552" s="2" t="s">
        <v>230</v>
      </c>
      <c r="DR552" s="2" t="s">
        <v>217</v>
      </c>
      <c r="DS552" s="2" t="s">
        <v>4174</v>
      </c>
      <c r="DT552" s="2" t="s">
        <v>942</v>
      </c>
      <c r="DU552" s="2" t="s">
        <v>232</v>
      </c>
      <c r="DV552" s="2" t="s">
        <v>220</v>
      </c>
      <c r="DW552" s="4"/>
      <c r="DX552" s="8"/>
      <c r="DY552" s="4">
        <v>1</v>
      </c>
      <c r="DZ552" s="8">
        <v>50.4</v>
      </c>
      <c r="EA552" s="7">
        <v>-1</v>
      </c>
      <c r="EB552" s="7">
        <v>-1</v>
      </c>
      <c r="EC552" s="2" t="s">
        <v>230</v>
      </c>
      <c r="ED552" s="2" t="s">
        <v>217</v>
      </c>
      <c r="EE552" s="2" t="s">
        <v>935</v>
      </c>
      <c r="EF552" s="2" t="s">
        <v>4179</v>
      </c>
      <c r="EG552" s="2" t="s">
        <v>232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230</v>
      </c>
      <c r="EP552" s="2" t="s">
        <v>217</v>
      </c>
      <c r="EQ552" s="2" t="s">
        <v>2113</v>
      </c>
      <c r="ER552" s="2" t="s">
        <v>3411</v>
      </c>
      <c r="ES552" s="2" t="s">
        <v>232</v>
      </c>
      <c r="ET552" s="2" t="s">
        <v>220</v>
      </c>
      <c r="EU552" s="4"/>
      <c r="EV552" s="8"/>
      <c r="EW552" s="4"/>
      <c r="EX552" s="8"/>
      <c r="EY552" s="7"/>
      <c r="EZ552" s="7"/>
      <c r="FA552" s="2" t="s">
        <v>230</v>
      </c>
      <c r="FB552" s="2" t="s">
        <v>217</v>
      </c>
      <c r="FC552" s="2" t="s">
        <v>4174</v>
      </c>
      <c r="FD552" s="2" t="s">
        <v>935</v>
      </c>
      <c r="FE552" s="2" t="s">
        <v>232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230</v>
      </c>
      <c r="FN552" s="2" t="s">
        <v>217</v>
      </c>
      <c r="FO552" s="2" t="s">
        <v>378</v>
      </c>
      <c r="FP552" s="2" t="s">
        <v>331</v>
      </c>
      <c r="FQ552" s="2" t="s">
        <v>232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277</v>
      </c>
      <c r="FZ552" s="2" t="s">
        <v>217</v>
      </c>
      <c r="GA552" s="2" t="s">
        <v>220</v>
      </c>
      <c r="GB552" s="2" t="s">
        <v>220</v>
      </c>
      <c r="GC552" s="2" t="s">
        <v>232</v>
      </c>
      <c r="GD552" s="2" t="s">
        <v>220</v>
      </c>
      <c r="GE552" s="4"/>
      <c r="GF552" s="8"/>
      <c r="GG552" s="4"/>
      <c r="GH552" s="8"/>
      <c r="GI552" s="7"/>
      <c r="GJ552" s="7"/>
      <c r="GK552" s="2" t="s">
        <v>277</v>
      </c>
      <c r="GL552" s="2" t="s">
        <v>217</v>
      </c>
      <c r="GM552" s="2" t="s">
        <v>220</v>
      </c>
      <c r="GN552" s="2" t="s">
        <v>220</v>
      </c>
      <c r="GO552" s="2" t="s">
        <v>232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217</v>
      </c>
      <c r="GY552" s="2" t="s">
        <v>220</v>
      </c>
      <c r="GZ552" s="2" t="s">
        <v>220</v>
      </c>
      <c r="HA552" s="2" t="s">
        <v>232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254</v>
      </c>
      <c r="HJ552" s="2" t="s">
        <v>217</v>
      </c>
      <c r="HK552" s="2" t="s">
        <v>220</v>
      </c>
      <c r="HL552" s="2" t="s">
        <v>220</v>
      </c>
      <c r="HM552" s="2" t="s">
        <v>232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230</v>
      </c>
      <c r="HV552" s="2" t="s">
        <v>217</v>
      </c>
      <c r="HW552" s="2" t="s">
        <v>3159</v>
      </c>
      <c r="HX552" s="2" t="s">
        <v>220</v>
      </c>
      <c r="HY552" s="2" t="s">
        <v>232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230</v>
      </c>
      <c r="IH552" s="2" t="s">
        <v>217</v>
      </c>
      <c r="II552" s="2" t="s">
        <v>4174</v>
      </c>
      <c r="IJ552" s="2" t="s">
        <v>220</v>
      </c>
      <c r="IK552" s="2" t="s">
        <v>232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277</v>
      </c>
      <c r="IT552" s="2" t="s">
        <v>217</v>
      </c>
      <c r="IU552" s="2" t="s">
        <v>220</v>
      </c>
      <c r="IV552" s="2" t="s">
        <v>220</v>
      </c>
      <c r="IW552" s="2" t="s">
        <v>232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254</v>
      </c>
      <c r="JF552" s="2" t="s">
        <v>217</v>
      </c>
      <c r="JG552" s="2" t="s">
        <v>220</v>
      </c>
      <c r="JH552" s="2" t="s">
        <v>220</v>
      </c>
      <c r="JI552" s="2" t="s">
        <v>232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277</v>
      </c>
      <c r="JR552" s="2" t="s">
        <v>217</v>
      </c>
      <c r="JS552" s="2" t="s">
        <v>220</v>
      </c>
      <c r="JT552" s="2" t="s">
        <v>220</v>
      </c>
      <c r="JU552" s="2" t="s">
        <v>232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277</v>
      </c>
      <c r="KD552" s="2" t="s">
        <v>217</v>
      </c>
      <c r="KE552" s="2" t="s">
        <v>220</v>
      </c>
      <c r="KF552" s="2" t="s">
        <v>220</v>
      </c>
      <c r="KG552" s="2" t="s">
        <v>232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277</v>
      </c>
      <c r="KP552" s="2" t="s">
        <v>217</v>
      </c>
      <c r="KQ552" s="2" t="s">
        <v>220</v>
      </c>
      <c r="KR552" s="2" t="s">
        <v>220</v>
      </c>
      <c r="KS552" s="2" t="s">
        <v>232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268</v>
      </c>
      <c r="LB552" s="2" t="s">
        <v>217</v>
      </c>
      <c r="LC552" s="2" t="s">
        <v>220</v>
      </c>
      <c r="LD552" s="2" t="s">
        <v>220</v>
      </c>
      <c r="LE552" s="2" t="s">
        <v>232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254</v>
      </c>
      <c r="LN552" s="2" t="s">
        <v>217</v>
      </c>
      <c r="LO552" s="2" t="s">
        <v>220</v>
      </c>
      <c r="LP552" s="2" t="s">
        <v>220</v>
      </c>
      <c r="LQ552" s="2" t="s">
        <v>232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230</v>
      </c>
      <c r="LZ552" s="2" t="s">
        <v>270</v>
      </c>
      <c r="MA552" s="2" t="s">
        <v>388</v>
      </c>
      <c r="MB552" s="2" t="s">
        <v>1894</v>
      </c>
      <c r="MC552" s="2" t="s">
        <v>232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230</v>
      </c>
      <c r="ML552" s="2" t="s">
        <v>270</v>
      </c>
      <c r="MM552" s="2" t="s">
        <v>421</v>
      </c>
      <c r="MN552" s="2" t="s">
        <v>220</v>
      </c>
      <c r="MO552" s="2" t="s">
        <v>232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230</v>
      </c>
      <c r="MX552" s="2" t="s">
        <v>274</v>
      </c>
      <c r="MY552" s="2" t="s">
        <v>517</v>
      </c>
      <c r="MZ552" s="2" t="s">
        <v>1968</v>
      </c>
      <c r="NA552" s="2" t="s">
        <v>232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268</v>
      </c>
      <c r="NJ552" s="2" t="s">
        <v>217</v>
      </c>
      <c r="NK552" s="2" t="s">
        <v>220</v>
      </c>
      <c r="NL552" s="2" t="s">
        <v>220</v>
      </c>
      <c r="NM552" s="2" t="s">
        <v>232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277</v>
      </c>
      <c r="NV552" s="2" t="s">
        <v>217</v>
      </c>
      <c r="NW552" s="2" t="s">
        <v>220</v>
      </c>
      <c r="NX552" s="2" t="s">
        <v>220</v>
      </c>
      <c r="NY552" s="2" t="s">
        <v>232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268</v>
      </c>
      <c r="OH552" s="2" t="s">
        <v>217</v>
      </c>
      <c r="OI552" s="2" t="s">
        <v>220</v>
      </c>
      <c r="OJ552" s="2" t="s">
        <v>220</v>
      </c>
      <c r="OK552" s="2" t="s">
        <v>232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220</v>
      </c>
      <c r="OT552" s="2" t="s">
        <v>220</v>
      </c>
      <c r="OU552" s="2" t="s">
        <v>220</v>
      </c>
      <c r="OV552" s="2" t="s">
        <v>220</v>
      </c>
      <c r="OW552" s="2" t="s">
        <v>220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277</v>
      </c>
      <c r="PF552" s="2" t="s">
        <v>217</v>
      </c>
      <c r="PG552" s="2" t="s">
        <v>220</v>
      </c>
      <c r="PH552" s="2" t="s">
        <v>220</v>
      </c>
      <c r="PI552" s="2" t="s">
        <v>232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220</v>
      </c>
      <c r="PR552" s="2" t="s">
        <v>220</v>
      </c>
      <c r="PS552" s="2" t="s">
        <v>220</v>
      </c>
      <c r="PT552" s="2" t="s">
        <v>220</v>
      </c>
      <c r="PU552" s="2" t="s">
        <v>220</v>
      </c>
      <c r="PV552" s="2" t="s">
        <v>220</v>
      </c>
      <c r="PW552" s="4">
        <v>57</v>
      </c>
      <c r="PX552" s="4">
        <v>24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</row>
    <row r="553">
      <c r="A553" s="2" t="s">
        <v>4180</v>
      </c>
      <c r="B553" s="2" t="s">
        <v>209</v>
      </c>
      <c r="C553" s="2" t="s">
        <v>3945</v>
      </c>
      <c r="D553" s="2" t="s">
        <v>211</v>
      </c>
      <c r="E553" s="2" t="s">
        <v>1372</v>
      </c>
      <c r="F553" s="2" t="s">
        <v>4181</v>
      </c>
      <c r="G553" s="2" t="s">
        <v>4181</v>
      </c>
      <c r="H553" s="2" t="s">
        <v>4181</v>
      </c>
      <c r="I553" s="2" t="s">
        <v>4182</v>
      </c>
      <c r="J553" s="2" t="s">
        <v>3972</v>
      </c>
      <c r="K553" s="2" t="s">
        <v>1329</v>
      </c>
      <c r="L553" s="3">
        <v>72.79</v>
      </c>
      <c r="M553" s="3">
        <v>76.43</v>
      </c>
      <c r="N553" s="3">
        <v>154.99</v>
      </c>
      <c r="O553" s="2" t="s">
        <v>217</v>
      </c>
      <c r="P553" s="2" t="s">
        <v>218</v>
      </c>
      <c r="Q553" s="2" t="s">
        <v>219</v>
      </c>
      <c r="R553" s="2" t="s">
        <v>220</v>
      </c>
      <c r="S553" s="2" t="s">
        <v>4183</v>
      </c>
      <c r="T553" s="2" t="s">
        <v>220</v>
      </c>
      <c r="U553" s="2" t="s">
        <v>220</v>
      </c>
      <c r="V553" s="2" t="s">
        <v>843</v>
      </c>
      <c r="W553" s="2" t="s">
        <v>845</v>
      </c>
      <c r="X553" s="2" t="s">
        <v>4184</v>
      </c>
      <c r="Y553" s="2" t="s">
        <v>2283</v>
      </c>
      <c r="Z553" s="4">
        <v>183</v>
      </c>
      <c r="AA553" s="4">
        <f>=ROUNDDOWN(9.63157894736842,0)</f>
      </c>
      <c r="AB553" s="5">
        <v>19</v>
      </c>
      <c r="AC553" s="2" t="s">
        <v>2581</v>
      </c>
      <c r="AD553" s="4">
        <v>100</v>
      </c>
      <c r="AE553" s="4">
        <v>470</v>
      </c>
      <c r="AF553" s="6">
        <v>67</v>
      </c>
      <c r="AG553" s="6">
        <v>75</v>
      </c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27</v>
      </c>
      <c r="AQ553" s="8">
        <v>2125.89</v>
      </c>
      <c r="AR553" s="4">
        <v>14</v>
      </c>
      <c r="AS553" s="8">
        <v>1096.14</v>
      </c>
      <c r="AT553" s="7">
        <v>0.9286</v>
      </c>
      <c r="AU553" s="7">
        <v>0.9394</v>
      </c>
      <c r="AV553" s="4">
        <v>153</v>
      </c>
      <c r="AW553" s="8">
        <v>14738.28</v>
      </c>
      <c r="AX553" s="4">
        <v>96</v>
      </c>
      <c r="AY553" s="8">
        <v>9342.65</v>
      </c>
      <c r="AZ553" s="7">
        <v>0.5938</v>
      </c>
      <c r="BA553" s="7">
        <v>0.5775</v>
      </c>
      <c r="BB553" s="7">
        <v>0.1442</v>
      </c>
      <c r="BC553" s="4">
        <v>153</v>
      </c>
      <c r="BD553" s="8">
        <v>14738.28</v>
      </c>
      <c r="BE553" s="4">
        <v>96</v>
      </c>
      <c r="BF553" s="8">
        <v>9342.65</v>
      </c>
      <c r="BG553" s="7">
        <v>0.5938</v>
      </c>
      <c r="BH553" s="7">
        <v>0.5775</v>
      </c>
      <c r="BI553" s="7">
        <v>1</v>
      </c>
      <c r="BJ553" s="4">
        <v>27</v>
      </c>
      <c r="BK553" s="8">
        <v>2125.89</v>
      </c>
      <c r="BL553" s="2" t="s">
        <v>4185</v>
      </c>
      <c r="BM553" s="7">
        <v>1</v>
      </c>
      <c r="BN553" s="7">
        <v>1</v>
      </c>
      <c r="BO553" s="4">
        <v>6</v>
      </c>
      <c r="BP553" s="8">
        <v>467.64</v>
      </c>
      <c r="BQ553" s="4">
        <v>8</v>
      </c>
      <c r="BR553" s="8">
        <v>623.52</v>
      </c>
      <c r="BS553" s="7">
        <v>-0.25</v>
      </c>
      <c r="BT553" s="7">
        <v>-0.25</v>
      </c>
      <c r="BU553" s="2" t="s">
        <v>230</v>
      </c>
      <c r="BV553" s="2" t="s">
        <v>217</v>
      </c>
      <c r="BW553" s="2" t="s">
        <v>220</v>
      </c>
      <c r="BX553" s="2" t="s">
        <v>1426</v>
      </c>
      <c r="BY553" s="2" t="s">
        <v>232</v>
      </c>
      <c r="BZ553" s="2" t="s">
        <v>220</v>
      </c>
      <c r="CA553" s="4">
        <v>13</v>
      </c>
      <c r="CB553" s="8">
        <v>1101.75</v>
      </c>
      <c r="CC553" s="4">
        <v>3</v>
      </c>
      <c r="CD553" s="8">
        <v>254.25</v>
      </c>
      <c r="CE553" s="7">
        <v>3.3333</v>
      </c>
      <c r="CF553" s="7">
        <v>3.3333</v>
      </c>
      <c r="CG553" s="2" t="s">
        <v>230</v>
      </c>
      <c r="CH553" s="2" t="s">
        <v>217</v>
      </c>
      <c r="CI553" s="2" t="s">
        <v>2450</v>
      </c>
      <c r="CJ553" s="2" t="s">
        <v>2385</v>
      </c>
      <c r="CK553" s="2" t="s">
        <v>232</v>
      </c>
      <c r="CL553" s="2" t="s">
        <v>220</v>
      </c>
      <c r="CM553" s="4">
        <v>2</v>
      </c>
      <c r="CN553" s="8">
        <v>145.58</v>
      </c>
      <c r="CO553" s="4">
        <v>3</v>
      </c>
      <c r="CP553" s="8">
        <v>218.37</v>
      </c>
      <c r="CQ553" s="7">
        <v>-0.3333</v>
      </c>
      <c r="CR553" s="7">
        <v>-0.3333</v>
      </c>
      <c r="CS553" s="2" t="s">
        <v>230</v>
      </c>
      <c r="CT553" s="2" t="s">
        <v>217</v>
      </c>
      <c r="CU553" s="2" t="s">
        <v>4000</v>
      </c>
      <c r="CV553" s="2" t="s">
        <v>477</v>
      </c>
      <c r="CW553" s="2" t="s">
        <v>269</v>
      </c>
      <c r="CX553" s="2" t="s">
        <v>220</v>
      </c>
      <c r="CY553" s="4"/>
      <c r="CZ553" s="8"/>
      <c r="DA553" s="4"/>
      <c r="DB553" s="8"/>
      <c r="DC553" s="7"/>
      <c r="DD553" s="7"/>
      <c r="DE553" s="2" t="s">
        <v>230</v>
      </c>
      <c r="DF553" s="2" t="s">
        <v>217</v>
      </c>
      <c r="DG553" s="2" t="s">
        <v>4186</v>
      </c>
      <c r="DH553" s="2" t="s">
        <v>2388</v>
      </c>
      <c r="DI553" s="2" t="s">
        <v>232</v>
      </c>
      <c r="DJ553" s="2" t="s">
        <v>220</v>
      </c>
      <c r="DK553" s="4"/>
      <c r="DL553" s="8"/>
      <c r="DM553" s="4"/>
      <c r="DN553" s="8"/>
      <c r="DO553" s="7"/>
      <c r="DP553" s="7"/>
      <c r="DQ553" s="2" t="s">
        <v>230</v>
      </c>
      <c r="DR553" s="2" t="s">
        <v>217</v>
      </c>
      <c r="DS553" s="2" t="s">
        <v>2218</v>
      </c>
      <c r="DT553" s="2" t="s">
        <v>2927</v>
      </c>
      <c r="DU553" s="2" t="s">
        <v>232</v>
      </c>
      <c r="DV553" s="2" t="s">
        <v>220</v>
      </c>
      <c r="DW553" s="4">
        <v>1</v>
      </c>
      <c r="DX553" s="8">
        <v>73.87</v>
      </c>
      <c r="DY553" s="4"/>
      <c r="DZ553" s="8"/>
      <c r="EA553" s="7"/>
      <c r="EB553" s="7"/>
      <c r="EC553" s="2" t="s">
        <v>230</v>
      </c>
      <c r="ED553" s="2" t="s">
        <v>217</v>
      </c>
      <c r="EE553" s="2" t="s">
        <v>3239</v>
      </c>
      <c r="EF553" s="2" t="s">
        <v>2923</v>
      </c>
      <c r="EG553" s="2" t="s">
        <v>232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230</v>
      </c>
      <c r="EP553" s="2" t="s">
        <v>217</v>
      </c>
      <c r="EQ553" s="2" t="s">
        <v>511</v>
      </c>
      <c r="ER553" s="2" t="s">
        <v>872</v>
      </c>
      <c r="ES553" s="2" t="s">
        <v>232</v>
      </c>
      <c r="ET553" s="2" t="s">
        <v>220</v>
      </c>
      <c r="EU553" s="4">
        <v>1</v>
      </c>
      <c r="EV553" s="8">
        <v>80.25</v>
      </c>
      <c r="EW553" s="4"/>
      <c r="EX553" s="8"/>
      <c r="EY553" s="7"/>
      <c r="EZ553" s="7"/>
      <c r="FA553" s="2" t="s">
        <v>230</v>
      </c>
      <c r="FB553" s="2" t="s">
        <v>217</v>
      </c>
      <c r="FC553" s="2" t="s">
        <v>676</v>
      </c>
      <c r="FD553" s="2" t="s">
        <v>2928</v>
      </c>
      <c r="FE553" s="2" t="s">
        <v>232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230</v>
      </c>
      <c r="FN553" s="2" t="s">
        <v>217</v>
      </c>
      <c r="FO553" s="2" t="s">
        <v>246</v>
      </c>
      <c r="FP553" s="2" t="s">
        <v>450</v>
      </c>
      <c r="FQ553" s="2" t="s">
        <v>232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277</v>
      </c>
      <c r="FZ553" s="2" t="s">
        <v>217</v>
      </c>
      <c r="GA553" s="2" t="s">
        <v>220</v>
      </c>
      <c r="GB553" s="2" t="s">
        <v>220</v>
      </c>
      <c r="GC553" s="2" t="s">
        <v>232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230</v>
      </c>
      <c r="GL553" s="2" t="s">
        <v>217</v>
      </c>
      <c r="GM553" s="2" t="s">
        <v>250</v>
      </c>
      <c r="GN553" s="2" t="s">
        <v>220</v>
      </c>
      <c r="GO553" s="2" t="s">
        <v>232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268</v>
      </c>
      <c r="GX553" s="2" t="s">
        <v>217</v>
      </c>
      <c r="GY553" s="2" t="s">
        <v>220</v>
      </c>
      <c r="GZ553" s="2" t="s">
        <v>220</v>
      </c>
      <c r="HA553" s="2" t="s">
        <v>232</v>
      </c>
      <c r="HB553" s="2" t="s">
        <v>220</v>
      </c>
      <c r="HC553" s="4">
        <v>4</v>
      </c>
      <c r="HD553" s="8">
        <v>256.8</v>
      </c>
      <c r="HE553" s="4"/>
      <c r="HF553" s="8"/>
      <c r="HG553" s="7"/>
      <c r="HH553" s="7"/>
      <c r="HI553" s="2" t="s">
        <v>230</v>
      </c>
      <c r="HJ553" s="2" t="s">
        <v>217</v>
      </c>
      <c r="HK553" s="2" t="s">
        <v>640</v>
      </c>
      <c r="HL553" s="2" t="s">
        <v>693</v>
      </c>
      <c r="HM553" s="2" t="s">
        <v>232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230</v>
      </c>
      <c r="HV553" s="2" t="s">
        <v>217</v>
      </c>
      <c r="HW553" s="2" t="s">
        <v>970</v>
      </c>
      <c r="HX553" s="2" t="s">
        <v>220</v>
      </c>
      <c r="HY553" s="2" t="s">
        <v>232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230</v>
      </c>
      <c r="IH553" s="2" t="s">
        <v>217</v>
      </c>
      <c r="II553" s="2" t="s">
        <v>595</v>
      </c>
      <c r="IJ553" s="2" t="s">
        <v>2778</v>
      </c>
      <c r="IK553" s="2" t="s">
        <v>232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230</v>
      </c>
      <c r="IT553" s="2" t="s">
        <v>217</v>
      </c>
      <c r="IU553" s="2" t="s">
        <v>4004</v>
      </c>
      <c r="IV553" s="2" t="s">
        <v>2043</v>
      </c>
      <c r="IW553" s="2" t="s">
        <v>232</v>
      </c>
      <c r="IX553" s="2" t="s">
        <v>220</v>
      </c>
      <c r="IY553" s="4"/>
      <c r="IZ553" s="8"/>
      <c r="JA553" s="4"/>
      <c r="JB553" s="8"/>
      <c r="JC553" s="7"/>
      <c r="JD553" s="7"/>
      <c r="JE553" s="2" t="s">
        <v>254</v>
      </c>
      <c r="JF553" s="2" t="s">
        <v>217</v>
      </c>
      <c r="JG553" s="2" t="s">
        <v>220</v>
      </c>
      <c r="JH553" s="2" t="s">
        <v>220</v>
      </c>
      <c r="JI553" s="2" t="s">
        <v>232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230</v>
      </c>
      <c r="JR553" s="2" t="s">
        <v>217</v>
      </c>
      <c r="JS553" s="2" t="s">
        <v>998</v>
      </c>
      <c r="JT553" s="2" t="s">
        <v>2596</v>
      </c>
      <c r="JU553" s="2" t="s">
        <v>232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230</v>
      </c>
      <c r="KD553" s="2" t="s">
        <v>217</v>
      </c>
      <c r="KE553" s="2" t="s">
        <v>798</v>
      </c>
      <c r="KF553" s="2" t="s">
        <v>220</v>
      </c>
      <c r="KG553" s="2" t="s">
        <v>232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277</v>
      </c>
      <c r="KP553" s="2" t="s">
        <v>217</v>
      </c>
      <c r="KQ553" s="2" t="s">
        <v>220</v>
      </c>
      <c r="KR553" s="2" t="s">
        <v>220</v>
      </c>
      <c r="KS553" s="2" t="s">
        <v>232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268</v>
      </c>
      <c r="LB553" s="2" t="s">
        <v>217</v>
      </c>
      <c r="LC553" s="2" t="s">
        <v>220</v>
      </c>
      <c r="LD553" s="2" t="s">
        <v>220</v>
      </c>
      <c r="LE553" s="2" t="s">
        <v>232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254</v>
      </c>
      <c r="LN553" s="2" t="s">
        <v>217</v>
      </c>
      <c r="LO553" s="2" t="s">
        <v>220</v>
      </c>
      <c r="LP553" s="2" t="s">
        <v>220</v>
      </c>
      <c r="LQ553" s="2" t="s">
        <v>232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230</v>
      </c>
      <c r="LZ553" s="2" t="s">
        <v>270</v>
      </c>
      <c r="MA553" s="2" t="s">
        <v>543</v>
      </c>
      <c r="MB553" s="2" t="s">
        <v>220</v>
      </c>
      <c r="MC553" s="2" t="s">
        <v>232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268</v>
      </c>
      <c r="ML553" s="2" t="s">
        <v>217</v>
      </c>
      <c r="MM553" s="2" t="s">
        <v>220</v>
      </c>
      <c r="MN553" s="2" t="s">
        <v>220</v>
      </c>
      <c r="MO553" s="2" t="s">
        <v>232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230</v>
      </c>
      <c r="MX553" s="2" t="s">
        <v>274</v>
      </c>
      <c r="MY553" s="2" t="s">
        <v>1557</v>
      </c>
      <c r="MZ553" s="2" t="s">
        <v>3314</v>
      </c>
      <c r="NA553" s="2" t="s">
        <v>232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220</v>
      </c>
      <c r="NJ553" s="2" t="s">
        <v>220</v>
      </c>
      <c r="NK553" s="2" t="s">
        <v>220</v>
      </c>
      <c r="NL553" s="2" t="s">
        <v>220</v>
      </c>
      <c r="NM553" s="2" t="s">
        <v>220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277</v>
      </c>
      <c r="NV553" s="2" t="s">
        <v>217</v>
      </c>
      <c r="NW553" s="2" t="s">
        <v>220</v>
      </c>
      <c r="NX553" s="2" t="s">
        <v>220</v>
      </c>
      <c r="NY553" s="2" t="s">
        <v>232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220</v>
      </c>
      <c r="OH553" s="2" t="s">
        <v>220</v>
      </c>
      <c r="OI553" s="2" t="s">
        <v>220</v>
      </c>
      <c r="OJ553" s="2" t="s">
        <v>220</v>
      </c>
      <c r="OK553" s="2" t="s">
        <v>220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230</v>
      </c>
      <c r="OT553" s="2" t="s">
        <v>270</v>
      </c>
      <c r="OU553" s="2" t="s">
        <v>1420</v>
      </c>
      <c r="OV553" s="2" t="s">
        <v>220</v>
      </c>
      <c r="OW553" s="2" t="s">
        <v>232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220</v>
      </c>
      <c r="PG553" s="2" t="s">
        <v>220</v>
      </c>
      <c r="PH553" s="2" t="s">
        <v>220</v>
      </c>
      <c r="PI553" s="2" t="s">
        <v>220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230</v>
      </c>
      <c r="PR553" s="2" t="s">
        <v>270</v>
      </c>
      <c r="PS553" s="2" t="s">
        <v>284</v>
      </c>
      <c r="PT553" s="2" t="s">
        <v>1462</v>
      </c>
      <c r="PU553" s="2" t="s">
        <v>232</v>
      </c>
      <c r="PV553" s="2" t="s">
        <v>220</v>
      </c>
      <c r="PW553" s="4">
        <v>138</v>
      </c>
      <c r="PX553" s="4"/>
      <c r="PY553" s="4"/>
      <c r="PZ553" s="4"/>
      <c r="QA553" s="4">
        <v>45</v>
      </c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>
        <v>100</v>
      </c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>
        <v>40</v>
      </c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>
        <v>50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>
        <v>200</v>
      </c>
      <c r="SX553" s="4">
        <v>80</v>
      </c>
      <c r="SY553" s="4"/>
      <c r="SZ553" s="4"/>
      <c r="TA553" s="4"/>
      <c r="TB553" s="4"/>
      <c r="TC553" s="4"/>
      <c r="TD553" s="4"/>
      <c r="TE553" s="4"/>
      <c r="TF553" s="4"/>
      <c r="TG553" s="4"/>
      <c r="TH553" s="4"/>
    </row>
    <row r="554">
      <c r="A554" s="2" t="s">
        <v>4187</v>
      </c>
      <c r="B554" s="2" t="s">
        <v>209</v>
      </c>
      <c r="C554" s="2" t="s">
        <v>3945</v>
      </c>
      <c r="D554" s="2" t="s">
        <v>211</v>
      </c>
      <c r="E554" s="2" t="s">
        <v>1372</v>
      </c>
      <c r="F554" s="2" t="s">
        <v>4181</v>
      </c>
      <c r="G554" s="2" t="s">
        <v>4181</v>
      </c>
      <c r="H554" s="2" t="s">
        <v>4181</v>
      </c>
      <c r="I554" s="2" t="s">
        <v>4182</v>
      </c>
      <c r="J554" s="2" t="s">
        <v>3379</v>
      </c>
      <c r="K554" s="2" t="s">
        <v>1329</v>
      </c>
      <c r="L554" s="3">
        <v>83.19</v>
      </c>
      <c r="M554" s="3">
        <v>87.35</v>
      </c>
      <c r="N554" s="3">
        <v>179.99</v>
      </c>
      <c r="O554" s="2" t="s">
        <v>217</v>
      </c>
      <c r="P554" s="2" t="s">
        <v>218</v>
      </c>
      <c r="Q554" s="2" t="s">
        <v>219</v>
      </c>
      <c r="R554" s="2" t="s">
        <v>220</v>
      </c>
      <c r="S554" s="2" t="s">
        <v>4183</v>
      </c>
      <c r="T554" s="2" t="s">
        <v>220</v>
      </c>
      <c r="U554" s="2" t="s">
        <v>220</v>
      </c>
      <c r="V554" s="2" t="s">
        <v>843</v>
      </c>
      <c r="W554" s="2" t="s">
        <v>845</v>
      </c>
      <c r="X554" s="2" t="s">
        <v>4184</v>
      </c>
      <c r="Y554" s="2" t="s">
        <v>2283</v>
      </c>
      <c r="Z554" s="4">
        <v>76</v>
      </c>
      <c r="AA554" s="4">
        <f>=ROUNDDOWN(10.8571428571429,0)</f>
      </c>
      <c r="AB554" s="5">
        <v>7</v>
      </c>
      <c r="AC554" s="2" t="s">
        <v>2581</v>
      </c>
      <c r="AD554" s="4">
        <v>30</v>
      </c>
      <c r="AE554" s="4">
        <v>280</v>
      </c>
      <c r="AF554" s="6">
        <v>67</v>
      </c>
      <c r="AG554" s="6">
        <v>75</v>
      </c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19</v>
      </c>
      <c r="AQ554" s="8">
        <v>1779.42</v>
      </c>
      <c r="AR554" s="4">
        <v>15</v>
      </c>
      <c r="AS554" s="8">
        <v>1401.25</v>
      </c>
      <c r="AT554" s="7">
        <v>0.2667</v>
      </c>
      <c r="AU554" s="7">
        <v>0.2699</v>
      </c>
      <c r="AV554" s="4" t="s">
        <v>220</v>
      </c>
      <c r="AW554" s="8" t="s">
        <v>220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>
        <v>0.1207</v>
      </c>
      <c r="BC554" s="4" t="s">
        <v>220</v>
      </c>
      <c r="BD554" s="8" t="s">
        <v>220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 t="s">
        <v>220</v>
      </c>
      <c r="BJ554" s="4">
        <v>19</v>
      </c>
      <c r="BK554" s="8">
        <v>1779.42</v>
      </c>
      <c r="BL554" s="2" t="s">
        <v>4188</v>
      </c>
      <c r="BM554" s="7">
        <v>1</v>
      </c>
      <c r="BN554" s="7">
        <v>1</v>
      </c>
      <c r="BO554" s="4">
        <v>7</v>
      </c>
      <c r="BP554" s="8">
        <v>629.51</v>
      </c>
      <c r="BQ554" s="4">
        <v>8</v>
      </c>
      <c r="BR554" s="8">
        <v>719.44</v>
      </c>
      <c r="BS554" s="7">
        <v>-0.125</v>
      </c>
      <c r="BT554" s="7">
        <v>-0.125</v>
      </c>
      <c r="BU554" s="2" t="s">
        <v>230</v>
      </c>
      <c r="BV554" s="2" t="s">
        <v>217</v>
      </c>
      <c r="BW554" s="2" t="s">
        <v>220</v>
      </c>
      <c r="BX554" s="2" t="s">
        <v>1426</v>
      </c>
      <c r="BY554" s="2" t="s">
        <v>232</v>
      </c>
      <c r="BZ554" s="2" t="s">
        <v>220</v>
      </c>
      <c r="CA554" s="4">
        <v>9</v>
      </c>
      <c r="CB554" s="8">
        <v>880.11</v>
      </c>
      <c r="CC554" s="4">
        <v>5</v>
      </c>
      <c r="CD554" s="8">
        <v>488.95</v>
      </c>
      <c r="CE554" s="7">
        <v>0.8</v>
      </c>
      <c r="CF554" s="7">
        <v>0.8</v>
      </c>
      <c r="CG554" s="2" t="s">
        <v>230</v>
      </c>
      <c r="CH554" s="2" t="s">
        <v>217</v>
      </c>
      <c r="CI554" s="2" t="s">
        <v>2450</v>
      </c>
      <c r="CJ554" s="2" t="s">
        <v>687</v>
      </c>
      <c r="CK554" s="2" t="s">
        <v>232</v>
      </c>
      <c r="CL554" s="2" t="s">
        <v>220</v>
      </c>
      <c r="CM554" s="4"/>
      <c r="CN554" s="8"/>
      <c r="CO554" s="4"/>
      <c r="CP554" s="8"/>
      <c r="CQ554" s="7"/>
      <c r="CR554" s="7"/>
      <c r="CS554" s="2" t="s">
        <v>230</v>
      </c>
      <c r="CT554" s="2" t="s">
        <v>217</v>
      </c>
      <c r="CU554" s="2" t="s">
        <v>4000</v>
      </c>
      <c r="CV554" s="2" t="s">
        <v>463</v>
      </c>
      <c r="CW554" s="2" t="s">
        <v>269</v>
      </c>
      <c r="CX554" s="2" t="s">
        <v>220</v>
      </c>
      <c r="CY554" s="4">
        <v>2</v>
      </c>
      <c r="CZ554" s="8">
        <v>184.56</v>
      </c>
      <c r="DA554" s="4">
        <v>1</v>
      </c>
      <c r="DB554" s="8">
        <v>92.28</v>
      </c>
      <c r="DC554" s="7">
        <v>1</v>
      </c>
      <c r="DD554" s="7">
        <v>1</v>
      </c>
      <c r="DE554" s="2" t="s">
        <v>230</v>
      </c>
      <c r="DF554" s="2" t="s">
        <v>217</v>
      </c>
      <c r="DG554" s="2" t="s">
        <v>4186</v>
      </c>
      <c r="DH554" s="2" t="s">
        <v>235</v>
      </c>
      <c r="DI554" s="2" t="s">
        <v>232</v>
      </c>
      <c r="DJ554" s="2" t="s">
        <v>220</v>
      </c>
      <c r="DK554" s="4"/>
      <c r="DL554" s="8"/>
      <c r="DM554" s="4"/>
      <c r="DN554" s="8"/>
      <c r="DO554" s="7"/>
      <c r="DP554" s="7"/>
      <c r="DQ554" s="2" t="s">
        <v>230</v>
      </c>
      <c r="DR554" s="2" t="s">
        <v>217</v>
      </c>
      <c r="DS554" s="2" t="s">
        <v>2218</v>
      </c>
      <c r="DT554" s="2" t="s">
        <v>3346</v>
      </c>
      <c r="DU554" s="2" t="s">
        <v>232</v>
      </c>
      <c r="DV554" s="2" t="s">
        <v>220</v>
      </c>
      <c r="DW554" s="4">
        <v>1</v>
      </c>
      <c r="DX554" s="8">
        <v>85.24</v>
      </c>
      <c r="DY554" s="4"/>
      <c r="DZ554" s="8"/>
      <c r="EA554" s="7"/>
      <c r="EB554" s="7"/>
      <c r="EC554" s="2" t="s">
        <v>230</v>
      </c>
      <c r="ED554" s="2" t="s">
        <v>217</v>
      </c>
      <c r="EE554" s="2" t="s">
        <v>3239</v>
      </c>
      <c r="EF554" s="2" t="s">
        <v>1431</v>
      </c>
      <c r="EG554" s="2" t="s">
        <v>232</v>
      </c>
      <c r="EH554" s="2" t="s">
        <v>220</v>
      </c>
      <c r="EI554" s="4"/>
      <c r="EJ554" s="8"/>
      <c r="EK554" s="4">
        <v>1</v>
      </c>
      <c r="EL554" s="8">
        <v>100.58</v>
      </c>
      <c r="EM554" s="7">
        <v>-1</v>
      </c>
      <c r="EN554" s="7">
        <v>-1</v>
      </c>
      <c r="EO554" s="2" t="s">
        <v>230</v>
      </c>
      <c r="EP554" s="2" t="s">
        <v>217</v>
      </c>
      <c r="EQ554" s="2" t="s">
        <v>506</v>
      </c>
      <c r="ER554" s="2" t="s">
        <v>1096</v>
      </c>
      <c r="ES554" s="2" t="s">
        <v>232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230</v>
      </c>
      <c r="FB554" s="2" t="s">
        <v>217</v>
      </c>
      <c r="FC554" s="2" t="s">
        <v>676</v>
      </c>
      <c r="FD554" s="2" t="s">
        <v>2233</v>
      </c>
      <c r="FE554" s="2" t="s">
        <v>232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230</v>
      </c>
      <c r="FN554" s="2" t="s">
        <v>217</v>
      </c>
      <c r="FO554" s="2" t="s">
        <v>246</v>
      </c>
      <c r="FP554" s="2" t="s">
        <v>1401</v>
      </c>
      <c r="FQ554" s="2" t="s">
        <v>232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277</v>
      </c>
      <c r="FZ554" s="2" t="s">
        <v>217</v>
      </c>
      <c r="GA554" s="2" t="s">
        <v>220</v>
      </c>
      <c r="GB554" s="2" t="s">
        <v>220</v>
      </c>
      <c r="GC554" s="2" t="s">
        <v>232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230</v>
      </c>
      <c r="GL554" s="2" t="s">
        <v>217</v>
      </c>
      <c r="GM554" s="2" t="s">
        <v>250</v>
      </c>
      <c r="GN554" s="2" t="s">
        <v>220</v>
      </c>
      <c r="GO554" s="2" t="s">
        <v>232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217</v>
      </c>
      <c r="GY554" s="2" t="s">
        <v>220</v>
      </c>
      <c r="GZ554" s="2" t="s">
        <v>220</v>
      </c>
      <c r="HA554" s="2" t="s">
        <v>232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230</v>
      </c>
      <c r="HJ554" s="2" t="s">
        <v>217</v>
      </c>
      <c r="HK554" s="2" t="s">
        <v>640</v>
      </c>
      <c r="HL554" s="2" t="s">
        <v>1194</v>
      </c>
      <c r="HM554" s="2" t="s">
        <v>232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230</v>
      </c>
      <c r="HV554" s="2" t="s">
        <v>217</v>
      </c>
      <c r="HW554" s="2" t="s">
        <v>970</v>
      </c>
      <c r="HX554" s="2" t="s">
        <v>220</v>
      </c>
      <c r="HY554" s="2" t="s">
        <v>232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230</v>
      </c>
      <c r="IH554" s="2" t="s">
        <v>217</v>
      </c>
      <c r="II554" s="2" t="s">
        <v>595</v>
      </c>
      <c r="IJ554" s="2" t="s">
        <v>2928</v>
      </c>
      <c r="IK554" s="2" t="s">
        <v>232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1188</v>
      </c>
      <c r="IT554" s="2" t="s">
        <v>270</v>
      </c>
      <c r="IU554" s="2" t="s">
        <v>4004</v>
      </c>
      <c r="IV554" s="2" t="s">
        <v>2106</v>
      </c>
      <c r="IW554" s="2" t="s">
        <v>232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254</v>
      </c>
      <c r="JF554" s="2" t="s">
        <v>217</v>
      </c>
      <c r="JG554" s="2" t="s">
        <v>220</v>
      </c>
      <c r="JH554" s="2" t="s">
        <v>220</v>
      </c>
      <c r="JI554" s="2" t="s">
        <v>232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230</v>
      </c>
      <c r="JR554" s="2" t="s">
        <v>217</v>
      </c>
      <c r="JS554" s="2" t="s">
        <v>998</v>
      </c>
      <c r="JT554" s="2" t="s">
        <v>3096</v>
      </c>
      <c r="JU554" s="2" t="s">
        <v>232</v>
      </c>
      <c r="JV554" s="2" t="s">
        <v>220</v>
      </c>
      <c r="JW554" s="4"/>
      <c r="JX554" s="8"/>
      <c r="JY554" s="4"/>
      <c r="JZ554" s="8"/>
      <c r="KA554" s="7"/>
      <c r="KB554" s="7"/>
      <c r="KC554" s="2" t="s">
        <v>230</v>
      </c>
      <c r="KD554" s="2" t="s">
        <v>217</v>
      </c>
      <c r="KE554" s="2" t="s">
        <v>798</v>
      </c>
      <c r="KF554" s="2" t="s">
        <v>220</v>
      </c>
      <c r="KG554" s="2" t="s">
        <v>232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277</v>
      </c>
      <c r="KP554" s="2" t="s">
        <v>217</v>
      </c>
      <c r="KQ554" s="2" t="s">
        <v>220</v>
      </c>
      <c r="KR554" s="2" t="s">
        <v>220</v>
      </c>
      <c r="KS554" s="2" t="s">
        <v>232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268</v>
      </c>
      <c r="LB554" s="2" t="s">
        <v>217</v>
      </c>
      <c r="LC554" s="2" t="s">
        <v>220</v>
      </c>
      <c r="LD554" s="2" t="s">
        <v>220</v>
      </c>
      <c r="LE554" s="2" t="s">
        <v>232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254</v>
      </c>
      <c r="LN554" s="2" t="s">
        <v>217</v>
      </c>
      <c r="LO554" s="2" t="s">
        <v>220</v>
      </c>
      <c r="LP554" s="2" t="s">
        <v>220</v>
      </c>
      <c r="LQ554" s="2" t="s">
        <v>232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230</v>
      </c>
      <c r="LZ554" s="2" t="s">
        <v>270</v>
      </c>
      <c r="MA554" s="2" t="s">
        <v>543</v>
      </c>
      <c r="MB554" s="2" t="s">
        <v>220</v>
      </c>
      <c r="MC554" s="2" t="s">
        <v>232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268</v>
      </c>
      <c r="ML554" s="2" t="s">
        <v>217</v>
      </c>
      <c r="MM554" s="2" t="s">
        <v>220</v>
      </c>
      <c r="MN554" s="2" t="s">
        <v>220</v>
      </c>
      <c r="MO554" s="2" t="s">
        <v>232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230</v>
      </c>
      <c r="MX554" s="2" t="s">
        <v>274</v>
      </c>
      <c r="MY554" s="2" t="s">
        <v>1557</v>
      </c>
      <c r="MZ554" s="2" t="s">
        <v>1558</v>
      </c>
      <c r="NA554" s="2" t="s">
        <v>232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220</v>
      </c>
      <c r="NK554" s="2" t="s">
        <v>220</v>
      </c>
      <c r="NL554" s="2" t="s">
        <v>220</v>
      </c>
      <c r="NM554" s="2" t="s">
        <v>220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277</v>
      </c>
      <c r="NV554" s="2" t="s">
        <v>217</v>
      </c>
      <c r="NW554" s="2" t="s">
        <v>220</v>
      </c>
      <c r="NX554" s="2" t="s">
        <v>220</v>
      </c>
      <c r="NY554" s="2" t="s">
        <v>232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220</v>
      </c>
      <c r="OH554" s="2" t="s">
        <v>220</v>
      </c>
      <c r="OI554" s="2" t="s">
        <v>220</v>
      </c>
      <c r="OJ554" s="2" t="s">
        <v>220</v>
      </c>
      <c r="OK554" s="2" t="s">
        <v>220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230</v>
      </c>
      <c r="OT554" s="2" t="s">
        <v>270</v>
      </c>
      <c r="OU554" s="2" t="s">
        <v>1420</v>
      </c>
      <c r="OV554" s="2" t="s">
        <v>220</v>
      </c>
      <c r="OW554" s="2" t="s">
        <v>232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220</v>
      </c>
      <c r="PG554" s="2" t="s">
        <v>220</v>
      </c>
      <c r="PH554" s="2" t="s">
        <v>220</v>
      </c>
      <c r="PI554" s="2" t="s">
        <v>220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230</v>
      </c>
      <c r="PR554" s="2" t="s">
        <v>270</v>
      </c>
      <c r="PS554" s="2" t="s">
        <v>284</v>
      </c>
      <c r="PT554" s="2" t="s">
        <v>1194</v>
      </c>
      <c r="PU554" s="2" t="s">
        <v>232</v>
      </c>
      <c r="PV554" s="2" t="s">
        <v>220</v>
      </c>
      <c r="PW554" s="4">
        <v>45</v>
      </c>
      <c r="PX554" s="4"/>
      <c r="PY554" s="4"/>
      <c r="PZ554" s="4"/>
      <c r="QA554" s="4">
        <v>31</v>
      </c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>
        <v>30</v>
      </c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>
        <v>40</v>
      </c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>
        <v>80</v>
      </c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>
        <v>70</v>
      </c>
      <c r="SG554" s="4">
        <v>30</v>
      </c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>
        <v>30</v>
      </c>
      <c r="SY554" s="4"/>
      <c r="SZ554" s="4"/>
      <c r="TA554" s="4"/>
      <c r="TB554" s="4"/>
      <c r="TC554" s="4"/>
      <c r="TD554" s="4"/>
      <c r="TE554" s="4"/>
      <c r="TF554" s="4"/>
      <c r="TG554" s="4"/>
      <c r="TH554" s="4"/>
    </row>
    <row r="555">
      <c r="A555" s="2" t="s">
        <v>4189</v>
      </c>
      <c r="B555" s="2" t="s">
        <v>209</v>
      </c>
      <c r="C555" s="2" t="s">
        <v>3945</v>
      </c>
      <c r="D555" s="2" t="s">
        <v>211</v>
      </c>
      <c r="E555" s="2" t="s">
        <v>1372</v>
      </c>
      <c r="F555" s="2" t="s">
        <v>4181</v>
      </c>
      <c r="G555" s="2" t="s">
        <v>4181</v>
      </c>
      <c r="H555" s="2" t="s">
        <v>4181</v>
      </c>
      <c r="I555" s="2" t="s">
        <v>4182</v>
      </c>
      <c r="J555" s="2" t="s">
        <v>2881</v>
      </c>
      <c r="K555" s="2" t="s">
        <v>1329</v>
      </c>
      <c r="L555" s="3">
        <v>88.39</v>
      </c>
      <c r="M555" s="3">
        <v>92.81</v>
      </c>
      <c r="N555" s="3">
        <v>189.99</v>
      </c>
      <c r="O555" s="2" t="s">
        <v>217</v>
      </c>
      <c r="P555" s="2" t="s">
        <v>218</v>
      </c>
      <c r="Q555" s="2" t="s">
        <v>219</v>
      </c>
      <c r="R555" s="2" t="s">
        <v>220</v>
      </c>
      <c r="S555" s="2" t="s">
        <v>4183</v>
      </c>
      <c r="T555" s="2" t="s">
        <v>220</v>
      </c>
      <c r="U555" s="2" t="s">
        <v>220</v>
      </c>
      <c r="V555" s="2" t="s">
        <v>843</v>
      </c>
      <c r="W555" s="2" t="s">
        <v>845</v>
      </c>
      <c r="X555" s="2" t="s">
        <v>4184</v>
      </c>
      <c r="Y555" s="2" t="s">
        <v>2283</v>
      </c>
      <c r="Z555" s="4">
        <v>446</v>
      </c>
      <c r="AA555" s="4">
        <f>=ROUNDDOWN(16.5185185185185,0)</f>
      </c>
      <c r="AB555" s="5">
        <v>27</v>
      </c>
      <c r="AC555" s="2" t="s">
        <v>2885</v>
      </c>
      <c r="AD555" s="4">
        <v>30</v>
      </c>
      <c r="AE555" s="4">
        <v>980</v>
      </c>
      <c r="AF555" s="6">
        <v>67</v>
      </c>
      <c r="AG555" s="6">
        <v>75</v>
      </c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68</v>
      </c>
      <c r="AQ555" s="8">
        <v>6587.67</v>
      </c>
      <c r="AR555" s="4">
        <v>30</v>
      </c>
      <c r="AS555" s="8">
        <v>2861.04</v>
      </c>
      <c r="AT555" s="7">
        <v>1.2667</v>
      </c>
      <c r="AU555" s="7">
        <v>1.3025</v>
      </c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>
        <v>0.447</v>
      </c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>
        <v>68</v>
      </c>
      <c r="BK555" s="8">
        <v>6587.67</v>
      </c>
      <c r="BL555" s="2" t="s">
        <v>4190</v>
      </c>
      <c r="BM555" s="7">
        <v>1</v>
      </c>
      <c r="BN555" s="7">
        <v>1</v>
      </c>
      <c r="BO555" s="4">
        <v>39</v>
      </c>
      <c r="BP555" s="8">
        <v>3740.88</v>
      </c>
      <c r="BQ555" s="4">
        <v>22</v>
      </c>
      <c r="BR555" s="8">
        <v>2110.24</v>
      </c>
      <c r="BS555" s="7">
        <v>0.7727</v>
      </c>
      <c r="BT555" s="7">
        <v>0.7727</v>
      </c>
      <c r="BU555" s="2" t="s">
        <v>230</v>
      </c>
      <c r="BV555" s="2" t="s">
        <v>217</v>
      </c>
      <c r="BW555" s="2" t="s">
        <v>220</v>
      </c>
      <c r="BX555" s="2" t="s">
        <v>1426</v>
      </c>
      <c r="BY555" s="2" t="s">
        <v>232</v>
      </c>
      <c r="BZ555" s="2" t="s">
        <v>220</v>
      </c>
      <c r="CA555" s="4">
        <v>14</v>
      </c>
      <c r="CB555" s="8">
        <v>1460.34</v>
      </c>
      <c r="CC555" s="4">
        <v>3</v>
      </c>
      <c r="CD555" s="8">
        <v>312.93</v>
      </c>
      <c r="CE555" s="7">
        <v>3.6667</v>
      </c>
      <c r="CF555" s="7">
        <v>3.6667</v>
      </c>
      <c r="CG555" s="2" t="s">
        <v>230</v>
      </c>
      <c r="CH555" s="2" t="s">
        <v>217</v>
      </c>
      <c r="CI555" s="2" t="s">
        <v>2450</v>
      </c>
      <c r="CJ555" s="2" t="s">
        <v>3362</v>
      </c>
      <c r="CK555" s="2" t="s">
        <v>232</v>
      </c>
      <c r="CL555" s="2" t="s">
        <v>220</v>
      </c>
      <c r="CM555" s="4">
        <v>9</v>
      </c>
      <c r="CN555" s="8">
        <v>795.51</v>
      </c>
      <c r="CO555" s="4">
        <v>2</v>
      </c>
      <c r="CP555" s="8">
        <v>176.78</v>
      </c>
      <c r="CQ555" s="7">
        <v>3.5</v>
      </c>
      <c r="CR555" s="7">
        <v>3.5</v>
      </c>
      <c r="CS555" s="2" t="s">
        <v>230</v>
      </c>
      <c r="CT555" s="2" t="s">
        <v>217</v>
      </c>
      <c r="CU555" s="2" t="s">
        <v>4000</v>
      </c>
      <c r="CV555" s="2" t="s">
        <v>454</v>
      </c>
      <c r="CW555" s="2" t="s">
        <v>269</v>
      </c>
      <c r="CX555" s="2" t="s">
        <v>220</v>
      </c>
      <c r="CY555" s="4">
        <v>3</v>
      </c>
      <c r="CZ555" s="8">
        <v>295.29</v>
      </c>
      <c r="DA555" s="4"/>
      <c r="DB555" s="8"/>
      <c r="DC555" s="7"/>
      <c r="DD555" s="7"/>
      <c r="DE555" s="2" t="s">
        <v>230</v>
      </c>
      <c r="DF555" s="2" t="s">
        <v>217</v>
      </c>
      <c r="DG555" s="2" t="s">
        <v>4186</v>
      </c>
      <c r="DH555" s="2" t="s">
        <v>2767</v>
      </c>
      <c r="DI555" s="2" t="s">
        <v>232</v>
      </c>
      <c r="DJ555" s="2" t="s">
        <v>220</v>
      </c>
      <c r="DK555" s="4"/>
      <c r="DL555" s="8"/>
      <c r="DM555" s="4"/>
      <c r="DN555" s="8"/>
      <c r="DO555" s="7"/>
      <c r="DP555" s="7"/>
      <c r="DQ555" s="2" t="s">
        <v>230</v>
      </c>
      <c r="DR555" s="2" t="s">
        <v>217</v>
      </c>
      <c r="DS555" s="2" t="s">
        <v>2218</v>
      </c>
      <c r="DT555" s="2" t="s">
        <v>2221</v>
      </c>
      <c r="DU555" s="2" t="s">
        <v>232</v>
      </c>
      <c r="DV555" s="2" t="s">
        <v>220</v>
      </c>
      <c r="DW555" s="4">
        <v>1</v>
      </c>
      <c r="DX555" s="8">
        <v>90.91</v>
      </c>
      <c r="DY555" s="4">
        <v>2</v>
      </c>
      <c r="DZ555" s="8">
        <v>163.64</v>
      </c>
      <c r="EA555" s="7">
        <v>-0.5</v>
      </c>
      <c r="EB555" s="7">
        <v>-0.4445</v>
      </c>
      <c r="EC555" s="2" t="s">
        <v>230</v>
      </c>
      <c r="ED555" s="2" t="s">
        <v>217</v>
      </c>
      <c r="EE555" s="2" t="s">
        <v>3239</v>
      </c>
      <c r="EF555" s="2" t="s">
        <v>2385</v>
      </c>
      <c r="EG555" s="2" t="s">
        <v>232</v>
      </c>
      <c r="EH555" s="2" t="s">
        <v>220</v>
      </c>
      <c r="EI555" s="4">
        <v>1</v>
      </c>
      <c r="EJ555" s="8">
        <v>107.29</v>
      </c>
      <c r="EK555" s="4"/>
      <c r="EL555" s="8"/>
      <c r="EM555" s="7"/>
      <c r="EN555" s="7"/>
      <c r="EO555" s="2" t="s">
        <v>230</v>
      </c>
      <c r="EP555" s="2" t="s">
        <v>217</v>
      </c>
      <c r="EQ555" s="2" t="s">
        <v>511</v>
      </c>
      <c r="ER555" s="2" t="s">
        <v>1778</v>
      </c>
      <c r="ES555" s="2" t="s">
        <v>232</v>
      </c>
      <c r="ET555" s="2" t="s">
        <v>220</v>
      </c>
      <c r="EU555" s="4">
        <v>1</v>
      </c>
      <c r="EV555" s="8">
        <v>97.45</v>
      </c>
      <c r="EW555" s="4">
        <v>1</v>
      </c>
      <c r="EX555" s="8">
        <v>97.45</v>
      </c>
      <c r="EY555" s="7"/>
      <c r="EZ555" s="7"/>
      <c r="FA555" s="2" t="s">
        <v>230</v>
      </c>
      <c r="FB555" s="2" t="s">
        <v>217</v>
      </c>
      <c r="FC555" s="2" t="s">
        <v>676</v>
      </c>
      <c r="FD555" s="2" t="s">
        <v>2933</v>
      </c>
      <c r="FE555" s="2" t="s">
        <v>232</v>
      </c>
      <c r="FF555" s="2" t="s">
        <v>220</v>
      </c>
      <c r="FG555" s="4"/>
      <c r="FH555" s="8"/>
      <c r="FI555" s="4"/>
      <c r="FJ555" s="8"/>
      <c r="FK555" s="7"/>
      <c r="FL555" s="7"/>
      <c r="FM555" s="2" t="s">
        <v>230</v>
      </c>
      <c r="FN555" s="2" t="s">
        <v>217</v>
      </c>
      <c r="FO555" s="2" t="s">
        <v>246</v>
      </c>
      <c r="FP555" s="2" t="s">
        <v>236</v>
      </c>
      <c r="FQ555" s="2" t="s">
        <v>232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277</v>
      </c>
      <c r="FZ555" s="2" t="s">
        <v>217</v>
      </c>
      <c r="GA555" s="2" t="s">
        <v>220</v>
      </c>
      <c r="GB555" s="2" t="s">
        <v>220</v>
      </c>
      <c r="GC555" s="2" t="s">
        <v>232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230</v>
      </c>
      <c r="GL555" s="2" t="s">
        <v>217</v>
      </c>
      <c r="GM555" s="2" t="s">
        <v>250</v>
      </c>
      <c r="GN555" s="2" t="s">
        <v>348</v>
      </c>
      <c r="GO555" s="2" t="s">
        <v>232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268</v>
      </c>
      <c r="GX555" s="2" t="s">
        <v>217</v>
      </c>
      <c r="GY555" s="2" t="s">
        <v>220</v>
      </c>
      <c r="GZ555" s="2" t="s">
        <v>220</v>
      </c>
      <c r="HA555" s="2" t="s">
        <v>232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230</v>
      </c>
      <c r="HJ555" s="2" t="s">
        <v>217</v>
      </c>
      <c r="HK555" s="2" t="s">
        <v>640</v>
      </c>
      <c r="HL555" s="2" t="s">
        <v>977</v>
      </c>
      <c r="HM555" s="2" t="s">
        <v>232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230</v>
      </c>
      <c r="HV555" s="2" t="s">
        <v>217</v>
      </c>
      <c r="HW555" s="2" t="s">
        <v>970</v>
      </c>
      <c r="HX555" s="2" t="s">
        <v>220</v>
      </c>
      <c r="HY555" s="2" t="s">
        <v>232</v>
      </c>
      <c r="HZ555" s="2" t="s">
        <v>220</v>
      </c>
      <c r="IA555" s="4"/>
      <c r="IB555" s="8"/>
      <c r="IC555" s="4"/>
      <c r="ID555" s="8"/>
      <c r="IE555" s="7"/>
      <c r="IF555" s="7"/>
      <c r="IG555" s="2" t="s">
        <v>230</v>
      </c>
      <c r="IH555" s="2" t="s">
        <v>217</v>
      </c>
      <c r="II555" s="2" t="s">
        <v>595</v>
      </c>
      <c r="IJ555" s="2" t="s">
        <v>3177</v>
      </c>
      <c r="IK555" s="2" t="s">
        <v>232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230</v>
      </c>
      <c r="IT555" s="2" t="s">
        <v>217</v>
      </c>
      <c r="IU555" s="2" t="s">
        <v>4004</v>
      </c>
      <c r="IV555" s="2" t="s">
        <v>1304</v>
      </c>
      <c r="IW555" s="2" t="s">
        <v>232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254</v>
      </c>
      <c r="JF555" s="2" t="s">
        <v>217</v>
      </c>
      <c r="JG555" s="2" t="s">
        <v>220</v>
      </c>
      <c r="JH555" s="2" t="s">
        <v>220</v>
      </c>
      <c r="JI555" s="2" t="s">
        <v>232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230</v>
      </c>
      <c r="JR555" s="2" t="s">
        <v>217</v>
      </c>
      <c r="JS555" s="2" t="s">
        <v>998</v>
      </c>
      <c r="JT555" s="2" t="s">
        <v>401</v>
      </c>
      <c r="JU555" s="2" t="s">
        <v>232</v>
      </c>
      <c r="JV555" s="2" t="s">
        <v>220</v>
      </c>
      <c r="JW555" s="4"/>
      <c r="JX555" s="8"/>
      <c r="JY555" s="4"/>
      <c r="JZ555" s="8"/>
      <c r="KA555" s="7"/>
      <c r="KB555" s="7"/>
      <c r="KC555" s="2" t="s">
        <v>230</v>
      </c>
      <c r="KD555" s="2" t="s">
        <v>217</v>
      </c>
      <c r="KE555" s="2" t="s">
        <v>798</v>
      </c>
      <c r="KF555" s="2" t="s">
        <v>1068</v>
      </c>
      <c r="KG555" s="2" t="s">
        <v>232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277</v>
      </c>
      <c r="KP555" s="2" t="s">
        <v>217</v>
      </c>
      <c r="KQ555" s="2" t="s">
        <v>220</v>
      </c>
      <c r="KR555" s="2" t="s">
        <v>220</v>
      </c>
      <c r="KS555" s="2" t="s">
        <v>232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268</v>
      </c>
      <c r="LB555" s="2" t="s">
        <v>217</v>
      </c>
      <c r="LC555" s="2" t="s">
        <v>220</v>
      </c>
      <c r="LD555" s="2" t="s">
        <v>220</v>
      </c>
      <c r="LE555" s="2" t="s">
        <v>232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254</v>
      </c>
      <c r="LN555" s="2" t="s">
        <v>217</v>
      </c>
      <c r="LO555" s="2" t="s">
        <v>220</v>
      </c>
      <c r="LP555" s="2" t="s">
        <v>220</v>
      </c>
      <c r="LQ555" s="2" t="s">
        <v>232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230</v>
      </c>
      <c r="LZ555" s="2" t="s">
        <v>270</v>
      </c>
      <c r="MA555" s="2" t="s">
        <v>543</v>
      </c>
      <c r="MB555" s="2" t="s">
        <v>757</v>
      </c>
      <c r="MC555" s="2" t="s">
        <v>232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230</v>
      </c>
      <c r="ML555" s="2" t="s">
        <v>270</v>
      </c>
      <c r="MM555" s="2" t="s">
        <v>520</v>
      </c>
      <c r="MN555" s="2" t="s">
        <v>1037</v>
      </c>
      <c r="MO555" s="2" t="s">
        <v>232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230</v>
      </c>
      <c r="MX555" s="2" t="s">
        <v>274</v>
      </c>
      <c r="MY555" s="2" t="s">
        <v>1557</v>
      </c>
      <c r="MZ555" s="2" t="s">
        <v>4166</v>
      </c>
      <c r="NA555" s="2" t="s">
        <v>232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220</v>
      </c>
      <c r="NJ555" s="2" t="s">
        <v>220</v>
      </c>
      <c r="NK555" s="2" t="s">
        <v>220</v>
      </c>
      <c r="NL555" s="2" t="s">
        <v>220</v>
      </c>
      <c r="NM555" s="2" t="s">
        <v>220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277</v>
      </c>
      <c r="NV555" s="2" t="s">
        <v>217</v>
      </c>
      <c r="NW555" s="2" t="s">
        <v>220</v>
      </c>
      <c r="NX555" s="2" t="s">
        <v>220</v>
      </c>
      <c r="NY555" s="2" t="s">
        <v>232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220</v>
      </c>
      <c r="OH555" s="2" t="s">
        <v>220</v>
      </c>
      <c r="OI555" s="2" t="s">
        <v>220</v>
      </c>
      <c r="OJ555" s="2" t="s">
        <v>220</v>
      </c>
      <c r="OK555" s="2" t="s">
        <v>220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230</v>
      </c>
      <c r="OT555" s="2" t="s">
        <v>270</v>
      </c>
      <c r="OU555" s="2" t="s">
        <v>1420</v>
      </c>
      <c r="OV555" s="2" t="s">
        <v>745</v>
      </c>
      <c r="OW555" s="2" t="s">
        <v>232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220</v>
      </c>
      <c r="PF555" s="2" t="s">
        <v>220</v>
      </c>
      <c r="PG555" s="2" t="s">
        <v>220</v>
      </c>
      <c r="PH555" s="2" t="s">
        <v>220</v>
      </c>
      <c r="PI555" s="2" t="s">
        <v>220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230</v>
      </c>
      <c r="PR555" s="2" t="s">
        <v>270</v>
      </c>
      <c r="PS555" s="2" t="s">
        <v>284</v>
      </c>
      <c r="PT555" s="2" t="s">
        <v>2952</v>
      </c>
      <c r="PU555" s="2" t="s">
        <v>232</v>
      </c>
      <c r="PV555" s="2" t="s">
        <v>220</v>
      </c>
      <c r="PW555" s="4">
        <v>414</v>
      </c>
      <c r="PX555" s="4"/>
      <c r="PY555" s="4"/>
      <c r="PZ555" s="4"/>
      <c r="QA555" s="4">
        <v>32</v>
      </c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>
        <v>30</v>
      </c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>
        <v>304</v>
      </c>
      <c r="RV555" s="4"/>
      <c r="RW555" s="4"/>
      <c r="RX555" s="4"/>
      <c r="RY555" s="4">
        <v>46</v>
      </c>
      <c r="RZ555" s="4"/>
      <c r="SA555" s="4"/>
      <c r="SB555" s="4"/>
      <c r="SC555" s="4"/>
      <c r="SD555" s="4"/>
      <c r="SE555" s="4"/>
      <c r="SF555" s="4">
        <v>220</v>
      </c>
      <c r="SG555" s="4">
        <v>100</v>
      </c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>
        <v>60</v>
      </c>
      <c r="SX555" s="4">
        <v>220</v>
      </c>
      <c r="SY555" s="4"/>
      <c r="SZ555" s="4"/>
      <c r="TA555" s="4"/>
      <c r="TB555" s="4"/>
      <c r="TC555" s="4"/>
      <c r="TD555" s="4"/>
      <c r="TE555" s="4"/>
      <c r="TF555" s="4"/>
      <c r="TG555" s="4"/>
      <c r="TH555" s="4"/>
    </row>
    <row r="556">
      <c r="A556" s="2" t="s">
        <v>4191</v>
      </c>
      <c r="B556" s="2" t="s">
        <v>209</v>
      </c>
      <c r="C556" s="2" t="s">
        <v>3945</v>
      </c>
      <c r="D556" s="2" t="s">
        <v>211</v>
      </c>
      <c r="E556" s="2" t="s">
        <v>1372</v>
      </c>
      <c r="F556" s="2" t="s">
        <v>4181</v>
      </c>
      <c r="G556" s="2" t="s">
        <v>4181</v>
      </c>
      <c r="H556" s="2" t="s">
        <v>4181</v>
      </c>
      <c r="I556" s="2" t="s">
        <v>4182</v>
      </c>
      <c r="J556" s="2" t="s">
        <v>282</v>
      </c>
      <c r="K556" s="2" t="s">
        <v>1329</v>
      </c>
      <c r="L556" s="3">
        <v>98.79</v>
      </c>
      <c r="M556" s="3">
        <v>103.73</v>
      </c>
      <c r="N556" s="3">
        <v>209.99</v>
      </c>
      <c r="O556" s="2" t="s">
        <v>217</v>
      </c>
      <c r="P556" s="2" t="s">
        <v>218</v>
      </c>
      <c r="Q556" s="2" t="s">
        <v>219</v>
      </c>
      <c r="R556" s="2" t="s">
        <v>220</v>
      </c>
      <c r="S556" s="2" t="s">
        <v>4183</v>
      </c>
      <c r="T556" s="2" t="s">
        <v>220</v>
      </c>
      <c r="U556" s="2" t="s">
        <v>220</v>
      </c>
      <c r="V556" s="2" t="s">
        <v>843</v>
      </c>
      <c r="W556" s="2" t="s">
        <v>845</v>
      </c>
      <c r="X556" s="2" t="s">
        <v>4184</v>
      </c>
      <c r="Y556" s="2" t="s">
        <v>2283</v>
      </c>
      <c r="Z556" s="4">
        <v>362</v>
      </c>
      <c r="AA556" s="4">
        <f>=ROUNDDOWN(10.969696969697,0)</f>
      </c>
      <c r="AB556" s="5">
        <v>33</v>
      </c>
      <c r="AC556" s="2" t="s">
        <v>2581</v>
      </c>
      <c r="AD556" s="4">
        <v>80</v>
      </c>
      <c r="AE556" s="4">
        <v>1292</v>
      </c>
      <c r="AF556" s="6">
        <v>67</v>
      </c>
      <c r="AG556" s="6">
        <v>75</v>
      </c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39</v>
      </c>
      <c r="AQ556" s="8">
        <v>4245.3</v>
      </c>
      <c r="AR556" s="4">
        <v>37</v>
      </c>
      <c r="AS556" s="8">
        <v>3984.22</v>
      </c>
      <c r="AT556" s="7">
        <v>0.0541</v>
      </c>
      <c r="AU556" s="7">
        <v>0.0655</v>
      </c>
      <c r="AV556" s="4" t="s">
        <v>220</v>
      </c>
      <c r="AW556" s="8" t="s">
        <v>220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>
        <v>0.288</v>
      </c>
      <c r="BC556" s="4" t="s">
        <v>220</v>
      </c>
      <c r="BD556" s="8" t="s">
        <v>220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 t="s">
        <v>220</v>
      </c>
      <c r="BJ556" s="4">
        <v>39</v>
      </c>
      <c r="BK556" s="8">
        <v>4245.3</v>
      </c>
      <c r="BL556" s="2" t="s">
        <v>764</v>
      </c>
      <c r="BM556" s="7">
        <v>1</v>
      </c>
      <c r="BN556" s="7">
        <v>1</v>
      </c>
      <c r="BO556" s="4">
        <v>13</v>
      </c>
      <c r="BP556" s="8">
        <v>1402.83</v>
      </c>
      <c r="BQ556" s="4">
        <v>27</v>
      </c>
      <c r="BR556" s="8">
        <v>2913.57</v>
      </c>
      <c r="BS556" s="7">
        <v>-0.5185</v>
      </c>
      <c r="BT556" s="7">
        <v>-0.5185</v>
      </c>
      <c r="BU556" s="2" t="s">
        <v>230</v>
      </c>
      <c r="BV556" s="2" t="s">
        <v>217</v>
      </c>
      <c r="BW556" s="2" t="s">
        <v>220</v>
      </c>
      <c r="BX556" s="2" t="s">
        <v>231</v>
      </c>
      <c r="BY556" s="2" t="s">
        <v>232</v>
      </c>
      <c r="BZ556" s="2" t="s">
        <v>220</v>
      </c>
      <c r="CA556" s="4">
        <v>9</v>
      </c>
      <c r="CB556" s="8">
        <v>1056.06</v>
      </c>
      <c r="CC556" s="4">
        <v>1</v>
      </c>
      <c r="CD556" s="8">
        <v>117.34</v>
      </c>
      <c r="CE556" s="7">
        <v>8</v>
      </c>
      <c r="CF556" s="7">
        <v>8</v>
      </c>
      <c r="CG556" s="2" t="s">
        <v>230</v>
      </c>
      <c r="CH556" s="2" t="s">
        <v>217</v>
      </c>
      <c r="CI556" s="2" t="s">
        <v>2450</v>
      </c>
      <c r="CJ556" s="2" t="s">
        <v>2780</v>
      </c>
      <c r="CK556" s="2" t="s">
        <v>232</v>
      </c>
      <c r="CL556" s="2" t="s">
        <v>220</v>
      </c>
      <c r="CM556" s="4">
        <v>8</v>
      </c>
      <c r="CN556" s="8">
        <v>790.32</v>
      </c>
      <c r="CO556" s="4">
        <v>2</v>
      </c>
      <c r="CP556" s="8">
        <v>197.58</v>
      </c>
      <c r="CQ556" s="7">
        <v>3</v>
      </c>
      <c r="CR556" s="7">
        <v>3</v>
      </c>
      <c r="CS556" s="2" t="s">
        <v>230</v>
      </c>
      <c r="CT556" s="2" t="s">
        <v>217</v>
      </c>
      <c r="CU556" s="2" t="s">
        <v>4000</v>
      </c>
      <c r="CV556" s="2" t="s">
        <v>470</v>
      </c>
      <c r="CW556" s="2" t="s">
        <v>269</v>
      </c>
      <c r="CX556" s="2" t="s">
        <v>220</v>
      </c>
      <c r="CY556" s="4">
        <v>1</v>
      </c>
      <c r="CZ556" s="8">
        <v>110.73</v>
      </c>
      <c r="DA556" s="4"/>
      <c r="DB556" s="8"/>
      <c r="DC556" s="7"/>
      <c r="DD556" s="7"/>
      <c r="DE556" s="2" t="s">
        <v>230</v>
      </c>
      <c r="DF556" s="2" t="s">
        <v>217</v>
      </c>
      <c r="DG556" s="2" t="s">
        <v>2228</v>
      </c>
      <c r="DH556" s="2" t="s">
        <v>3564</v>
      </c>
      <c r="DI556" s="2" t="s">
        <v>232</v>
      </c>
      <c r="DJ556" s="2" t="s">
        <v>220</v>
      </c>
      <c r="DK556" s="4">
        <v>2</v>
      </c>
      <c r="DL556" s="8">
        <v>242.04</v>
      </c>
      <c r="DM556" s="4"/>
      <c r="DN556" s="8"/>
      <c r="DO556" s="7"/>
      <c r="DP556" s="7"/>
      <c r="DQ556" s="2" t="s">
        <v>230</v>
      </c>
      <c r="DR556" s="2" t="s">
        <v>217</v>
      </c>
      <c r="DS556" s="2" t="s">
        <v>2218</v>
      </c>
      <c r="DT556" s="2" t="s">
        <v>3285</v>
      </c>
      <c r="DU556" s="2" t="s">
        <v>232</v>
      </c>
      <c r="DV556" s="2" t="s">
        <v>220</v>
      </c>
      <c r="DW556" s="4">
        <v>2</v>
      </c>
      <c r="DX556" s="8">
        <v>184.08</v>
      </c>
      <c r="DY556" s="4">
        <v>2</v>
      </c>
      <c r="DZ556" s="8">
        <v>204.54</v>
      </c>
      <c r="EA556" s="7"/>
      <c r="EB556" s="7">
        <v>-0.1</v>
      </c>
      <c r="EC556" s="2" t="s">
        <v>230</v>
      </c>
      <c r="ED556" s="2" t="s">
        <v>217</v>
      </c>
      <c r="EE556" s="2" t="s">
        <v>3239</v>
      </c>
      <c r="EF556" s="2" t="s">
        <v>1538</v>
      </c>
      <c r="EG556" s="2" t="s">
        <v>232</v>
      </c>
      <c r="EH556" s="2" t="s">
        <v>220</v>
      </c>
      <c r="EI556" s="4">
        <v>2</v>
      </c>
      <c r="EJ556" s="8">
        <v>241.4</v>
      </c>
      <c r="EK556" s="4">
        <v>1</v>
      </c>
      <c r="EL556" s="8">
        <v>120.7</v>
      </c>
      <c r="EM556" s="7">
        <v>1</v>
      </c>
      <c r="EN556" s="7">
        <v>1</v>
      </c>
      <c r="EO556" s="2" t="s">
        <v>230</v>
      </c>
      <c r="EP556" s="2" t="s">
        <v>217</v>
      </c>
      <c r="EQ556" s="2" t="s">
        <v>1865</v>
      </c>
      <c r="ER556" s="2" t="s">
        <v>518</v>
      </c>
      <c r="ES556" s="2" t="s">
        <v>232</v>
      </c>
      <c r="ET556" s="2" t="s">
        <v>220</v>
      </c>
      <c r="EU556" s="4">
        <v>2</v>
      </c>
      <c r="EV556" s="8">
        <v>217.84</v>
      </c>
      <c r="EW556" s="4">
        <v>1</v>
      </c>
      <c r="EX556" s="8">
        <v>108.92</v>
      </c>
      <c r="EY556" s="7">
        <v>1</v>
      </c>
      <c r="EZ556" s="7">
        <v>1</v>
      </c>
      <c r="FA556" s="2" t="s">
        <v>230</v>
      </c>
      <c r="FB556" s="2" t="s">
        <v>217</v>
      </c>
      <c r="FC556" s="2" t="s">
        <v>676</v>
      </c>
      <c r="FD556" s="2" t="s">
        <v>3300</v>
      </c>
      <c r="FE556" s="2" t="s">
        <v>232</v>
      </c>
      <c r="FF556" s="2" t="s">
        <v>220</v>
      </c>
      <c r="FG556" s="4"/>
      <c r="FH556" s="8"/>
      <c r="FI556" s="4"/>
      <c r="FJ556" s="8"/>
      <c r="FK556" s="7"/>
      <c r="FL556" s="7"/>
      <c r="FM556" s="2" t="s">
        <v>230</v>
      </c>
      <c r="FN556" s="2" t="s">
        <v>217</v>
      </c>
      <c r="FO556" s="2" t="s">
        <v>246</v>
      </c>
      <c r="FP556" s="2" t="s">
        <v>666</v>
      </c>
      <c r="FQ556" s="2" t="s">
        <v>232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277</v>
      </c>
      <c r="FZ556" s="2" t="s">
        <v>217</v>
      </c>
      <c r="GA556" s="2" t="s">
        <v>220</v>
      </c>
      <c r="GB556" s="2" t="s">
        <v>220</v>
      </c>
      <c r="GC556" s="2" t="s">
        <v>232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230</v>
      </c>
      <c r="GL556" s="2" t="s">
        <v>217</v>
      </c>
      <c r="GM556" s="2" t="s">
        <v>250</v>
      </c>
      <c r="GN556" s="2" t="s">
        <v>529</v>
      </c>
      <c r="GO556" s="2" t="s">
        <v>232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268</v>
      </c>
      <c r="GX556" s="2" t="s">
        <v>217</v>
      </c>
      <c r="GY556" s="2" t="s">
        <v>220</v>
      </c>
      <c r="GZ556" s="2" t="s">
        <v>220</v>
      </c>
      <c r="HA556" s="2" t="s">
        <v>232</v>
      </c>
      <c r="HB556" s="2" t="s">
        <v>220</v>
      </c>
      <c r="HC556" s="4"/>
      <c r="HD556" s="8"/>
      <c r="HE556" s="4">
        <v>2</v>
      </c>
      <c r="HF556" s="8">
        <v>217.84</v>
      </c>
      <c r="HG556" s="7">
        <v>-1</v>
      </c>
      <c r="HH556" s="7">
        <v>-1</v>
      </c>
      <c r="HI556" s="2" t="s">
        <v>230</v>
      </c>
      <c r="HJ556" s="2" t="s">
        <v>217</v>
      </c>
      <c r="HK556" s="2" t="s">
        <v>640</v>
      </c>
      <c r="HL556" s="2" t="s">
        <v>668</v>
      </c>
      <c r="HM556" s="2" t="s">
        <v>232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230</v>
      </c>
      <c r="HV556" s="2" t="s">
        <v>217</v>
      </c>
      <c r="HW556" s="2" t="s">
        <v>970</v>
      </c>
      <c r="HX556" s="2" t="s">
        <v>220</v>
      </c>
      <c r="HY556" s="2" t="s">
        <v>232</v>
      </c>
      <c r="HZ556" s="2" t="s">
        <v>220</v>
      </c>
      <c r="IA556" s="4"/>
      <c r="IB556" s="8"/>
      <c r="IC556" s="4"/>
      <c r="ID556" s="8"/>
      <c r="IE556" s="7"/>
      <c r="IF556" s="7"/>
      <c r="IG556" s="2" t="s">
        <v>230</v>
      </c>
      <c r="IH556" s="2" t="s">
        <v>217</v>
      </c>
      <c r="II556" s="2" t="s">
        <v>595</v>
      </c>
      <c r="IJ556" s="2" t="s">
        <v>2620</v>
      </c>
      <c r="IK556" s="2" t="s">
        <v>232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230</v>
      </c>
      <c r="IT556" s="2" t="s">
        <v>217</v>
      </c>
      <c r="IU556" s="2" t="s">
        <v>4004</v>
      </c>
      <c r="IV556" s="2" t="s">
        <v>2043</v>
      </c>
      <c r="IW556" s="2" t="s">
        <v>232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254</v>
      </c>
      <c r="JF556" s="2" t="s">
        <v>217</v>
      </c>
      <c r="JG556" s="2" t="s">
        <v>220</v>
      </c>
      <c r="JH556" s="2" t="s">
        <v>220</v>
      </c>
      <c r="JI556" s="2" t="s">
        <v>232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230</v>
      </c>
      <c r="JR556" s="2" t="s">
        <v>217</v>
      </c>
      <c r="JS556" s="2" t="s">
        <v>998</v>
      </c>
      <c r="JT556" s="2" t="s">
        <v>394</v>
      </c>
      <c r="JU556" s="2" t="s">
        <v>232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230</v>
      </c>
      <c r="KD556" s="2" t="s">
        <v>217</v>
      </c>
      <c r="KE556" s="2" t="s">
        <v>798</v>
      </c>
      <c r="KF556" s="2" t="s">
        <v>4192</v>
      </c>
      <c r="KG556" s="2" t="s">
        <v>232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277</v>
      </c>
      <c r="KP556" s="2" t="s">
        <v>217</v>
      </c>
      <c r="KQ556" s="2" t="s">
        <v>220</v>
      </c>
      <c r="KR556" s="2" t="s">
        <v>220</v>
      </c>
      <c r="KS556" s="2" t="s">
        <v>232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268</v>
      </c>
      <c r="LB556" s="2" t="s">
        <v>217</v>
      </c>
      <c r="LC556" s="2" t="s">
        <v>220</v>
      </c>
      <c r="LD556" s="2" t="s">
        <v>220</v>
      </c>
      <c r="LE556" s="2" t="s">
        <v>232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254</v>
      </c>
      <c r="LN556" s="2" t="s">
        <v>217</v>
      </c>
      <c r="LO556" s="2" t="s">
        <v>220</v>
      </c>
      <c r="LP556" s="2" t="s">
        <v>220</v>
      </c>
      <c r="LQ556" s="2" t="s">
        <v>232</v>
      </c>
      <c r="LR556" s="2" t="s">
        <v>220</v>
      </c>
      <c r="LS556" s="4"/>
      <c r="LT556" s="8"/>
      <c r="LU556" s="4">
        <v>1</v>
      </c>
      <c r="LV556" s="8">
        <v>103.73</v>
      </c>
      <c r="LW556" s="7">
        <v>-1</v>
      </c>
      <c r="LX556" s="7">
        <v>-1</v>
      </c>
      <c r="LY556" s="2" t="s">
        <v>230</v>
      </c>
      <c r="LZ556" s="2" t="s">
        <v>270</v>
      </c>
      <c r="MA556" s="2" t="s">
        <v>543</v>
      </c>
      <c r="MB556" s="2" t="s">
        <v>757</v>
      </c>
      <c r="MC556" s="2" t="s">
        <v>232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230</v>
      </c>
      <c r="ML556" s="2" t="s">
        <v>270</v>
      </c>
      <c r="MM556" s="2" t="s">
        <v>520</v>
      </c>
      <c r="MN556" s="2" t="s">
        <v>924</v>
      </c>
      <c r="MO556" s="2" t="s">
        <v>232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230</v>
      </c>
      <c r="MX556" s="2" t="s">
        <v>274</v>
      </c>
      <c r="MY556" s="2" t="s">
        <v>1557</v>
      </c>
      <c r="MZ556" s="2" t="s">
        <v>1563</v>
      </c>
      <c r="NA556" s="2" t="s">
        <v>232</v>
      </c>
      <c r="NB556" s="2" t="s">
        <v>220</v>
      </c>
      <c r="NC556" s="4"/>
      <c r="ND556" s="8"/>
      <c r="NE556" s="4"/>
      <c r="NF556" s="8"/>
      <c r="NG556" s="7"/>
      <c r="NH556" s="7"/>
      <c r="NI556" s="2" t="s">
        <v>220</v>
      </c>
      <c r="NJ556" s="2" t="s">
        <v>220</v>
      </c>
      <c r="NK556" s="2" t="s">
        <v>220</v>
      </c>
      <c r="NL556" s="2" t="s">
        <v>220</v>
      </c>
      <c r="NM556" s="2" t="s">
        <v>220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277</v>
      </c>
      <c r="NV556" s="2" t="s">
        <v>217</v>
      </c>
      <c r="NW556" s="2" t="s">
        <v>220</v>
      </c>
      <c r="NX556" s="2" t="s">
        <v>220</v>
      </c>
      <c r="NY556" s="2" t="s">
        <v>232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220</v>
      </c>
      <c r="OH556" s="2" t="s">
        <v>220</v>
      </c>
      <c r="OI556" s="2" t="s">
        <v>220</v>
      </c>
      <c r="OJ556" s="2" t="s">
        <v>220</v>
      </c>
      <c r="OK556" s="2" t="s">
        <v>220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230</v>
      </c>
      <c r="OT556" s="2" t="s">
        <v>270</v>
      </c>
      <c r="OU556" s="2" t="s">
        <v>1420</v>
      </c>
      <c r="OV556" s="2" t="s">
        <v>4193</v>
      </c>
      <c r="OW556" s="2" t="s">
        <v>232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220</v>
      </c>
      <c r="PF556" s="2" t="s">
        <v>220</v>
      </c>
      <c r="PG556" s="2" t="s">
        <v>220</v>
      </c>
      <c r="PH556" s="2" t="s">
        <v>220</v>
      </c>
      <c r="PI556" s="2" t="s">
        <v>220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230</v>
      </c>
      <c r="PR556" s="2" t="s">
        <v>270</v>
      </c>
      <c r="PS556" s="2" t="s">
        <v>284</v>
      </c>
      <c r="PT556" s="2" t="s">
        <v>1421</v>
      </c>
      <c r="PU556" s="2" t="s">
        <v>232</v>
      </c>
      <c r="PV556" s="2" t="s">
        <v>220</v>
      </c>
      <c r="PW556" s="4">
        <v>215</v>
      </c>
      <c r="PX556" s="4"/>
      <c r="PY556" s="4"/>
      <c r="PZ556" s="4"/>
      <c r="QA556" s="4">
        <v>147</v>
      </c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>
        <v>80</v>
      </c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>
        <v>152</v>
      </c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>
        <v>300</v>
      </c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>
        <v>210</v>
      </c>
      <c r="SG556" s="4">
        <v>140</v>
      </c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>
        <v>260</v>
      </c>
      <c r="SX556" s="4">
        <v>150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</row>
    <row r="557">
      <c r="A557" s="2" t="s">
        <v>4194</v>
      </c>
      <c r="B557" s="2" t="s">
        <v>209</v>
      </c>
      <c r="C557" s="2" t="s">
        <v>3945</v>
      </c>
      <c r="D557" s="2" t="s">
        <v>211</v>
      </c>
      <c r="E557" s="2" t="s">
        <v>1372</v>
      </c>
      <c r="F557" s="2" t="s">
        <v>4195</v>
      </c>
      <c r="G557" s="2" t="s">
        <v>4195</v>
      </c>
      <c r="H557" s="2" t="s">
        <v>4195</v>
      </c>
      <c r="I557" s="2" t="s">
        <v>4196</v>
      </c>
      <c r="J557" s="2" t="s">
        <v>1492</v>
      </c>
      <c r="K557" s="2" t="s">
        <v>4197</v>
      </c>
      <c r="L557" s="3">
        <v>60</v>
      </c>
      <c r="M557" s="3">
        <v>63</v>
      </c>
      <c r="N557" s="3">
        <v>119.99</v>
      </c>
      <c r="O557" s="2" t="s">
        <v>1099</v>
      </c>
      <c r="P557" s="2" t="s">
        <v>1115</v>
      </c>
      <c r="Q557" s="2" t="s">
        <v>219</v>
      </c>
      <c r="R557" s="2" t="s">
        <v>220</v>
      </c>
      <c r="S557" s="2" t="s">
        <v>4198</v>
      </c>
      <c r="T557" s="2" t="s">
        <v>220</v>
      </c>
      <c r="U557" s="2" t="s">
        <v>220</v>
      </c>
      <c r="V557" s="2" t="s">
        <v>1217</v>
      </c>
      <c r="W557" s="2" t="s">
        <v>3015</v>
      </c>
      <c r="X557" s="2" t="s">
        <v>4199</v>
      </c>
      <c r="Y557" s="2" t="s">
        <v>2283</v>
      </c>
      <c r="Z557" s="4"/>
      <c r="AA557" s="4">
        <f>=ROUNDDOWN({0},0)</f>
      </c>
      <c r="AB557" s="5"/>
      <c r="AC557" s="2" t="s">
        <v>220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>
        <v>120</v>
      </c>
      <c r="AW557" s="8">
        <v>11302.17</v>
      </c>
      <c r="AX557" s="4">
        <v>122</v>
      </c>
      <c r="AY557" s="8">
        <v>11246.55</v>
      </c>
      <c r="AZ557" s="7">
        <v>-0.0164</v>
      </c>
      <c r="BA557" s="7">
        <v>0.0049</v>
      </c>
      <c r="BB557" s="7"/>
      <c r="BC557" s="4">
        <v>120</v>
      </c>
      <c r="BD557" s="8">
        <v>11302.17</v>
      </c>
      <c r="BE557" s="4">
        <v>122</v>
      </c>
      <c r="BF557" s="8">
        <v>11246.55</v>
      </c>
      <c r="BG557" s="7">
        <v>-0.0164</v>
      </c>
      <c r="BH557" s="7">
        <v>0.0049</v>
      </c>
      <c r="BI557" s="7">
        <v>1</v>
      </c>
      <c r="BJ557" s="4"/>
      <c r="BK557" s="8"/>
      <c r="BL557" s="2" t="s">
        <v>220</v>
      </c>
      <c r="BM557" s="7"/>
      <c r="BN557" s="7"/>
      <c r="BO557" s="4"/>
      <c r="BP557" s="8"/>
      <c r="BQ557" s="4"/>
      <c r="BR557" s="8"/>
      <c r="BS557" s="7"/>
      <c r="BT557" s="7"/>
      <c r="BU557" s="2" t="s">
        <v>230</v>
      </c>
      <c r="BV557" s="2" t="s">
        <v>270</v>
      </c>
      <c r="BW557" s="2" t="s">
        <v>220</v>
      </c>
      <c r="BX557" s="2" t="s">
        <v>1426</v>
      </c>
      <c r="BY557" s="2" t="s">
        <v>232</v>
      </c>
      <c r="BZ557" s="2" t="s">
        <v>220</v>
      </c>
      <c r="CA557" s="4"/>
      <c r="CB557" s="8"/>
      <c r="CC557" s="4"/>
      <c r="CD557" s="8"/>
      <c r="CE557" s="7"/>
      <c r="CF557" s="7"/>
      <c r="CG557" s="2" t="s">
        <v>230</v>
      </c>
      <c r="CH557" s="2" t="s">
        <v>270</v>
      </c>
      <c r="CI557" s="2" t="s">
        <v>2013</v>
      </c>
      <c r="CJ557" s="2" t="s">
        <v>239</v>
      </c>
      <c r="CK557" s="2" t="s">
        <v>232</v>
      </c>
      <c r="CL557" s="2" t="s">
        <v>220</v>
      </c>
      <c r="CM557" s="4"/>
      <c r="CN557" s="8"/>
      <c r="CO557" s="4"/>
      <c r="CP557" s="8"/>
      <c r="CQ557" s="7"/>
      <c r="CR557" s="7"/>
      <c r="CS557" s="2" t="s">
        <v>230</v>
      </c>
      <c r="CT557" s="2" t="s">
        <v>270</v>
      </c>
      <c r="CU557" s="2" t="s">
        <v>4000</v>
      </c>
      <c r="CV557" s="2" t="s">
        <v>477</v>
      </c>
      <c r="CW557" s="2" t="s">
        <v>232</v>
      </c>
      <c r="CX557" s="2" t="s">
        <v>220</v>
      </c>
      <c r="CY557" s="4"/>
      <c r="CZ557" s="8"/>
      <c r="DA557" s="4"/>
      <c r="DB557" s="8"/>
      <c r="DC557" s="7"/>
      <c r="DD557" s="7"/>
      <c r="DE557" s="2" t="s">
        <v>230</v>
      </c>
      <c r="DF557" s="2" t="s">
        <v>270</v>
      </c>
      <c r="DG557" s="2" t="s">
        <v>4186</v>
      </c>
      <c r="DH557" s="2" t="s">
        <v>1485</v>
      </c>
      <c r="DI557" s="2" t="s">
        <v>232</v>
      </c>
      <c r="DJ557" s="2" t="s">
        <v>220</v>
      </c>
      <c r="DK557" s="4"/>
      <c r="DL557" s="8"/>
      <c r="DM557" s="4"/>
      <c r="DN557" s="8"/>
      <c r="DO557" s="7"/>
      <c r="DP557" s="7"/>
      <c r="DQ557" s="2" t="s">
        <v>230</v>
      </c>
      <c r="DR557" s="2" t="s">
        <v>270</v>
      </c>
      <c r="DS557" s="2" t="s">
        <v>2450</v>
      </c>
      <c r="DT557" s="2" t="s">
        <v>676</v>
      </c>
      <c r="DU557" s="2" t="s">
        <v>232</v>
      </c>
      <c r="DV557" s="2" t="s">
        <v>220</v>
      </c>
      <c r="DW557" s="4"/>
      <c r="DX557" s="8"/>
      <c r="DY557" s="4"/>
      <c r="DZ557" s="8"/>
      <c r="EA557" s="7"/>
      <c r="EB557" s="7"/>
      <c r="EC557" s="2" t="s">
        <v>230</v>
      </c>
      <c r="ED557" s="2" t="s">
        <v>270</v>
      </c>
      <c r="EE557" s="2" t="s">
        <v>3239</v>
      </c>
      <c r="EF557" s="2" t="s">
        <v>687</v>
      </c>
      <c r="EG557" s="2" t="s">
        <v>232</v>
      </c>
      <c r="EH557" s="2" t="s">
        <v>220</v>
      </c>
      <c r="EI557" s="4"/>
      <c r="EJ557" s="8"/>
      <c r="EK557" s="4"/>
      <c r="EL557" s="8"/>
      <c r="EM557" s="7"/>
      <c r="EN557" s="7"/>
      <c r="EO557" s="2" t="s">
        <v>277</v>
      </c>
      <c r="EP557" s="2" t="s">
        <v>270</v>
      </c>
      <c r="EQ557" s="2" t="s">
        <v>220</v>
      </c>
      <c r="ER557" s="2" t="s">
        <v>220</v>
      </c>
      <c r="ES557" s="2" t="s">
        <v>232</v>
      </c>
      <c r="ET557" s="2" t="s">
        <v>220</v>
      </c>
      <c r="EU557" s="4"/>
      <c r="EV557" s="8"/>
      <c r="EW557" s="4"/>
      <c r="EX557" s="8"/>
      <c r="EY557" s="7"/>
      <c r="EZ557" s="7"/>
      <c r="FA557" s="2" t="s">
        <v>230</v>
      </c>
      <c r="FB557" s="2" t="s">
        <v>270</v>
      </c>
      <c r="FC557" s="2" t="s">
        <v>676</v>
      </c>
      <c r="FD557" s="2" t="s">
        <v>2920</v>
      </c>
      <c r="FE557" s="2" t="s">
        <v>232</v>
      </c>
      <c r="FF557" s="2" t="s">
        <v>220</v>
      </c>
      <c r="FG557" s="4"/>
      <c r="FH557" s="8"/>
      <c r="FI557" s="4"/>
      <c r="FJ557" s="8"/>
      <c r="FK557" s="7"/>
      <c r="FL557" s="7"/>
      <c r="FM557" s="2" t="s">
        <v>230</v>
      </c>
      <c r="FN557" s="2" t="s">
        <v>217</v>
      </c>
      <c r="FO557" s="2" t="s">
        <v>246</v>
      </c>
      <c r="FP557" s="2" t="s">
        <v>220</v>
      </c>
      <c r="FQ557" s="2" t="s">
        <v>232</v>
      </c>
      <c r="FR557" s="2" t="s">
        <v>220</v>
      </c>
      <c r="FS557" s="4"/>
      <c r="FT557" s="8"/>
      <c r="FU557" s="4"/>
      <c r="FV557" s="8"/>
      <c r="FW557" s="7"/>
      <c r="FX557" s="7"/>
      <c r="FY557" s="2" t="s">
        <v>277</v>
      </c>
      <c r="FZ557" s="2" t="s">
        <v>270</v>
      </c>
      <c r="GA557" s="2" t="s">
        <v>220</v>
      </c>
      <c r="GB557" s="2" t="s">
        <v>220</v>
      </c>
      <c r="GC557" s="2" t="s">
        <v>232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220</v>
      </c>
      <c r="GL557" s="2" t="s">
        <v>220</v>
      </c>
      <c r="GM557" s="2" t="s">
        <v>220</v>
      </c>
      <c r="GN557" s="2" t="s">
        <v>220</v>
      </c>
      <c r="GO557" s="2" t="s">
        <v>220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268</v>
      </c>
      <c r="GX557" s="2" t="s">
        <v>270</v>
      </c>
      <c r="GY557" s="2" t="s">
        <v>220</v>
      </c>
      <c r="GZ557" s="2" t="s">
        <v>220</v>
      </c>
      <c r="HA557" s="2" t="s">
        <v>232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230</v>
      </c>
      <c r="HJ557" s="2" t="s">
        <v>270</v>
      </c>
      <c r="HK557" s="2" t="s">
        <v>640</v>
      </c>
      <c r="HL557" s="2" t="s">
        <v>4200</v>
      </c>
      <c r="HM557" s="2" t="s">
        <v>232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277</v>
      </c>
      <c r="HV557" s="2" t="s">
        <v>270</v>
      </c>
      <c r="HW557" s="2" t="s">
        <v>220</v>
      </c>
      <c r="HX557" s="2" t="s">
        <v>220</v>
      </c>
      <c r="HY557" s="2" t="s">
        <v>232</v>
      </c>
      <c r="HZ557" s="2" t="s">
        <v>220</v>
      </c>
      <c r="IA557" s="4"/>
      <c r="IB557" s="8"/>
      <c r="IC557" s="4"/>
      <c r="ID557" s="8"/>
      <c r="IE557" s="7"/>
      <c r="IF557" s="7"/>
      <c r="IG557" s="2" t="s">
        <v>230</v>
      </c>
      <c r="IH557" s="2" t="s">
        <v>270</v>
      </c>
      <c r="II557" s="2" t="s">
        <v>595</v>
      </c>
      <c r="IJ557" s="2" t="s">
        <v>2456</v>
      </c>
      <c r="IK557" s="2" t="s">
        <v>232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277</v>
      </c>
      <c r="IT557" s="2" t="s">
        <v>270</v>
      </c>
      <c r="IU557" s="2" t="s">
        <v>220</v>
      </c>
      <c r="IV557" s="2" t="s">
        <v>220</v>
      </c>
      <c r="IW557" s="2" t="s">
        <v>232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254</v>
      </c>
      <c r="JF557" s="2" t="s">
        <v>270</v>
      </c>
      <c r="JG557" s="2" t="s">
        <v>220</v>
      </c>
      <c r="JH557" s="2" t="s">
        <v>220</v>
      </c>
      <c r="JI557" s="2" t="s">
        <v>232</v>
      </c>
      <c r="JJ557" s="2" t="s">
        <v>220</v>
      </c>
      <c r="JK557" s="4"/>
      <c r="JL557" s="8"/>
      <c r="JM557" s="4"/>
      <c r="JN557" s="8"/>
      <c r="JO557" s="7"/>
      <c r="JP557" s="7"/>
      <c r="JQ557" s="2" t="s">
        <v>277</v>
      </c>
      <c r="JR557" s="2" t="s">
        <v>270</v>
      </c>
      <c r="JS557" s="2" t="s">
        <v>220</v>
      </c>
      <c r="JT557" s="2" t="s">
        <v>220</v>
      </c>
      <c r="JU557" s="2" t="s">
        <v>232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277</v>
      </c>
      <c r="KD557" s="2" t="s">
        <v>270</v>
      </c>
      <c r="KE557" s="2" t="s">
        <v>220</v>
      </c>
      <c r="KF557" s="2" t="s">
        <v>220</v>
      </c>
      <c r="KG557" s="2" t="s">
        <v>232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277</v>
      </c>
      <c r="KP557" s="2" t="s">
        <v>270</v>
      </c>
      <c r="KQ557" s="2" t="s">
        <v>220</v>
      </c>
      <c r="KR557" s="2" t="s">
        <v>220</v>
      </c>
      <c r="KS557" s="2" t="s">
        <v>232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277</v>
      </c>
      <c r="LB557" s="2" t="s">
        <v>270</v>
      </c>
      <c r="LC557" s="2" t="s">
        <v>220</v>
      </c>
      <c r="LD557" s="2" t="s">
        <v>220</v>
      </c>
      <c r="LE557" s="2" t="s">
        <v>232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277</v>
      </c>
      <c r="LN557" s="2" t="s">
        <v>270</v>
      </c>
      <c r="LO557" s="2" t="s">
        <v>220</v>
      </c>
      <c r="LP557" s="2" t="s">
        <v>220</v>
      </c>
      <c r="LQ557" s="2" t="s">
        <v>232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254</v>
      </c>
      <c r="LZ557" s="2" t="s">
        <v>270</v>
      </c>
      <c r="MA557" s="2" t="s">
        <v>220</v>
      </c>
      <c r="MB557" s="2" t="s">
        <v>220</v>
      </c>
      <c r="MC557" s="2" t="s">
        <v>232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230</v>
      </c>
      <c r="ML557" s="2" t="s">
        <v>270</v>
      </c>
      <c r="MM557" s="2" t="s">
        <v>273</v>
      </c>
      <c r="MN557" s="2" t="s">
        <v>220</v>
      </c>
      <c r="MO557" s="2" t="s">
        <v>232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230</v>
      </c>
      <c r="MX557" s="2" t="s">
        <v>270</v>
      </c>
      <c r="MY557" s="2" t="s">
        <v>1557</v>
      </c>
      <c r="MZ557" s="2" t="s">
        <v>2221</v>
      </c>
      <c r="NA557" s="2" t="s">
        <v>232</v>
      </c>
      <c r="NB557" s="2" t="s">
        <v>220</v>
      </c>
      <c r="NC557" s="4"/>
      <c r="ND557" s="8"/>
      <c r="NE557" s="4"/>
      <c r="NF557" s="8"/>
      <c r="NG557" s="7"/>
      <c r="NH557" s="7"/>
      <c r="NI557" s="2" t="s">
        <v>220</v>
      </c>
      <c r="NJ557" s="2" t="s">
        <v>220</v>
      </c>
      <c r="NK557" s="2" t="s">
        <v>220</v>
      </c>
      <c r="NL557" s="2" t="s">
        <v>220</v>
      </c>
      <c r="NM557" s="2" t="s">
        <v>220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277</v>
      </c>
      <c r="NV557" s="2" t="s">
        <v>270</v>
      </c>
      <c r="NW557" s="2" t="s">
        <v>220</v>
      </c>
      <c r="NX557" s="2" t="s">
        <v>220</v>
      </c>
      <c r="NY557" s="2" t="s">
        <v>232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220</v>
      </c>
      <c r="OH557" s="2" t="s">
        <v>220</v>
      </c>
      <c r="OI557" s="2" t="s">
        <v>220</v>
      </c>
      <c r="OJ557" s="2" t="s">
        <v>220</v>
      </c>
      <c r="OK557" s="2" t="s">
        <v>220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230</v>
      </c>
      <c r="OT557" s="2" t="s">
        <v>270</v>
      </c>
      <c r="OU557" s="2" t="s">
        <v>1420</v>
      </c>
      <c r="OV557" s="2" t="s">
        <v>220</v>
      </c>
      <c r="OW557" s="2" t="s">
        <v>232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220</v>
      </c>
      <c r="PF557" s="2" t="s">
        <v>220</v>
      </c>
      <c r="PG557" s="2" t="s">
        <v>220</v>
      </c>
      <c r="PH557" s="2" t="s">
        <v>220</v>
      </c>
      <c r="PI557" s="2" t="s">
        <v>220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230</v>
      </c>
      <c r="PR557" s="2" t="s">
        <v>270</v>
      </c>
      <c r="PS557" s="2" t="s">
        <v>284</v>
      </c>
      <c r="PT557" s="2" t="s">
        <v>460</v>
      </c>
      <c r="PU557" s="2" t="s">
        <v>232</v>
      </c>
      <c r="PV557" s="2" t="s">
        <v>220</v>
      </c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</row>
    <row r="558">
      <c r="A558" s="2" t="s">
        <v>4201</v>
      </c>
      <c r="B558" s="2" t="s">
        <v>209</v>
      </c>
      <c r="C558" s="2" t="s">
        <v>3945</v>
      </c>
      <c r="D558" s="2" t="s">
        <v>211</v>
      </c>
      <c r="E558" s="2" t="s">
        <v>1372</v>
      </c>
      <c r="F558" s="2" t="s">
        <v>4195</v>
      </c>
      <c r="G558" s="2" t="s">
        <v>4195</v>
      </c>
      <c r="H558" s="2" t="s">
        <v>4195</v>
      </c>
      <c r="I558" s="2" t="s">
        <v>4196</v>
      </c>
      <c r="J558" s="2" t="s">
        <v>3379</v>
      </c>
      <c r="K558" s="2" t="s">
        <v>4197</v>
      </c>
      <c r="L558" s="3">
        <v>77.99</v>
      </c>
      <c r="M558" s="3">
        <v>81.89</v>
      </c>
      <c r="N558" s="3">
        <v>149.99</v>
      </c>
      <c r="O558" s="2" t="s">
        <v>217</v>
      </c>
      <c r="P558" s="2" t="s">
        <v>218</v>
      </c>
      <c r="Q558" s="2" t="s">
        <v>219</v>
      </c>
      <c r="R558" s="2" t="s">
        <v>220</v>
      </c>
      <c r="S558" s="2" t="s">
        <v>4198</v>
      </c>
      <c r="T558" s="2" t="s">
        <v>220</v>
      </c>
      <c r="U558" s="2" t="s">
        <v>220</v>
      </c>
      <c r="V558" s="2" t="s">
        <v>4024</v>
      </c>
      <c r="W558" s="2" t="s">
        <v>3015</v>
      </c>
      <c r="X558" s="2" t="s">
        <v>4199</v>
      </c>
      <c r="Y558" s="2" t="s">
        <v>2283</v>
      </c>
      <c r="Z558" s="4">
        <v>64</v>
      </c>
      <c r="AA558" s="4">
        <f>=ROUNDDOWN(9.14285714285714,0)</f>
      </c>
      <c r="AB558" s="5">
        <v>7</v>
      </c>
      <c r="AC558" s="2" t="s">
        <v>407</v>
      </c>
      <c r="AD558" s="4">
        <v>50</v>
      </c>
      <c r="AE558" s="4">
        <v>200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16</v>
      </c>
      <c r="AQ558" s="8">
        <v>1320</v>
      </c>
      <c r="AR558" s="4">
        <v>15</v>
      </c>
      <c r="AS558" s="8">
        <v>1243.67</v>
      </c>
      <c r="AT558" s="7">
        <v>0.0667</v>
      </c>
      <c r="AU558" s="7">
        <v>0.0614</v>
      </c>
      <c r="AV558" s="4" t="s">
        <v>220</v>
      </c>
      <c r="AW558" s="8" t="s">
        <v>220</v>
      </c>
      <c r="AX558" s="4" t="s">
        <v>220</v>
      </c>
      <c r="AY558" s="8" t="s">
        <v>220</v>
      </c>
      <c r="AZ558" s="7" t="s">
        <v>220</v>
      </c>
      <c r="BA558" s="7" t="s">
        <v>220</v>
      </c>
      <c r="BB558" s="7">
        <v>0.1168</v>
      </c>
      <c r="BC558" s="4" t="s">
        <v>220</v>
      </c>
      <c r="BD558" s="8" t="s">
        <v>220</v>
      </c>
      <c r="BE558" s="4" t="s">
        <v>220</v>
      </c>
      <c r="BF558" s="8" t="s">
        <v>220</v>
      </c>
      <c r="BG558" s="7" t="s">
        <v>220</v>
      </c>
      <c r="BH558" s="7" t="s">
        <v>220</v>
      </c>
      <c r="BI558" s="7" t="s">
        <v>220</v>
      </c>
      <c r="BJ558" s="4">
        <v>16</v>
      </c>
      <c r="BK558" s="8">
        <v>1320</v>
      </c>
      <c r="BL558" s="2" t="s">
        <v>4202</v>
      </c>
      <c r="BM558" s="7">
        <v>1</v>
      </c>
      <c r="BN558" s="7">
        <v>1</v>
      </c>
      <c r="BO558" s="4">
        <v>12</v>
      </c>
      <c r="BP558" s="8">
        <v>981.96</v>
      </c>
      <c r="BQ558" s="4">
        <v>9</v>
      </c>
      <c r="BR558" s="8">
        <v>755.37</v>
      </c>
      <c r="BS558" s="7">
        <v>0.3333</v>
      </c>
      <c r="BT558" s="7">
        <v>0.3</v>
      </c>
      <c r="BU558" s="2" t="s">
        <v>230</v>
      </c>
      <c r="BV558" s="2" t="s">
        <v>217</v>
      </c>
      <c r="BW558" s="2" t="s">
        <v>220</v>
      </c>
      <c r="BX558" s="2" t="s">
        <v>1426</v>
      </c>
      <c r="BY558" s="2" t="s">
        <v>232</v>
      </c>
      <c r="BZ558" s="2" t="s">
        <v>220</v>
      </c>
      <c r="CA558" s="4">
        <v>4</v>
      </c>
      <c r="CB558" s="8">
        <v>338.04</v>
      </c>
      <c r="CC558" s="4">
        <v>1</v>
      </c>
      <c r="CD558" s="8">
        <v>84.51</v>
      </c>
      <c r="CE558" s="7">
        <v>3</v>
      </c>
      <c r="CF558" s="7">
        <v>3</v>
      </c>
      <c r="CG558" s="2" t="s">
        <v>230</v>
      </c>
      <c r="CH558" s="2" t="s">
        <v>217</v>
      </c>
      <c r="CI558" s="2" t="s">
        <v>2013</v>
      </c>
      <c r="CJ558" s="2" t="s">
        <v>2615</v>
      </c>
      <c r="CK558" s="2" t="s">
        <v>232</v>
      </c>
      <c r="CL558" s="2" t="s">
        <v>220</v>
      </c>
      <c r="CM558" s="4"/>
      <c r="CN558" s="8"/>
      <c r="CO558" s="4">
        <v>1</v>
      </c>
      <c r="CP558" s="8">
        <v>77.99</v>
      </c>
      <c r="CQ558" s="7">
        <v>-1</v>
      </c>
      <c r="CR558" s="7">
        <v>-1</v>
      </c>
      <c r="CS558" s="2" t="s">
        <v>230</v>
      </c>
      <c r="CT558" s="2" t="s">
        <v>217</v>
      </c>
      <c r="CU558" s="2" t="s">
        <v>4000</v>
      </c>
      <c r="CV558" s="2" t="s">
        <v>2290</v>
      </c>
      <c r="CW558" s="2" t="s">
        <v>232</v>
      </c>
      <c r="CX558" s="2" t="s">
        <v>220</v>
      </c>
      <c r="CY558" s="4"/>
      <c r="CZ558" s="8"/>
      <c r="DA558" s="4"/>
      <c r="DB558" s="8"/>
      <c r="DC558" s="7"/>
      <c r="DD558" s="7"/>
      <c r="DE558" s="2" t="s">
        <v>230</v>
      </c>
      <c r="DF558" s="2" t="s">
        <v>217</v>
      </c>
      <c r="DG558" s="2" t="s">
        <v>4186</v>
      </c>
      <c r="DH558" s="2" t="s">
        <v>4000</v>
      </c>
      <c r="DI558" s="2" t="s">
        <v>232</v>
      </c>
      <c r="DJ558" s="2" t="s">
        <v>220</v>
      </c>
      <c r="DK558" s="4"/>
      <c r="DL558" s="8"/>
      <c r="DM558" s="4">
        <v>2</v>
      </c>
      <c r="DN558" s="8">
        <v>163.78</v>
      </c>
      <c r="DO558" s="7">
        <v>-1</v>
      </c>
      <c r="DP558" s="7">
        <v>-1</v>
      </c>
      <c r="DQ558" s="2" t="s">
        <v>230</v>
      </c>
      <c r="DR558" s="2" t="s">
        <v>217</v>
      </c>
      <c r="DS558" s="2" t="s">
        <v>2450</v>
      </c>
      <c r="DT558" s="2" t="s">
        <v>1728</v>
      </c>
      <c r="DU558" s="2" t="s">
        <v>232</v>
      </c>
      <c r="DV558" s="2" t="s">
        <v>220</v>
      </c>
      <c r="DW558" s="4"/>
      <c r="DX558" s="8"/>
      <c r="DY558" s="4"/>
      <c r="DZ558" s="8"/>
      <c r="EA558" s="7"/>
      <c r="EB558" s="7"/>
      <c r="EC558" s="2" t="s">
        <v>230</v>
      </c>
      <c r="ED558" s="2" t="s">
        <v>217</v>
      </c>
      <c r="EE558" s="2" t="s">
        <v>3239</v>
      </c>
      <c r="EF558" s="2" t="s">
        <v>2385</v>
      </c>
      <c r="EG558" s="2" t="s">
        <v>232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230</v>
      </c>
      <c r="EP558" s="2" t="s">
        <v>217</v>
      </c>
      <c r="EQ558" s="2" t="s">
        <v>312</v>
      </c>
      <c r="ER558" s="2" t="s">
        <v>326</v>
      </c>
      <c r="ES558" s="2" t="s">
        <v>232</v>
      </c>
      <c r="ET558" s="2" t="s">
        <v>220</v>
      </c>
      <c r="EU558" s="4"/>
      <c r="EV558" s="8"/>
      <c r="EW558" s="4">
        <v>1</v>
      </c>
      <c r="EX558" s="8">
        <v>78.28</v>
      </c>
      <c r="EY558" s="7">
        <v>-1</v>
      </c>
      <c r="EZ558" s="7">
        <v>-1</v>
      </c>
      <c r="FA558" s="2" t="s">
        <v>230</v>
      </c>
      <c r="FB558" s="2" t="s">
        <v>217</v>
      </c>
      <c r="FC558" s="2" t="s">
        <v>676</v>
      </c>
      <c r="FD558" s="2" t="s">
        <v>3300</v>
      </c>
      <c r="FE558" s="2" t="s">
        <v>232</v>
      </c>
      <c r="FF558" s="2" t="s">
        <v>220</v>
      </c>
      <c r="FG558" s="4"/>
      <c r="FH558" s="8"/>
      <c r="FI558" s="4"/>
      <c r="FJ558" s="8"/>
      <c r="FK558" s="7"/>
      <c r="FL558" s="7"/>
      <c r="FM558" s="2" t="s">
        <v>230</v>
      </c>
      <c r="FN558" s="2" t="s">
        <v>217</v>
      </c>
      <c r="FO558" s="2" t="s">
        <v>246</v>
      </c>
      <c r="FP558" s="2" t="s">
        <v>2290</v>
      </c>
      <c r="FQ558" s="2" t="s">
        <v>232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277</v>
      </c>
      <c r="FZ558" s="2" t="s">
        <v>217</v>
      </c>
      <c r="GA558" s="2" t="s">
        <v>220</v>
      </c>
      <c r="GB558" s="2" t="s">
        <v>220</v>
      </c>
      <c r="GC558" s="2" t="s">
        <v>232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230</v>
      </c>
      <c r="GL558" s="2" t="s">
        <v>217</v>
      </c>
      <c r="GM558" s="2" t="s">
        <v>380</v>
      </c>
      <c r="GN558" s="2" t="s">
        <v>220</v>
      </c>
      <c r="GO558" s="2" t="s">
        <v>232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268</v>
      </c>
      <c r="GX558" s="2" t="s">
        <v>217</v>
      </c>
      <c r="GY558" s="2" t="s">
        <v>220</v>
      </c>
      <c r="GZ558" s="2" t="s">
        <v>220</v>
      </c>
      <c r="HA558" s="2" t="s">
        <v>232</v>
      </c>
      <c r="HB558" s="2" t="s">
        <v>220</v>
      </c>
      <c r="HC558" s="4"/>
      <c r="HD558" s="8"/>
      <c r="HE558" s="4">
        <v>1</v>
      </c>
      <c r="HF558" s="8">
        <v>83.74</v>
      </c>
      <c r="HG558" s="7">
        <v>-1</v>
      </c>
      <c r="HH558" s="7">
        <v>-1</v>
      </c>
      <c r="HI558" s="2" t="s">
        <v>230</v>
      </c>
      <c r="HJ558" s="2" t="s">
        <v>217</v>
      </c>
      <c r="HK558" s="2" t="s">
        <v>640</v>
      </c>
      <c r="HL558" s="2" t="s">
        <v>693</v>
      </c>
      <c r="HM558" s="2" t="s">
        <v>232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230</v>
      </c>
      <c r="HV558" s="2" t="s">
        <v>217</v>
      </c>
      <c r="HW558" s="2" t="s">
        <v>885</v>
      </c>
      <c r="HX558" s="2" t="s">
        <v>220</v>
      </c>
      <c r="HY558" s="2" t="s">
        <v>232</v>
      </c>
      <c r="HZ558" s="2" t="s">
        <v>220</v>
      </c>
      <c r="IA558" s="4"/>
      <c r="IB558" s="8"/>
      <c r="IC558" s="4"/>
      <c r="ID558" s="8"/>
      <c r="IE558" s="7"/>
      <c r="IF558" s="7"/>
      <c r="IG558" s="2" t="s">
        <v>230</v>
      </c>
      <c r="IH558" s="2" t="s">
        <v>217</v>
      </c>
      <c r="II558" s="2" t="s">
        <v>595</v>
      </c>
      <c r="IJ558" s="2" t="s">
        <v>3010</v>
      </c>
      <c r="IK558" s="2" t="s">
        <v>232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230</v>
      </c>
      <c r="IT558" s="2" t="s">
        <v>217</v>
      </c>
      <c r="IU558" s="2" t="s">
        <v>1251</v>
      </c>
      <c r="IV558" s="2" t="s">
        <v>2194</v>
      </c>
      <c r="IW558" s="2" t="s">
        <v>232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254</v>
      </c>
      <c r="JF558" s="2" t="s">
        <v>217</v>
      </c>
      <c r="JG558" s="2" t="s">
        <v>220</v>
      </c>
      <c r="JH558" s="2" t="s">
        <v>220</v>
      </c>
      <c r="JI558" s="2" t="s">
        <v>232</v>
      </c>
      <c r="JJ558" s="2" t="s">
        <v>220</v>
      </c>
      <c r="JK558" s="4"/>
      <c r="JL558" s="8"/>
      <c r="JM558" s="4"/>
      <c r="JN558" s="8"/>
      <c r="JO558" s="7"/>
      <c r="JP558" s="7"/>
      <c r="JQ558" s="2" t="s">
        <v>230</v>
      </c>
      <c r="JR558" s="2" t="s">
        <v>217</v>
      </c>
      <c r="JS558" s="2" t="s">
        <v>998</v>
      </c>
      <c r="JT558" s="2" t="s">
        <v>220</v>
      </c>
      <c r="JU558" s="2" t="s">
        <v>232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277</v>
      </c>
      <c r="KD558" s="2" t="s">
        <v>217</v>
      </c>
      <c r="KE558" s="2" t="s">
        <v>220</v>
      </c>
      <c r="KF558" s="2" t="s">
        <v>220</v>
      </c>
      <c r="KG558" s="2" t="s">
        <v>232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277</v>
      </c>
      <c r="KP558" s="2" t="s">
        <v>217</v>
      </c>
      <c r="KQ558" s="2" t="s">
        <v>220</v>
      </c>
      <c r="KR558" s="2" t="s">
        <v>220</v>
      </c>
      <c r="KS558" s="2" t="s">
        <v>232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268</v>
      </c>
      <c r="LB558" s="2" t="s">
        <v>217</v>
      </c>
      <c r="LC558" s="2" t="s">
        <v>220</v>
      </c>
      <c r="LD558" s="2" t="s">
        <v>220</v>
      </c>
      <c r="LE558" s="2" t="s">
        <v>232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254</v>
      </c>
      <c r="LN558" s="2" t="s">
        <v>217</v>
      </c>
      <c r="LO558" s="2" t="s">
        <v>220</v>
      </c>
      <c r="LP558" s="2" t="s">
        <v>220</v>
      </c>
      <c r="LQ558" s="2" t="s">
        <v>232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230</v>
      </c>
      <c r="LZ558" s="2" t="s">
        <v>270</v>
      </c>
      <c r="MA558" s="2" t="s">
        <v>543</v>
      </c>
      <c r="MB558" s="2" t="s">
        <v>220</v>
      </c>
      <c r="MC558" s="2" t="s">
        <v>232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230</v>
      </c>
      <c r="ML558" s="2" t="s">
        <v>270</v>
      </c>
      <c r="MM558" s="2" t="s">
        <v>273</v>
      </c>
      <c r="MN558" s="2" t="s">
        <v>410</v>
      </c>
      <c r="MO558" s="2" t="s">
        <v>232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230</v>
      </c>
      <c r="MX558" s="2" t="s">
        <v>274</v>
      </c>
      <c r="MY558" s="2" t="s">
        <v>1557</v>
      </c>
      <c r="MZ558" s="2" t="s">
        <v>3010</v>
      </c>
      <c r="NA558" s="2" t="s">
        <v>232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220</v>
      </c>
      <c r="NJ558" s="2" t="s">
        <v>220</v>
      </c>
      <c r="NK558" s="2" t="s">
        <v>220</v>
      </c>
      <c r="NL558" s="2" t="s">
        <v>220</v>
      </c>
      <c r="NM558" s="2" t="s">
        <v>220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277</v>
      </c>
      <c r="NV558" s="2" t="s">
        <v>217</v>
      </c>
      <c r="NW558" s="2" t="s">
        <v>220</v>
      </c>
      <c r="NX558" s="2" t="s">
        <v>220</v>
      </c>
      <c r="NY558" s="2" t="s">
        <v>232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220</v>
      </c>
      <c r="OH558" s="2" t="s">
        <v>220</v>
      </c>
      <c r="OI558" s="2" t="s">
        <v>220</v>
      </c>
      <c r="OJ558" s="2" t="s">
        <v>220</v>
      </c>
      <c r="OK558" s="2" t="s">
        <v>220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230</v>
      </c>
      <c r="OT558" s="2" t="s">
        <v>270</v>
      </c>
      <c r="OU558" s="2" t="s">
        <v>1420</v>
      </c>
      <c r="OV558" s="2" t="s">
        <v>220</v>
      </c>
      <c r="OW558" s="2" t="s">
        <v>232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220</v>
      </c>
      <c r="PG558" s="2" t="s">
        <v>220</v>
      </c>
      <c r="PH558" s="2" t="s">
        <v>220</v>
      </c>
      <c r="PI558" s="2" t="s">
        <v>220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230</v>
      </c>
      <c r="PR558" s="2" t="s">
        <v>270</v>
      </c>
      <c r="PS558" s="2" t="s">
        <v>284</v>
      </c>
      <c r="PT558" s="2" t="s">
        <v>3039</v>
      </c>
      <c r="PU558" s="2" t="s">
        <v>232</v>
      </c>
      <c r="PV558" s="2" t="s">
        <v>220</v>
      </c>
      <c r="PW558" s="4">
        <v>53</v>
      </c>
      <c r="PX558" s="4"/>
      <c r="PY558" s="4"/>
      <c r="PZ558" s="4"/>
      <c r="QA558" s="4">
        <v>11</v>
      </c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>
        <v>50</v>
      </c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>
        <v>40</v>
      </c>
      <c r="RJ558" s="4"/>
      <c r="RK558" s="4"/>
      <c r="RL558" s="4"/>
      <c r="RM558" s="4"/>
      <c r="RN558" s="4"/>
      <c r="RO558" s="4"/>
      <c r="RP558" s="4"/>
      <c r="RQ558" s="4"/>
      <c r="RR558" s="4"/>
      <c r="RS558" s="4">
        <v>110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</row>
    <row r="559">
      <c r="A559" s="2" t="s">
        <v>4203</v>
      </c>
      <c r="B559" s="2" t="s">
        <v>209</v>
      </c>
      <c r="C559" s="2" t="s">
        <v>3945</v>
      </c>
      <c r="D559" s="2" t="s">
        <v>211</v>
      </c>
      <c r="E559" s="2" t="s">
        <v>1372</v>
      </c>
      <c r="F559" s="2" t="s">
        <v>4195</v>
      </c>
      <c r="G559" s="2" t="s">
        <v>4195</v>
      </c>
      <c r="H559" s="2" t="s">
        <v>4195</v>
      </c>
      <c r="I559" s="2" t="s">
        <v>4196</v>
      </c>
      <c r="J559" s="2" t="s">
        <v>2881</v>
      </c>
      <c r="K559" s="2" t="s">
        <v>4197</v>
      </c>
      <c r="L559" s="3">
        <v>83.19</v>
      </c>
      <c r="M559" s="3">
        <v>87.35</v>
      </c>
      <c r="N559" s="3">
        <v>159.99</v>
      </c>
      <c r="O559" s="2" t="s">
        <v>217</v>
      </c>
      <c r="P559" s="2" t="s">
        <v>218</v>
      </c>
      <c r="Q559" s="2" t="s">
        <v>219</v>
      </c>
      <c r="R559" s="2" t="s">
        <v>220</v>
      </c>
      <c r="S559" s="2" t="s">
        <v>4198</v>
      </c>
      <c r="T559" s="2" t="s">
        <v>220</v>
      </c>
      <c r="U559" s="2" t="s">
        <v>220</v>
      </c>
      <c r="V559" s="2" t="s">
        <v>4024</v>
      </c>
      <c r="W559" s="2" t="s">
        <v>3015</v>
      </c>
      <c r="X559" s="2" t="s">
        <v>4199</v>
      </c>
      <c r="Y559" s="2" t="s">
        <v>2921</v>
      </c>
      <c r="Z559" s="4">
        <v>309</v>
      </c>
      <c r="AA559" s="4">
        <f>=ROUNDDOWN(11.8846153846154,0)</f>
      </c>
      <c r="AB559" s="5">
        <v>26</v>
      </c>
      <c r="AC559" s="2" t="s">
        <v>407</v>
      </c>
      <c r="AD559" s="4">
        <v>230</v>
      </c>
      <c r="AE559" s="4">
        <v>960</v>
      </c>
      <c r="AF559" s="6">
        <v>66</v>
      </c>
      <c r="AG559" s="6">
        <v>49</v>
      </c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37</v>
      </c>
      <c r="AQ559" s="8">
        <v>3268.79</v>
      </c>
      <c r="AR559" s="4">
        <v>65</v>
      </c>
      <c r="AS559" s="8">
        <v>5790.58</v>
      </c>
      <c r="AT559" s="7">
        <v>-0.4308</v>
      </c>
      <c r="AU559" s="7">
        <v>-0.4355</v>
      </c>
      <c r="AV559" s="4" t="s">
        <v>220</v>
      </c>
      <c r="AW559" s="8" t="s">
        <v>220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>
        <v>0.2892</v>
      </c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 t="s">
        <v>220</v>
      </c>
      <c r="BJ559" s="4">
        <v>37</v>
      </c>
      <c r="BK559" s="8">
        <v>3268.79</v>
      </c>
      <c r="BL559" s="2" t="s">
        <v>4204</v>
      </c>
      <c r="BM559" s="7">
        <v>1</v>
      </c>
      <c r="BN559" s="7">
        <v>1</v>
      </c>
      <c r="BO559" s="4">
        <v>24</v>
      </c>
      <c r="BP559" s="8">
        <v>2131.32</v>
      </c>
      <c r="BQ559" s="4">
        <v>51</v>
      </c>
      <c r="BR559" s="8">
        <v>4586.43</v>
      </c>
      <c r="BS559" s="7">
        <v>-0.5294</v>
      </c>
      <c r="BT559" s="7">
        <v>-0.5353</v>
      </c>
      <c r="BU559" s="2" t="s">
        <v>230</v>
      </c>
      <c r="BV559" s="2" t="s">
        <v>217</v>
      </c>
      <c r="BW559" s="2" t="s">
        <v>220</v>
      </c>
      <c r="BX559" s="2" t="s">
        <v>1426</v>
      </c>
      <c r="BY559" s="2" t="s">
        <v>232</v>
      </c>
      <c r="BZ559" s="2" t="s">
        <v>220</v>
      </c>
      <c r="CA559" s="4">
        <v>3</v>
      </c>
      <c r="CB559" s="8">
        <v>271.65</v>
      </c>
      <c r="CC559" s="4">
        <v>1</v>
      </c>
      <c r="CD559" s="8">
        <v>90.55</v>
      </c>
      <c r="CE559" s="7">
        <v>2</v>
      </c>
      <c r="CF559" s="7">
        <v>2</v>
      </c>
      <c r="CG559" s="2" t="s">
        <v>230</v>
      </c>
      <c r="CH559" s="2" t="s">
        <v>217</v>
      </c>
      <c r="CI559" s="2" t="s">
        <v>2013</v>
      </c>
      <c r="CJ559" s="2" t="s">
        <v>3239</v>
      </c>
      <c r="CK559" s="2" t="s">
        <v>232</v>
      </c>
      <c r="CL559" s="2" t="s">
        <v>220</v>
      </c>
      <c r="CM559" s="4"/>
      <c r="CN559" s="8"/>
      <c r="CO559" s="4">
        <v>3</v>
      </c>
      <c r="CP559" s="8">
        <v>249.57</v>
      </c>
      <c r="CQ559" s="7">
        <v>-1</v>
      </c>
      <c r="CR559" s="7">
        <v>-1</v>
      </c>
      <c r="CS559" s="2" t="s">
        <v>230</v>
      </c>
      <c r="CT559" s="2" t="s">
        <v>217</v>
      </c>
      <c r="CU559" s="2" t="s">
        <v>4000</v>
      </c>
      <c r="CV559" s="2" t="s">
        <v>470</v>
      </c>
      <c r="CW559" s="2" t="s">
        <v>232</v>
      </c>
      <c r="CX559" s="2" t="s">
        <v>220</v>
      </c>
      <c r="CY559" s="4">
        <v>1</v>
      </c>
      <c r="CZ559" s="8">
        <v>85.44</v>
      </c>
      <c r="DA559" s="4"/>
      <c r="DB559" s="8"/>
      <c r="DC559" s="7"/>
      <c r="DD559" s="7"/>
      <c r="DE559" s="2" t="s">
        <v>230</v>
      </c>
      <c r="DF559" s="2" t="s">
        <v>217</v>
      </c>
      <c r="DG559" s="2" t="s">
        <v>4186</v>
      </c>
      <c r="DH559" s="2" t="s">
        <v>4205</v>
      </c>
      <c r="DI559" s="2" t="s">
        <v>232</v>
      </c>
      <c r="DJ559" s="2" t="s">
        <v>220</v>
      </c>
      <c r="DK559" s="4">
        <v>3</v>
      </c>
      <c r="DL559" s="8">
        <v>262.05</v>
      </c>
      <c r="DM559" s="4">
        <v>3</v>
      </c>
      <c r="DN559" s="8">
        <v>262.05</v>
      </c>
      <c r="DO559" s="7"/>
      <c r="DP559" s="7"/>
      <c r="DQ559" s="2" t="s">
        <v>230</v>
      </c>
      <c r="DR559" s="2" t="s">
        <v>217</v>
      </c>
      <c r="DS559" s="2" t="s">
        <v>2450</v>
      </c>
      <c r="DT559" s="2" t="s">
        <v>1996</v>
      </c>
      <c r="DU559" s="2" t="s">
        <v>232</v>
      </c>
      <c r="DV559" s="2" t="s">
        <v>220</v>
      </c>
      <c r="DW559" s="4"/>
      <c r="DX559" s="8"/>
      <c r="DY559" s="4">
        <v>3</v>
      </c>
      <c r="DZ559" s="8">
        <v>247.2</v>
      </c>
      <c r="EA559" s="7">
        <v>-1</v>
      </c>
      <c r="EB559" s="7">
        <v>-1</v>
      </c>
      <c r="EC559" s="2" t="s">
        <v>230</v>
      </c>
      <c r="ED559" s="2" t="s">
        <v>217</v>
      </c>
      <c r="EE559" s="2" t="s">
        <v>3239</v>
      </c>
      <c r="EF559" s="2" t="s">
        <v>3177</v>
      </c>
      <c r="EG559" s="2" t="s">
        <v>232</v>
      </c>
      <c r="EH559" s="2" t="s">
        <v>220</v>
      </c>
      <c r="EI559" s="4">
        <v>1</v>
      </c>
      <c r="EJ559" s="8">
        <v>93.13</v>
      </c>
      <c r="EK559" s="4">
        <v>1</v>
      </c>
      <c r="EL559" s="8">
        <v>93.13</v>
      </c>
      <c r="EM559" s="7"/>
      <c r="EN559" s="7"/>
      <c r="EO559" s="2" t="s">
        <v>230</v>
      </c>
      <c r="EP559" s="2" t="s">
        <v>217</v>
      </c>
      <c r="EQ559" s="2" t="s">
        <v>312</v>
      </c>
      <c r="ER559" s="2" t="s">
        <v>1593</v>
      </c>
      <c r="ES559" s="2" t="s">
        <v>232</v>
      </c>
      <c r="ET559" s="2" t="s">
        <v>220</v>
      </c>
      <c r="EU559" s="4">
        <v>4</v>
      </c>
      <c r="EV559" s="8">
        <v>335.48</v>
      </c>
      <c r="EW559" s="4">
        <v>1</v>
      </c>
      <c r="EX559" s="8">
        <v>83.87</v>
      </c>
      <c r="EY559" s="7">
        <v>3</v>
      </c>
      <c r="EZ559" s="7">
        <v>3</v>
      </c>
      <c r="FA559" s="2" t="s">
        <v>230</v>
      </c>
      <c r="FB559" s="2" t="s">
        <v>217</v>
      </c>
      <c r="FC559" s="2" t="s">
        <v>676</v>
      </c>
      <c r="FD559" s="2" t="s">
        <v>2858</v>
      </c>
      <c r="FE559" s="2" t="s">
        <v>232</v>
      </c>
      <c r="FF559" s="2" t="s">
        <v>220</v>
      </c>
      <c r="FG559" s="4"/>
      <c r="FH559" s="8"/>
      <c r="FI559" s="4">
        <v>1</v>
      </c>
      <c r="FJ559" s="8">
        <v>88.06</v>
      </c>
      <c r="FK559" s="7">
        <v>-1</v>
      </c>
      <c r="FL559" s="7">
        <v>-1</v>
      </c>
      <c r="FM559" s="2" t="s">
        <v>230</v>
      </c>
      <c r="FN559" s="2" t="s">
        <v>217</v>
      </c>
      <c r="FO559" s="2" t="s">
        <v>246</v>
      </c>
      <c r="FP559" s="2" t="s">
        <v>2193</v>
      </c>
      <c r="FQ559" s="2" t="s">
        <v>232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277</v>
      </c>
      <c r="FZ559" s="2" t="s">
        <v>217</v>
      </c>
      <c r="GA559" s="2" t="s">
        <v>220</v>
      </c>
      <c r="GB559" s="2" t="s">
        <v>220</v>
      </c>
      <c r="GC559" s="2" t="s">
        <v>232</v>
      </c>
      <c r="GD559" s="2" t="s">
        <v>220</v>
      </c>
      <c r="GE559" s="4"/>
      <c r="GF559" s="8"/>
      <c r="GG559" s="4"/>
      <c r="GH559" s="8"/>
      <c r="GI559" s="7"/>
      <c r="GJ559" s="7"/>
      <c r="GK559" s="2" t="s">
        <v>230</v>
      </c>
      <c r="GL559" s="2" t="s">
        <v>217</v>
      </c>
      <c r="GM559" s="2" t="s">
        <v>380</v>
      </c>
      <c r="GN559" s="2" t="s">
        <v>220</v>
      </c>
      <c r="GO559" s="2" t="s">
        <v>232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268</v>
      </c>
      <c r="GX559" s="2" t="s">
        <v>217</v>
      </c>
      <c r="GY559" s="2" t="s">
        <v>220</v>
      </c>
      <c r="GZ559" s="2" t="s">
        <v>220</v>
      </c>
      <c r="HA559" s="2" t="s">
        <v>232</v>
      </c>
      <c r="HB559" s="2" t="s">
        <v>220</v>
      </c>
      <c r="HC559" s="4">
        <v>1</v>
      </c>
      <c r="HD559" s="8">
        <v>89.72</v>
      </c>
      <c r="HE559" s="4">
        <v>1</v>
      </c>
      <c r="HF559" s="8">
        <v>89.72</v>
      </c>
      <c r="HG559" s="7"/>
      <c r="HH559" s="7"/>
      <c r="HI559" s="2" t="s">
        <v>230</v>
      </c>
      <c r="HJ559" s="2" t="s">
        <v>217</v>
      </c>
      <c r="HK559" s="2" t="s">
        <v>640</v>
      </c>
      <c r="HL559" s="2" t="s">
        <v>445</v>
      </c>
      <c r="HM559" s="2" t="s">
        <v>232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230</v>
      </c>
      <c r="HV559" s="2" t="s">
        <v>217</v>
      </c>
      <c r="HW559" s="2" t="s">
        <v>885</v>
      </c>
      <c r="HX559" s="2" t="s">
        <v>815</v>
      </c>
      <c r="HY559" s="2" t="s">
        <v>232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230</v>
      </c>
      <c r="IH559" s="2" t="s">
        <v>217</v>
      </c>
      <c r="II559" s="2" t="s">
        <v>595</v>
      </c>
      <c r="IJ559" s="2" t="s">
        <v>1557</v>
      </c>
      <c r="IK559" s="2" t="s">
        <v>232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230</v>
      </c>
      <c r="IT559" s="2" t="s">
        <v>217</v>
      </c>
      <c r="IU559" s="2" t="s">
        <v>3502</v>
      </c>
      <c r="IV559" s="2" t="s">
        <v>4206</v>
      </c>
      <c r="IW559" s="2" t="s">
        <v>232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230</v>
      </c>
      <c r="JF559" s="2" t="s">
        <v>217</v>
      </c>
      <c r="JG559" s="2" t="s">
        <v>1967</v>
      </c>
      <c r="JH559" s="2" t="s">
        <v>220</v>
      </c>
      <c r="JI559" s="2" t="s">
        <v>232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230</v>
      </c>
      <c r="JR559" s="2" t="s">
        <v>217</v>
      </c>
      <c r="JS559" s="2" t="s">
        <v>428</v>
      </c>
      <c r="JT559" s="2" t="s">
        <v>1447</v>
      </c>
      <c r="JU559" s="2" t="s">
        <v>232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230</v>
      </c>
      <c r="KD559" s="2" t="s">
        <v>217</v>
      </c>
      <c r="KE559" s="2" t="s">
        <v>798</v>
      </c>
      <c r="KF559" s="2" t="s">
        <v>220</v>
      </c>
      <c r="KG559" s="2" t="s">
        <v>232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277</v>
      </c>
      <c r="KP559" s="2" t="s">
        <v>217</v>
      </c>
      <c r="KQ559" s="2" t="s">
        <v>220</v>
      </c>
      <c r="KR559" s="2" t="s">
        <v>220</v>
      </c>
      <c r="KS559" s="2" t="s">
        <v>232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268</v>
      </c>
      <c r="LB559" s="2" t="s">
        <v>217</v>
      </c>
      <c r="LC559" s="2" t="s">
        <v>220</v>
      </c>
      <c r="LD559" s="2" t="s">
        <v>220</v>
      </c>
      <c r="LE559" s="2" t="s">
        <v>232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254</v>
      </c>
      <c r="LN559" s="2" t="s">
        <v>217</v>
      </c>
      <c r="LO559" s="2" t="s">
        <v>220</v>
      </c>
      <c r="LP559" s="2" t="s">
        <v>220</v>
      </c>
      <c r="LQ559" s="2" t="s">
        <v>232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230</v>
      </c>
      <c r="LZ559" s="2" t="s">
        <v>270</v>
      </c>
      <c r="MA559" s="2" t="s">
        <v>543</v>
      </c>
      <c r="MB559" s="2" t="s">
        <v>3228</v>
      </c>
      <c r="MC559" s="2" t="s">
        <v>232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230</v>
      </c>
      <c r="ML559" s="2" t="s">
        <v>270</v>
      </c>
      <c r="MM559" s="2" t="s">
        <v>273</v>
      </c>
      <c r="MN559" s="2" t="s">
        <v>769</v>
      </c>
      <c r="MO559" s="2" t="s">
        <v>232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230</v>
      </c>
      <c r="MX559" s="2" t="s">
        <v>274</v>
      </c>
      <c r="MY559" s="2" t="s">
        <v>1557</v>
      </c>
      <c r="MZ559" s="2" t="s">
        <v>4207</v>
      </c>
      <c r="NA559" s="2" t="s">
        <v>232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220</v>
      </c>
      <c r="NJ559" s="2" t="s">
        <v>220</v>
      </c>
      <c r="NK559" s="2" t="s">
        <v>220</v>
      </c>
      <c r="NL559" s="2" t="s">
        <v>220</v>
      </c>
      <c r="NM559" s="2" t="s">
        <v>220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277</v>
      </c>
      <c r="NV559" s="2" t="s">
        <v>217</v>
      </c>
      <c r="NW559" s="2" t="s">
        <v>220</v>
      </c>
      <c r="NX559" s="2" t="s">
        <v>220</v>
      </c>
      <c r="NY559" s="2" t="s">
        <v>232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220</v>
      </c>
      <c r="OH559" s="2" t="s">
        <v>220</v>
      </c>
      <c r="OI559" s="2" t="s">
        <v>220</v>
      </c>
      <c r="OJ559" s="2" t="s">
        <v>220</v>
      </c>
      <c r="OK559" s="2" t="s">
        <v>220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230</v>
      </c>
      <c r="OT559" s="2" t="s">
        <v>270</v>
      </c>
      <c r="OU559" s="2" t="s">
        <v>1420</v>
      </c>
      <c r="OV559" s="2" t="s">
        <v>220</v>
      </c>
      <c r="OW559" s="2" t="s">
        <v>232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220</v>
      </c>
      <c r="PF559" s="2" t="s">
        <v>220</v>
      </c>
      <c r="PG559" s="2" t="s">
        <v>220</v>
      </c>
      <c r="PH559" s="2" t="s">
        <v>220</v>
      </c>
      <c r="PI559" s="2" t="s">
        <v>220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230</v>
      </c>
      <c r="PR559" s="2" t="s">
        <v>270</v>
      </c>
      <c r="PS559" s="2" t="s">
        <v>2246</v>
      </c>
      <c r="PT559" s="2" t="s">
        <v>4208</v>
      </c>
      <c r="PU559" s="2" t="s">
        <v>232</v>
      </c>
      <c r="PV559" s="2" t="s">
        <v>220</v>
      </c>
      <c r="PW559" s="4">
        <v>181</v>
      </c>
      <c r="PX559" s="4"/>
      <c r="PY559" s="4"/>
      <c r="PZ559" s="4"/>
      <c r="QA559" s="4">
        <v>128</v>
      </c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>
        <v>230</v>
      </c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>
        <v>30</v>
      </c>
      <c r="RJ559" s="4"/>
      <c r="RK559" s="4"/>
      <c r="RL559" s="4"/>
      <c r="RM559" s="4"/>
      <c r="RN559" s="4"/>
      <c r="RO559" s="4"/>
      <c r="RP559" s="4"/>
      <c r="RQ559" s="4"/>
      <c r="RR559" s="4"/>
      <c r="RS559" s="4">
        <v>250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>
        <v>80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>
        <v>200</v>
      </c>
      <c r="SU559" s="4"/>
      <c r="SV559" s="4"/>
      <c r="SW559" s="4"/>
      <c r="SX559" s="4"/>
      <c r="SY559" s="4"/>
      <c r="SZ559" s="4"/>
      <c r="TA559" s="4"/>
      <c r="TB559" s="4">
        <v>170</v>
      </c>
      <c r="TC559" s="4"/>
      <c r="TD559" s="4"/>
      <c r="TE559" s="4"/>
      <c r="TF559" s="4"/>
      <c r="TG559" s="4"/>
      <c r="TH559" s="4"/>
    </row>
    <row r="560">
      <c r="A560" s="2" t="s">
        <v>4209</v>
      </c>
      <c r="B560" s="2" t="s">
        <v>209</v>
      </c>
      <c r="C560" s="2" t="s">
        <v>3945</v>
      </c>
      <c r="D560" s="2" t="s">
        <v>211</v>
      </c>
      <c r="E560" s="2" t="s">
        <v>1372</v>
      </c>
      <c r="F560" s="2" t="s">
        <v>4195</v>
      </c>
      <c r="G560" s="2" t="s">
        <v>4195</v>
      </c>
      <c r="H560" s="2" t="s">
        <v>4195</v>
      </c>
      <c r="I560" s="2" t="s">
        <v>4196</v>
      </c>
      <c r="J560" s="2" t="s">
        <v>1518</v>
      </c>
      <c r="K560" s="2" t="s">
        <v>4197</v>
      </c>
      <c r="L560" s="3">
        <v>93.59</v>
      </c>
      <c r="M560" s="3">
        <v>98.27</v>
      </c>
      <c r="N560" s="3">
        <v>179.99</v>
      </c>
      <c r="O560" s="2" t="s">
        <v>217</v>
      </c>
      <c r="P560" s="2" t="s">
        <v>218</v>
      </c>
      <c r="Q560" s="2" t="s">
        <v>219</v>
      </c>
      <c r="R560" s="2" t="s">
        <v>220</v>
      </c>
      <c r="S560" s="2" t="s">
        <v>4198</v>
      </c>
      <c r="T560" s="2" t="s">
        <v>220</v>
      </c>
      <c r="U560" s="2" t="s">
        <v>220</v>
      </c>
      <c r="V560" s="2" t="s">
        <v>4024</v>
      </c>
      <c r="W560" s="2" t="s">
        <v>3015</v>
      </c>
      <c r="X560" s="2" t="s">
        <v>4199</v>
      </c>
      <c r="Y560" s="2" t="s">
        <v>2921</v>
      </c>
      <c r="Z560" s="4">
        <v>242</v>
      </c>
      <c r="AA560" s="4">
        <f>=ROUNDDOWN(9.68,0)</f>
      </c>
      <c r="AB560" s="5">
        <v>25</v>
      </c>
      <c r="AC560" s="2" t="s">
        <v>407</v>
      </c>
      <c r="AD560" s="4">
        <v>190</v>
      </c>
      <c r="AE560" s="4">
        <v>670</v>
      </c>
      <c r="AF560" s="6">
        <v>66</v>
      </c>
      <c r="AG560" s="6">
        <v>49</v>
      </c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>
        <v>45</v>
      </c>
      <c r="AQ560" s="8">
        <v>4512.59</v>
      </c>
      <c r="AR560" s="4">
        <v>13</v>
      </c>
      <c r="AS560" s="8">
        <v>1319.2</v>
      </c>
      <c r="AT560" s="7">
        <v>2.4615</v>
      </c>
      <c r="AU560" s="7">
        <v>2.4207</v>
      </c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>
        <v>0.3993</v>
      </c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>
        <v>45</v>
      </c>
      <c r="BK560" s="8">
        <v>4512.59</v>
      </c>
      <c r="BL560" s="2" t="s">
        <v>4210</v>
      </c>
      <c r="BM560" s="7">
        <v>1</v>
      </c>
      <c r="BN560" s="7">
        <v>1</v>
      </c>
      <c r="BO560" s="4">
        <v>34</v>
      </c>
      <c r="BP560" s="8">
        <v>3429.58</v>
      </c>
      <c r="BQ560" s="4">
        <v>5</v>
      </c>
      <c r="BR560" s="8">
        <v>509.6</v>
      </c>
      <c r="BS560" s="7">
        <v>5.8</v>
      </c>
      <c r="BT560" s="7">
        <v>5.7299</v>
      </c>
      <c r="BU560" s="2" t="s">
        <v>230</v>
      </c>
      <c r="BV560" s="2" t="s">
        <v>217</v>
      </c>
      <c r="BW560" s="2" t="s">
        <v>220</v>
      </c>
      <c r="BX560" s="2" t="s">
        <v>1428</v>
      </c>
      <c r="BY560" s="2" t="s">
        <v>232</v>
      </c>
      <c r="BZ560" s="2" t="s">
        <v>220</v>
      </c>
      <c r="CA560" s="4">
        <v>3</v>
      </c>
      <c r="CB560" s="8">
        <v>307.83</v>
      </c>
      <c r="CC560" s="4">
        <v>3</v>
      </c>
      <c r="CD560" s="8">
        <v>307.83</v>
      </c>
      <c r="CE560" s="7"/>
      <c r="CF560" s="7"/>
      <c r="CG560" s="2" t="s">
        <v>230</v>
      </c>
      <c r="CH560" s="2" t="s">
        <v>217</v>
      </c>
      <c r="CI560" s="2" t="s">
        <v>2013</v>
      </c>
      <c r="CJ560" s="2" t="s">
        <v>1649</v>
      </c>
      <c r="CK560" s="2" t="s">
        <v>232</v>
      </c>
      <c r="CL560" s="2" t="s">
        <v>220</v>
      </c>
      <c r="CM560" s="4"/>
      <c r="CN560" s="8"/>
      <c r="CO560" s="4"/>
      <c r="CP560" s="8"/>
      <c r="CQ560" s="7"/>
      <c r="CR560" s="7"/>
      <c r="CS560" s="2" t="s">
        <v>230</v>
      </c>
      <c r="CT560" s="2" t="s">
        <v>217</v>
      </c>
      <c r="CU560" s="2" t="s">
        <v>4000</v>
      </c>
      <c r="CV560" s="2" t="s">
        <v>1729</v>
      </c>
      <c r="CW560" s="2" t="s">
        <v>232</v>
      </c>
      <c r="CX560" s="2" t="s">
        <v>220</v>
      </c>
      <c r="CY560" s="4">
        <v>2</v>
      </c>
      <c r="CZ560" s="8">
        <v>193.68</v>
      </c>
      <c r="DA560" s="4"/>
      <c r="DB560" s="8"/>
      <c r="DC560" s="7"/>
      <c r="DD560" s="7"/>
      <c r="DE560" s="2" t="s">
        <v>230</v>
      </c>
      <c r="DF560" s="2" t="s">
        <v>217</v>
      </c>
      <c r="DG560" s="2" t="s">
        <v>4186</v>
      </c>
      <c r="DH560" s="2" t="s">
        <v>4211</v>
      </c>
      <c r="DI560" s="2" t="s">
        <v>232</v>
      </c>
      <c r="DJ560" s="2" t="s">
        <v>220</v>
      </c>
      <c r="DK560" s="4">
        <v>3</v>
      </c>
      <c r="DL560" s="8">
        <v>294.81</v>
      </c>
      <c r="DM560" s="4"/>
      <c r="DN560" s="8"/>
      <c r="DO560" s="7"/>
      <c r="DP560" s="7"/>
      <c r="DQ560" s="2" t="s">
        <v>230</v>
      </c>
      <c r="DR560" s="2" t="s">
        <v>217</v>
      </c>
      <c r="DS560" s="2" t="s">
        <v>2450</v>
      </c>
      <c r="DT560" s="2" t="s">
        <v>1538</v>
      </c>
      <c r="DU560" s="2" t="s">
        <v>232</v>
      </c>
      <c r="DV560" s="2" t="s">
        <v>220</v>
      </c>
      <c r="DW560" s="4">
        <v>1</v>
      </c>
      <c r="DX560" s="8">
        <v>96.59</v>
      </c>
      <c r="DY560" s="4"/>
      <c r="DZ560" s="8"/>
      <c r="EA560" s="7"/>
      <c r="EB560" s="7"/>
      <c r="EC560" s="2" t="s">
        <v>230</v>
      </c>
      <c r="ED560" s="2" t="s">
        <v>217</v>
      </c>
      <c r="EE560" s="2" t="s">
        <v>3239</v>
      </c>
      <c r="EF560" s="2" t="s">
        <v>2920</v>
      </c>
      <c r="EG560" s="2" t="s">
        <v>232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230</v>
      </c>
      <c r="EP560" s="2" t="s">
        <v>217</v>
      </c>
      <c r="EQ560" s="2" t="s">
        <v>312</v>
      </c>
      <c r="ER560" s="2" t="s">
        <v>4212</v>
      </c>
      <c r="ES560" s="2" t="s">
        <v>232</v>
      </c>
      <c r="ET560" s="2" t="s">
        <v>220</v>
      </c>
      <c r="EU560" s="4">
        <v>2</v>
      </c>
      <c r="EV560" s="8">
        <v>190.1</v>
      </c>
      <c r="EW560" s="4">
        <v>1</v>
      </c>
      <c r="EX560" s="8">
        <v>95.05</v>
      </c>
      <c r="EY560" s="7">
        <v>1</v>
      </c>
      <c r="EZ560" s="7">
        <v>1</v>
      </c>
      <c r="FA560" s="2" t="s">
        <v>230</v>
      </c>
      <c r="FB560" s="2" t="s">
        <v>217</v>
      </c>
      <c r="FC560" s="2" t="s">
        <v>676</v>
      </c>
      <c r="FD560" s="2" t="s">
        <v>2933</v>
      </c>
      <c r="FE560" s="2" t="s">
        <v>232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230</v>
      </c>
      <c r="FN560" s="2" t="s">
        <v>217</v>
      </c>
      <c r="FO560" s="2" t="s">
        <v>246</v>
      </c>
      <c r="FP560" s="2" t="s">
        <v>287</v>
      </c>
      <c r="FQ560" s="2" t="s">
        <v>232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277</v>
      </c>
      <c r="FZ560" s="2" t="s">
        <v>217</v>
      </c>
      <c r="GA560" s="2" t="s">
        <v>220</v>
      </c>
      <c r="GB560" s="2" t="s">
        <v>220</v>
      </c>
      <c r="GC560" s="2" t="s">
        <v>232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230</v>
      </c>
      <c r="GL560" s="2" t="s">
        <v>217</v>
      </c>
      <c r="GM560" s="2" t="s">
        <v>380</v>
      </c>
      <c r="GN560" s="2" t="s">
        <v>220</v>
      </c>
      <c r="GO560" s="2" t="s">
        <v>232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268</v>
      </c>
      <c r="GX560" s="2" t="s">
        <v>217</v>
      </c>
      <c r="GY560" s="2" t="s">
        <v>220</v>
      </c>
      <c r="GZ560" s="2" t="s">
        <v>220</v>
      </c>
      <c r="HA560" s="2" t="s">
        <v>232</v>
      </c>
      <c r="HB560" s="2" t="s">
        <v>220</v>
      </c>
      <c r="HC560" s="4"/>
      <c r="HD560" s="8"/>
      <c r="HE560" s="4">
        <v>4</v>
      </c>
      <c r="HF560" s="8">
        <v>406.72</v>
      </c>
      <c r="HG560" s="7">
        <v>-1</v>
      </c>
      <c r="HH560" s="7">
        <v>-1</v>
      </c>
      <c r="HI560" s="2" t="s">
        <v>230</v>
      </c>
      <c r="HJ560" s="2" t="s">
        <v>217</v>
      </c>
      <c r="HK560" s="2" t="s">
        <v>640</v>
      </c>
      <c r="HL560" s="2" t="s">
        <v>961</v>
      </c>
      <c r="HM560" s="2" t="s">
        <v>232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217</v>
      </c>
      <c r="HW560" s="2" t="s">
        <v>885</v>
      </c>
      <c r="HX560" s="2" t="s">
        <v>220</v>
      </c>
      <c r="HY560" s="2" t="s">
        <v>232</v>
      </c>
      <c r="HZ560" s="2" t="s">
        <v>220</v>
      </c>
      <c r="IA560" s="4"/>
      <c r="IB560" s="8"/>
      <c r="IC560" s="4"/>
      <c r="ID560" s="8"/>
      <c r="IE560" s="7"/>
      <c r="IF560" s="7"/>
      <c r="IG560" s="2" t="s">
        <v>230</v>
      </c>
      <c r="IH560" s="2" t="s">
        <v>217</v>
      </c>
      <c r="II560" s="2" t="s">
        <v>595</v>
      </c>
      <c r="IJ560" s="2" t="s">
        <v>3860</v>
      </c>
      <c r="IK560" s="2" t="s">
        <v>232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230</v>
      </c>
      <c r="IT560" s="2" t="s">
        <v>217</v>
      </c>
      <c r="IU560" s="2" t="s">
        <v>3502</v>
      </c>
      <c r="IV560" s="2" t="s">
        <v>2194</v>
      </c>
      <c r="IW560" s="2" t="s">
        <v>232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230</v>
      </c>
      <c r="JF560" s="2" t="s">
        <v>217</v>
      </c>
      <c r="JG560" s="2" t="s">
        <v>1061</v>
      </c>
      <c r="JH560" s="2" t="s">
        <v>220</v>
      </c>
      <c r="JI560" s="2" t="s">
        <v>232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230</v>
      </c>
      <c r="JR560" s="2" t="s">
        <v>217</v>
      </c>
      <c r="JS560" s="2" t="s">
        <v>428</v>
      </c>
      <c r="JT560" s="2" t="s">
        <v>1989</v>
      </c>
      <c r="JU560" s="2" t="s">
        <v>232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230</v>
      </c>
      <c r="KD560" s="2" t="s">
        <v>217</v>
      </c>
      <c r="KE560" s="2" t="s">
        <v>798</v>
      </c>
      <c r="KF560" s="2" t="s">
        <v>220</v>
      </c>
      <c r="KG560" s="2" t="s">
        <v>232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277</v>
      </c>
      <c r="KP560" s="2" t="s">
        <v>217</v>
      </c>
      <c r="KQ560" s="2" t="s">
        <v>220</v>
      </c>
      <c r="KR560" s="2" t="s">
        <v>220</v>
      </c>
      <c r="KS560" s="2" t="s">
        <v>232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268</v>
      </c>
      <c r="LB560" s="2" t="s">
        <v>217</v>
      </c>
      <c r="LC560" s="2" t="s">
        <v>220</v>
      </c>
      <c r="LD560" s="2" t="s">
        <v>220</v>
      </c>
      <c r="LE560" s="2" t="s">
        <v>232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254</v>
      </c>
      <c r="LN560" s="2" t="s">
        <v>217</v>
      </c>
      <c r="LO560" s="2" t="s">
        <v>220</v>
      </c>
      <c r="LP560" s="2" t="s">
        <v>220</v>
      </c>
      <c r="LQ560" s="2" t="s">
        <v>232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230</v>
      </c>
      <c r="LZ560" s="2" t="s">
        <v>270</v>
      </c>
      <c r="MA560" s="2" t="s">
        <v>543</v>
      </c>
      <c r="MB560" s="2" t="s">
        <v>2517</v>
      </c>
      <c r="MC560" s="2" t="s">
        <v>232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230</v>
      </c>
      <c r="ML560" s="2" t="s">
        <v>270</v>
      </c>
      <c r="MM560" s="2" t="s">
        <v>273</v>
      </c>
      <c r="MN560" s="2" t="s">
        <v>4111</v>
      </c>
      <c r="MO560" s="2" t="s">
        <v>232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230</v>
      </c>
      <c r="MX560" s="2" t="s">
        <v>274</v>
      </c>
      <c r="MY560" s="2" t="s">
        <v>1557</v>
      </c>
      <c r="MZ560" s="2" t="s">
        <v>1544</v>
      </c>
      <c r="NA560" s="2" t="s">
        <v>232</v>
      </c>
      <c r="NB560" s="2" t="s">
        <v>220</v>
      </c>
      <c r="NC560" s="4"/>
      <c r="ND560" s="8"/>
      <c r="NE560" s="4"/>
      <c r="NF560" s="8"/>
      <c r="NG560" s="7"/>
      <c r="NH560" s="7"/>
      <c r="NI560" s="2" t="s">
        <v>220</v>
      </c>
      <c r="NJ560" s="2" t="s">
        <v>220</v>
      </c>
      <c r="NK560" s="2" t="s">
        <v>220</v>
      </c>
      <c r="NL560" s="2" t="s">
        <v>220</v>
      </c>
      <c r="NM560" s="2" t="s">
        <v>220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277</v>
      </c>
      <c r="NV560" s="2" t="s">
        <v>217</v>
      </c>
      <c r="NW560" s="2" t="s">
        <v>220</v>
      </c>
      <c r="NX560" s="2" t="s">
        <v>220</v>
      </c>
      <c r="NY560" s="2" t="s">
        <v>232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220</v>
      </c>
      <c r="OH560" s="2" t="s">
        <v>220</v>
      </c>
      <c r="OI560" s="2" t="s">
        <v>220</v>
      </c>
      <c r="OJ560" s="2" t="s">
        <v>220</v>
      </c>
      <c r="OK560" s="2" t="s">
        <v>220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230</v>
      </c>
      <c r="OT560" s="2" t="s">
        <v>270</v>
      </c>
      <c r="OU560" s="2" t="s">
        <v>1420</v>
      </c>
      <c r="OV560" s="2" t="s">
        <v>220</v>
      </c>
      <c r="OW560" s="2" t="s">
        <v>232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220</v>
      </c>
      <c r="PF560" s="2" t="s">
        <v>220</v>
      </c>
      <c r="PG560" s="2" t="s">
        <v>220</v>
      </c>
      <c r="PH560" s="2" t="s">
        <v>220</v>
      </c>
      <c r="PI560" s="2" t="s">
        <v>220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230</v>
      </c>
      <c r="PR560" s="2" t="s">
        <v>270</v>
      </c>
      <c r="PS560" s="2" t="s">
        <v>284</v>
      </c>
      <c r="PT560" s="2" t="s">
        <v>3006</v>
      </c>
      <c r="PU560" s="2" t="s">
        <v>232</v>
      </c>
      <c r="PV560" s="2" t="s">
        <v>220</v>
      </c>
      <c r="PW560" s="4">
        <v>183</v>
      </c>
      <c r="PX560" s="4"/>
      <c r="PY560" s="4"/>
      <c r="PZ560" s="4"/>
      <c r="QA560" s="4">
        <v>59</v>
      </c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>
        <v>190</v>
      </c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>
        <v>130</v>
      </c>
      <c r="RJ560" s="4"/>
      <c r="RK560" s="4"/>
      <c r="RL560" s="4"/>
      <c r="RM560" s="4"/>
      <c r="RN560" s="4"/>
      <c r="RO560" s="4"/>
      <c r="RP560" s="4"/>
      <c r="RQ560" s="4"/>
      <c r="RR560" s="4"/>
      <c r="RS560" s="4">
        <v>50</v>
      </c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>
        <v>60</v>
      </c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>
        <v>140</v>
      </c>
      <c r="SU560" s="4"/>
      <c r="SV560" s="4"/>
      <c r="SW560" s="4"/>
      <c r="SX560" s="4"/>
      <c r="SY560" s="4"/>
      <c r="SZ560" s="4"/>
      <c r="TA560" s="4"/>
      <c r="TB560" s="4">
        <v>100</v>
      </c>
      <c r="TC560" s="4"/>
      <c r="TD560" s="4"/>
      <c r="TE560" s="4"/>
      <c r="TF560" s="4"/>
      <c r="TG560" s="4"/>
      <c r="TH560" s="4"/>
    </row>
    <row r="561">
      <c r="A561" s="2" t="s">
        <v>4213</v>
      </c>
      <c r="B561" s="2" t="s">
        <v>209</v>
      </c>
      <c r="C561" s="2" t="s">
        <v>3945</v>
      </c>
      <c r="D561" s="2" t="s">
        <v>211</v>
      </c>
      <c r="E561" s="2" t="s">
        <v>1372</v>
      </c>
      <c r="F561" s="2" t="s">
        <v>4195</v>
      </c>
      <c r="G561" s="2" t="s">
        <v>4195</v>
      </c>
      <c r="H561" s="2" t="s">
        <v>4195</v>
      </c>
      <c r="I561" s="2" t="s">
        <v>4196</v>
      </c>
      <c r="J561" s="2" t="s">
        <v>3394</v>
      </c>
      <c r="K561" s="2" t="s">
        <v>4197</v>
      </c>
      <c r="L561" s="3">
        <v>93.59</v>
      </c>
      <c r="M561" s="3">
        <v>98.27</v>
      </c>
      <c r="N561" s="3">
        <v>179.99</v>
      </c>
      <c r="O561" s="2" t="s">
        <v>217</v>
      </c>
      <c r="P561" s="2" t="s">
        <v>218</v>
      </c>
      <c r="Q561" s="2" t="s">
        <v>219</v>
      </c>
      <c r="R561" s="2" t="s">
        <v>220</v>
      </c>
      <c r="S561" s="2" t="s">
        <v>4198</v>
      </c>
      <c r="T561" s="2" t="s">
        <v>220</v>
      </c>
      <c r="U561" s="2" t="s">
        <v>220</v>
      </c>
      <c r="V561" s="2" t="s">
        <v>4024</v>
      </c>
      <c r="W561" s="2" t="s">
        <v>3015</v>
      </c>
      <c r="X561" s="2" t="s">
        <v>4199</v>
      </c>
      <c r="Y561" s="2" t="s">
        <v>2921</v>
      </c>
      <c r="Z561" s="4">
        <v>43</v>
      </c>
      <c r="AA561" s="4">
        <f>=ROUNDDOWN(3.58333333333333,0)</f>
      </c>
      <c r="AB561" s="5">
        <v>12</v>
      </c>
      <c r="AC561" s="2" t="s">
        <v>407</v>
      </c>
      <c r="AD561" s="4">
        <v>120</v>
      </c>
      <c r="AE561" s="4">
        <v>360</v>
      </c>
      <c r="AF561" s="6">
        <v>66</v>
      </c>
      <c r="AG561" s="6">
        <v>49</v>
      </c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>
        <v>22</v>
      </c>
      <c r="AQ561" s="8">
        <v>2200.79</v>
      </c>
      <c r="AR561" s="4">
        <v>29</v>
      </c>
      <c r="AS561" s="8">
        <v>2893.1</v>
      </c>
      <c r="AT561" s="7">
        <v>-0.2414</v>
      </c>
      <c r="AU561" s="7">
        <v>-0.2393</v>
      </c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>
        <v>0.1947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>
        <v>22</v>
      </c>
      <c r="BK561" s="8">
        <v>2200.79</v>
      </c>
      <c r="BL561" s="2" t="s">
        <v>4214</v>
      </c>
      <c r="BM561" s="7">
        <v>1</v>
      </c>
      <c r="BN561" s="7">
        <v>1</v>
      </c>
      <c r="BO561" s="4">
        <v>15</v>
      </c>
      <c r="BP561" s="8">
        <v>1503.3</v>
      </c>
      <c r="BQ561" s="4">
        <v>18</v>
      </c>
      <c r="BR561" s="8">
        <v>1834.56</v>
      </c>
      <c r="BS561" s="7">
        <v>-0.1667</v>
      </c>
      <c r="BT561" s="7">
        <v>-0.1806</v>
      </c>
      <c r="BU561" s="2" t="s">
        <v>230</v>
      </c>
      <c r="BV561" s="2" t="s">
        <v>217</v>
      </c>
      <c r="BW561" s="2" t="s">
        <v>220</v>
      </c>
      <c r="BX561" s="2" t="s">
        <v>1709</v>
      </c>
      <c r="BY561" s="2" t="s">
        <v>232</v>
      </c>
      <c r="BZ561" s="2" t="s">
        <v>220</v>
      </c>
      <c r="CA561" s="4">
        <v>1</v>
      </c>
      <c r="CB561" s="8">
        <v>102.61</v>
      </c>
      <c r="CC561" s="4">
        <v>2</v>
      </c>
      <c r="CD561" s="8">
        <v>205.22</v>
      </c>
      <c r="CE561" s="7">
        <v>-0.5</v>
      </c>
      <c r="CF561" s="7">
        <v>-0.5</v>
      </c>
      <c r="CG561" s="2" t="s">
        <v>230</v>
      </c>
      <c r="CH561" s="2" t="s">
        <v>217</v>
      </c>
      <c r="CI561" s="2" t="s">
        <v>2013</v>
      </c>
      <c r="CJ561" s="2" t="s">
        <v>4126</v>
      </c>
      <c r="CK561" s="2" t="s">
        <v>232</v>
      </c>
      <c r="CL561" s="2" t="s">
        <v>220</v>
      </c>
      <c r="CM561" s="4"/>
      <c r="CN561" s="8"/>
      <c r="CO561" s="4">
        <v>6</v>
      </c>
      <c r="CP561" s="8">
        <v>561.54</v>
      </c>
      <c r="CQ561" s="7">
        <v>-1</v>
      </c>
      <c r="CR561" s="7">
        <v>-1</v>
      </c>
      <c r="CS561" s="2" t="s">
        <v>230</v>
      </c>
      <c r="CT561" s="2" t="s">
        <v>217</v>
      </c>
      <c r="CU561" s="2" t="s">
        <v>4000</v>
      </c>
      <c r="CV561" s="2" t="s">
        <v>443</v>
      </c>
      <c r="CW561" s="2" t="s">
        <v>232</v>
      </c>
      <c r="CX561" s="2" t="s">
        <v>220</v>
      </c>
      <c r="CY561" s="4">
        <v>2</v>
      </c>
      <c r="CZ561" s="8">
        <v>193.68</v>
      </c>
      <c r="DA561" s="4"/>
      <c r="DB561" s="8"/>
      <c r="DC561" s="7"/>
      <c r="DD561" s="7"/>
      <c r="DE561" s="2" t="s">
        <v>230</v>
      </c>
      <c r="DF561" s="2" t="s">
        <v>217</v>
      </c>
      <c r="DG561" s="2" t="s">
        <v>2767</v>
      </c>
      <c r="DH561" s="2" t="s">
        <v>1463</v>
      </c>
      <c r="DI561" s="2" t="s">
        <v>232</v>
      </c>
      <c r="DJ561" s="2" t="s">
        <v>220</v>
      </c>
      <c r="DK561" s="4"/>
      <c r="DL561" s="8"/>
      <c r="DM561" s="4"/>
      <c r="DN561" s="8"/>
      <c r="DO561" s="7"/>
      <c r="DP561" s="7"/>
      <c r="DQ561" s="2" t="s">
        <v>230</v>
      </c>
      <c r="DR561" s="2" t="s">
        <v>217</v>
      </c>
      <c r="DS561" s="2" t="s">
        <v>2450</v>
      </c>
      <c r="DT561" s="2" t="s">
        <v>2928</v>
      </c>
      <c r="DU561" s="2" t="s">
        <v>232</v>
      </c>
      <c r="DV561" s="2" t="s">
        <v>220</v>
      </c>
      <c r="DW561" s="4"/>
      <c r="DX561" s="8"/>
      <c r="DY561" s="4"/>
      <c r="DZ561" s="8"/>
      <c r="EA561" s="7"/>
      <c r="EB561" s="7"/>
      <c r="EC561" s="2" t="s">
        <v>230</v>
      </c>
      <c r="ED561" s="2" t="s">
        <v>217</v>
      </c>
      <c r="EE561" s="2" t="s">
        <v>3239</v>
      </c>
      <c r="EF561" s="2" t="s">
        <v>687</v>
      </c>
      <c r="EG561" s="2" t="s">
        <v>232</v>
      </c>
      <c r="EH561" s="2" t="s">
        <v>220</v>
      </c>
      <c r="EI561" s="4">
        <v>2</v>
      </c>
      <c r="EJ561" s="8">
        <v>211.1</v>
      </c>
      <c r="EK561" s="4"/>
      <c r="EL561" s="8"/>
      <c r="EM561" s="7"/>
      <c r="EN561" s="7"/>
      <c r="EO561" s="2" t="s">
        <v>230</v>
      </c>
      <c r="EP561" s="2" t="s">
        <v>217</v>
      </c>
      <c r="EQ561" s="2" t="s">
        <v>312</v>
      </c>
      <c r="ER561" s="2" t="s">
        <v>1777</v>
      </c>
      <c r="ES561" s="2" t="s">
        <v>232</v>
      </c>
      <c r="ET561" s="2" t="s">
        <v>220</v>
      </c>
      <c r="EU561" s="4">
        <v>2</v>
      </c>
      <c r="EV561" s="8">
        <v>190.1</v>
      </c>
      <c r="EW561" s="4">
        <v>2</v>
      </c>
      <c r="EX561" s="8">
        <v>190.1</v>
      </c>
      <c r="EY561" s="7"/>
      <c r="EZ561" s="7"/>
      <c r="FA561" s="2" t="s">
        <v>230</v>
      </c>
      <c r="FB561" s="2" t="s">
        <v>217</v>
      </c>
      <c r="FC561" s="2" t="s">
        <v>676</v>
      </c>
      <c r="FD561" s="2" t="s">
        <v>2833</v>
      </c>
      <c r="FE561" s="2" t="s">
        <v>232</v>
      </c>
      <c r="FF561" s="2" t="s">
        <v>220</v>
      </c>
      <c r="FG561" s="4"/>
      <c r="FH561" s="8"/>
      <c r="FI561" s="4"/>
      <c r="FJ561" s="8"/>
      <c r="FK561" s="7"/>
      <c r="FL561" s="7"/>
      <c r="FM561" s="2" t="s">
        <v>230</v>
      </c>
      <c r="FN561" s="2" t="s">
        <v>217</v>
      </c>
      <c r="FO561" s="2" t="s">
        <v>246</v>
      </c>
      <c r="FP561" s="2" t="s">
        <v>2456</v>
      </c>
      <c r="FQ561" s="2" t="s">
        <v>232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277</v>
      </c>
      <c r="FZ561" s="2" t="s">
        <v>217</v>
      </c>
      <c r="GA561" s="2" t="s">
        <v>220</v>
      </c>
      <c r="GB561" s="2" t="s">
        <v>220</v>
      </c>
      <c r="GC561" s="2" t="s">
        <v>232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230</v>
      </c>
      <c r="GL561" s="2" t="s">
        <v>217</v>
      </c>
      <c r="GM561" s="2" t="s">
        <v>380</v>
      </c>
      <c r="GN561" s="2" t="s">
        <v>220</v>
      </c>
      <c r="GO561" s="2" t="s">
        <v>232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268</v>
      </c>
      <c r="GX561" s="2" t="s">
        <v>217</v>
      </c>
      <c r="GY561" s="2" t="s">
        <v>220</v>
      </c>
      <c r="GZ561" s="2" t="s">
        <v>220</v>
      </c>
      <c r="HA561" s="2" t="s">
        <v>232</v>
      </c>
      <c r="HB561" s="2" t="s">
        <v>220</v>
      </c>
      <c r="HC561" s="4"/>
      <c r="HD561" s="8"/>
      <c r="HE561" s="4">
        <v>1</v>
      </c>
      <c r="HF561" s="8">
        <v>101.68</v>
      </c>
      <c r="HG561" s="7">
        <v>-1</v>
      </c>
      <c r="HH561" s="7">
        <v>-1</v>
      </c>
      <c r="HI561" s="2" t="s">
        <v>230</v>
      </c>
      <c r="HJ561" s="2" t="s">
        <v>217</v>
      </c>
      <c r="HK561" s="2" t="s">
        <v>640</v>
      </c>
      <c r="HL561" s="2" t="s">
        <v>2166</v>
      </c>
      <c r="HM561" s="2" t="s">
        <v>232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217</v>
      </c>
      <c r="HW561" s="2" t="s">
        <v>885</v>
      </c>
      <c r="HX561" s="2" t="s">
        <v>220</v>
      </c>
      <c r="HY561" s="2" t="s">
        <v>232</v>
      </c>
      <c r="HZ561" s="2" t="s">
        <v>220</v>
      </c>
      <c r="IA561" s="4"/>
      <c r="IB561" s="8"/>
      <c r="IC561" s="4"/>
      <c r="ID561" s="8"/>
      <c r="IE561" s="7"/>
      <c r="IF561" s="7"/>
      <c r="IG561" s="2" t="s">
        <v>230</v>
      </c>
      <c r="IH561" s="2" t="s">
        <v>217</v>
      </c>
      <c r="II561" s="2" t="s">
        <v>595</v>
      </c>
      <c r="IJ561" s="2" t="s">
        <v>3242</v>
      </c>
      <c r="IK561" s="2" t="s">
        <v>232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230</v>
      </c>
      <c r="IT561" s="2" t="s">
        <v>217</v>
      </c>
      <c r="IU561" s="2" t="s">
        <v>1251</v>
      </c>
      <c r="IV561" s="2" t="s">
        <v>529</v>
      </c>
      <c r="IW561" s="2" t="s">
        <v>232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230</v>
      </c>
      <c r="JF561" s="2" t="s">
        <v>217</v>
      </c>
      <c r="JG561" s="2" t="s">
        <v>329</v>
      </c>
      <c r="JH561" s="2" t="s">
        <v>220</v>
      </c>
      <c r="JI561" s="2" t="s">
        <v>232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230</v>
      </c>
      <c r="JR561" s="2" t="s">
        <v>217</v>
      </c>
      <c r="JS561" s="2" t="s">
        <v>998</v>
      </c>
      <c r="JT561" s="2" t="s">
        <v>3396</v>
      </c>
      <c r="JU561" s="2" t="s">
        <v>232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230</v>
      </c>
      <c r="KD561" s="2" t="s">
        <v>217</v>
      </c>
      <c r="KE561" s="2" t="s">
        <v>798</v>
      </c>
      <c r="KF561" s="2" t="s">
        <v>220</v>
      </c>
      <c r="KG561" s="2" t="s">
        <v>232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277</v>
      </c>
      <c r="KP561" s="2" t="s">
        <v>217</v>
      </c>
      <c r="KQ561" s="2" t="s">
        <v>220</v>
      </c>
      <c r="KR561" s="2" t="s">
        <v>220</v>
      </c>
      <c r="KS561" s="2" t="s">
        <v>232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268</v>
      </c>
      <c r="LB561" s="2" t="s">
        <v>217</v>
      </c>
      <c r="LC561" s="2" t="s">
        <v>220</v>
      </c>
      <c r="LD561" s="2" t="s">
        <v>220</v>
      </c>
      <c r="LE561" s="2" t="s">
        <v>232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254</v>
      </c>
      <c r="LN561" s="2" t="s">
        <v>217</v>
      </c>
      <c r="LO561" s="2" t="s">
        <v>220</v>
      </c>
      <c r="LP561" s="2" t="s">
        <v>220</v>
      </c>
      <c r="LQ561" s="2" t="s">
        <v>232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230</v>
      </c>
      <c r="LZ561" s="2" t="s">
        <v>270</v>
      </c>
      <c r="MA561" s="2" t="s">
        <v>543</v>
      </c>
      <c r="MB561" s="2" t="s">
        <v>220</v>
      </c>
      <c r="MC561" s="2" t="s">
        <v>232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230</v>
      </c>
      <c r="ML561" s="2" t="s">
        <v>270</v>
      </c>
      <c r="MM561" s="2" t="s">
        <v>273</v>
      </c>
      <c r="MN561" s="2" t="s">
        <v>3539</v>
      </c>
      <c r="MO561" s="2" t="s">
        <v>232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230</v>
      </c>
      <c r="MX561" s="2" t="s">
        <v>274</v>
      </c>
      <c r="MY561" s="2" t="s">
        <v>1557</v>
      </c>
      <c r="MZ561" s="2" t="s">
        <v>1419</v>
      </c>
      <c r="NA561" s="2" t="s">
        <v>232</v>
      </c>
      <c r="NB561" s="2" t="s">
        <v>220</v>
      </c>
      <c r="NC561" s="4"/>
      <c r="ND561" s="8"/>
      <c r="NE561" s="4"/>
      <c r="NF561" s="8"/>
      <c r="NG561" s="7"/>
      <c r="NH561" s="7"/>
      <c r="NI561" s="2" t="s">
        <v>220</v>
      </c>
      <c r="NJ561" s="2" t="s">
        <v>220</v>
      </c>
      <c r="NK561" s="2" t="s">
        <v>220</v>
      </c>
      <c r="NL561" s="2" t="s">
        <v>220</v>
      </c>
      <c r="NM561" s="2" t="s">
        <v>220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277</v>
      </c>
      <c r="NV561" s="2" t="s">
        <v>217</v>
      </c>
      <c r="NW561" s="2" t="s">
        <v>220</v>
      </c>
      <c r="NX561" s="2" t="s">
        <v>220</v>
      </c>
      <c r="NY561" s="2" t="s">
        <v>232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220</v>
      </c>
      <c r="OH561" s="2" t="s">
        <v>220</v>
      </c>
      <c r="OI561" s="2" t="s">
        <v>220</v>
      </c>
      <c r="OJ561" s="2" t="s">
        <v>220</v>
      </c>
      <c r="OK561" s="2" t="s">
        <v>220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230</v>
      </c>
      <c r="OT561" s="2" t="s">
        <v>270</v>
      </c>
      <c r="OU561" s="2" t="s">
        <v>1420</v>
      </c>
      <c r="OV561" s="2" t="s">
        <v>220</v>
      </c>
      <c r="OW561" s="2" t="s">
        <v>232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220</v>
      </c>
      <c r="PF561" s="2" t="s">
        <v>220</v>
      </c>
      <c r="PG561" s="2" t="s">
        <v>220</v>
      </c>
      <c r="PH561" s="2" t="s">
        <v>220</v>
      </c>
      <c r="PI561" s="2" t="s">
        <v>220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230</v>
      </c>
      <c r="PR561" s="2" t="s">
        <v>270</v>
      </c>
      <c r="PS561" s="2" t="s">
        <v>284</v>
      </c>
      <c r="PT561" s="2" t="s">
        <v>967</v>
      </c>
      <c r="PU561" s="2" t="s">
        <v>232</v>
      </c>
      <c r="PV561" s="2" t="s">
        <v>220</v>
      </c>
      <c r="PW561" s="4">
        <v>12</v>
      </c>
      <c r="PX561" s="4"/>
      <c r="PY561" s="4"/>
      <c r="PZ561" s="4"/>
      <c r="QA561" s="4">
        <v>31</v>
      </c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>
        <v>120</v>
      </c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>
        <v>110</v>
      </c>
      <c r="RJ561" s="4"/>
      <c r="RK561" s="4"/>
      <c r="RL561" s="4"/>
      <c r="RM561" s="4"/>
      <c r="RN561" s="4"/>
      <c r="RO561" s="4"/>
      <c r="RP561" s="4"/>
      <c r="RQ561" s="4"/>
      <c r="RR561" s="4"/>
      <c r="RS561" s="4">
        <v>80</v>
      </c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>
        <v>50</v>
      </c>
      <c r="TC561" s="4"/>
      <c r="TD561" s="4"/>
      <c r="TE561" s="4"/>
      <c r="TF561" s="4"/>
      <c r="TG561" s="4"/>
      <c r="TH561" s="4"/>
    </row>
    <row r="562">
      <c r="A562" s="2" t="s">
        <v>4215</v>
      </c>
      <c r="B562" s="2" t="s">
        <v>209</v>
      </c>
      <c r="C562" s="2" t="s">
        <v>3945</v>
      </c>
      <c r="D562" s="2" t="s">
        <v>211</v>
      </c>
      <c r="E562" s="2" t="s">
        <v>1372</v>
      </c>
      <c r="F562" s="2" t="s">
        <v>4216</v>
      </c>
      <c r="G562" s="2" t="s">
        <v>4216</v>
      </c>
      <c r="H562" s="2" t="s">
        <v>4216</v>
      </c>
      <c r="I562" s="2" t="s">
        <v>4217</v>
      </c>
      <c r="J562" s="2" t="s">
        <v>1492</v>
      </c>
      <c r="K562" s="2" t="s">
        <v>1528</v>
      </c>
      <c r="L562" s="3">
        <v>56.09</v>
      </c>
      <c r="M562" s="3">
        <v>58.9</v>
      </c>
      <c r="N562" s="3">
        <v>109.99</v>
      </c>
      <c r="O562" s="2" t="s">
        <v>217</v>
      </c>
      <c r="P562" s="2" t="s">
        <v>439</v>
      </c>
      <c r="Q562" s="2" t="s">
        <v>219</v>
      </c>
      <c r="R562" s="2" t="s">
        <v>220</v>
      </c>
      <c r="S562" s="2" t="s">
        <v>4218</v>
      </c>
      <c r="T562" s="2" t="s">
        <v>220</v>
      </c>
      <c r="U562" s="2" t="s">
        <v>220</v>
      </c>
      <c r="V562" s="2" t="s">
        <v>1585</v>
      </c>
      <c r="W562" s="2" t="s">
        <v>3015</v>
      </c>
      <c r="X562" s="2" t="s">
        <v>1672</v>
      </c>
      <c r="Y562" s="2" t="s">
        <v>582</v>
      </c>
      <c r="Z562" s="4">
        <v>113</v>
      </c>
      <c r="AA562" s="4">
        <f>=ROUNDDOWN(18.8333333333333,0)</f>
      </c>
      <c r="AB562" s="5">
        <v>6</v>
      </c>
      <c r="AC562" s="2" t="s">
        <v>407</v>
      </c>
      <c r="AD562" s="4">
        <v>40</v>
      </c>
      <c r="AE562" s="4">
        <v>190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5</v>
      </c>
      <c r="AQ562" s="8">
        <v>296.75</v>
      </c>
      <c r="AR562" s="4">
        <v>17</v>
      </c>
      <c r="AS562" s="8">
        <v>1014.47</v>
      </c>
      <c r="AT562" s="7">
        <v>-0.7059</v>
      </c>
      <c r="AU562" s="7">
        <v>-0.7075</v>
      </c>
      <c r="AV562" s="4">
        <v>56</v>
      </c>
      <c r="AW562" s="8">
        <v>4604.15</v>
      </c>
      <c r="AX562" s="4">
        <v>49</v>
      </c>
      <c r="AY562" s="8">
        <v>3595.09</v>
      </c>
      <c r="AZ562" s="7">
        <v>0.1429</v>
      </c>
      <c r="BA562" s="7">
        <v>0.2807</v>
      </c>
      <c r="BB562" s="7">
        <v>0.0645</v>
      </c>
      <c r="BC562" s="4">
        <v>56</v>
      </c>
      <c r="BD562" s="8">
        <v>4604.15</v>
      </c>
      <c r="BE562" s="4">
        <v>49</v>
      </c>
      <c r="BF562" s="8">
        <v>3595.09</v>
      </c>
      <c r="BG562" s="7">
        <v>0.1429</v>
      </c>
      <c r="BH562" s="7">
        <v>0.2807</v>
      </c>
      <c r="BI562" s="7">
        <v>1</v>
      </c>
      <c r="BJ562" s="4">
        <v>5</v>
      </c>
      <c r="BK562" s="8">
        <v>296.75</v>
      </c>
      <c r="BL562" s="2" t="s">
        <v>4219</v>
      </c>
      <c r="BM562" s="7">
        <v>1</v>
      </c>
      <c r="BN562" s="7">
        <v>1</v>
      </c>
      <c r="BO562" s="4">
        <v>4</v>
      </c>
      <c r="BP562" s="8">
        <v>239.8</v>
      </c>
      <c r="BQ562" s="4">
        <v>13</v>
      </c>
      <c r="BR562" s="8">
        <v>779.35</v>
      </c>
      <c r="BS562" s="7">
        <v>-0.6923</v>
      </c>
      <c r="BT562" s="7">
        <v>-0.6923</v>
      </c>
      <c r="BU562" s="2" t="s">
        <v>230</v>
      </c>
      <c r="BV562" s="2" t="s">
        <v>217</v>
      </c>
      <c r="BW562" s="2" t="s">
        <v>220</v>
      </c>
      <c r="BX562" s="2" t="s">
        <v>2317</v>
      </c>
      <c r="BY562" s="2" t="s">
        <v>232</v>
      </c>
      <c r="BZ562" s="2" t="s">
        <v>220</v>
      </c>
      <c r="CA562" s="4"/>
      <c r="CB562" s="8"/>
      <c r="CC562" s="4">
        <v>2</v>
      </c>
      <c r="CD562" s="8">
        <v>120.74</v>
      </c>
      <c r="CE562" s="7">
        <v>-1</v>
      </c>
      <c r="CF562" s="7">
        <v>-1</v>
      </c>
      <c r="CG562" s="2" t="s">
        <v>230</v>
      </c>
      <c r="CH562" s="2" t="s">
        <v>217</v>
      </c>
      <c r="CI562" s="2" t="s">
        <v>591</v>
      </c>
      <c r="CJ562" s="2" t="s">
        <v>1641</v>
      </c>
      <c r="CK562" s="2" t="s">
        <v>232</v>
      </c>
      <c r="CL562" s="2" t="s">
        <v>220</v>
      </c>
      <c r="CM562" s="4"/>
      <c r="CN562" s="8"/>
      <c r="CO562" s="4">
        <v>2</v>
      </c>
      <c r="CP562" s="8">
        <v>114.38</v>
      </c>
      <c r="CQ562" s="7">
        <v>-1</v>
      </c>
      <c r="CR562" s="7">
        <v>-1</v>
      </c>
      <c r="CS562" s="2" t="s">
        <v>230</v>
      </c>
      <c r="CT562" s="2" t="s">
        <v>274</v>
      </c>
      <c r="CU562" s="2" t="s">
        <v>4000</v>
      </c>
      <c r="CV562" s="2" t="s">
        <v>685</v>
      </c>
      <c r="CW562" s="2" t="s">
        <v>269</v>
      </c>
      <c r="CX562" s="2" t="s">
        <v>220</v>
      </c>
      <c r="CY562" s="4">
        <v>1</v>
      </c>
      <c r="CZ562" s="8">
        <v>56.95</v>
      </c>
      <c r="DA562" s="4"/>
      <c r="DB562" s="8"/>
      <c r="DC562" s="7"/>
      <c r="DD562" s="7"/>
      <c r="DE562" s="2" t="s">
        <v>230</v>
      </c>
      <c r="DF562" s="2" t="s">
        <v>217</v>
      </c>
      <c r="DG562" s="2" t="s">
        <v>589</v>
      </c>
      <c r="DH562" s="2" t="s">
        <v>2620</v>
      </c>
      <c r="DI562" s="2" t="s">
        <v>232</v>
      </c>
      <c r="DJ562" s="2" t="s">
        <v>220</v>
      </c>
      <c r="DK562" s="4"/>
      <c r="DL562" s="8"/>
      <c r="DM562" s="4"/>
      <c r="DN562" s="8"/>
      <c r="DO562" s="7"/>
      <c r="DP562" s="7"/>
      <c r="DQ562" s="2" t="s">
        <v>230</v>
      </c>
      <c r="DR562" s="2" t="s">
        <v>217</v>
      </c>
      <c r="DS562" s="2" t="s">
        <v>591</v>
      </c>
      <c r="DT562" s="2" t="s">
        <v>2254</v>
      </c>
      <c r="DU562" s="2" t="s">
        <v>232</v>
      </c>
      <c r="DV562" s="2" t="s">
        <v>220</v>
      </c>
      <c r="DW562" s="4"/>
      <c r="DX562" s="8"/>
      <c r="DY562" s="4"/>
      <c r="DZ562" s="8"/>
      <c r="EA562" s="7"/>
      <c r="EB562" s="7"/>
      <c r="EC562" s="2" t="s">
        <v>230</v>
      </c>
      <c r="ED562" s="2" t="s">
        <v>217</v>
      </c>
      <c r="EE562" s="2" t="s">
        <v>591</v>
      </c>
      <c r="EF562" s="2" t="s">
        <v>2786</v>
      </c>
      <c r="EG562" s="2" t="s">
        <v>232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230</v>
      </c>
      <c r="EP562" s="2" t="s">
        <v>217</v>
      </c>
      <c r="EQ562" s="2" t="s">
        <v>1090</v>
      </c>
      <c r="ER562" s="2" t="s">
        <v>220</v>
      </c>
      <c r="ES562" s="2" t="s">
        <v>232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230</v>
      </c>
      <c r="FB562" s="2" t="s">
        <v>217</v>
      </c>
      <c r="FC562" s="2" t="s">
        <v>591</v>
      </c>
      <c r="FD562" s="2" t="s">
        <v>1693</v>
      </c>
      <c r="FE562" s="2" t="s">
        <v>232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230</v>
      </c>
      <c r="FN562" s="2" t="s">
        <v>217</v>
      </c>
      <c r="FO562" s="2" t="s">
        <v>246</v>
      </c>
      <c r="FP562" s="2" t="s">
        <v>2949</v>
      </c>
      <c r="FQ562" s="2" t="s">
        <v>232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277</v>
      </c>
      <c r="FZ562" s="2" t="s">
        <v>217</v>
      </c>
      <c r="GA562" s="2" t="s">
        <v>220</v>
      </c>
      <c r="GB562" s="2" t="s">
        <v>220</v>
      </c>
      <c r="GC562" s="2" t="s">
        <v>232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230</v>
      </c>
      <c r="GL562" s="2" t="s">
        <v>217</v>
      </c>
      <c r="GM562" s="2" t="s">
        <v>380</v>
      </c>
      <c r="GN562" s="2" t="s">
        <v>220</v>
      </c>
      <c r="GO562" s="2" t="s">
        <v>232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268</v>
      </c>
      <c r="GX562" s="2" t="s">
        <v>217</v>
      </c>
      <c r="GY562" s="2" t="s">
        <v>220</v>
      </c>
      <c r="GZ562" s="2" t="s">
        <v>220</v>
      </c>
      <c r="HA562" s="2" t="s">
        <v>232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230</v>
      </c>
      <c r="HJ562" s="2" t="s">
        <v>217</v>
      </c>
      <c r="HK562" s="2" t="s">
        <v>640</v>
      </c>
      <c r="HL562" s="2" t="s">
        <v>3677</v>
      </c>
      <c r="HM562" s="2" t="s">
        <v>232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230</v>
      </c>
      <c r="HV562" s="2" t="s">
        <v>217</v>
      </c>
      <c r="HW562" s="2" t="s">
        <v>885</v>
      </c>
      <c r="HX562" s="2" t="s">
        <v>220</v>
      </c>
      <c r="HY562" s="2" t="s">
        <v>232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230</v>
      </c>
      <c r="IH562" s="2" t="s">
        <v>217</v>
      </c>
      <c r="II562" s="2" t="s">
        <v>591</v>
      </c>
      <c r="IJ562" s="2" t="s">
        <v>2861</v>
      </c>
      <c r="IK562" s="2" t="s">
        <v>232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230</v>
      </c>
      <c r="IT562" s="2" t="s">
        <v>217</v>
      </c>
      <c r="IU562" s="2" t="s">
        <v>1357</v>
      </c>
      <c r="IV562" s="2" t="s">
        <v>3406</v>
      </c>
      <c r="IW562" s="2" t="s">
        <v>232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254</v>
      </c>
      <c r="JF562" s="2" t="s">
        <v>217</v>
      </c>
      <c r="JG562" s="2" t="s">
        <v>220</v>
      </c>
      <c r="JH562" s="2" t="s">
        <v>220</v>
      </c>
      <c r="JI562" s="2" t="s">
        <v>232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277</v>
      </c>
      <c r="JR562" s="2" t="s">
        <v>217</v>
      </c>
      <c r="JS562" s="2" t="s">
        <v>220</v>
      </c>
      <c r="JT562" s="2" t="s">
        <v>220</v>
      </c>
      <c r="JU562" s="2" t="s">
        <v>232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277</v>
      </c>
      <c r="KD562" s="2" t="s">
        <v>217</v>
      </c>
      <c r="KE562" s="2" t="s">
        <v>220</v>
      </c>
      <c r="KF562" s="2" t="s">
        <v>220</v>
      </c>
      <c r="KG562" s="2" t="s">
        <v>232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254</v>
      </c>
      <c r="KP562" s="2" t="s">
        <v>217</v>
      </c>
      <c r="KQ562" s="2" t="s">
        <v>220</v>
      </c>
      <c r="KR562" s="2" t="s">
        <v>220</v>
      </c>
      <c r="KS562" s="2" t="s">
        <v>232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268</v>
      </c>
      <c r="LB562" s="2" t="s">
        <v>217</v>
      </c>
      <c r="LC562" s="2" t="s">
        <v>220</v>
      </c>
      <c r="LD562" s="2" t="s">
        <v>220</v>
      </c>
      <c r="LE562" s="2" t="s">
        <v>232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254</v>
      </c>
      <c r="LN562" s="2" t="s">
        <v>217</v>
      </c>
      <c r="LO562" s="2" t="s">
        <v>220</v>
      </c>
      <c r="LP562" s="2" t="s">
        <v>220</v>
      </c>
      <c r="LQ562" s="2" t="s">
        <v>232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230</v>
      </c>
      <c r="LZ562" s="2" t="s">
        <v>270</v>
      </c>
      <c r="MA562" s="2" t="s">
        <v>543</v>
      </c>
      <c r="MB562" s="2" t="s">
        <v>807</v>
      </c>
      <c r="MC562" s="2" t="s">
        <v>232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277</v>
      </c>
      <c r="ML562" s="2" t="s">
        <v>217</v>
      </c>
      <c r="MM562" s="2" t="s">
        <v>220</v>
      </c>
      <c r="MN562" s="2" t="s">
        <v>220</v>
      </c>
      <c r="MO562" s="2" t="s">
        <v>232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230</v>
      </c>
      <c r="MX562" s="2" t="s">
        <v>274</v>
      </c>
      <c r="MY562" s="2" t="s">
        <v>2338</v>
      </c>
      <c r="MZ562" s="2" t="s">
        <v>600</v>
      </c>
      <c r="NA562" s="2" t="s">
        <v>232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220</v>
      </c>
      <c r="NJ562" s="2" t="s">
        <v>220</v>
      </c>
      <c r="NK562" s="2" t="s">
        <v>220</v>
      </c>
      <c r="NL562" s="2" t="s">
        <v>220</v>
      </c>
      <c r="NM562" s="2" t="s">
        <v>220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277</v>
      </c>
      <c r="NV562" s="2" t="s">
        <v>217</v>
      </c>
      <c r="NW562" s="2" t="s">
        <v>220</v>
      </c>
      <c r="NX562" s="2" t="s">
        <v>220</v>
      </c>
      <c r="NY562" s="2" t="s">
        <v>232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220</v>
      </c>
      <c r="OH562" s="2" t="s">
        <v>220</v>
      </c>
      <c r="OI562" s="2" t="s">
        <v>220</v>
      </c>
      <c r="OJ562" s="2" t="s">
        <v>220</v>
      </c>
      <c r="OK562" s="2" t="s">
        <v>220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230</v>
      </c>
      <c r="OT562" s="2" t="s">
        <v>270</v>
      </c>
      <c r="OU562" s="2" t="s">
        <v>1420</v>
      </c>
      <c r="OV562" s="2" t="s">
        <v>220</v>
      </c>
      <c r="OW562" s="2" t="s">
        <v>232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220</v>
      </c>
      <c r="PF562" s="2" t="s">
        <v>220</v>
      </c>
      <c r="PG562" s="2" t="s">
        <v>220</v>
      </c>
      <c r="PH562" s="2" t="s">
        <v>220</v>
      </c>
      <c r="PI562" s="2" t="s">
        <v>220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230</v>
      </c>
      <c r="PR562" s="2" t="s">
        <v>270</v>
      </c>
      <c r="PS562" s="2" t="s">
        <v>472</v>
      </c>
      <c r="PT562" s="2" t="s">
        <v>749</v>
      </c>
      <c r="PU562" s="2" t="s">
        <v>232</v>
      </c>
      <c r="PV562" s="2" t="s">
        <v>220</v>
      </c>
      <c r="PW562" s="4">
        <v>113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>
        <v>40</v>
      </c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>
        <v>50</v>
      </c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>
        <v>50</v>
      </c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50</v>
      </c>
      <c r="TG562" s="4"/>
      <c r="TH562" s="4"/>
    </row>
    <row r="563">
      <c r="A563" s="2" t="s">
        <v>4220</v>
      </c>
      <c r="B563" s="2" t="s">
        <v>209</v>
      </c>
      <c r="C563" s="2" t="s">
        <v>3945</v>
      </c>
      <c r="D563" s="2" t="s">
        <v>211</v>
      </c>
      <c r="E563" s="2" t="s">
        <v>1372</v>
      </c>
      <c r="F563" s="2" t="s">
        <v>4216</v>
      </c>
      <c r="G563" s="2" t="s">
        <v>4216</v>
      </c>
      <c r="H563" s="2" t="s">
        <v>4216</v>
      </c>
      <c r="I563" s="2" t="s">
        <v>4217</v>
      </c>
      <c r="J563" s="2" t="s">
        <v>2881</v>
      </c>
      <c r="K563" s="2" t="s">
        <v>1528</v>
      </c>
      <c r="L563" s="3">
        <v>72.79</v>
      </c>
      <c r="M563" s="3">
        <v>76.43</v>
      </c>
      <c r="N563" s="3">
        <v>139.99</v>
      </c>
      <c r="O563" s="2" t="s">
        <v>217</v>
      </c>
      <c r="P563" s="2" t="s">
        <v>439</v>
      </c>
      <c r="Q563" s="2" t="s">
        <v>219</v>
      </c>
      <c r="R563" s="2" t="s">
        <v>220</v>
      </c>
      <c r="S563" s="2" t="s">
        <v>4218</v>
      </c>
      <c r="T563" s="2" t="s">
        <v>220</v>
      </c>
      <c r="U563" s="2" t="s">
        <v>220</v>
      </c>
      <c r="V563" s="2" t="s">
        <v>1585</v>
      </c>
      <c r="W563" s="2" t="s">
        <v>3015</v>
      </c>
      <c r="X563" s="2" t="s">
        <v>1672</v>
      </c>
      <c r="Y563" s="2" t="s">
        <v>582</v>
      </c>
      <c r="Z563" s="4">
        <v>27</v>
      </c>
      <c r="AA563" s="4">
        <f>=ROUNDDOWN(2.07692307692308,0)</f>
      </c>
      <c r="AB563" s="5">
        <v>13</v>
      </c>
      <c r="AC563" s="2" t="s">
        <v>407</v>
      </c>
      <c r="AD563" s="4">
        <v>140</v>
      </c>
      <c r="AE563" s="4">
        <v>640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>
        <v>29</v>
      </c>
      <c r="AQ563" s="8">
        <v>2357.87</v>
      </c>
      <c r="AR563" s="4">
        <v>24</v>
      </c>
      <c r="AS563" s="8">
        <v>1892.98</v>
      </c>
      <c r="AT563" s="7">
        <v>0.2083</v>
      </c>
      <c r="AU563" s="7">
        <v>0.2456</v>
      </c>
      <c r="AV563" s="4" t="s">
        <v>220</v>
      </c>
      <c r="AW563" s="8" t="s">
        <v>220</v>
      </c>
      <c r="AX563" s="4" t="s">
        <v>220</v>
      </c>
      <c r="AY563" s="8" t="s">
        <v>220</v>
      </c>
      <c r="AZ563" s="7" t="s">
        <v>220</v>
      </c>
      <c r="BA563" s="7" t="s">
        <v>220</v>
      </c>
      <c r="BB563" s="7">
        <v>0.5121</v>
      </c>
      <c r="BC563" s="4" t="s">
        <v>220</v>
      </c>
      <c r="BD563" s="8" t="s">
        <v>220</v>
      </c>
      <c r="BE563" s="4" t="s">
        <v>220</v>
      </c>
      <c r="BF563" s="8" t="s">
        <v>220</v>
      </c>
      <c r="BG563" s="7" t="s">
        <v>220</v>
      </c>
      <c r="BH563" s="7" t="s">
        <v>220</v>
      </c>
      <c r="BI563" s="7" t="s">
        <v>220</v>
      </c>
      <c r="BJ563" s="4">
        <v>29</v>
      </c>
      <c r="BK563" s="8">
        <v>2357.87</v>
      </c>
      <c r="BL563" s="2" t="s">
        <v>4221</v>
      </c>
      <c r="BM563" s="7">
        <v>1</v>
      </c>
      <c r="BN563" s="7">
        <v>1</v>
      </c>
      <c r="BO563" s="4">
        <v>18</v>
      </c>
      <c r="BP563" s="8">
        <v>1450.26</v>
      </c>
      <c r="BQ563" s="4">
        <v>13</v>
      </c>
      <c r="BR563" s="8">
        <v>1047.41</v>
      </c>
      <c r="BS563" s="7">
        <v>0.3846</v>
      </c>
      <c r="BT563" s="7">
        <v>0.3846</v>
      </c>
      <c r="BU563" s="2" t="s">
        <v>230</v>
      </c>
      <c r="BV563" s="2" t="s">
        <v>217</v>
      </c>
      <c r="BW563" s="2" t="s">
        <v>220</v>
      </c>
      <c r="BX563" s="2" t="s">
        <v>2311</v>
      </c>
      <c r="BY563" s="2" t="s">
        <v>232</v>
      </c>
      <c r="BZ563" s="2" t="s">
        <v>220</v>
      </c>
      <c r="CA563" s="4">
        <v>2</v>
      </c>
      <c r="CB563" s="8">
        <v>156.94</v>
      </c>
      <c r="CC563" s="4">
        <v>4</v>
      </c>
      <c r="CD563" s="8">
        <v>313.88</v>
      </c>
      <c r="CE563" s="7">
        <v>-0.5</v>
      </c>
      <c r="CF563" s="7">
        <v>-0.5</v>
      </c>
      <c r="CG563" s="2" t="s">
        <v>230</v>
      </c>
      <c r="CH563" s="2" t="s">
        <v>217</v>
      </c>
      <c r="CI563" s="2" t="s">
        <v>591</v>
      </c>
      <c r="CJ563" s="2" t="s">
        <v>1600</v>
      </c>
      <c r="CK563" s="2" t="s">
        <v>232</v>
      </c>
      <c r="CL563" s="2" t="s">
        <v>220</v>
      </c>
      <c r="CM563" s="4"/>
      <c r="CN563" s="8"/>
      <c r="CO563" s="4">
        <v>2</v>
      </c>
      <c r="CP563" s="8">
        <v>145.58</v>
      </c>
      <c r="CQ563" s="7">
        <v>-1</v>
      </c>
      <c r="CR563" s="7">
        <v>-1</v>
      </c>
      <c r="CS563" s="2" t="s">
        <v>230</v>
      </c>
      <c r="CT563" s="2" t="s">
        <v>274</v>
      </c>
      <c r="CU563" s="2" t="s">
        <v>4000</v>
      </c>
      <c r="CV563" s="2" t="s">
        <v>449</v>
      </c>
      <c r="CW563" s="2" t="s">
        <v>269</v>
      </c>
      <c r="CX563" s="2" t="s">
        <v>220</v>
      </c>
      <c r="CY563" s="4">
        <v>4</v>
      </c>
      <c r="CZ563" s="8">
        <v>296.16</v>
      </c>
      <c r="DA563" s="4"/>
      <c r="DB563" s="8"/>
      <c r="DC563" s="7"/>
      <c r="DD563" s="7"/>
      <c r="DE563" s="2" t="s">
        <v>230</v>
      </c>
      <c r="DF563" s="2" t="s">
        <v>217</v>
      </c>
      <c r="DG563" s="2" t="s">
        <v>589</v>
      </c>
      <c r="DH563" s="2" t="s">
        <v>2376</v>
      </c>
      <c r="DI563" s="2" t="s">
        <v>232</v>
      </c>
      <c r="DJ563" s="2" t="s">
        <v>220</v>
      </c>
      <c r="DK563" s="4"/>
      <c r="DL563" s="8"/>
      <c r="DM563" s="4">
        <v>2</v>
      </c>
      <c r="DN563" s="8">
        <v>152.86</v>
      </c>
      <c r="DO563" s="7">
        <v>-1</v>
      </c>
      <c r="DP563" s="7">
        <v>-1</v>
      </c>
      <c r="DQ563" s="2" t="s">
        <v>230</v>
      </c>
      <c r="DR563" s="2" t="s">
        <v>217</v>
      </c>
      <c r="DS563" s="2" t="s">
        <v>591</v>
      </c>
      <c r="DT563" s="2" t="s">
        <v>2807</v>
      </c>
      <c r="DU563" s="2" t="s">
        <v>232</v>
      </c>
      <c r="DV563" s="2" t="s">
        <v>220</v>
      </c>
      <c r="DW563" s="4"/>
      <c r="DX563" s="8"/>
      <c r="DY563" s="4"/>
      <c r="DZ563" s="8"/>
      <c r="EA563" s="7"/>
      <c r="EB563" s="7"/>
      <c r="EC563" s="2" t="s">
        <v>230</v>
      </c>
      <c r="ED563" s="2" t="s">
        <v>217</v>
      </c>
      <c r="EE563" s="2" t="s">
        <v>591</v>
      </c>
      <c r="EF563" s="2" t="s">
        <v>2258</v>
      </c>
      <c r="EG563" s="2" t="s">
        <v>232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230</v>
      </c>
      <c r="EP563" s="2" t="s">
        <v>217</v>
      </c>
      <c r="EQ563" s="2" t="s">
        <v>1090</v>
      </c>
      <c r="ER563" s="2" t="s">
        <v>220</v>
      </c>
      <c r="ES563" s="2" t="s">
        <v>232</v>
      </c>
      <c r="ET563" s="2" t="s">
        <v>220</v>
      </c>
      <c r="EU563" s="4">
        <v>3</v>
      </c>
      <c r="EV563" s="8">
        <v>300.33</v>
      </c>
      <c r="EW563" s="4"/>
      <c r="EX563" s="8"/>
      <c r="EY563" s="7"/>
      <c r="EZ563" s="7"/>
      <c r="FA563" s="2" t="s">
        <v>230</v>
      </c>
      <c r="FB563" s="2" t="s">
        <v>217</v>
      </c>
      <c r="FC563" s="2" t="s">
        <v>591</v>
      </c>
      <c r="FD563" s="2" t="s">
        <v>1464</v>
      </c>
      <c r="FE563" s="2" t="s">
        <v>232</v>
      </c>
      <c r="FF563" s="2" t="s">
        <v>220</v>
      </c>
      <c r="FG563" s="4"/>
      <c r="FH563" s="8"/>
      <c r="FI563" s="4"/>
      <c r="FJ563" s="8"/>
      <c r="FK563" s="7"/>
      <c r="FL563" s="7"/>
      <c r="FM563" s="2" t="s">
        <v>230</v>
      </c>
      <c r="FN563" s="2" t="s">
        <v>217</v>
      </c>
      <c r="FO563" s="2" t="s">
        <v>246</v>
      </c>
      <c r="FP563" s="2" t="s">
        <v>2800</v>
      </c>
      <c r="FQ563" s="2" t="s">
        <v>232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277</v>
      </c>
      <c r="FZ563" s="2" t="s">
        <v>217</v>
      </c>
      <c r="GA563" s="2" t="s">
        <v>220</v>
      </c>
      <c r="GB563" s="2" t="s">
        <v>220</v>
      </c>
      <c r="GC563" s="2" t="s">
        <v>232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230</v>
      </c>
      <c r="GL563" s="2" t="s">
        <v>217</v>
      </c>
      <c r="GM563" s="2" t="s">
        <v>380</v>
      </c>
      <c r="GN563" s="2" t="s">
        <v>220</v>
      </c>
      <c r="GO563" s="2" t="s">
        <v>232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268</v>
      </c>
      <c r="GX563" s="2" t="s">
        <v>217</v>
      </c>
      <c r="GY563" s="2" t="s">
        <v>220</v>
      </c>
      <c r="GZ563" s="2" t="s">
        <v>220</v>
      </c>
      <c r="HA563" s="2" t="s">
        <v>232</v>
      </c>
      <c r="HB563" s="2" t="s">
        <v>220</v>
      </c>
      <c r="HC563" s="4">
        <v>1</v>
      </c>
      <c r="HD563" s="8">
        <v>77.75</v>
      </c>
      <c r="HE563" s="4">
        <v>3</v>
      </c>
      <c r="HF563" s="8">
        <v>233.25</v>
      </c>
      <c r="HG563" s="7">
        <v>-0.6667</v>
      </c>
      <c r="HH563" s="7">
        <v>-0.6667</v>
      </c>
      <c r="HI563" s="2" t="s">
        <v>230</v>
      </c>
      <c r="HJ563" s="2" t="s">
        <v>217</v>
      </c>
      <c r="HK563" s="2" t="s">
        <v>640</v>
      </c>
      <c r="HL563" s="2" t="s">
        <v>1182</v>
      </c>
      <c r="HM563" s="2" t="s">
        <v>232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230</v>
      </c>
      <c r="HV563" s="2" t="s">
        <v>217</v>
      </c>
      <c r="HW563" s="2" t="s">
        <v>885</v>
      </c>
      <c r="HX563" s="2" t="s">
        <v>220</v>
      </c>
      <c r="HY563" s="2" t="s">
        <v>232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230</v>
      </c>
      <c r="IH563" s="2" t="s">
        <v>217</v>
      </c>
      <c r="II563" s="2" t="s">
        <v>591</v>
      </c>
      <c r="IJ563" s="2" t="s">
        <v>4222</v>
      </c>
      <c r="IK563" s="2" t="s">
        <v>232</v>
      </c>
      <c r="IL563" s="2" t="s">
        <v>220</v>
      </c>
      <c r="IM563" s="4">
        <v>1</v>
      </c>
      <c r="IN563" s="8">
        <v>76.43</v>
      </c>
      <c r="IO563" s="4"/>
      <c r="IP563" s="8"/>
      <c r="IQ563" s="7"/>
      <c r="IR563" s="7"/>
      <c r="IS563" s="2" t="s">
        <v>230</v>
      </c>
      <c r="IT563" s="2" t="s">
        <v>217</v>
      </c>
      <c r="IU563" s="2" t="s">
        <v>1357</v>
      </c>
      <c r="IV563" s="2" t="s">
        <v>878</v>
      </c>
      <c r="IW563" s="2" t="s">
        <v>232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254</v>
      </c>
      <c r="JF563" s="2" t="s">
        <v>217</v>
      </c>
      <c r="JG563" s="2" t="s">
        <v>220</v>
      </c>
      <c r="JH563" s="2" t="s">
        <v>220</v>
      </c>
      <c r="JI563" s="2" t="s">
        <v>232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277</v>
      </c>
      <c r="JR563" s="2" t="s">
        <v>217</v>
      </c>
      <c r="JS563" s="2" t="s">
        <v>220</v>
      </c>
      <c r="JT563" s="2" t="s">
        <v>220</v>
      </c>
      <c r="JU563" s="2" t="s">
        <v>232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277</v>
      </c>
      <c r="KD563" s="2" t="s">
        <v>217</v>
      </c>
      <c r="KE563" s="2" t="s">
        <v>220</v>
      </c>
      <c r="KF563" s="2" t="s">
        <v>220</v>
      </c>
      <c r="KG563" s="2" t="s">
        <v>232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254</v>
      </c>
      <c r="KP563" s="2" t="s">
        <v>217</v>
      </c>
      <c r="KQ563" s="2" t="s">
        <v>220</v>
      </c>
      <c r="KR563" s="2" t="s">
        <v>220</v>
      </c>
      <c r="KS563" s="2" t="s">
        <v>232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268</v>
      </c>
      <c r="LB563" s="2" t="s">
        <v>217</v>
      </c>
      <c r="LC563" s="2" t="s">
        <v>220</v>
      </c>
      <c r="LD563" s="2" t="s">
        <v>220</v>
      </c>
      <c r="LE563" s="2" t="s">
        <v>232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254</v>
      </c>
      <c r="LN563" s="2" t="s">
        <v>217</v>
      </c>
      <c r="LO563" s="2" t="s">
        <v>220</v>
      </c>
      <c r="LP563" s="2" t="s">
        <v>220</v>
      </c>
      <c r="LQ563" s="2" t="s">
        <v>232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230</v>
      </c>
      <c r="LZ563" s="2" t="s">
        <v>270</v>
      </c>
      <c r="MA563" s="2" t="s">
        <v>543</v>
      </c>
      <c r="MB563" s="2" t="s">
        <v>263</v>
      </c>
      <c r="MC563" s="2" t="s">
        <v>232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277</v>
      </c>
      <c r="ML563" s="2" t="s">
        <v>217</v>
      </c>
      <c r="MM563" s="2" t="s">
        <v>220</v>
      </c>
      <c r="MN563" s="2" t="s">
        <v>220</v>
      </c>
      <c r="MO563" s="2" t="s">
        <v>232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230</v>
      </c>
      <c r="MX563" s="2" t="s">
        <v>274</v>
      </c>
      <c r="MY563" s="2" t="s">
        <v>4223</v>
      </c>
      <c r="MZ563" s="2" t="s">
        <v>2002</v>
      </c>
      <c r="NA563" s="2" t="s">
        <v>232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220</v>
      </c>
      <c r="NK563" s="2" t="s">
        <v>220</v>
      </c>
      <c r="NL563" s="2" t="s">
        <v>220</v>
      </c>
      <c r="NM563" s="2" t="s">
        <v>220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277</v>
      </c>
      <c r="NV563" s="2" t="s">
        <v>217</v>
      </c>
      <c r="NW563" s="2" t="s">
        <v>220</v>
      </c>
      <c r="NX563" s="2" t="s">
        <v>220</v>
      </c>
      <c r="NY563" s="2" t="s">
        <v>232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220</v>
      </c>
      <c r="OI563" s="2" t="s">
        <v>220</v>
      </c>
      <c r="OJ563" s="2" t="s">
        <v>220</v>
      </c>
      <c r="OK563" s="2" t="s">
        <v>220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230</v>
      </c>
      <c r="OT563" s="2" t="s">
        <v>270</v>
      </c>
      <c r="OU563" s="2" t="s">
        <v>1420</v>
      </c>
      <c r="OV563" s="2" t="s">
        <v>220</v>
      </c>
      <c r="OW563" s="2" t="s">
        <v>232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220</v>
      </c>
      <c r="PF563" s="2" t="s">
        <v>220</v>
      </c>
      <c r="PG563" s="2" t="s">
        <v>220</v>
      </c>
      <c r="PH563" s="2" t="s">
        <v>220</v>
      </c>
      <c r="PI563" s="2" t="s">
        <v>220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230</v>
      </c>
      <c r="PR563" s="2" t="s">
        <v>270</v>
      </c>
      <c r="PS563" s="2" t="s">
        <v>472</v>
      </c>
      <c r="PT563" s="2" t="s">
        <v>3257</v>
      </c>
      <c r="PU563" s="2" t="s">
        <v>232</v>
      </c>
      <c r="PV563" s="2" t="s">
        <v>220</v>
      </c>
      <c r="PW563" s="4">
        <v>27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>
        <v>140</v>
      </c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>
        <v>200</v>
      </c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>
        <v>90</v>
      </c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>
        <v>90</v>
      </c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>
        <v>120</v>
      </c>
      <c r="TG563" s="4"/>
      <c r="TH563" s="4"/>
    </row>
    <row r="564">
      <c r="A564" s="2" t="s">
        <v>4224</v>
      </c>
      <c r="B564" s="2" t="s">
        <v>209</v>
      </c>
      <c r="C564" s="2" t="s">
        <v>3945</v>
      </c>
      <c r="D564" s="2" t="s">
        <v>211</v>
      </c>
      <c r="E564" s="2" t="s">
        <v>1372</v>
      </c>
      <c r="F564" s="2" t="s">
        <v>4216</v>
      </c>
      <c r="G564" s="2" t="s">
        <v>4216</v>
      </c>
      <c r="H564" s="2" t="s">
        <v>4216</v>
      </c>
      <c r="I564" s="2" t="s">
        <v>4217</v>
      </c>
      <c r="J564" s="2" t="s">
        <v>1518</v>
      </c>
      <c r="K564" s="2" t="s">
        <v>1528</v>
      </c>
      <c r="L564" s="3">
        <v>83.19</v>
      </c>
      <c r="M564" s="3">
        <v>87.35</v>
      </c>
      <c r="N564" s="3">
        <v>159.99</v>
      </c>
      <c r="O564" s="2" t="s">
        <v>217</v>
      </c>
      <c r="P564" s="2" t="s">
        <v>439</v>
      </c>
      <c r="Q564" s="2" t="s">
        <v>219</v>
      </c>
      <c r="R564" s="2" t="s">
        <v>220</v>
      </c>
      <c r="S564" s="2" t="s">
        <v>4218</v>
      </c>
      <c r="T564" s="2" t="s">
        <v>220</v>
      </c>
      <c r="U564" s="2" t="s">
        <v>220</v>
      </c>
      <c r="V564" s="2" t="s">
        <v>1585</v>
      </c>
      <c r="W564" s="2" t="s">
        <v>3015</v>
      </c>
      <c r="X564" s="2" t="s">
        <v>1672</v>
      </c>
      <c r="Y564" s="2" t="s">
        <v>2664</v>
      </c>
      <c r="Z564" s="4">
        <v>45</v>
      </c>
      <c r="AA564" s="4">
        <f>=ROUNDDOWN(4.09090909090909,0)</f>
      </c>
      <c r="AB564" s="5">
        <v>11</v>
      </c>
      <c r="AC564" s="2" t="s">
        <v>407</v>
      </c>
      <c r="AD564" s="4">
        <v>100</v>
      </c>
      <c r="AE564" s="4">
        <v>480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>
        <v>22</v>
      </c>
      <c r="AQ564" s="8">
        <v>1949.53</v>
      </c>
      <c r="AR564" s="4">
        <v>8</v>
      </c>
      <c r="AS564" s="8">
        <v>687.64</v>
      </c>
      <c r="AT564" s="7">
        <v>1.75</v>
      </c>
      <c r="AU564" s="7">
        <v>1.8351</v>
      </c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>
        <v>0.4234</v>
      </c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 t="s">
        <v>220</v>
      </c>
      <c r="BJ564" s="4">
        <v>22</v>
      </c>
      <c r="BK564" s="8">
        <v>1949.53</v>
      </c>
      <c r="BL564" s="2" t="s">
        <v>4225</v>
      </c>
      <c r="BM564" s="7">
        <v>1</v>
      </c>
      <c r="BN564" s="7">
        <v>1</v>
      </c>
      <c r="BO564" s="4">
        <v>17</v>
      </c>
      <c r="BP564" s="8">
        <v>1528.81</v>
      </c>
      <c r="BQ564" s="4">
        <v>3</v>
      </c>
      <c r="BR564" s="8">
        <v>269.79</v>
      </c>
      <c r="BS564" s="7">
        <v>4.6667</v>
      </c>
      <c r="BT564" s="7">
        <v>4.6667</v>
      </c>
      <c r="BU564" s="2" t="s">
        <v>230</v>
      </c>
      <c r="BV564" s="2" t="s">
        <v>217</v>
      </c>
      <c r="BW564" s="2" t="s">
        <v>220</v>
      </c>
      <c r="BX564" s="2" t="s">
        <v>2311</v>
      </c>
      <c r="BY564" s="2" t="s">
        <v>232</v>
      </c>
      <c r="BZ564" s="2" t="s">
        <v>220</v>
      </c>
      <c r="CA564" s="4">
        <v>4</v>
      </c>
      <c r="CB564" s="8">
        <v>331</v>
      </c>
      <c r="CC564" s="4">
        <v>1</v>
      </c>
      <c r="CD564" s="8">
        <v>82.75</v>
      </c>
      <c r="CE564" s="7">
        <v>3</v>
      </c>
      <c r="CF564" s="7">
        <v>3</v>
      </c>
      <c r="CG564" s="2" t="s">
        <v>230</v>
      </c>
      <c r="CH564" s="2" t="s">
        <v>217</v>
      </c>
      <c r="CI564" s="2" t="s">
        <v>591</v>
      </c>
      <c r="CJ564" s="2" t="s">
        <v>1643</v>
      </c>
      <c r="CK564" s="2" t="s">
        <v>232</v>
      </c>
      <c r="CL564" s="2" t="s">
        <v>220</v>
      </c>
      <c r="CM564" s="4"/>
      <c r="CN564" s="8"/>
      <c r="CO564" s="4"/>
      <c r="CP564" s="8"/>
      <c r="CQ564" s="7"/>
      <c r="CR564" s="7"/>
      <c r="CS564" s="2" t="s">
        <v>230</v>
      </c>
      <c r="CT564" s="2" t="s">
        <v>274</v>
      </c>
      <c r="CU564" s="2" t="s">
        <v>4000</v>
      </c>
      <c r="CV564" s="2" t="s">
        <v>236</v>
      </c>
      <c r="CW564" s="2" t="s">
        <v>269</v>
      </c>
      <c r="CX564" s="2" t="s">
        <v>220</v>
      </c>
      <c r="CY564" s="4"/>
      <c r="CZ564" s="8"/>
      <c r="DA564" s="4">
        <v>1</v>
      </c>
      <c r="DB564" s="8">
        <v>85.43</v>
      </c>
      <c r="DC564" s="7">
        <v>-1</v>
      </c>
      <c r="DD564" s="7">
        <v>-1</v>
      </c>
      <c r="DE564" s="2" t="s">
        <v>230</v>
      </c>
      <c r="DF564" s="2" t="s">
        <v>217</v>
      </c>
      <c r="DG564" s="2" t="s">
        <v>589</v>
      </c>
      <c r="DH564" s="2" t="s">
        <v>1404</v>
      </c>
      <c r="DI564" s="2" t="s">
        <v>232</v>
      </c>
      <c r="DJ564" s="2" t="s">
        <v>220</v>
      </c>
      <c r="DK564" s="4"/>
      <c r="DL564" s="8"/>
      <c r="DM564" s="4"/>
      <c r="DN564" s="8"/>
      <c r="DO564" s="7"/>
      <c r="DP564" s="7"/>
      <c r="DQ564" s="2" t="s">
        <v>230</v>
      </c>
      <c r="DR564" s="2" t="s">
        <v>217</v>
      </c>
      <c r="DS564" s="2" t="s">
        <v>591</v>
      </c>
      <c r="DT564" s="2" t="s">
        <v>2320</v>
      </c>
      <c r="DU564" s="2" t="s">
        <v>232</v>
      </c>
      <c r="DV564" s="2" t="s">
        <v>220</v>
      </c>
      <c r="DW564" s="4"/>
      <c r="DX564" s="8"/>
      <c r="DY564" s="4">
        <v>2</v>
      </c>
      <c r="DZ564" s="8">
        <v>162.32</v>
      </c>
      <c r="EA564" s="7">
        <v>-1</v>
      </c>
      <c r="EB564" s="7">
        <v>-1</v>
      </c>
      <c r="EC564" s="2" t="s">
        <v>230</v>
      </c>
      <c r="ED564" s="2" t="s">
        <v>217</v>
      </c>
      <c r="EE564" s="2" t="s">
        <v>591</v>
      </c>
      <c r="EF564" s="2" t="s">
        <v>2308</v>
      </c>
      <c r="EG564" s="2" t="s">
        <v>232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230</v>
      </c>
      <c r="EP564" s="2" t="s">
        <v>217</v>
      </c>
      <c r="EQ564" s="2" t="s">
        <v>1090</v>
      </c>
      <c r="ER564" s="2" t="s">
        <v>220</v>
      </c>
      <c r="ES564" s="2" t="s">
        <v>232</v>
      </c>
      <c r="ET564" s="2" t="s">
        <v>220</v>
      </c>
      <c r="EU564" s="4"/>
      <c r="EV564" s="8"/>
      <c r="EW564" s="4"/>
      <c r="EX564" s="8"/>
      <c r="EY564" s="7"/>
      <c r="EZ564" s="7"/>
      <c r="FA564" s="2" t="s">
        <v>230</v>
      </c>
      <c r="FB564" s="2" t="s">
        <v>217</v>
      </c>
      <c r="FC564" s="2" t="s">
        <v>591</v>
      </c>
      <c r="FD564" s="2" t="s">
        <v>2683</v>
      </c>
      <c r="FE564" s="2" t="s">
        <v>232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230</v>
      </c>
      <c r="FN564" s="2" t="s">
        <v>217</v>
      </c>
      <c r="FO564" s="2" t="s">
        <v>246</v>
      </c>
      <c r="FP564" s="2" t="s">
        <v>1485</v>
      </c>
      <c r="FQ564" s="2" t="s">
        <v>232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277</v>
      </c>
      <c r="FZ564" s="2" t="s">
        <v>217</v>
      </c>
      <c r="GA564" s="2" t="s">
        <v>220</v>
      </c>
      <c r="GB564" s="2" t="s">
        <v>220</v>
      </c>
      <c r="GC564" s="2" t="s">
        <v>232</v>
      </c>
      <c r="GD564" s="2" t="s">
        <v>220</v>
      </c>
      <c r="GE564" s="4"/>
      <c r="GF564" s="8"/>
      <c r="GG564" s="4"/>
      <c r="GH564" s="8"/>
      <c r="GI564" s="7"/>
      <c r="GJ564" s="7"/>
      <c r="GK564" s="2" t="s">
        <v>230</v>
      </c>
      <c r="GL564" s="2" t="s">
        <v>217</v>
      </c>
      <c r="GM564" s="2" t="s">
        <v>380</v>
      </c>
      <c r="GN564" s="2" t="s">
        <v>220</v>
      </c>
      <c r="GO564" s="2" t="s">
        <v>232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268</v>
      </c>
      <c r="GX564" s="2" t="s">
        <v>217</v>
      </c>
      <c r="GY564" s="2" t="s">
        <v>220</v>
      </c>
      <c r="GZ564" s="2" t="s">
        <v>220</v>
      </c>
      <c r="HA564" s="2" t="s">
        <v>232</v>
      </c>
      <c r="HB564" s="2" t="s">
        <v>220</v>
      </c>
      <c r="HC564" s="4">
        <v>1</v>
      </c>
      <c r="HD564" s="8">
        <v>89.72</v>
      </c>
      <c r="HE564" s="4"/>
      <c r="HF564" s="8"/>
      <c r="HG564" s="7"/>
      <c r="HH564" s="7"/>
      <c r="HI564" s="2" t="s">
        <v>230</v>
      </c>
      <c r="HJ564" s="2" t="s">
        <v>217</v>
      </c>
      <c r="HK564" s="2" t="s">
        <v>640</v>
      </c>
      <c r="HL564" s="2" t="s">
        <v>2625</v>
      </c>
      <c r="HM564" s="2" t="s">
        <v>232</v>
      </c>
      <c r="HN564" s="2" t="s">
        <v>220</v>
      </c>
      <c r="HO564" s="4"/>
      <c r="HP564" s="8"/>
      <c r="HQ564" s="4"/>
      <c r="HR564" s="8"/>
      <c r="HS564" s="7"/>
      <c r="HT564" s="7"/>
      <c r="HU564" s="2" t="s">
        <v>230</v>
      </c>
      <c r="HV564" s="2" t="s">
        <v>217</v>
      </c>
      <c r="HW564" s="2" t="s">
        <v>885</v>
      </c>
      <c r="HX564" s="2" t="s">
        <v>1793</v>
      </c>
      <c r="HY564" s="2" t="s">
        <v>232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230</v>
      </c>
      <c r="IH564" s="2" t="s">
        <v>217</v>
      </c>
      <c r="II564" s="2" t="s">
        <v>591</v>
      </c>
      <c r="IJ564" s="2" t="s">
        <v>2311</v>
      </c>
      <c r="IK564" s="2" t="s">
        <v>232</v>
      </c>
      <c r="IL564" s="2" t="s">
        <v>220</v>
      </c>
      <c r="IM564" s="4"/>
      <c r="IN564" s="8"/>
      <c r="IO564" s="4">
        <v>1</v>
      </c>
      <c r="IP564" s="8">
        <v>87.35</v>
      </c>
      <c r="IQ564" s="7">
        <v>-1</v>
      </c>
      <c r="IR564" s="7">
        <v>-1</v>
      </c>
      <c r="IS564" s="2" t="s">
        <v>230</v>
      </c>
      <c r="IT564" s="2" t="s">
        <v>217</v>
      </c>
      <c r="IU564" s="2" t="s">
        <v>1811</v>
      </c>
      <c r="IV564" s="2" t="s">
        <v>1133</v>
      </c>
      <c r="IW564" s="2" t="s">
        <v>232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254</v>
      </c>
      <c r="JF564" s="2" t="s">
        <v>217</v>
      </c>
      <c r="JG564" s="2" t="s">
        <v>220</v>
      </c>
      <c r="JH564" s="2" t="s">
        <v>220</v>
      </c>
      <c r="JI564" s="2" t="s">
        <v>232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277</v>
      </c>
      <c r="JR564" s="2" t="s">
        <v>217</v>
      </c>
      <c r="JS564" s="2" t="s">
        <v>220</v>
      </c>
      <c r="JT564" s="2" t="s">
        <v>220</v>
      </c>
      <c r="JU564" s="2" t="s">
        <v>232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277</v>
      </c>
      <c r="KD564" s="2" t="s">
        <v>217</v>
      </c>
      <c r="KE564" s="2" t="s">
        <v>220</v>
      </c>
      <c r="KF564" s="2" t="s">
        <v>220</v>
      </c>
      <c r="KG564" s="2" t="s">
        <v>232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254</v>
      </c>
      <c r="KP564" s="2" t="s">
        <v>217</v>
      </c>
      <c r="KQ564" s="2" t="s">
        <v>220</v>
      </c>
      <c r="KR564" s="2" t="s">
        <v>220</v>
      </c>
      <c r="KS564" s="2" t="s">
        <v>232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268</v>
      </c>
      <c r="LB564" s="2" t="s">
        <v>217</v>
      </c>
      <c r="LC564" s="2" t="s">
        <v>220</v>
      </c>
      <c r="LD564" s="2" t="s">
        <v>220</v>
      </c>
      <c r="LE564" s="2" t="s">
        <v>232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254</v>
      </c>
      <c r="LN564" s="2" t="s">
        <v>217</v>
      </c>
      <c r="LO564" s="2" t="s">
        <v>220</v>
      </c>
      <c r="LP564" s="2" t="s">
        <v>220</v>
      </c>
      <c r="LQ564" s="2" t="s">
        <v>232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230</v>
      </c>
      <c r="LZ564" s="2" t="s">
        <v>270</v>
      </c>
      <c r="MA564" s="2" t="s">
        <v>645</v>
      </c>
      <c r="MB564" s="2" t="s">
        <v>936</v>
      </c>
      <c r="MC564" s="2" t="s">
        <v>232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277</v>
      </c>
      <c r="ML564" s="2" t="s">
        <v>217</v>
      </c>
      <c r="MM564" s="2" t="s">
        <v>220</v>
      </c>
      <c r="MN564" s="2" t="s">
        <v>220</v>
      </c>
      <c r="MO564" s="2" t="s">
        <v>232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230</v>
      </c>
      <c r="MX564" s="2" t="s">
        <v>274</v>
      </c>
      <c r="MY564" s="2" t="s">
        <v>4223</v>
      </c>
      <c r="MZ564" s="2" t="s">
        <v>2629</v>
      </c>
      <c r="NA564" s="2" t="s">
        <v>232</v>
      </c>
      <c r="NB564" s="2" t="s">
        <v>220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220</v>
      </c>
      <c r="NK564" s="2" t="s">
        <v>220</v>
      </c>
      <c r="NL564" s="2" t="s">
        <v>220</v>
      </c>
      <c r="NM564" s="2" t="s">
        <v>220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277</v>
      </c>
      <c r="NV564" s="2" t="s">
        <v>217</v>
      </c>
      <c r="NW564" s="2" t="s">
        <v>220</v>
      </c>
      <c r="NX564" s="2" t="s">
        <v>220</v>
      </c>
      <c r="NY564" s="2" t="s">
        <v>232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220</v>
      </c>
      <c r="OH564" s="2" t="s">
        <v>220</v>
      </c>
      <c r="OI564" s="2" t="s">
        <v>220</v>
      </c>
      <c r="OJ564" s="2" t="s">
        <v>220</v>
      </c>
      <c r="OK564" s="2" t="s">
        <v>220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230</v>
      </c>
      <c r="OT564" s="2" t="s">
        <v>270</v>
      </c>
      <c r="OU564" s="2" t="s">
        <v>1420</v>
      </c>
      <c r="OV564" s="2" t="s">
        <v>220</v>
      </c>
      <c r="OW564" s="2" t="s">
        <v>232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220</v>
      </c>
      <c r="PG564" s="2" t="s">
        <v>220</v>
      </c>
      <c r="PH564" s="2" t="s">
        <v>220</v>
      </c>
      <c r="PI564" s="2" t="s">
        <v>220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230</v>
      </c>
      <c r="PR564" s="2" t="s">
        <v>270</v>
      </c>
      <c r="PS564" s="2" t="s">
        <v>472</v>
      </c>
      <c r="PT564" s="2" t="s">
        <v>722</v>
      </c>
      <c r="PU564" s="2" t="s">
        <v>232</v>
      </c>
      <c r="PV564" s="2" t="s">
        <v>220</v>
      </c>
      <c r="PW564" s="4">
        <v>45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>
        <v>100</v>
      </c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>
        <v>130</v>
      </c>
      <c r="RI564" s="4"/>
      <c r="RJ564" s="4"/>
      <c r="RK564" s="4"/>
      <c r="RL564" s="4">
        <v>140</v>
      </c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>
        <v>30</v>
      </c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>
        <v>80</v>
      </c>
      <c r="TG564" s="4"/>
      <c r="TH564" s="4"/>
    </row>
    <row r="565">
      <c r="A565" s="2" t="s">
        <v>4226</v>
      </c>
      <c r="B565" s="2" t="s">
        <v>209</v>
      </c>
      <c r="C565" s="2" t="s">
        <v>3945</v>
      </c>
      <c r="D565" s="2" t="s">
        <v>211</v>
      </c>
      <c r="E565" s="2" t="s">
        <v>1372</v>
      </c>
      <c r="F565" s="2" t="s">
        <v>4227</v>
      </c>
      <c r="G565" s="2" t="s">
        <v>4227</v>
      </c>
      <c r="H565" s="2" t="s">
        <v>4227</v>
      </c>
      <c r="I565" s="2" t="s">
        <v>4228</v>
      </c>
      <c r="J565" s="2" t="s">
        <v>215</v>
      </c>
      <c r="K565" s="2" t="s">
        <v>4229</v>
      </c>
      <c r="L565" s="3">
        <v>72</v>
      </c>
      <c r="M565" s="3">
        <v>75.59</v>
      </c>
      <c r="N565" s="3">
        <v>149.99</v>
      </c>
      <c r="O565" s="2" t="s">
        <v>1099</v>
      </c>
      <c r="P565" s="2" t="s">
        <v>538</v>
      </c>
      <c r="Q565" s="2" t="s">
        <v>219</v>
      </c>
      <c r="R565" s="2" t="s">
        <v>220</v>
      </c>
      <c r="S565" s="2" t="s">
        <v>4230</v>
      </c>
      <c r="T565" s="2" t="s">
        <v>4173</v>
      </c>
      <c r="U565" s="2" t="s">
        <v>1621</v>
      </c>
      <c r="V565" s="2" t="s">
        <v>1585</v>
      </c>
      <c r="W565" s="2" t="s">
        <v>3015</v>
      </c>
      <c r="X565" s="2" t="s">
        <v>3029</v>
      </c>
      <c r="Y565" s="2" t="s">
        <v>288</v>
      </c>
      <c r="Z565" s="4"/>
      <c r="AA565" s="4">
        <f>=ROUNDDOWN({0},0)</f>
      </c>
      <c r="AB565" s="5">
        <v>0.2</v>
      </c>
      <c r="AC565" s="2" t="s">
        <v>220</v>
      </c>
      <c r="AD565" s="4"/>
      <c r="AE565" s="4"/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>
        <v>3</v>
      </c>
      <c r="AS565" s="8">
        <v>116.8</v>
      </c>
      <c r="AT565" s="7">
        <v>-1</v>
      </c>
      <c r="AU565" s="7">
        <v>-1</v>
      </c>
      <c r="AV565" s="4" t="s">
        <v>220</v>
      </c>
      <c r="AW565" s="8" t="s">
        <v>220</v>
      </c>
      <c r="AX565" s="4">
        <v>9</v>
      </c>
      <c r="AY565" s="8">
        <v>465.89</v>
      </c>
      <c r="AZ565" s="7" t="s">
        <v>220</v>
      </c>
      <c r="BA565" s="7" t="s">
        <v>220</v>
      </c>
      <c r="BB565" s="7"/>
      <c r="BC565" s="4" t="s">
        <v>220</v>
      </c>
      <c r="BD565" s="8" t="s">
        <v>220</v>
      </c>
      <c r="BE565" s="4">
        <v>9</v>
      </c>
      <c r="BF565" s="8">
        <v>465.89</v>
      </c>
      <c r="BG565" s="7" t="s">
        <v>220</v>
      </c>
      <c r="BH565" s="7" t="s">
        <v>220</v>
      </c>
      <c r="BI565" s="7"/>
      <c r="BJ565" s="4"/>
      <c r="BK565" s="8"/>
      <c r="BL565" s="2" t="s">
        <v>4231</v>
      </c>
      <c r="BM565" s="7"/>
      <c r="BN565" s="7"/>
      <c r="BO565" s="4"/>
      <c r="BP565" s="8"/>
      <c r="BQ565" s="4"/>
      <c r="BR565" s="8"/>
      <c r="BS565" s="7"/>
      <c r="BT565" s="7"/>
      <c r="BU565" s="2" t="s">
        <v>230</v>
      </c>
      <c r="BV565" s="2" t="s">
        <v>270</v>
      </c>
      <c r="BW565" s="2" t="s">
        <v>220</v>
      </c>
      <c r="BX565" s="2" t="s">
        <v>3637</v>
      </c>
      <c r="BY565" s="2" t="s">
        <v>232</v>
      </c>
      <c r="BZ565" s="2" t="s">
        <v>220</v>
      </c>
      <c r="CA565" s="4"/>
      <c r="CB565" s="8"/>
      <c r="CC565" s="4">
        <v>1</v>
      </c>
      <c r="CD565" s="8">
        <v>40.82</v>
      </c>
      <c r="CE565" s="7">
        <v>-1</v>
      </c>
      <c r="CF565" s="7">
        <v>-1</v>
      </c>
      <c r="CG565" s="2" t="s">
        <v>230</v>
      </c>
      <c r="CH565" s="2" t="s">
        <v>270</v>
      </c>
      <c r="CI565" s="2" t="s">
        <v>288</v>
      </c>
      <c r="CJ565" s="2" t="s">
        <v>4232</v>
      </c>
      <c r="CK565" s="2" t="s">
        <v>232</v>
      </c>
      <c r="CL565" s="2" t="s">
        <v>220</v>
      </c>
      <c r="CM565" s="4"/>
      <c r="CN565" s="8"/>
      <c r="CO565" s="4"/>
      <c r="CP565" s="8"/>
      <c r="CQ565" s="7"/>
      <c r="CR565" s="7"/>
      <c r="CS565" s="2" t="s">
        <v>277</v>
      </c>
      <c r="CT565" s="2" t="s">
        <v>270</v>
      </c>
      <c r="CU565" s="2" t="s">
        <v>856</v>
      </c>
      <c r="CV565" s="2" t="s">
        <v>220</v>
      </c>
      <c r="CW565" s="2" t="s">
        <v>269</v>
      </c>
      <c r="CX565" s="2" t="s">
        <v>220</v>
      </c>
      <c r="CY565" s="4"/>
      <c r="CZ565" s="8"/>
      <c r="DA565" s="4"/>
      <c r="DB565" s="8"/>
      <c r="DC565" s="7"/>
      <c r="DD565" s="7"/>
      <c r="DE565" s="2" t="s">
        <v>230</v>
      </c>
      <c r="DF565" s="2" t="s">
        <v>270</v>
      </c>
      <c r="DG565" s="2" t="s">
        <v>518</v>
      </c>
      <c r="DH565" s="2" t="s">
        <v>3311</v>
      </c>
      <c r="DI565" s="2" t="s">
        <v>232</v>
      </c>
      <c r="DJ565" s="2" t="s">
        <v>220</v>
      </c>
      <c r="DK565" s="4"/>
      <c r="DL565" s="8"/>
      <c r="DM565" s="4"/>
      <c r="DN565" s="8"/>
      <c r="DO565" s="7"/>
      <c r="DP565" s="7"/>
      <c r="DQ565" s="2" t="s">
        <v>230</v>
      </c>
      <c r="DR565" s="2" t="s">
        <v>270</v>
      </c>
      <c r="DS565" s="2" t="s">
        <v>1096</v>
      </c>
      <c r="DT565" s="2" t="s">
        <v>771</v>
      </c>
      <c r="DU565" s="2" t="s">
        <v>232</v>
      </c>
      <c r="DV565" s="2" t="s">
        <v>220</v>
      </c>
      <c r="DW565" s="4"/>
      <c r="DX565" s="8"/>
      <c r="DY565" s="4">
        <v>2</v>
      </c>
      <c r="DZ565" s="8">
        <v>75.98</v>
      </c>
      <c r="EA565" s="7">
        <v>-1</v>
      </c>
      <c r="EB565" s="7">
        <v>-1</v>
      </c>
      <c r="EC565" s="2" t="s">
        <v>230</v>
      </c>
      <c r="ED565" s="2" t="s">
        <v>270</v>
      </c>
      <c r="EE565" s="2" t="s">
        <v>3495</v>
      </c>
      <c r="EF565" s="2" t="s">
        <v>1090</v>
      </c>
      <c r="EG565" s="2" t="s">
        <v>269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230</v>
      </c>
      <c r="EP565" s="2" t="s">
        <v>270</v>
      </c>
      <c r="EQ565" s="2" t="s">
        <v>312</v>
      </c>
      <c r="ER565" s="2" t="s">
        <v>1865</v>
      </c>
      <c r="ES565" s="2" t="s">
        <v>232</v>
      </c>
      <c r="ET565" s="2" t="s">
        <v>220</v>
      </c>
      <c r="EU565" s="4"/>
      <c r="EV565" s="8"/>
      <c r="EW565" s="4"/>
      <c r="EX565" s="8"/>
      <c r="EY565" s="7"/>
      <c r="EZ565" s="7"/>
      <c r="FA565" s="2" t="s">
        <v>230</v>
      </c>
      <c r="FB565" s="2" t="s">
        <v>270</v>
      </c>
      <c r="FC565" s="2" t="s">
        <v>1290</v>
      </c>
      <c r="FD565" s="2" t="s">
        <v>663</v>
      </c>
      <c r="FE565" s="2" t="s">
        <v>232</v>
      </c>
      <c r="FF565" s="2" t="s">
        <v>220</v>
      </c>
      <c r="FG565" s="4"/>
      <c r="FH565" s="8"/>
      <c r="FI565" s="4"/>
      <c r="FJ565" s="8"/>
      <c r="FK565" s="7"/>
      <c r="FL565" s="7"/>
      <c r="FM565" s="2" t="s">
        <v>230</v>
      </c>
      <c r="FN565" s="2" t="s">
        <v>270</v>
      </c>
      <c r="FO565" s="2" t="s">
        <v>1781</v>
      </c>
      <c r="FP565" s="2" t="s">
        <v>4111</v>
      </c>
      <c r="FQ565" s="2" t="s">
        <v>232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277</v>
      </c>
      <c r="FZ565" s="2" t="s">
        <v>270</v>
      </c>
      <c r="GA565" s="2" t="s">
        <v>220</v>
      </c>
      <c r="GB565" s="2" t="s">
        <v>220</v>
      </c>
      <c r="GC565" s="2" t="s">
        <v>232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277</v>
      </c>
      <c r="GL565" s="2" t="s">
        <v>270</v>
      </c>
      <c r="GM565" s="2" t="s">
        <v>220</v>
      </c>
      <c r="GN565" s="2" t="s">
        <v>220</v>
      </c>
      <c r="GO565" s="2" t="s">
        <v>232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268</v>
      </c>
      <c r="GX565" s="2" t="s">
        <v>270</v>
      </c>
      <c r="GY565" s="2" t="s">
        <v>220</v>
      </c>
      <c r="GZ565" s="2" t="s">
        <v>220</v>
      </c>
      <c r="HA565" s="2" t="s">
        <v>232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277</v>
      </c>
      <c r="HJ565" s="2" t="s">
        <v>270</v>
      </c>
      <c r="HK565" s="2" t="s">
        <v>220</v>
      </c>
      <c r="HL565" s="2" t="s">
        <v>220</v>
      </c>
      <c r="HM565" s="2" t="s">
        <v>232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230</v>
      </c>
      <c r="HV565" s="2" t="s">
        <v>270</v>
      </c>
      <c r="HW565" s="2" t="s">
        <v>885</v>
      </c>
      <c r="HX565" s="2" t="s">
        <v>220</v>
      </c>
      <c r="HY565" s="2" t="s">
        <v>232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230</v>
      </c>
      <c r="IH565" s="2" t="s">
        <v>270</v>
      </c>
      <c r="II565" s="2" t="s">
        <v>288</v>
      </c>
      <c r="IJ565" s="2" t="s">
        <v>220</v>
      </c>
      <c r="IK565" s="2" t="s">
        <v>232</v>
      </c>
      <c r="IL565" s="2" t="s">
        <v>220</v>
      </c>
      <c r="IM565" s="4"/>
      <c r="IN565" s="8"/>
      <c r="IO565" s="4"/>
      <c r="IP565" s="8"/>
      <c r="IQ565" s="7"/>
      <c r="IR565" s="7"/>
      <c r="IS565" s="2" t="s">
        <v>386</v>
      </c>
      <c r="IT565" s="2" t="s">
        <v>270</v>
      </c>
      <c r="IU565" s="2" t="s">
        <v>220</v>
      </c>
      <c r="IV565" s="2" t="s">
        <v>220</v>
      </c>
      <c r="IW565" s="2" t="s">
        <v>232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254</v>
      </c>
      <c r="JF565" s="2" t="s">
        <v>270</v>
      </c>
      <c r="JG565" s="2" t="s">
        <v>220</v>
      </c>
      <c r="JH565" s="2" t="s">
        <v>220</v>
      </c>
      <c r="JI565" s="2" t="s">
        <v>232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277</v>
      </c>
      <c r="JR565" s="2" t="s">
        <v>270</v>
      </c>
      <c r="JS565" s="2" t="s">
        <v>220</v>
      </c>
      <c r="JT565" s="2" t="s">
        <v>220</v>
      </c>
      <c r="JU565" s="2" t="s">
        <v>232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277</v>
      </c>
      <c r="KD565" s="2" t="s">
        <v>270</v>
      </c>
      <c r="KE565" s="2" t="s">
        <v>220</v>
      </c>
      <c r="KF565" s="2" t="s">
        <v>220</v>
      </c>
      <c r="KG565" s="2" t="s">
        <v>232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277</v>
      </c>
      <c r="KP565" s="2" t="s">
        <v>270</v>
      </c>
      <c r="KQ565" s="2" t="s">
        <v>220</v>
      </c>
      <c r="KR565" s="2" t="s">
        <v>220</v>
      </c>
      <c r="KS565" s="2" t="s">
        <v>232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268</v>
      </c>
      <c r="LB565" s="2" t="s">
        <v>270</v>
      </c>
      <c r="LC565" s="2" t="s">
        <v>220</v>
      </c>
      <c r="LD565" s="2" t="s">
        <v>220</v>
      </c>
      <c r="LE565" s="2" t="s">
        <v>232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254</v>
      </c>
      <c r="LN565" s="2" t="s">
        <v>270</v>
      </c>
      <c r="LO565" s="2" t="s">
        <v>220</v>
      </c>
      <c r="LP565" s="2" t="s">
        <v>220</v>
      </c>
      <c r="LQ565" s="2" t="s">
        <v>232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230</v>
      </c>
      <c r="LZ565" s="2" t="s">
        <v>270</v>
      </c>
      <c r="MA565" s="2" t="s">
        <v>543</v>
      </c>
      <c r="MB565" s="2" t="s">
        <v>220</v>
      </c>
      <c r="MC565" s="2" t="s">
        <v>232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277</v>
      </c>
      <c r="ML565" s="2" t="s">
        <v>270</v>
      </c>
      <c r="MM565" s="2" t="s">
        <v>220</v>
      </c>
      <c r="MN565" s="2" t="s">
        <v>220</v>
      </c>
      <c r="MO565" s="2" t="s">
        <v>232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230</v>
      </c>
      <c r="MX565" s="2" t="s">
        <v>270</v>
      </c>
      <c r="MY565" s="2" t="s">
        <v>872</v>
      </c>
      <c r="MZ565" s="2" t="s">
        <v>769</v>
      </c>
      <c r="NA565" s="2" t="s">
        <v>232</v>
      </c>
      <c r="NB565" s="2" t="s">
        <v>220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220</v>
      </c>
      <c r="NK565" s="2" t="s">
        <v>220</v>
      </c>
      <c r="NL565" s="2" t="s">
        <v>220</v>
      </c>
      <c r="NM565" s="2" t="s">
        <v>220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277</v>
      </c>
      <c r="NV565" s="2" t="s">
        <v>270</v>
      </c>
      <c r="NW565" s="2" t="s">
        <v>220</v>
      </c>
      <c r="NX565" s="2" t="s">
        <v>220</v>
      </c>
      <c r="NY565" s="2" t="s">
        <v>232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220</v>
      </c>
      <c r="OH565" s="2" t="s">
        <v>220</v>
      </c>
      <c r="OI565" s="2" t="s">
        <v>220</v>
      </c>
      <c r="OJ565" s="2" t="s">
        <v>220</v>
      </c>
      <c r="OK565" s="2" t="s">
        <v>220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254</v>
      </c>
      <c r="OT565" s="2" t="s">
        <v>270</v>
      </c>
      <c r="OU565" s="2" t="s">
        <v>220</v>
      </c>
      <c r="OV565" s="2" t="s">
        <v>220</v>
      </c>
      <c r="OW565" s="2" t="s">
        <v>232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220</v>
      </c>
      <c r="PF565" s="2" t="s">
        <v>220</v>
      </c>
      <c r="PG565" s="2" t="s">
        <v>220</v>
      </c>
      <c r="PH565" s="2" t="s">
        <v>220</v>
      </c>
      <c r="PI565" s="2" t="s">
        <v>220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277</v>
      </c>
      <c r="PR565" s="2" t="s">
        <v>270</v>
      </c>
      <c r="PS565" s="2" t="s">
        <v>220</v>
      </c>
      <c r="PT565" s="2" t="s">
        <v>220</v>
      </c>
      <c r="PU565" s="2" t="s">
        <v>232</v>
      </c>
      <c r="PV565" s="2" t="s">
        <v>220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</row>
    <row r="566">
      <c r="A566" s="2" t="s">
        <v>4233</v>
      </c>
      <c r="B566" s="2" t="s">
        <v>209</v>
      </c>
      <c r="C566" s="2" t="s">
        <v>3945</v>
      </c>
      <c r="D566" s="2" t="s">
        <v>211</v>
      </c>
      <c r="E566" s="2" t="s">
        <v>1372</v>
      </c>
      <c r="F566" s="2" t="s">
        <v>4227</v>
      </c>
      <c r="G566" s="2" t="s">
        <v>4227</v>
      </c>
      <c r="H566" s="2" t="s">
        <v>4227</v>
      </c>
      <c r="I566" s="2" t="s">
        <v>4228</v>
      </c>
      <c r="J566" s="2" t="s">
        <v>282</v>
      </c>
      <c r="K566" s="2" t="s">
        <v>4229</v>
      </c>
      <c r="L566" s="3">
        <v>81.6</v>
      </c>
      <c r="M566" s="3">
        <v>85.67</v>
      </c>
      <c r="N566" s="3">
        <v>169.99</v>
      </c>
      <c r="O566" s="2" t="s">
        <v>1099</v>
      </c>
      <c r="P566" s="2" t="s">
        <v>538</v>
      </c>
      <c r="Q566" s="2" t="s">
        <v>219</v>
      </c>
      <c r="R566" s="2" t="s">
        <v>220</v>
      </c>
      <c r="S566" s="2" t="s">
        <v>4230</v>
      </c>
      <c r="T566" s="2" t="s">
        <v>4173</v>
      </c>
      <c r="U566" s="2" t="s">
        <v>1621</v>
      </c>
      <c r="V566" s="2" t="s">
        <v>1585</v>
      </c>
      <c r="W566" s="2" t="s">
        <v>3015</v>
      </c>
      <c r="X566" s="2" t="s">
        <v>3029</v>
      </c>
      <c r="Y566" s="2" t="s">
        <v>288</v>
      </c>
      <c r="Z566" s="4">
        <v>1</v>
      </c>
      <c r="AA566" s="4">
        <f>=ROUNDDOWN({0},0)</f>
      </c>
      <c r="AB566" s="5"/>
      <c r="AC566" s="2" t="s">
        <v>220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>
        <v>6</v>
      </c>
      <c r="AS566" s="8">
        <v>349.09</v>
      </c>
      <c r="AT566" s="7">
        <v>-1</v>
      </c>
      <c r="AU566" s="7">
        <v>-1</v>
      </c>
      <c r="AV566" s="4" t="s">
        <v>220</v>
      </c>
      <c r="AW566" s="8" t="s">
        <v>220</v>
      </c>
      <c r="AX566" s="4" t="s">
        <v>220</v>
      </c>
      <c r="AY566" s="8" t="s">
        <v>220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/>
      <c r="BJ566" s="4"/>
      <c r="BK566" s="8"/>
      <c r="BL566" s="2" t="s">
        <v>4234</v>
      </c>
      <c r="BM566" s="7"/>
      <c r="BN566" s="7"/>
      <c r="BO566" s="4"/>
      <c r="BP566" s="8"/>
      <c r="BQ566" s="4"/>
      <c r="BR566" s="8"/>
      <c r="BS566" s="7"/>
      <c r="BT566" s="7"/>
      <c r="BU566" s="2" t="s">
        <v>230</v>
      </c>
      <c r="BV566" s="2" t="s">
        <v>270</v>
      </c>
      <c r="BW566" s="2" t="s">
        <v>220</v>
      </c>
      <c r="BX566" s="2" t="s">
        <v>3637</v>
      </c>
      <c r="BY566" s="2" t="s">
        <v>232</v>
      </c>
      <c r="BZ566" s="2" t="s">
        <v>220</v>
      </c>
      <c r="CA566" s="4"/>
      <c r="CB566" s="8"/>
      <c r="CC566" s="4"/>
      <c r="CD566" s="8"/>
      <c r="CE566" s="7"/>
      <c r="CF566" s="7"/>
      <c r="CG566" s="2" t="s">
        <v>230</v>
      </c>
      <c r="CH566" s="2" t="s">
        <v>270</v>
      </c>
      <c r="CI566" s="2" t="s">
        <v>288</v>
      </c>
      <c r="CJ566" s="2" t="s">
        <v>347</v>
      </c>
      <c r="CK566" s="2" t="s">
        <v>232</v>
      </c>
      <c r="CL566" s="2" t="s">
        <v>220</v>
      </c>
      <c r="CM566" s="4"/>
      <c r="CN566" s="8"/>
      <c r="CO566" s="4"/>
      <c r="CP566" s="8"/>
      <c r="CQ566" s="7"/>
      <c r="CR566" s="7"/>
      <c r="CS566" s="2" t="s">
        <v>277</v>
      </c>
      <c r="CT566" s="2" t="s">
        <v>270</v>
      </c>
      <c r="CU566" s="2" t="s">
        <v>856</v>
      </c>
      <c r="CV566" s="2" t="s">
        <v>220</v>
      </c>
      <c r="CW566" s="2" t="s">
        <v>269</v>
      </c>
      <c r="CX566" s="2" t="s">
        <v>220</v>
      </c>
      <c r="CY566" s="4"/>
      <c r="CZ566" s="8"/>
      <c r="DA566" s="4"/>
      <c r="DB566" s="8"/>
      <c r="DC566" s="7"/>
      <c r="DD566" s="7"/>
      <c r="DE566" s="2" t="s">
        <v>230</v>
      </c>
      <c r="DF566" s="2" t="s">
        <v>270</v>
      </c>
      <c r="DG566" s="2" t="s">
        <v>518</v>
      </c>
      <c r="DH566" s="2" t="s">
        <v>2445</v>
      </c>
      <c r="DI566" s="2" t="s">
        <v>232</v>
      </c>
      <c r="DJ566" s="2" t="s">
        <v>220</v>
      </c>
      <c r="DK566" s="4"/>
      <c r="DL566" s="8"/>
      <c r="DM566" s="4">
        <v>1</v>
      </c>
      <c r="DN566" s="8">
        <v>85.67</v>
      </c>
      <c r="DO566" s="7">
        <v>-1</v>
      </c>
      <c r="DP566" s="7">
        <v>-1</v>
      </c>
      <c r="DQ566" s="2" t="s">
        <v>230</v>
      </c>
      <c r="DR566" s="2" t="s">
        <v>270</v>
      </c>
      <c r="DS566" s="2" t="s">
        <v>1096</v>
      </c>
      <c r="DT566" s="2" t="s">
        <v>771</v>
      </c>
      <c r="DU566" s="2" t="s">
        <v>232</v>
      </c>
      <c r="DV566" s="2" t="s">
        <v>220</v>
      </c>
      <c r="DW566" s="4"/>
      <c r="DX566" s="8"/>
      <c r="DY566" s="4">
        <v>4</v>
      </c>
      <c r="DZ566" s="8">
        <v>175.36</v>
      </c>
      <c r="EA566" s="7">
        <v>-1</v>
      </c>
      <c r="EB566" s="7">
        <v>-1</v>
      </c>
      <c r="EC566" s="2" t="s">
        <v>230</v>
      </c>
      <c r="ED566" s="2" t="s">
        <v>270</v>
      </c>
      <c r="EE566" s="2" t="s">
        <v>3495</v>
      </c>
      <c r="EF566" s="2" t="s">
        <v>1476</v>
      </c>
      <c r="EG566" s="2" t="s">
        <v>269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230</v>
      </c>
      <c r="EP566" s="2" t="s">
        <v>270</v>
      </c>
      <c r="EQ566" s="2" t="s">
        <v>312</v>
      </c>
      <c r="ER566" s="2" t="s">
        <v>1865</v>
      </c>
      <c r="ES566" s="2" t="s">
        <v>232</v>
      </c>
      <c r="ET566" s="2" t="s">
        <v>220</v>
      </c>
      <c r="EU566" s="4"/>
      <c r="EV566" s="8"/>
      <c r="EW566" s="4">
        <v>1</v>
      </c>
      <c r="EX566" s="8">
        <v>88.06</v>
      </c>
      <c r="EY566" s="7">
        <v>-1</v>
      </c>
      <c r="EZ566" s="7">
        <v>-1</v>
      </c>
      <c r="FA566" s="2" t="s">
        <v>230</v>
      </c>
      <c r="FB566" s="2" t="s">
        <v>270</v>
      </c>
      <c r="FC566" s="2" t="s">
        <v>1290</v>
      </c>
      <c r="FD566" s="2" t="s">
        <v>1053</v>
      </c>
      <c r="FE566" s="2" t="s">
        <v>232</v>
      </c>
      <c r="FF566" s="2" t="s">
        <v>220</v>
      </c>
      <c r="FG566" s="4"/>
      <c r="FH566" s="8"/>
      <c r="FI566" s="4"/>
      <c r="FJ566" s="8"/>
      <c r="FK566" s="7"/>
      <c r="FL566" s="7"/>
      <c r="FM566" s="2" t="s">
        <v>230</v>
      </c>
      <c r="FN566" s="2" t="s">
        <v>270</v>
      </c>
      <c r="FO566" s="2" t="s">
        <v>1781</v>
      </c>
      <c r="FP566" s="2" t="s">
        <v>3135</v>
      </c>
      <c r="FQ566" s="2" t="s">
        <v>232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277</v>
      </c>
      <c r="FZ566" s="2" t="s">
        <v>270</v>
      </c>
      <c r="GA566" s="2" t="s">
        <v>220</v>
      </c>
      <c r="GB566" s="2" t="s">
        <v>220</v>
      </c>
      <c r="GC566" s="2" t="s">
        <v>232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277</v>
      </c>
      <c r="GL566" s="2" t="s">
        <v>270</v>
      </c>
      <c r="GM566" s="2" t="s">
        <v>220</v>
      </c>
      <c r="GN566" s="2" t="s">
        <v>220</v>
      </c>
      <c r="GO566" s="2" t="s">
        <v>232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268</v>
      </c>
      <c r="GX566" s="2" t="s">
        <v>270</v>
      </c>
      <c r="GY566" s="2" t="s">
        <v>220</v>
      </c>
      <c r="GZ566" s="2" t="s">
        <v>220</v>
      </c>
      <c r="HA566" s="2" t="s">
        <v>232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277</v>
      </c>
      <c r="HJ566" s="2" t="s">
        <v>270</v>
      </c>
      <c r="HK566" s="2" t="s">
        <v>220</v>
      </c>
      <c r="HL566" s="2" t="s">
        <v>220</v>
      </c>
      <c r="HM566" s="2" t="s">
        <v>232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230</v>
      </c>
      <c r="HV566" s="2" t="s">
        <v>270</v>
      </c>
      <c r="HW566" s="2" t="s">
        <v>885</v>
      </c>
      <c r="HX566" s="2" t="s">
        <v>2119</v>
      </c>
      <c r="HY566" s="2" t="s">
        <v>232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230</v>
      </c>
      <c r="IH566" s="2" t="s">
        <v>270</v>
      </c>
      <c r="II566" s="2" t="s">
        <v>288</v>
      </c>
      <c r="IJ566" s="2" t="s">
        <v>489</v>
      </c>
      <c r="IK566" s="2" t="s">
        <v>232</v>
      </c>
      <c r="IL566" s="2" t="s">
        <v>220</v>
      </c>
      <c r="IM566" s="4"/>
      <c r="IN566" s="8"/>
      <c r="IO566" s="4"/>
      <c r="IP566" s="8"/>
      <c r="IQ566" s="7"/>
      <c r="IR566" s="7"/>
      <c r="IS566" s="2" t="s">
        <v>386</v>
      </c>
      <c r="IT566" s="2" t="s">
        <v>270</v>
      </c>
      <c r="IU566" s="2" t="s">
        <v>220</v>
      </c>
      <c r="IV566" s="2" t="s">
        <v>220</v>
      </c>
      <c r="IW566" s="2" t="s">
        <v>232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254</v>
      </c>
      <c r="JF566" s="2" t="s">
        <v>270</v>
      </c>
      <c r="JG566" s="2" t="s">
        <v>220</v>
      </c>
      <c r="JH566" s="2" t="s">
        <v>220</v>
      </c>
      <c r="JI566" s="2" t="s">
        <v>232</v>
      </c>
      <c r="JJ566" s="2" t="s">
        <v>220</v>
      </c>
      <c r="JK566" s="4"/>
      <c r="JL566" s="8"/>
      <c r="JM566" s="4"/>
      <c r="JN566" s="8"/>
      <c r="JO566" s="7"/>
      <c r="JP566" s="7"/>
      <c r="JQ566" s="2" t="s">
        <v>277</v>
      </c>
      <c r="JR566" s="2" t="s">
        <v>270</v>
      </c>
      <c r="JS566" s="2" t="s">
        <v>220</v>
      </c>
      <c r="JT566" s="2" t="s">
        <v>220</v>
      </c>
      <c r="JU566" s="2" t="s">
        <v>232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277</v>
      </c>
      <c r="KD566" s="2" t="s">
        <v>270</v>
      </c>
      <c r="KE566" s="2" t="s">
        <v>220</v>
      </c>
      <c r="KF566" s="2" t="s">
        <v>220</v>
      </c>
      <c r="KG566" s="2" t="s">
        <v>232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277</v>
      </c>
      <c r="KP566" s="2" t="s">
        <v>270</v>
      </c>
      <c r="KQ566" s="2" t="s">
        <v>220</v>
      </c>
      <c r="KR566" s="2" t="s">
        <v>220</v>
      </c>
      <c r="KS566" s="2" t="s">
        <v>232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268</v>
      </c>
      <c r="LB566" s="2" t="s">
        <v>270</v>
      </c>
      <c r="LC566" s="2" t="s">
        <v>220</v>
      </c>
      <c r="LD566" s="2" t="s">
        <v>220</v>
      </c>
      <c r="LE566" s="2" t="s">
        <v>232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254</v>
      </c>
      <c r="LN566" s="2" t="s">
        <v>270</v>
      </c>
      <c r="LO566" s="2" t="s">
        <v>220</v>
      </c>
      <c r="LP566" s="2" t="s">
        <v>220</v>
      </c>
      <c r="LQ566" s="2" t="s">
        <v>232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230</v>
      </c>
      <c r="LZ566" s="2" t="s">
        <v>270</v>
      </c>
      <c r="MA566" s="2" t="s">
        <v>543</v>
      </c>
      <c r="MB566" s="2" t="s">
        <v>568</v>
      </c>
      <c r="MC566" s="2" t="s">
        <v>232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277</v>
      </c>
      <c r="ML566" s="2" t="s">
        <v>270</v>
      </c>
      <c r="MM566" s="2" t="s">
        <v>220</v>
      </c>
      <c r="MN566" s="2" t="s">
        <v>220</v>
      </c>
      <c r="MO566" s="2" t="s">
        <v>232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230</v>
      </c>
      <c r="MX566" s="2" t="s">
        <v>270</v>
      </c>
      <c r="MY566" s="2" t="s">
        <v>872</v>
      </c>
      <c r="MZ566" s="2" t="s">
        <v>1764</v>
      </c>
      <c r="NA566" s="2" t="s">
        <v>232</v>
      </c>
      <c r="NB566" s="2" t="s">
        <v>220</v>
      </c>
      <c r="NC566" s="4"/>
      <c r="ND566" s="8"/>
      <c r="NE566" s="4"/>
      <c r="NF566" s="8"/>
      <c r="NG566" s="7"/>
      <c r="NH566" s="7"/>
      <c r="NI566" s="2" t="s">
        <v>220</v>
      </c>
      <c r="NJ566" s="2" t="s">
        <v>220</v>
      </c>
      <c r="NK566" s="2" t="s">
        <v>220</v>
      </c>
      <c r="NL566" s="2" t="s">
        <v>220</v>
      </c>
      <c r="NM566" s="2" t="s">
        <v>220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277</v>
      </c>
      <c r="NV566" s="2" t="s">
        <v>270</v>
      </c>
      <c r="NW566" s="2" t="s">
        <v>220</v>
      </c>
      <c r="NX566" s="2" t="s">
        <v>220</v>
      </c>
      <c r="NY566" s="2" t="s">
        <v>232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268</v>
      </c>
      <c r="OH566" s="2" t="s">
        <v>270</v>
      </c>
      <c r="OI566" s="2" t="s">
        <v>220</v>
      </c>
      <c r="OJ566" s="2" t="s">
        <v>220</v>
      </c>
      <c r="OK566" s="2" t="s">
        <v>232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254</v>
      </c>
      <c r="OT566" s="2" t="s">
        <v>270</v>
      </c>
      <c r="OU566" s="2" t="s">
        <v>220</v>
      </c>
      <c r="OV566" s="2" t="s">
        <v>220</v>
      </c>
      <c r="OW566" s="2" t="s">
        <v>232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220</v>
      </c>
      <c r="PF566" s="2" t="s">
        <v>220</v>
      </c>
      <c r="PG566" s="2" t="s">
        <v>220</v>
      </c>
      <c r="PH566" s="2" t="s">
        <v>220</v>
      </c>
      <c r="PI566" s="2" t="s">
        <v>220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277</v>
      </c>
      <c r="PR566" s="2" t="s">
        <v>270</v>
      </c>
      <c r="PS566" s="2" t="s">
        <v>220</v>
      </c>
      <c r="PT566" s="2" t="s">
        <v>220</v>
      </c>
      <c r="PU566" s="2" t="s">
        <v>232</v>
      </c>
      <c r="PV566" s="2" t="s">
        <v>220</v>
      </c>
      <c r="PW566" s="4">
        <v>1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</row>
    <row r="567">
      <c r="A567" s="2" t="s">
        <v>4235</v>
      </c>
      <c r="B567" s="2" t="s">
        <v>209</v>
      </c>
      <c r="C567" s="2" t="s">
        <v>3945</v>
      </c>
      <c r="D567" s="2" t="s">
        <v>211</v>
      </c>
      <c r="E567" s="2" t="s">
        <v>1372</v>
      </c>
      <c r="F567" s="2" t="s">
        <v>4236</v>
      </c>
      <c r="G567" s="2" t="s">
        <v>220</v>
      </c>
      <c r="H567" s="2" t="s">
        <v>220</v>
      </c>
      <c r="I567" s="2" t="s">
        <v>2915</v>
      </c>
      <c r="J567" s="2" t="s">
        <v>1518</v>
      </c>
      <c r="K567" s="2" t="s">
        <v>1583</v>
      </c>
      <c r="L567" s="3">
        <v>85</v>
      </c>
      <c r="M567" s="3">
        <v>89.25</v>
      </c>
      <c r="N567" s="3">
        <v>169.99</v>
      </c>
      <c r="O567" s="2" t="s">
        <v>217</v>
      </c>
      <c r="P567" s="2" t="s">
        <v>538</v>
      </c>
      <c r="Q567" s="2" t="s">
        <v>219</v>
      </c>
      <c r="R567" s="2" t="s">
        <v>220</v>
      </c>
      <c r="S567" s="2" t="s">
        <v>4237</v>
      </c>
      <c r="T567" s="2" t="s">
        <v>220</v>
      </c>
      <c r="U567" s="2" t="s">
        <v>220</v>
      </c>
      <c r="V567" s="2" t="s">
        <v>1585</v>
      </c>
      <c r="W567" s="2" t="s">
        <v>3015</v>
      </c>
      <c r="X567" s="2" t="s">
        <v>220</v>
      </c>
      <c r="Y567" s="2" t="s">
        <v>582</v>
      </c>
      <c r="Z567" s="4"/>
      <c r="AA567" s="4">
        <f>=ROUNDDOWN({0},0)</f>
      </c>
      <c r="AB567" s="5"/>
      <c r="AC567" s="2" t="s">
        <v>220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220</v>
      </c>
      <c r="BM567" s="7"/>
      <c r="BN567" s="7"/>
      <c r="BO567" s="4"/>
      <c r="BP567" s="8"/>
      <c r="BQ567" s="4"/>
      <c r="BR567" s="8"/>
      <c r="BS567" s="7"/>
      <c r="BT567" s="7"/>
      <c r="BU567" s="2" t="s">
        <v>230</v>
      </c>
      <c r="BV567" s="2" t="s">
        <v>270</v>
      </c>
      <c r="BW567" s="2" t="s">
        <v>220</v>
      </c>
      <c r="BX567" s="2" t="s">
        <v>2844</v>
      </c>
      <c r="BY567" s="2" t="s">
        <v>232</v>
      </c>
      <c r="BZ567" s="2" t="s">
        <v>220</v>
      </c>
      <c r="CA567" s="4"/>
      <c r="CB567" s="8"/>
      <c r="CC567" s="4"/>
      <c r="CD567" s="8"/>
      <c r="CE567" s="7"/>
      <c r="CF567" s="7"/>
      <c r="CG567" s="2" t="s">
        <v>230</v>
      </c>
      <c r="CH567" s="2" t="s">
        <v>270</v>
      </c>
      <c r="CI567" s="2" t="s">
        <v>4238</v>
      </c>
      <c r="CJ567" s="2" t="s">
        <v>4239</v>
      </c>
      <c r="CK567" s="2" t="s">
        <v>232</v>
      </c>
      <c r="CL567" s="2" t="s">
        <v>220</v>
      </c>
      <c r="CM567" s="4"/>
      <c r="CN567" s="8"/>
      <c r="CO567" s="4"/>
      <c r="CP567" s="8"/>
      <c r="CQ567" s="7"/>
      <c r="CR567" s="7"/>
      <c r="CS567" s="2" t="s">
        <v>277</v>
      </c>
      <c r="CT567" s="2" t="s">
        <v>270</v>
      </c>
      <c r="CU567" s="2" t="s">
        <v>220</v>
      </c>
      <c r="CV567" s="2" t="s">
        <v>220</v>
      </c>
      <c r="CW567" s="2" t="s">
        <v>232</v>
      </c>
      <c r="CX567" s="2" t="s">
        <v>220</v>
      </c>
      <c r="CY567" s="4"/>
      <c r="CZ567" s="8"/>
      <c r="DA567" s="4"/>
      <c r="DB567" s="8"/>
      <c r="DC567" s="7"/>
      <c r="DD567" s="7"/>
      <c r="DE567" s="2" t="s">
        <v>230</v>
      </c>
      <c r="DF567" s="2" t="s">
        <v>270</v>
      </c>
      <c r="DG567" s="2" t="s">
        <v>589</v>
      </c>
      <c r="DH567" s="2" t="s">
        <v>4240</v>
      </c>
      <c r="DI567" s="2" t="s">
        <v>232</v>
      </c>
      <c r="DJ567" s="2" t="s">
        <v>220</v>
      </c>
      <c r="DK567" s="4"/>
      <c r="DL567" s="8"/>
      <c r="DM567" s="4"/>
      <c r="DN567" s="8"/>
      <c r="DO567" s="7"/>
      <c r="DP567" s="7"/>
      <c r="DQ567" s="2" t="s">
        <v>230</v>
      </c>
      <c r="DR567" s="2" t="s">
        <v>270</v>
      </c>
      <c r="DS567" s="2" t="s">
        <v>3447</v>
      </c>
      <c r="DT567" s="2" t="s">
        <v>220</v>
      </c>
      <c r="DU567" s="2" t="s">
        <v>232</v>
      </c>
      <c r="DV567" s="2" t="s">
        <v>220</v>
      </c>
      <c r="DW567" s="4"/>
      <c r="DX567" s="8"/>
      <c r="DY567" s="4"/>
      <c r="DZ567" s="8"/>
      <c r="EA567" s="7"/>
      <c r="EB567" s="7"/>
      <c r="EC567" s="2" t="s">
        <v>230</v>
      </c>
      <c r="ED567" s="2" t="s">
        <v>270</v>
      </c>
      <c r="EE567" s="2" t="s">
        <v>4002</v>
      </c>
      <c r="EF567" s="2" t="s">
        <v>606</v>
      </c>
      <c r="EG567" s="2" t="s">
        <v>232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277</v>
      </c>
      <c r="EP567" s="2" t="s">
        <v>270</v>
      </c>
      <c r="EQ567" s="2" t="s">
        <v>220</v>
      </c>
      <c r="ER567" s="2" t="s">
        <v>220</v>
      </c>
      <c r="ES567" s="2" t="s">
        <v>232</v>
      </c>
      <c r="ET567" s="2" t="s">
        <v>220</v>
      </c>
      <c r="EU567" s="4"/>
      <c r="EV567" s="8"/>
      <c r="EW567" s="4"/>
      <c r="EX567" s="8"/>
      <c r="EY567" s="7"/>
      <c r="EZ567" s="7"/>
      <c r="FA567" s="2" t="s">
        <v>254</v>
      </c>
      <c r="FB567" s="2" t="s">
        <v>270</v>
      </c>
      <c r="FC567" s="2" t="s">
        <v>220</v>
      </c>
      <c r="FD567" s="2" t="s">
        <v>220</v>
      </c>
      <c r="FE567" s="2" t="s">
        <v>232</v>
      </c>
      <c r="FF567" s="2" t="s">
        <v>220</v>
      </c>
      <c r="FG567" s="4"/>
      <c r="FH567" s="8"/>
      <c r="FI567" s="4"/>
      <c r="FJ567" s="8"/>
      <c r="FK567" s="7"/>
      <c r="FL567" s="7"/>
      <c r="FM567" s="2" t="s">
        <v>277</v>
      </c>
      <c r="FN567" s="2" t="s">
        <v>270</v>
      </c>
      <c r="FO567" s="2" t="s">
        <v>220</v>
      </c>
      <c r="FP567" s="2" t="s">
        <v>220</v>
      </c>
      <c r="FQ567" s="2" t="s">
        <v>232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277</v>
      </c>
      <c r="FZ567" s="2" t="s">
        <v>217</v>
      </c>
      <c r="GA567" s="2" t="s">
        <v>220</v>
      </c>
      <c r="GB567" s="2" t="s">
        <v>220</v>
      </c>
      <c r="GC567" s="2" t="s">
        <v>232</v>
      </c>
      <c r="GD567" s="2" t="s">
        <v>220</v>
      </c>
      <c r="GE567" s="4"/>
      <c r="GF567" s="8"/>
      <c r="GG567" s="4"/>
      <c r="GH567" s="8"/>
      <c r="GI567" s="7"/>
      <c r="GJ567" s="7"/>
      <c r="GK567" s="2" t="s">
        <v>277</v>
      </c>
      <c r="GL567" s="2" t="s">
        <v>217</v>
      </c>
      <c r="GM567" s="2" t="s">
        <v>220</v>
      </c>
      <c r="GN567" s="2" t="s">
        <v>220</v>
      </c>
      <c r="GO567" s="2" t="s">
        <v>232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220</v>
      </c>
      <c r="GX567" s="2" t="s">
        <v>220</v>
      </c>
      <c r="GY567" s="2" t="s">
        <v>220</v>
      </c>
      <c r="GZ567" s="2" t="s">
        <v>220</v>
      </c>
      <c r="HA567" s="2" t="s">
        <v>220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277</v>
      </c>
      <c r="HJ567" s="2" t="s">
        <v>217</v>
      </c>
      <c r="HK567" s="2" t="s">
        <v>220</v>
      </c>
      <c r="HL567" s="2" t="s">
        <v>220</v>
      </c>
      <c r="HM567" s="2" t="s">
        <v>232</v>
      </c>
      <c r="HN567" s="2" t="s">
        <v>220</v>
      </c>
      <c r="HO567" s="4"/>
      <c r="HP567" s="8"/>
      <c r="HQ567" s="4"/>
      <c r="HR567" s="8"/>
      <c r="HS567" s="7"/>
      <c r="HT567" s="7"/>
      <c r="HU567" s="2" t="s">
        <v>220</v>
      </c>
      <c r="HV567" s="2" t="s">
        <v>220</v>
      </c>
      <c r="HW567" s="2" t="s">
        <v>220</v>
      </c>
      <c r="HX567" s="2" t="s">
        <v>220</v>
      </c>
      <c r="HY567" s="2" t="s">
        <v>220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230</v>
      </c>
      <c r="IH567" s="2" t="s">
        <v>270</v>
      </c>
      <c r="II567" s="2" t="s">
        <v>591</v>
      </c>
      <c r="IJ567" s="2" t="s">
        <v>2844</v>
      </c>
      <c r="IK567" s="2" t="s">
        <v>232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277</v>
      </c>
      <c r="IT567" s="2" t="s">
        <v>270</v>
      </c>
      <c r="IU567" s="2" t="s">
        <v>220</v>
      </c>
      <c r="IV567" s="2" t="s">
        <v>220</v>
      </c>
      <c r="IW567" s="2" t="s">
        <v>232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254</v>
      </c>
      <c r="JF567" s="2" t="s">
        <v>270</v>
      </c>
      <c r="JG567" s="2" t="s">
        <v>220</v>
      </c>
      <c r="JH567" s="2" t="s">
        <v>220</v>
      </c>
      <c r="JI567" s="2" t="s">
        <v>232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254</v>
      </c>
      <c r="JR567" s="2" t="s">
        <v>270</v>
      </c>
      <c r="JS567" s="2" t="s">
        <v>220</v>
      </c>
      <c r="JT567" s="2" t="s">
        <v>220</v>
      </c>
      <c r="JU567" s="2" t="s">
        <v>232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220</v>
      </c>
      <c r="KD567" s="2" t="s">
        <v>220</v>
      </c>
      <c r="KE567" s="2" t="s">
        <v>220</v>
      </c>
      <c r="KF567" s="2" t="s">
        <v>220</v>
      </c>
      <c r="KG567" s="2" t="s">
        <v>220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254</v>
      </c>
      <c r="KP567" s="2" t="s">
        <v>270</v>
      </c>
      <c r="KQ567" s="2" t="s">
        <v>220</v>
      </c>
      <c r="KR567" s="2" t="s">
        <v>220</v>
      </c>
      <c r="KS567" s="2" t="s">
        <v>232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268</v>
      </c>
      <c r="LB567" s="2" t="s">
        <v>270</v>
      </c>
      <c r="LC567" s="2" t="s">
        <v>220</v>
      </c>
      <c r="LD567" s="2" t="s">
        <v>220</v>
      </c>
      <c r="LE567" s="2" t="s">
        <v>232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277</v>
      </c>
      <c r="LN567" s="2" t="s">
        <v>270</v>
      </c>
      <c r="LO567" s="2" t="s">
        <v>220</v>
      </c>
      <c r="LP567" s="2" t="s">
        <v>220</v>
      </c>
      <c r="LQ567" s="2" t="s">
        <v>232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230</v>
      </c>
      <c r="LZ567" s="2" t="s">
        <v>270</v>
      </c>
      <c r="MA567" s="2" t="s">
        <v>220</v>
      </c>
      <c r="MB567" s="2" t="s">
        <v>220</v>
      </c>
      <c r="MC567" s="2" t="s">
        <v>232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277</v>
      </c>
      <c r="ML567" s="2" t="s">
        <v>270</v>
      </c>
      <c r="MM567" s="2" t="s">
        <v>220</v>
      </c>
      <c r="MN567" s="2" t="s">
        <v>220</v>
      </c>
      <c r="MO567" s="2" t="s">
        <v>232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230</v>
      </c>
      <c r="MX567" s="2" t="s">
        <v>270</v>
      </c>
      <c r="MY567" s="2" t="s">
        <v>606</v>
      </c>
      <c r="MZ567" s="2" t="s">
        <v>2851</v>
      </c>
      <c r="NA567" s="2" t="s">
        <v>232</v>
      </c>
      <c r="NB567" s="2" t="s">
        <v>220</v>
      </c>
      <c r="NC567" s="4"/>
      <c r="ND567" s="8"/>
      <c r="NE567" s="4"/>
      <c r="NF567" s="8"/>
      <c r="NG567" s="7"/>
      <c r="NH567" s="7"/>
      <c r="NI567" s="2" t="s">
        <v>220</v>
      </c>
      <c r="NJ567" s="2" t="s">
        <v>220</v>
      </c>
      <c r="NK567" s="2" t="s">
        <v>220</v>
      </c>
      <c r="NL567" s="2" t="s">
        <v>220</v>
      </c>
      <c r="NM567" s="2" t="s">
        <v>220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277</v>
      </c>
      <c r="NV567" s="2" t="s">
        <v>270</v>
      </c>
      <c r="NW567" s="2" t="s">
        <v>220</v>
      </c>
      <c r="NX567" s="2" t="s">
        <v>220</v>
      </c>
      <c r="NY567" s="2" t="s">
        <v>232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220</v>
      </c>
      <c r="OH567" s="2" t="s">
        <v>220</v>
      </c>
      <c r="OI567" s="2" t="s">
        <v>220</v>
      </c>
      <c r="OJ567" s="2" t="s">
        <v>220</v>
      </c>
      <c r="OK567" s="2" t="s">
        <v>220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277</v>
      </c>
      <c r="OT567" s="2" t="s">
        <v>270</v>
      </c>
      <c r="OU567" s="2" t="s">
        <v>220</v>
      </c>
      <c r="OV567" s="2" t="s">
        <v>220</v>
      </c>
      <c r="OW567" s="2" t="s">
        <v>232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220</v>
      </c>
      <c r="PF567" s="2" t="s">
        <v>220</v>
      </c>
      <c r="PG567" s="2" t="s">
        <v>220</v>
      </c>
      <c r="PH567" s="2" t="s">
        <v>220</v>
      </c>
      <c r="PI567" s="2" t="s">
        <v>220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277</v>
      </c>
      <c r="PR567" s="2" t="s">
        <v>270</v>
      </c>
      <c r="PS567" s="2" t="s">
        <v>220</v>
      </c>
      <c r="PT567" s="2" t="s">
        <v>220</v>
      </c>
      <c r="PU567" s="2" t="s">
        <v>232</v>
      </c>
      <c r="PV567" s="2" t="s">
        <v>220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</row>
    <row r="568">
      <c r="A568" s="2" t="s">
        <v>4241</v>
      </c>
      <c r="B568" s="2" t="s">
        <v>209</v>
      </c>
      <c r="C568" s="2" t="s">
        <v>3945</v>
      </c>
      <c r="D568" s="2" t="s">
        <v>211</v>
      </c>
      <c r="E568" s="2" t="s">
        <v>1372</v>
      </c>
      <c r="F568" s="2" t="s">
        <v>4242</v>
      </c>
      <c r="G568" s="2" t="s">
        <v>220</v>
      </c>
      <c r="H568" s="2" t="s">
        <v>220</v>
      </c>
      <c r="I568" s="2" t="s">
        <v>2915</v>
      </c>
      <c r="J568" s="2" t="s">
        <v>3394</v>
      </c>
      <c r="K568" s="2" t="s">
        <v>3958</v>
      </c>
      <c r="L568" s="3">
        <v>85</v>
      </c>
      <c r="M568" s="3">
        <v>89.25</v>
      </c>
      <c r="N568" s="3">
        <v>169.99</v>
      </c>
      <c r="O568" s="2" t="s">
        <v>1699</v>
      </c>
      <c r="P568" s="2" t="s">
        <v>538</v>
      </c>
      <c r="Q568" s="2" t="s">
        <v>219</v>
      </c>
      <c r="R568" s="2" t="s">
        <v>220</v>
      </c>
      <c r="S568" s="2" t="s">
        <v>220</v>
      </c>
      <c r="T568" s="2" t="s">
        <v>220</v>
      </c>
      <c r="U568" s="2" t="s">
        <v>220</v>
      </c>
      <c r="V568" s="2" t="s">
        <v>1585</v>
      </c>
      <c r="W568" s="2" t="s">
        <v>3015</v>
      </c>
      <c r="X568" s="2" t="s">
        <v>220</v>
      </c>
      <c r="Y568" s="2" t="s">
        <v>582</v>
      </c>
      <c r="Z568" s="4"/>
      <c r="AA568" s="4">
        <f>=ROUNDDOWN({0},0)</f>
      </c>
      <c r="AB568" s="5"/>
      <c r="AC568" s="2" t="s">
        <v>220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220</v>
      </c>
      <c r="BM568" s="7"/>
      <c r="BN568" s="7"/>
      <c r="BO568" s="4"/>
      <c r="BP568" s="8"/>
      <c r="BQ568" s="4"/>
      <c r="BR568" s="8"/>
      <c r="BS568" s="7"/>
      <c r="BT568" s="7"/>
      <c r="BU568" s="2" t="s">
        <v>230</v>
      </c>
      <c r="BV568" s="2" t="s">
        <v>270</v>
      </c>
      <c r="BW568" s="2" t="s">
        <v>220</v>
      </c>
      <c r="BX568" s="2" t="s">
        <v>2667</v>
      </c>
      <c r="BY568" s="2" t="s">
        <v>232</v>
      </c>
      <c r="BZ568" s="2" t="s">
        <v>220</v>
      </c>
      <c r="CA568" s="4"/>
      <c r="CB568" s="8"/>
      <c r="CC568" s="4"/>
      <c r="CD568" s="8"/>
      <c r="CE568" s="7"/>
      <c r="CF568" s="7"/>
      <c r="CG568" s="2" t="s">
        <v>230</v>
      </c>
      <c r="CH568" s="2" t="s">
        <v>270</v>
      </c>
      <c r="CI568" s="2" t="s">
        <v>3465</v>
      </c>
      <c r="CJ568" s="2" t="s">
        <v>3823</v>
      </c>
      <c r="CK568" s="2" t="s">
        <v>232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277</v>
      </c>
      <c r="CT568" s="2" t="s">
        <v>270</v>
      </c>
      <c r="CU568" s="2" t="s">
        <v>220</v>
      </c>
      <c r="CV568" s="2" t="s">
        <v>220</v>
      </c>
      <c r="CW568" s="2" t="s">
        <v>232</v>
      </c>
      <c r="CX568" s="2" t="s">
        <v>220</v>
      </c>
      <c r="CY568" s="4"/>
      <c r="CZ568" s="8"/>
      <c r="DA568" s="4"/>
      <c r="DB568" s="8"/>
      <c r="DC568" s="7"/>
      <c r="DD568" s="7"/>
      <c r="DE568" s="2" t="s">
        <v>230</v>
      </c>
      <c r="DF568" s="2" t="s">
        <v>270</v>
      </c>
      <c r="DG568" s="2" t="s">
        <v>589</v>
      </c>
      <c r="DH568" s="2" t="s">
        <v>1707</v>
      </c>
      <c r="DI568" s="2" t="s">
        <v>232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230</v>
      </c>
      <c r="DR568" s="2" t="s">
        <v>270</v>
      </c>
      <c r="DS568" s="2" t="s">
        <v>3447</v>
      </c>
      <c r="DT568" s="2" t="s">
        <v>3739</v>
      </c>
      <c r="DU568" s="2" t="s">
        <v>232</v>
      </c>
      <c r="DV568" s="2" t="s">
        <v>220</v>
      </c>
      <c r="DW568" s="4"/>
      <c r="DX568" s="8"/>
      <c r="DY568" s="4"/>
      <c r="DZ568" s="8"/>
      <c r="EA568" s="7"/>
      <c r="EB568" s="7"/>
      <c r="EC568" s="2" t="s">
        <v>230</v>
      </c>
      <c r="ED568" s="2" t="s">
        <v>270</v>
      </c>
      <c r="EE568" s="2" t="s">
        <v>4002</v>
      </c>
      <c r="EF568" s="2" t="s">
        <v>1694</v>
      </c>
      <c r="EG568" s="2" t="s">
        <v>232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268</v>
      </c>
      <c r="EP568" s="2" t="s">
        <v>270</v>
      </c>
      <c r="EQ568" s="2" t="s">
        <v>220</v>
      </c>
      <c r="ER568" s="2" t="s">
        <v>220</v>
      </c>
      <c r="ES568" s="2" t="s">
        <v>232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825</v>
      </c>
      <c r="FB568" s="2" t="s">
        <v>270</v>
      </c>
      <c r="FC568" s="2" t="s">
        <v>220</v>
      </c>
      <c r="FD568" s="2" t="s">
        <v>220</v>
      </c>
      <c r="FE568" s="2" t="s">
        <v>232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268</v>
      </c>
      <c r="FN568" s="2" t="s">
        <v>270</v>
      </c>
      <c r="FO568" s="2" t="s">
        <v>220</v>
      </c>
      <c r="FP568" s="2" t="s">
        <v>220</v>
      </c>
      <c r="FQ568" s="2" t="s">
        <v>232</v>
      </c>
      <c r="FR568" s="2" t="s">
        <v>220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220</v>
      </c>
      <c r="GA568" s="2" t="s">
        <v>220</v>
      </c>
      <c r="GB568" s="2" t="s">
        <v>220</v>
      </c>
      <c r="GC568" s="2" t="s">
        <v>220</v>
      </c>
      <c r="GD568" s="2" t="s">
        <v>220</v>
      </c>
      <c r="GE568" s="4"/>
      <c r="GF568" s="8"/>
      <c r="GG568" s="4"/>
      <c r="GH568" s="8"/>
      <c r="GI568" s="7"/>
      <c r="GJ568" s="7"/>
      <c r="GK568" s="2" t="s">
        <v>220</v>
      </c>
      <c r="GL568" s="2" t="s">
        <v>220</v>
      </c>
      <c r="GM568" s="2" t="s">
        <v>220</v>
      </c>
      <c r="GN568" s="2" t="s">
        <v>220</v>
      </c>
      <c r="GO568" s="2" t="s">
        <v>220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220</v>
      </c>
      <c r="GX568" s="2" t="s">
        <v>220</v>
      </c>
      <c r="GY568" s="2" t="s">
        <v>220</v>
      </c>
      <c r="GZ568" s="2" t="s">
        <v>220</v>
      </c>
      <c r="HA568" s="2" t="s">
        <v>220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220</v>
      </c>
      <c r="HJ568" s="2" t="s">
        <v>220</v>
      </c>
      <c r="HK568" s="2" t="s">
        <v>220</v>
      </c>
      <c r="HL568" s="2" t="s">
        <v>220</v>
      </c>
      <c r="HM568" s="2" t="s">
        <v>220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220</v>
      </c>
      <c r="HV568" s="2" t="s">
        <v>220</v>
      </c>
      <c r="HW568" s="2" t="s">
        <v>220</v>
      </c>
      <c r="HX568" s="2" t="s">
        <v>220</v>
      </c>
      <c r="HY568" s="2" t="s">
        <v>220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230</v>
      </c>
      <c r="IH568" s="2" t="s">
        <v>270</v>
      </c>
      <c r="II568" s="2" t="s">
        <v>591</v>
      </c>
      <c r="IJ568" s="2" t="s">
        <v>586</v>
      </c>
      <c r="IK568" s="2" t="s">
        <v>232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268</v>
      </c>
      <c r="IT568" s="2" t="s">
        <v>270</v>
      </c>
      <c r="IU568" s="2" t="s">
        <v>220</v>
      </c>
      <c r="IV568" s="2" t="s">
        <v>220</v>
      </c>
      <c r="IW568" s="2" t="s">
        <v>232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254</v>
      </c>
      <c r="JF568" s="2" t="s">
        <v>270</v>
      </c>
      <c r="JG568" s="2" t="s">
        <v>220</v>
      </c>
      <c r="JH568" s="2" t="s">
        <v>220</v>
      </c>
      <c r="JI568" s="2" t="s">
        <v>232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254</v>
      </c>
      <c r="JR568" s="2" t="s">
        <v>270</v>
      </c>
      <c r="JS568" s="2" t="s">
        <v>220</v>
      </c>
      <c r="JT568" s="2" t="s">
        <v>220</v>
      </c>
      <c r="JU568" s="2" t="s">
        <v>232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220</v>
      </c>
      <c r="KD568" s="2" t="s">
        <v>220</v>
      </c>
      <c r="KE568" s="2" t="s">
        <v>220</v>
      </c>
      <c r="KF568" s="2" t="s">
        <v>220</v>
      </c>
      <c r="KG568" s="2" t="s">
        <v>220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254</v>
      </c>
      <c r="KP568" s="2" t="s">
        <v>270</v>
      </c>
      <c r="KQ568" s="2" t="s">
        <v>220</v>
      </c>
      <c r="KR568" s="2" t="s">
        <v>220</v>
      </c>
      <c r="KS568" s="2" t="s">
        <v>232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268</v>
      </c>
      <c r="LB568" s="2" t="s">
        <v>217</v>
      </c>
      <c r="LC568" s="2" t="s">
        <v>220</v>
      </c>
      <c r="LD568" s="2" t="s">
        <v>220</v>
      </c>
      <c r="LE568" s="2" t="s">
        <v>232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268</v>
      </c>
      <c r="LN568" s="2" t="s">
        <v>270</v>
      </c>
      <c r="LO568" s="2" t="s">
        <v>220</v>
      </c>
      <c r="LP568" s="2" t="s">
        <v>220</v>
      </c>
      <c r="LQ568" s="2" t="s">
        <v>232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277</v>
      </c>
      <c r="LZ568" s="2" t="s">
        <v>270</v>
      </c>
      <c r="MA568" s="2" t="s">
        <v>220</v>
      </c>
      <c r="MB568" s="2" t="s">
        <v>220</v>
      </c>
      <c r="MC568" s="2" t="s">
        <v>232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277</v>
      </c>
      <c r="ML568" s="2" t="s">
        <v>270</v>
      </c>
      <c r="MM568" s="2" t="s">
        <v>220</v>
      </c>
      <c r="MN568" s="2" t="s">
        <v>220</v>
      </c>
      <c r="MO568" s="2" t="s">
        <v>232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230</v>
      </c>
      <c r="MX568" s="2" t="s">
        <v>270</v>
      </c>
      <c r="MY568" s="2" t="s">
        <v>606</v>
      </c>
      <c r="MZ568" s="2" t="s">
        <v>2007</v>
      </c>
      <c r="NA568" s="2" t="s">
        <v>232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220</v>
      </c>
      <c r="NJ568" s="2" t="s">
        <v>220</v>
      </c>
      <c r="NK568" s="2" t="s">
        <v>220</v>
      </c>
      <c r="NL568" s="2" t="s">
        <v>220</v>
      </c>
      <c r="NM568" s="2" t="s">
        <v>220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277</v>
      </c>
      <c r="NV568" s="2" t="s">
        <v>270</v>
      </c>
      <c r="NW568" s="2" t="s">
        <v>220</v>
      </c>
      <c r="NX568" s="2" t="s">
        <v>220</v>
      </c>
      <c r="NY568" s="2" t="s">
        <v>232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220</v>
      </c>
      <c r="OH568" s="2" t="s">
        <v>220</v>
      </c>
      <c r="OI568" s="2" t="s">
        <v>220</v>
      </c>
      <c r="OJ568" s="2" t="s">
        <v>220</v>
      </c>
      <c r="OK568" s="2" t="s">
        <v>220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277</v>
      </c>
      <c r="OT568" s="2" t="s">
        <v>270</v>
      </c>
      <c r="OU568" s="2" t="s">
        <v>220</v>
      </c>
      <c r="OV568" s="2" t="s">
        <v>220</v>
      </c>
      <c r="OW568" s="2" t="s">
        <v>232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220</v>
      </c>
      <c r="PG568" s="2" t="s">
        <v>220</v>
      </c>
      <c r="PH568" s="2" t="s">
        <v>220</v>
      </c>
      <c r="PI568" s="2" t="s">
        <v>220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277</v>
      </c>
      <c r="PR568" s="2" t="s">
        <v>270</v>
      </c>
      <c r="PS568" s="2" t="s">
        <v>220</v>
      </c>
      <c r="PT568" s="2" t="s">
        <v>220</v>
      </c>
      <c r="PU568" s="2" t="s">
        <v>232</v>
      </c>
      <c r="PV568" s="2" t="s">
        <v>220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</row>
    <row r="569">
      <c r="A569" s="2" t="s">
        <v>4243</v>
      </c>
      <c r="B569" s="2" t="s">
        <v>209</v>
      </c>
      <c r="C569" s="2" t="s">
        <v>3945</v>
      </c>
      <c r="D569" s="2" t="s">
        <v>211</v>
      </c>
      <c r="E569" s="2" t="s">
        <v>1372</v>
      </c>
      <c r="F569" s="2" t="s">
        <v>4244</v>
      </c>
      <c r="G569" s="2" t="s">
        <v>4244</v>
      </c>
      <c r="H569" s="2" t="s">
        <v>4244</v>
      </c>
      <c r="I569" s="2" t="s">
        <v>4245</v>
      </c>
      <c r="J569" s="2" t="s">
        <v>215</v>
      </c>
      <c r="K569" s="2" t="s">
        <v>1329</v>
      </c>
      <c r="L569" s="3">
        <v>68.6</v>
      </c>
      <c r="M569" s="3">
        <v>72.02</v>
      </c>
      <c r="N569" s="3">
        <v>139.99</v>
      </c>
      <c r="O569" s="2" t="s">
        <v>1099</v>
      </c>
      <c r="P569" s="2" t="s">
        <v>538</v>
      </c>
      <c r="Q569" s="2" t="s">
        <v>219</v>
      </c>
      <c r="R569" s="2" t="s">
        <v>220</v>
      </c>
      <c r="S569" s="2" t="s">
        <v>4246</v>
      </c>
      <c r="T569" s="2" t="s">
        <v>220</v>
      </c>
      <c r="U569" s="2" t="s">
        <v>223</v>
      </c>
      <c r="V569" s="2" t="s">
        <v>1585</v>
      </c>
      <c r="W569" s="2" t="s">
        <v>3015</v>
      </c>
      <c r="X569" s="2" t="s">
        <v>1672</v>
      </c>
      <c r="Y569" s="2" t="s">
        <v>1511</v>
      </c>
      <c r="Z569" s="4"/>
      <c r="AA569" s="4">
        <f>=ROUNDDOWN({0},0)</f>
      </c>
      <c r="AB569" s="5"/>
      <c r="AC569" s="2" t="s">
        <v>220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>
        <v>7</v>
      </c>
      <c r="AS569" s="8">
        <v>332.89</v>
      </c>
      <c r="AT569" s="7">
        <v>-1</v>
      </c>
      <c r="AU569" s="7">
        <v>-1</v>
      </c>
      <c r="AV569" s="4" t="s">
        <v>220</v>
      </c>
      <c r="AW569" s="8" t="s">
        <v>220</v>
      </c>
      <c r="AX569" s="4">
        <v>13</v>
      </c>
      <c r="AY569" s="8">
        <v>713.19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>
        <v>13</v>
      </c>
      <c r="BF569" s="8">
        <v>713.19</v>
      </c>
      <c r="BG569" s="7" t="s">
        <v>220</v>
      </c>
      <c r="BH569" s="7" t="s">
        <v>220</v>
      </c>
      <c r="BI569" s="7"/>
      <c r="BJ569" s="4"/>
      <c r="BK569" s="8"/>
      <c r="BL569" s="2" t="s">
        <v>4247</v>
      </c>
      <c r="BM569" s="7"/>
      <c r="BN569" s="7"/>
      <c r="BO569" s="4"/>
      <c r="BP569" s="8"/>
      <c r="BQ569" s="4"/>
      <c r="BR569" s="8"/>
      <c r="BS569" s="7"/>
      <c r="BT569" s="7"/>
      <c r="BU569" s="2" t="s">
        <v>1188</v>
      </c>
      <c r="BV569" s="2" t="s">
        <v>270</v>
      </c>
      <c r="BW569" s="2" t="s">
        <v>220</v>
      </c>
      <c r="BX569" s="2" t="s">
        <v>497</v>
      </c>
      <c r="BY569" s="2" t="s">
        <v>232</v>
      </c>
      <c r="BZ569" s="2" t="s">
        <v>220</v>
      </c>
      <c r="CA569" s="4"/>
      <c r="CB569" s="8"/>
      <c r="CC569" s="4">
        <v>1</v>
      </c>
      <c r="CD569" s="8">
        <v>38.9</v>
      </c>
      <c r="CE569" s="7">
        <v>-1</v>
      </c>
      <c r="CF569" s="7">
        <v>-1</v>
      </c>
      <c r="CG569" s="2" t="s">
        <v>230</v>
      </c>
      <c r="CH569" s="2" t="s">
        <v>270</v>
      </c>
      <c r="CI569" s="2" t="s">
        <v>4132</v>
      </c>
      <c r="CJ569" s="2" t="s">
        <v>1485</v>
      </c>
      <c r="CK569" s="2" t="s">
        <v>232</v>
      </c>
      <c r="CL569" s="2" t="s">
        <v>220</v>
      </c>
      <c r="CM569" s="4"/>
      <c r="CN569" s="8"/>
      <c r="CO569" s="4">
        <v>1</v>
      </c>
      <c r="CP569" s="8">
        <v>35</v>
      </c>
      <c r="CQ569" s="7">
        <v>-1</v>
      </c>
      <c r="CR569" s="7">
        <v>-1</v>
      </c>
      <c r="CS569" s="2" t="s">
        <v>230</v>
      </c>
      <c r="CT569" s="2" t="s">
        <v>270</v>
      </c>
      <c r="CU569" s="2" t="s">
        <v>1554</v>
      </c>
      <c r="CV569" s="2" t="s">
        <v>2255</v>
      </c>
      <c r="CW569" s="2" t="s">
        <v>269</v>
      </c>
      <c r="CX569" s="2" t="s">
        <v>220</v>
      </c>
      <c r="CY569" s="4"/>
      <c r="CZ569" s="8"/>
      <c r="DA569" s="4"/>
      <c r="DB569" s="8"/>
      <c r="DC569" s="7"/>
      <c r="DD569" s="7"/>
      <c r="DE569" s="2" t="s">
        <v>230</v>
      </c>
      <c r="DF569" s="2" t="s">
        <v>270</v>
      </c>
      <c r="DG569" s="2" t="s">
        <v>1472</v>
      </c>
      <c r="DH569" s="2" t="s">
        <v>666</v>
      </c>
      <c r="DI569" s="2" t="s">
        <v>232</v>
      </c>
      <c r="DJ569" s="2" t="s">
        <v>220</v>
      </c>
      <c r="DK569" s="4"/>
      <c r="DL569" s="8"/>
      <c r="DM569" s="4"/>
      <c r="DN569" s="8"/>
      <c r="DO569" s="7"/>
      <c r="DP569" s="7"/>
      <c r="DQ569" s="2" t="s">
        <v>230</v>
      </c>
      <c r="DR569" s="2" t="s">
        <v>270</v>
      </c>
      <c r="DS569" s="2" t="s">
        <v>3220</v>
      </c>
      <c r="DT569" s="2" t="s">
        <v>2190</v>
      </c>
      <c r="DU569" s="2" t="s">
        <v>232</v>
      </c>
      <c r="DV569" s="2" t="s">
        <v>220</v>
      </c>
      <c r="DW569" s="4"/>
      <c r="DX569" s="8"/>
      <c r="DY569" s="4">
        <v>3</v>
      </c>
      <c r="DZ569" s="8">
        <v>106.38</v>
      </c>
      <c r="EA569" s="7">
        <v>-1</v>
      </c>
      <c r="EB569" s="7">
        <v>-1</v>
      </c>
      <c r="EC569" s="2" t="s">
        <v>230</v>
      </c>
      <c r="ED569" s="2" t="s">
        <v>270</v>
      </c>
      <c r="EE569" s="2" t="s">
        <v>2499</v>
      </c>
      <c r="EF569" s="2" t="s">
        <v>1430</v>
      </c>
      <c r="EG569" s="2" t="s">
        <v>269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230</v>
      </c>
      <c r="EP569" s="2" t="s">
        <v>270</v>
      </c>
      <c r="EQ569" s="2" t="s">
        <v>312</v>
      </c>
      <c r="ER569" s="2" t="s">
        <v>772</v>
      </c>
      <c r="ES569" s="2" t="s">
        <v>232</v>
      </c>
      <c r="ET569" s="2" t="s">
        <v>220</v>
      </c>
      <c r="EU569" s="4"/>
      <c r="EV569" s="8"/>
      <c r="EW569" s="4">
        <v>1</v>
      </c>
      <c r="EX569" s="8">
        <v>69.78</v>
      </c>
      <c r="EY569" s="7">
        <v>-1</v>
      </c>
      <c r="EZ569" s="7">
        <v>-1</v>
      </c>
      <c r="FA569" s="2" t="s">
        <v>230</v>
      </c>
      <c r="FB569" s="2" t="s">
        <v>270</v>
      </c>
      <c r="FC569" s="2" t="s">
        <v>1473</v>
      </c>
      <c r="FD569" s="2" t="s">
        <v>2603</v>
      </c>
      <c r="FE569" s="2" t="s">
        <v>232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230</v>
      </c>
      <c r="FN569" s="2" t="s">
        <v>270</v>
      </c>
      <c r="FO569" s="2" t="s">
        <v>1554</v>
      </c>
      <c r="FP569" s="2" t="s">
        <v>752</v>
      </c>
      <c r="FQ569" s="2" t="s">
        <v>232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277</v>
      </c>
      <c r="FZ569" s="2" t="s">
        <v>270</v>
      </c>
      <c r="GA569" s="2" t="s">
        <v>220</v>
      </c>
      <c r="GB569" s="2" t="s">
        <v>220</v>
      </c>
      <c r="GC569" s="2" t="s">
        <v>232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277</v>
      </c>
      <c r="GL569" s="2" t="s">
        <v>270</v>
      </c>
      <c r="GM569" s="2" t="s">
        <v>220</v>
      </c>
      <c r="GN569" s="2" t="s">
        <v>220</v>
      </c>
      <c r="GO569" s="2" t="s">
        <v>232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268</v>
      </c>
      <c r="GX569" s="2" t="s">
        <v>270</v>
      </c>
      <c r="GY569" s="2" t="s">
        <v>220</v>
      </c>
      <c r="GZ569" s="2" t="s">
        <v>220</v>
      </c>
      <c r="HA569" s="2" t="s">
        <v>232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277</v>
      </c>
      <c r="HJ569" s="2" t="s">
        <v>270</v>
      </c>
      <c r="HK569" s="2" t="s">
        <v>220</v>
      </c>
      <c r="HL569" s="2" t="s">
        <v>220</v>
      </c>
      <c r="HM569" s="2" t="s">
        <v>232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230</v>
      </c>
      <c r="HV569" s="2" t="s">
        <v>270</v>
      </c>
      <c r="HW569" s="2" t="s">
        <v>465</v>
      </c>
      <c r="HX569" s="2" t="s">
        <v>3096</v>
      </c>
      <c r="HY569" s="2" t="s">
        <v>232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230</v>
      </c>
      <c r="IH569" s="2" t="s">
        <v>270</v>
      </c>
      <c r="II569" s="2" t="s">
        <v>1471</v>
      </c>
      <c r="IJ569" s="2" t="s">
        <v>2423</v>
      </c>
      <c r="IK569" s="2" t="s">
        <v>232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277</v>
      </c>
      <c r="IT569" s="2" t="s">
        <v>270</v>
      </c>
      <c r="IU569" s="2" t="s">
        <v>220</v>
      </c>
      <c r="IV569" s="2" t="s">
        <v>220</v>
      </c>
      <c r="IW569" s="2" t="s">
        <v>232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254</v>
      </c>
      <c r="JF569" s="2" t="s">
        <v>270</v>
      </c>
      <c r="JG569" s="2" t="s">
        <v>220</v>
      </c>
      <c r="JH569" s="2" t="s">
        <v>220</v>
      </c>
      <c r="JI569" s="2" t="s">
        <v>232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277</v>
      </c>
      <c r="JR569" s="2" t="s">
        <v>270</v>
      </c>
      <c r="JS569" s="2" t="s">
        <v>220</v>
      </c>
      <c r="JT569" s="2" t="s">
        <v>220</v>
      </c>
      <c r="JU569" s="2" t="s">
        <v>232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277</v>
      </c>
      <c r="KD569" s="2" t="s">
        <v>270</v>
      </c>
      <c r="KE569" s="2" t="s">
        <v>220</v>
      </c>
      <c r="KF569" s="2" t="s">
        <v>220</v>
      </c>
      <c r="KG569" s="2" t="s">
        <v>232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277</v>
      </c>
      <c r="KP569" s="2" t="s">
        <v>270</v>
      </c>
      <c r="KQ569" s="2" t="s">
        <v>220</v>
      </c>
      <c r="KR569" s="2" t="s">
        <v>220</v>
      </c>
      <c r="KS569" s="2" t="s">
        <v>232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268</v>
      </c>
      <c r="LB569" s="2" t="s">
        <v>270</v>
      </c>
      <c r="LC569" s="2" t="s">
        <v>220</v>
      </c>
      <c r="LD569" s="2" t="s">
        <v>220</v>
      </c>
      <c r="LE569" s="2" t="s">
        <v>232</v>
      </c>
      <c r="LF569" s="2" t="s">
        <v>220</v>
      </c>
      <c r="LG569" s="4"/>
      <c r="LH569" s="8"/>
      <c r="LI569" s="4">
        <v>1</v>
      </c>
      <c r="LJ569" s="8">
        <v>82.83</v>
      </c>
      <c r="LK569" s="7">
        <v>-1</v>
      </c>
      <c r="LL569" s="7">
        <v>-1</v>
      </c>
      <c r="LM569" s="2" t="s">
        <v>230</v>
      </c>
      <c r="LN569" s="2" t="s">
        <v>270</v>
      </c>
      <c r="LO569" s="2" t="s">
        <v>1265</v>
      </c>
      <c r="LP569" s="2" t="s">
        <v>1726</v>
      </c>
      <c r="LQ569" s="2" t="s">
        <v>232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230</v>
      </c>
      <c r="LZ569" s="2" t="s">
        <v>270</v>
      </c>
      <c r="MA569" s="2" t="s">
        <v>2984</v>
      </c>
      <c r="MB569" s="2" t="s">
        <v>1977</v>
      </c>
      <c r="MC569" s="2" t="s">
        <v>232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277</v>
      </c>
      <c r="ML569" s="2" t="s">
        <v>270</v>
      </c>
      <c r="MM569" s="2" t="s">
        <v>220</v>
      </c>
      <c r="MN569" s="2" t="s">
        <v>220</v>
      </c>
      <c r="MO569" s="2" t="s">
        <v>232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230</v>
      </c>
      <c r="MX569" s="2" t="s">
        <v>270</v>
      </c>
      <c r="MY569" s="2" t="s">
        <v>470</v>
      </c>
      <c r="MZ569" s="2" t="s">
        <v>1609</v>
      </c>
      <c r="NA569" s="2" t="s">
        <v>232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220</v>
      </c>
      <c r="NJ569" s="2" t="s">
        <v>220</v>
      </c>
      <c r="NK569" s="2" t="s">
        <v>220</v>
      </c>
      <c r="NL569" s="2" t="s">
        <v>220</v>
      </c>
      <c r="NM569" s="2" t="s">
        <v>220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277</v>
      </c>
      <c r="NV569" s="2" t="s">
        <v>270</v>
      </c>
      <c r="NW569" s="2" t="s">
        <v>220</v>
      </c>
      <c r="NX569" s="2" t="s">
        <v>220</v>
      </c>
      <c r="NY569" s="2" t="s">
        <v>232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220</v>
      </c>
      <c r="OH569" s="2" t="s">
        <v>220</v>
      </c>
      <c r="OI569" s="2" t="s">
        <v>220</v>
      </c>
      <c r="OJ569" s="2" t="s">
        <v>220</v>
      </c>
      <c r="OK569" s="2" t="s">
        <v>220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254</v>
      </c>
      <c r="OT569" s="2" t="s">
        <v>270</v>
      </c>
      <c r="OU569" s="2" t="s">
        <v>220</v>
      </c>
      <c r="OV569" s="2" t="s">
        <v>220</v>
      </c>
      <c r="OW569" s="2" t="s">
        <v>232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220</v>
      </c>
      <c r="PG569" s="2" t="s">
        <v>220</v>
      </c>
      <c r="PH569" s="2" t="s">
        <v>220</v>
      </c>
      <c r="PI569" s="2" t="s">
        <v>220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230</v>
      </c>
      <c r="PR569" s="2" t="s">
        <v>270</v>
      </c>
      <c r="PS569" s="2" t="s">
        <v>1554</v>
      </c>
      <c r="PT569" s="2" t="s">
        <v>1285</v>
      </c>
      <c r="PU569" s="2" t="s">
        <v>232</v>
      </c>
      <c r="PV569" s="2" t="s">
        <v>220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</row>
    <row r="570">
      <c r="A570" s="2" t="s">
        <v>4248</v>
      </c>
      <c r="B570" s="2" t="s">
        <v>209</v>
      </c>
      <c r="C570" s="2" t="s">
        <v>3945</v>
      </c>
      <c r="D570" s="2" t="s">
        <v>211</v>
      </c>
      <c r="E570" s="2" t="s">
        <v>1372</v>
      </c>
      <c r="F570" s="2" t="s">
        <v>4244</v>
      </c>
      <c r="G570" s="2" t="s">
        <v>4244</v>
      </c>
      <c r="H570" s="2" t="s">
        <v>4244</v>
      </c>
      <c r="I570" s="2" t="s">
        <v>4245</v>
      </c>
      <c r="J570" s="2" t="s">
        <v>282</v>
      </c>
      <c r="K570" s="2" t="s">
        <v>1329</v>
      </c>
      <c r="L570" s="3">
        <v>78.4</v>
      </c>
      <c r="M570" s="3">
        <v>82.31</v>
      </c>
      <c r="N570" s="3">
        <v>159.99</v>
      </c>
      <c r="O570" s="2" t="s">
        <v>537</v>
      </c>
      <c r="P570" s="2" t="s">
        <v>538</v>
      </c>
      <c r="Q570" s="2" t="s">
        <v>219</v>
      </c>
      <c r="R570" s="2" t="s">
        <v>220</v>
      </c>
      <c r="S570" s="2" t="s">
        <v>4246</v>
      </c>
      <c r="T570" s="2" t="s">
        <v>220</v>
      </c>
      <c r="U570" s="2" t="s">
        <v>223</v>
      </c>
      <c r="V570" s="2" t="s">
        <v>1585</v>
      </c>
      <c r="W570" s="2" t="s">
        <v>3015</v>
      </c>
      <c r="X570" s="2" t="s">
        <v>1672</v>
      </c>
      <c r="Y570" s="2" t="s">
        <v>1511</v>
      </c>
      <c r="Z570" s="4"/>
      <c r="AA570" s="4">
        <f>=ROUNDDOWN({0},0)</f>
      </c>
      <c r="AB570" s="5"/>
      <c r="AC570" s="2" t="s">
        <v>220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>
        <v>6</v>
      </c>
      <c r="AS570" s="8">
        <v>380.3</v>
      </c>
      <c r="AT570" s="7">
        <v>-1</v>
      </c>
      <c r="AU570" s="7">
        <v>-1</v>
      </c>
      <c r="AV570" s="4" t="s">
        <v>220</v>
      </c>
      <c r="AW570" s="8" t="s">
        <v>220</v>
      </c>
      <c r="AX570" s="4" t="s">
        <v>220</v>
      </c>
      <c r="AY570" s="8" t="s">
        <v>220</v>
      </c>
      <c r="AZ570" s="7" t="s">
        <v>220</v>
      </c>
      <c r="BA570" s="7" t="s">
        <v>220</v>
      </c>
      <c r="BB570" s="7"/>
      <c r="BC570" s="4" t="s">
        <v>220</v>
      </c>
      <c r="BD570" s="8" t="s">
        <v>220</v>
      </c>
      <c r="BE570" s="4" t="s">
        <v>220</v>
      </c>
      <c r="BF570" s="8" t="s">
        <v>220</v>
      </c>
      <c r="BG570" s="7" t="s">
        <v>220</v>
      </c>
      <c r="BH570" s="7" t="s">
        <v>220</v>
      </c>
      <c r="BI570" s="7"/>
      <c r="BJ570" s="4"/>
      <c r="BK570" s="8"/>
      <c r="BL570" s="2" t="s">
        <v>4249</v>
      </c>
      <c r="BM570" s="7"/>
      <c r="BN570" s="7"/>
      <c r="BO570" s="4"/>
      <c r="BP570" s="8"/>
      <c r="BQ570" s="4"/>
      <c r="BR570" s="8"/>
      <c r="BS570" s="7"/>
      <c r="BT570" s="7"/>
      <c r="BU570" s="2" t="s">
        <v>1188</v>
      </c>
      <c r="BV570" s="2" t="s">
        <v>270</v>
      </c>
      <c r="BW570" s="2" t="s">
        <v>220</v>
      </c>
      <c r="BX570" s="2" t="s">
        <v>2248</v>
      </c>
      <c r="BY570" s="2" t="s">
        <v>232</v>
      </c>
      <c r="BZ570" s="2" t="s">
        <v>220</v>
      </c>
      <c r="CA570" s="4"/>
      <c r="CB570" s="8"/>
      <c r="CC570" s="4">
        <v>1</v>
      </c>
      <c r="CD570" s="8">
        <v>44.45</v>
      </c>
      <c r="CE570" s="7">
        <v>-1</v>
      </c>
      <c r="CF570" s="7">
        <v>-1</v>
      </c>
      <c r="CG570" s="2" t="s">
        <v>230</v>
      </c>
      <c r="CH570" s="2" t="s">
        <v>270</v>
      </c>
      <c r="CI570" s="2" t="s">
        <v>4132</v>
      </c>
      <c r="CJ570" s="2" t="s">
        <v>685</v>
      </c>
      <c r="CK570" s="2" t="s">
        <v>232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230</v>
      </c>
      <c r="CT570" s="2" t="s">
        <v>270</v>
      </c>
      <c r="CU570" s="2" t="s">
        <v>971</v>
      </c>
      <c r="CV570" s="2" t="s">
        <v>4250</v>
      </c>
      <c r="CW570" s="2" t="s">
        <v>269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230</v>
      </c>
      <c r="DF570" s="2" t="s">
        <v>270</v>
      </c>
      <c r="DG570" s="2" t="s">
        <v>1472</v>
      </c>
      <c r="DH570" s="2" t="s">
        <v>1469</v>
      </c>
      <c r="DI570" s="2" t="s">
        <v>232</v>
      </c>
      <c r="DJ570" s="2" t="s">
        <v>220</v>
      </c>
      <c r="DK570" s="4"/>
      <c r="DL570" s="8"/>
      <c r="DM570" s="4">
        <v>2</v>
      </c>
      <c r="DN570" s="8">
        <v>164.62</v>
      </c>
      <c r="DO570" s="7">
        <v>-1</v>
      </c>
      <c r="DP570" s="7">
        <v>-1</v>
      </c>
      <c r="DQ570" s="2" t="s">
        <v>230</v>
      </c>
      <c r="DR570" s="2" t="s">
        <v>270</v>
      </c>
      <c r="DS570" s="2" t="s">
        <v>3220</v>
      </c>
      <c r="DT570" s="2" t="s">
        <v>749</v>
      </c>
      <c r="DU570" s="2" t="s">
        <v>232</v>
      </c>
      <c r="DV570" s="2" t="s">
        <v>220</v>
      </c>
      <c r="DW570" s="4"/>
      <c r="DX570" s="8"/>
      <c r="DY570" s="4">
        <v>2</v>
      </c>
      <c r="DZ570" s="8">
        <v>81.82</v>
      </c>
      <c r="EA570" s="7">
        <v>-1</v>
      </c>
      <c r="EB570" s="7">
        <v>-1</v>
      </c>
      <c r="EC570" s="2" t="s">
        <v>230</v>
      </c>
      <c r="ED570" s="2" t="s">
        <v>270</v>
      </c>
      <c r="EE570" s="2" t="s">
        <v>2499</v>
      </c>
      <c r="EF570" s="2" t="s">
        <v>2008</v>
      </c>
      <c r="EG570" s="2" t="s">
        <v>269</v>
      </c>
      <c r="EH570" s="2" t="s">
        <v>220</v>
      </c>
      <c r="EI570" s="4"/>
      <c r="EJ570" s="8"/>
      <c r="EK570" s="4">
        <v>1</v>
      </c>
      <c r="EL570" s="8">
        <v>89.41</v>
      </c>
      <c r="EM570" s="7">
        <v>-1</v>
      </c>
      <c r="EN570" s="7">
        <v>-1</v>
      </c>
      <c r="EO570" s="2" t="s">
        <v>230</v>
      </c>
      <c r="EP570" s="2" t="s">
        <v>270</v>
      </c>
      <c r="EQ570" s="2" t="s">
        <v>312</v>
      </c>
      <c r="ER570" s="2" t="s">
        <v>506</v>
      </c>
      <c r="ES570" s="2" t="s">
        <v>232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230</v>
      </c>
      <c r="FB570" s="2" t="s">
        <v>270</v>
      </c>
      <c r="FC570" s="2" t="s">
        <v>1473</v>
      </c>
      <c r="FD570" s="2" t="s">
        <v>1682</v>
      </c>
      <c r="FE570" s="2" t="s">
        <v>232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230</v>
      </c>
      <c r="FN570" s="2" t="s">
        <v>270</v>
      </c>
      <c r="FO570" s="2" t="s">
        <v>2199</v>
      </c>
      <c r="FP570" s="2" t="s">
        <v>3034</v>
      </c>
      <c r="FQ570" s="2" t="s">
        <v>232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277</v>
      </c>
      <c r="FZ570" s="2" t="s">
        <v>270</v>
      </c>
      <c r="GA570" s="2" t="s">
        <v>220</v>
      </c>
      <c r="GB570" s="2" t="s">
        <v>220</v>
      </c>
      <c r="GC570" s="2" t="s">
        <v>232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277</v>
      </c>
      <c r="GL570" s="2" t="s">
        <v>270</v>
      </c>
      <c r="GM570" s="2" t="s">
        <v>220</v>
      </c>
      <c r="GN570" s="2" t="s">
        <v>220</v>
      </c>
      <c r="GO570" s="2" t="s">
        <v>232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268</v>
      </c>
      <c r="GX570" s="2" t="s">
        <v>270</v>
      </c>
      <c r="GY570" s="2" t="s">
        <v>220</v>
      </c>
      <c r="GZ570" s="2" t="s">
        <v>220</v>
      </c>
      <c r="HA570" s="2" t="s">
        <v>232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277</v>
      </c>
      <c r="HJ570" s="2" t="s">
        <v>270</v>
      </c>
      <c r="HK570" s="2" t="s">
        <v>220</v>
      </c>
      <c r="HL570" s="2" t="s">
        <v>220</v>
      </c>
      <c r="HM570" s="2" t="s">
        <v>232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230</v>
      </c>
      <c r="HV570" s="2" t="s">
        <v>270</v>
      </c>
      <c r="HW570" s="2" t="s">
        <v>465</v>
      </c>
      <c r="HX570" s="2" t="s">
        <v>3846</v>
      </c>
      <c r="HY570" s="2" t="s">
        <v>232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230</v>
      </c>
      <c r="IH570" s="2" t="s">
        <v>270</v>
      </c>
      <c r="II570" s="2" t="s">
        <v>1471</v>
      </c>
      <c r="IJ570" s="2" t="s">
        <v>666</v>
      </c>
      <c r="IK570" s="2" t="s">
        <v>232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277</v>
      </c>
      <c r="IT570" s="2" t="s">
        <v>270</v>
      </c>
      <c r="IU570" s="2" t="s">
        <v>220</v>
      </c>
      <c r="IV570" s="2" t="s">
        <v>220</v>
      </c>
      <c r="IW570" s="2" t="s">
        <v>232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254</v>
      </c>
      <c r="JF570" s="2" t="s">
        <v>270</v>
      </c>
      <c r="JG570" s="2" t="s">
        <v>220</v>
      </c>
      <c r="JH570" s="2" t="s">
        <v>220</v>
      </c>
      <c r="JI570" s="2" t="s">
        <v>232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277</v>
      </c>
      <c r="JR570" s="2" t="s">
        <v>270</v>
      </c>
      <c r="JS570" s="2" t="s">
        <v>220</v>
      </c>
      <c r="JT570" s="2" t="s">
        <v>220</v>
      </c>
      <c r="JU570" s="2" t="s">
        <v>232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277</v>
      </c>
      <c r="KD570" s="2" t="s">
        <v>270</v>
      </c>
      <c r="KE570" s="2" t="s">
        <v>220</v>
      </c>
      <c r="KF570" s="2" t="s">
        <v>220</v>
      </c>
      <c r="KG570" s="2" t="s">
        <v>232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277</v>
      </c>
      <c r="KP570" s="2" t="s">
        <v>270</v>
      </c>
      <c r="KQ570" s="2" t="s">
        <v>220</v>
      </c>
      <c r="KR570" s="2" t="s">
        <v>220</v>
      </c>
      <c r="KS570" s="2" t="s">
        <v>232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268</v>
      </c>
      <c r="LB570" s="2" t="s">
        <v>270</v>
      </c>
      <c r="LC570" s="2" t="s">
        <v>220</v>
      </c>
      <c r="LD570" s="2" t="s">
        <v>220</v>
      </c>
      <c r="LE570" s="2" t="s">
        <v>232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230</v>
      </c>
      <c r="LN570" s="2" t="s">
        <v>270</v>
      </c>
      <c r="LO570" s="2" t="s">
        <v>1265</v>
      </c>
      <c r="LP570" s="2" t="s">
        <v>1738</v>
      </c>
      <c r="LQ570" s="2" t="s">
        <v>232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230</v>
      </c>
      <c r="LZ570" s="2" t="s">
        <v>270</v>
      </c>
      <c r="MA570" s="2" t="s">
        <v>2984</v>
      </c>
      <c r="MB570" s="2" t="s">
        <v>4251</v>
      </c>
      <c r="MC570" s="2" t="s">
        <v>232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277</v>
      </c>
      <c r="ML570" s="2" t="s">
        <v>270</v>
      </c>
      <c r="MM570" s="2" t="s">
        <v>220</v>
      </c>
      <c r="MN570" s="2" t="s">
        <v>220</v>
      </c>
      <c r="MO570" s="2" t="s">
        <v>232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230</v>
      </c>
      <c r="MX570" s="2" t="s">
        <v>270</v>
      </c>
      <c r="MY570" s="2" t="s">
        <v>470</v>
      </c>
      <c r="MZ570" s="2" t="s">
        <v>2209</v>
      </c>
      <c r="NA570" s="2" t="s">
        <v>232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220</v>
      </c>
      <c r="NJ570" s="2" t="s">
        <v>220</v>
      </c>
      <c r="NK570" s="2" t="s">
        <v>220</v>
      </c>
      <c r="NL570" s="2" t="s">
        <v>220</v>
      </c>
      <c r="NM570" s="2" t="s">
        <v>220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277</v>
      </c>
      <c r="NV570" s="2" t="s">
        <v>270</v>
      </c>
      <c r="NW570" s="2" t="s">
        <v>220</v>
      </c>
      <c r="NX570" s="2" t="s">
        <v>220</v>
      </c>
      <c r="NY570" s="2" t="s">
        <v>232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220</v>
      </c>
      <c r="OH570" s="2" t="s">
        <v>220</v>
      </c>
      <c r="OI570" s="2" t="s">
        <v>220</v>
      </c>
      <c r="OJ570" s="2" t="s">
        <v>220</v>
      </c>
      <c r="OK570" s="2" t="s">
        <v>220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254</v>
      </c>
      <c r="OT570" s="2" t="s">
        <v>270</v>
      </c>
      <c r="OU570" s="2" t="s">
        <v>220</v>
      </c>
      <c r="OV570" s="2" t="s">
        <v>220</v>
      </c>
      <c r="OW570" s="2" t="s">
        <v>232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220</v>
      </c>
      <c r="PG570" s="2" t="s">
        <v>220</v>
      </c>
      <c r="PH570" s="2" t="s">
        <v>220</v>
      </c>
      <c r="PI570" s="2" t="s">
        <v>220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230</v>
      </c>
      <c r="PR570" s="2" t="s">
        <v>270</v>
      </c>
      <c r="PS570" s="2" t="s">
        <v>472</v>
      </c>
      <c r="PT570" s="2" t="s">
        <v>985</v>
      </c>
      <c r="PU570" s="2" t="s">
        <v>232</v>
      </c>
      <c r="PV570" s="2" t="s">
        <v>220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</row>
    <row r="571">
      <c r="A571" s="2" t="s">
        <v>4252</v>
      </c>
      <c r="B571" s="2" t="s">
        <v>209</v>
      </c>
      <c r="C571" s="2" t="s">
        <v>3945</v>
      </c>
      <c r="D571" s="2" t="s">
        <v>211</v>
      </c>
      <c r="E571" s="2" t="s">
        <v>1372</v>
      </c>
      <c r="F571" s="2" t="s">
        <v>4253</v>
      </c>
      <c r="G571" s="2" t="s">
        <v>4253</v>
      </c>
      <c r="H571" s="2" t="s">
        <v>4253</v>
      </c>
      <c r="I571" s="2" t="s">
        <v>4254</v>
      </c>
      <c r="J571" s="2" t="s">
        <v>3394</v>
      </c>
      <c r="K571" s="2" t="s">
        <v>4255</v>
      </c>
      <c r="L571" s="3">
        <v>85</v>
      </c>
      <c r="M571" s="3">
        <v>89.25</v>
      </c>
      <c r="N571" s="3">
        <v>169.99</v>
      </c>
      <c r="O571" s="2" t="s">
        <v>1099</v>
      </c>
      <c r="P571" s="2" t="s">
        <v>538</v>
      </c>
      <c r="Q571" s="2" t="s">
        <v>219</v>
      </c>
      <c r="R571" s="2" t="s">
        <v>220</v>
      </c>
      <c r="S571" s="2" t="s">
        <v>4256</v>
      </c>
      <c r="T571" s="2" t="s">
        <v>220</v>
      </c>
      <c r="U571" s="2" t="s">
        <v>220</v>
      </c>
      <c r="V571" s="2" t="s">
        <v>1585</v>
      </c>
      <c r="W571" s="2" t="s">
        <v>3015</v>
      </c>
      <c r="X571" s="2" t="s">
        <v>1672</v>
      </c>
      <c r="Y571" s="2" t="s">
        <v>2283</v>
      </c>
      <c r="Z571" s="4"/>
      <c r="AA571" s="4">
        <f>=ROUNDDOWN({0},0)</f>
      </c>
      <c r="AB571" s="5"/>
      <c r="AC571" s="2" t="s">
        <v>220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220</v>
      </c>
      <c r="BM571" s="7"/>
      <c r="BN571" s="7"/>
      <c r="BO571" s="4"/>
      <c r="BP571" s="8"/>
      <c r="BQ571" s="4"/>
      <c r="BR571" s="8"/>
      <c r="BS571" s="7"/>
      <c r="BT571" s="7"/>
      <c r="BU571" s="2" t="s">
        <v>230</v>
      </c>
      <c r="BV571" s="2" t="s">
        <v>270</v>
      </c>
      <c r="BW571" s="2" t="s">
        <v>220</v>
      </c>
      <c r="BX571" s="2" t="s">
        <v>1426</v>
      </c>
      <c r="BY571" s="2" t="s">
        <v>232</v>
      </c>
      <c r="BZ571" s="2" t="s">
        <v>220</v>
      </c>
      <c r="CA571" s="4"/>
      <c r="CB571" s="8"/>
      <c r="CC571" s="4"/>
      <c r="CD571" s="8"/>
      <c r="CE571" s="7"/>
      <c r="CF571" s="7"/>
      <c r="CG571" s="2" t="s">
        <v>230</v>
      </c>
      <c r="CH571" s="2" t="s">
        <v>270</v>
      </c>
      <c r="CI571" s="2" t="s">
        <v>2283</v>
      </c>
      <c r="CJ571" s="2" t="s">
        <v>3243</v>
      </c>
      <c r="CK571" s="2" t="s">
        <v>232</v>
      </c>
      <c r="CL571" s="2" t="s">
        <v>220</v>
      </c>
      <c r="CM571" s="4"/>
      <c r="CN571" s="8"/>
      <c r="CO571" s="4"/>
      <c r="CP571" s="8"/>
      <c r="CQ571" s="7"/>
      <c r="CR571" s="7"/>
      <c r="CS571" s="2" t="s">
        <v>230</v>
      </c>
      <c r="CT571" s="2" t="s">
        <v>270</v>
      </c>
      <c r="CU571" s="2" t="s">
        <v>4000</v>
      </c>
      <c r="CV571" s="2" t="s">
        <v>236</v>
      </c>
      <c r="CW571" s="2" t="s">
        <v>232</v>
      </c>
      <c r="CX571" s="2" t="s">
        <v>220</v>
      </c>
      <c r="CY571" s="4"/>
      <c r="CZ571" s="8"/>
      <c r="DA571" s="4"/>
      <c r="DB571" s="8"/>
      <c r="DC571" s="7"/>
      <c r="DD571" s="7"/>
      <c r="DE571" s="2" t="s">
        <v>230</v>
      </c>
      <c r="DF571" s="2" t="s">
        <v>270</v>
      </c>
      <c r="DG571" s="2" t="s">
        <v>2372</v>
      </c>
      <c r="DH571" s="2" t="s">
        <v>1446</v>
      </c>
      <c r="DI571" s="2" t="s">
        <v>232</v>
      </c>
      <c r="DJ571" s="2" t="s">
        <v>220</v>
      </c>
      <c r="DK571" s="4"/>
      <c r="DL571" s="8"/>
      <c r="DM571" s="4"/>
      <c r="DN571" s="8"/>
      <c r="DO571" s="7"/>
      <c r="DP571" s="7"/>
      <c r="DQ571" s="2" t="s">
        <v>230</v>
      </c>
      <c r="DR571" s="2" t="s">
        <v>270</v>
      </c>
      <c r="DS571" s="2" t="s">
        <v>4103</v>
      </c>
      <c r="DT571" s="2" t="s">
        <v>1725</v>
      </c>
      <c r="DU571" s="2" t="s">
        <v>232</v>
      </c>
      <c r="DV571" s="2" t="s">
        <v>220</v>
      </c>
      <c r="DW571" s="4"/>
      <c r="DX571" s="8"/>
      <c r="DY571" s="4"/>
      <c r="DZ571" s="8"/>
      <c r="EA571" s="7"/>
      <c r="EB571" s="7"/>
      <c r="EC571" s="2" t="s">
        <v>230</v>
      </c>
      <c r="ED571" s="2" t="s">
        <v>270</v>
      </c>
      <c r="EE571" s="2" t="s">
        <v>3239</v>
      </c>
      <c r="EF571" s="2" t="s">
        <v>2923</v>
      </c>
      <c r="EG571" s="2" t="s">
        <v>232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230</v>
      </c>
      <c r="EP571" s="2" t="s">
        <v>270</v>
      </c>
      <c r="EQ571" s="2" t="s">
        <v>312</v>
      </c>
      <c r="ER571" s="2" t="s">
        <v>1777</v>
      </c>
      <c r="ES571" s="2" t="s">
        <v>232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230</v>
      </c>
      <c r="FB571" s="2" t="s">
        <v>270</v>
      </c>
      <c r="FC571" s="2" t="s">
        <v>676</v>
      </c>
      <c r="FD571" s="2" t="s">
        <v>3860</v>
      </c>
      <c r="FE571" s="2" t="s">
        <v>232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230</v>
      </c>
      <c r="FN571" s="2" t="s">
        <v>217</v>
      </c>
      <c r="FO571" s="2" t="s">
        <v>246</v>
      </c>
      <c r="FP571" s="2" t="s">
        <v>1478</v>
      </c>
      <c r="FQ571" s="2" t="s">
        <v>232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277</v>
      </c>
      <c r="FZ571" s="2" t="s">
        <v>270</v>
      </c>
      <c r="GA571" s="2" t="s">
        <v>220</v>
      </c>
      <c r="GB571" s="2" t="s">
        <v>220</v>
      </c>
      <c r="GC571" s="2" t="s">
        <v>232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220</v>
      </c>
      <c r="GL571" s="2" t="s">
        <v>220</v>
      </c>
      <c r="GM571" s="2" t="s">
        <v>220</v>
      </c>
      <c r="GN571" s="2" t="s">
        <v>220</v>
      </c>
      <c r="GO571" s="2" t="s">
        <v>220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268</v>
      </c>
      <c r="GX571" s="2" t="s">
        <v>270</v>
      </c>
      <c r="GY571" s="2" t="s">
        <v>220</v>
      </c>
      <c r="GZ571" s="2" t="s">
        <v>220</v>
      </c>
      <c r="HA571" s="2" t="s">
        <v>232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277</v>
      </c>
      <c r="HJ571" s="2" t="s">
        <v>270</v>
      </c>
      <c r="HK571" s="2" t="s">
        <v>220</v>
      </c>
      <c r="HL571" s="2" t="s">
        <v>220</v>
      </c>
      <c r="HM571" s="2" t="s">
        <v>232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277</v>
      </c>
      <c r="HV571" s="2" t="s">
        <v>270</v>
      </c>
      <c r="HW571" s="2" t="s">
        <v>220</v>
      </c>
      <c r="HX571" s="2" t="s">
        <v>220</v>
      </c>
      <c r="HY571" s="2" t="s">
        <v>232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230</v>
      </c>
      <c r="IH571" s="2" t="s">
        <v>270</v>
      </c>
      <c r="II571" s="2" t="s">
        <v>595</v>
      </c>
      <c r="IJ571" s="2" t="s">
        <v>3643</v>
      </c>
      <c r="IK571" s="2" t="s">
        <v>232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277</v>
      </c>
      <c r="IT571" s="2" t="s">
        <v>270</v>
      </c>
      <c r="IU571" s="2" t="s">
        <v>220</v>
      </c>
      <c r="IV571" s="2" t="s">
        <v>220</v>
      </c>
      <c r="IW571" s="2" t="s">
        <v>232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254</v>
      </c>
      <c r="JF571" s="2" t="s">
        <v>270</v>
      </c>
      <c r="JG571" s="2" t="s">
        <v>220</v>
      </c>
      <c r="JH571" s="2" t="s">
        <v>220</v>
      </c>
      <c r="JI571" s="2" t="s">
        <v>232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230</v>
      </c>
      <c r="JR571" s="2" t="s">
        <v>270</v>
      </c>
      <c r="JS571" s="2" t="s">
        <v>998</v>
      </c>
      <c r="JT571" s="2" t="s">
        <v>220</v>
      </c>
      <c r="JU571" s="2" t="s">
        <v>232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277</v>
      </c>
      <c r="KD571" s="2" t="s">
        <v>270</v>
      </c>
      <c r="KE571" s="2" t="s">
        <v>220</v>
      </c>
      <c r="KF571" s="2" t="s">
        <v>220</v>
      </c>
      <c r="KG571" s="2" t="s">
        <v>232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277</v>
      </c>
      <c r="KP571" s="2" t="s">
        <v>270</v>
      </c>
      <c r="KQ571" s="2" t="s">
        <v>220</v>
      </c>
      <c r="KR571" s="2" t="s">
        <v>220</v>
      </c>
      <c r="KS571" s="2" t="s">
        <v>232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268</v>
      </c>
      <c r="LB571" s="2" t="s">
        <v>270</v>
      </c>
      <c r="LC571" s="2" t="s">
        <v>220</v>
      </c>
      <c r="LD571" s="2" t="s">
        <v>220</v>
      </c>
      <c r="LE571" s="2" t="s">
        <v>232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277</v>
      </c>
      <c r="LN571" s="2" t="s">
        <v>270</v>
      </c>
      <c r="LO571" s="2" t="s">
        <v>220</v>
      </c>
      <c r="LP571" s="2" t="s">
        <v>220</v>
      </c>
      <c r="LQ571" s="2" t="s">
        <v>232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254</v>
      </c>
      <c r="LZ571" s="2" t="s">
        <v>270</v>
      </c>
      <c r="MA571" s="2" t="s">
        <v>220</v>
      </c>
      <c r="MB571" s="2" t="s">
        <v>220</v>
      </c>
      <c r="MC571" s="2" t="s">
        <v>232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230</v>
      </c>
      <c r="ML571" s="2" t="s">
        <v>270</v>
      </c>
      <c r="MM571" s="2" t="s">
        <v>520</v>
      </c>
      <c r="MN571" s="2" t="s">
        <v>1145</v>
      </c>
      <c r="MO571" s="2" t="s">
        <v>232</v>
      </c>
      <c r="MP571" s="2" t="s">
        <v>220</v>
      </c>
      <c r="MQ571" s="4"/>
      <c r="MR571" s="8"/>
      <c r="MS571" s="4"/>
      <c r="MT571" s="8"/>
      <c r="MU571" s="7"/>
      <c r="MV571" s="7"/>
      <c r="MW571" s="2" t="s">
        <v>230</v>
      </c>
      <c r="MX571" s="2" t="s">
        <v>270</v>
      </c>
      <c r="MY571" s="2" t="s">
        <v>1557</v>
      </c>
      <c r="MZ571" s="2" t="s">
        <v>1544</v>
      </c>
      <c r="NA571" s="2" t="s">
        <v>232</v>
      </c>
      <c r="NB571" s="2" t="s">
        <v>220</v>
      </c>
      <c r="NC571" s="4"/>
      <c r="ND571" s="8"/>
      <c r="NE571" s="4"/>
      <c r="NF571" s="8"/>
      <c r="NG571" s="7"/>
      <c r="NH571" s="7"/>
      <c r="NI571" s="2" t="s">
        <v>220</v>
      </c>
      <c r="NJ571" s="2" t="s">
        <v>220</v>
      </c>
      <c r="NK571" s="2" t="s">
        <v>220</v>
      </c>
      <c r="NL571" s="2" t="s">
        <v>220</v>
      </c>
      <c r="NM571" s="2" t="s">
        <v>220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277</v>
      </c>
      <c r="NV571" s="2" t="s">
        <v>270</v>
      </c>
      <c r="NW571" s="2" t="s">
        <v>220</v>
      </c>
      <c r="NX571" s="2" t="s">
        <v>220</v>
      </c>
      <c r="NY571" s="2" t="s">
        <v>232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220</v>
      </c>
      <c r="OH571" s="2" t="s">
        <v>220</v>
      </c>
      <c r="OI571" s="2" t="s">
        <v>220</v>
      </c>
      <c r="OJ571" s="2" t="s">
        <v>220</v>
      </c>
      <c r="OK571" s="2" t="s">
        <v>220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230</v>
      </c>
      <c r="OT571" s="2" t="s">
        <v>270</v>
      </c>
      <c r="OU571" s="2" t="s">
        <v>1420</v>
      </c>
      <c r="OV571" s="2" t="s">
        <v>984</v>
      </c>
      <c r="OW571" s="2" t="s">
        <v>232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220</v>
      </c>
      <c r="PG571" s="2" t="s">
        <v>220</v>
      </c>
      <c r="PH571" s="2" t="s">
        <v>220</v>
      </c>
      <c r="PI571" s="2" t="s">
        <v>220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230</v>
      </c>
      <c r="PR571" s="2" t="s">
        <v>270</v>
      </c>
      <c r="PS571" s="2" t="s">
        <v>284</v>
      </c>
      <c r="PT571" s="2" t="s">
        <v>2621</v>
      </c>
      <c r="PU571" s="2" t="s">
        <v>232</v>
      </c>
      <c r="PV571" s="2" t="s">
        <v>220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</row>
    <row r="572">
      <c r="A572" s="2" t="s">
        <v>4257</v>
      </c>
      <c r="B572" s="2" t="s">
        <v>209</v>
      </c>
      <c r="C572" s="2" t="s">
        <v>3945</v>
      </c>
      <c r="D572" s="2" t="s">
        <v>211</v>
      </c>
      <c r="E572" s="2" t="s">
        <v>1372</v>
      </c>
      <c r="F572" s="2" t="s">
        <v>4258</v>
      </c>
      <c r="G572" s="2" t="s">
        <v>4258</v>
      </c>
      <c r="H572" s="2" t="s">
        <v>4258</v>
      </c>
      <c r="I572" s="2" t="s">
        <v>4259</v>
      </c>
      <c r="J572" s="2" t="s">
        <v>215</v>
      </c>
      <c r="K572" s="2" t="s">
        <v>4260</v>
      </c>
      <c r="L572" s="3">
        <v>67.7</v>
      </c>
      <c r="M572" s="3">
        <v>71.09</v>
      </c>
      <c r="N572" s="3">
        <v>139.99</v>
      </c>
      <c r="O572" s="2" t="s">
        <v>1099</v>
      </c>
      <c r="P572" s="2" t="s">
        <v>538</v>
      </c>
      <c r="Q572" s="2" t="s">
        <v>219</v>
      </c>
      <c r="R572" s="2" t="s">
        <v>220</v>
      </c>
      <c r="S572" s="2" t="s">
        <v>4261</v>
      </c>
      <c r="T572" s="2" t="s">
        <v>4173</v>
      </c>
      <c r="U572" s="2" t="s">
        <v>3531</v>
      </c>
      <c r="V572" s="2" t="s">
        <v>4024</v>
      </c>
      <c r="W572" s="2" t="s">
        <v>3015</v>
      </c>
      <c r="X572" s="2" t="s">
        <v>4262</v>
      </c>
      <c r="Y572" s="2" t="s">
        <v>4137</v>
      </c>
      <c r="Z572" s="4"/>
      <c r="AA572" s="4">
        <f>=ROUNDDOWN({0},0)</f>
      </c>
      <c r="AB572" s="5">
        <v>0.3</v>
      </c>
      <c r="AC572" s="2" t="s">
        <v>220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>
        <v>4</v>
      </c>
      <c r="AS572" s="8">
        <v>304.95</v>
      </c>
      <c r="AT572" s="7">
        <v>-1</v>
      </c>
      <c r="AU572" s="7">
        <v>-1</v>
      </c>
      <c r="AV572" s="4" t="s">
        <v>220</v>
      </c>
      <c r="AW572" s="8" t="s">
        <v>220</v>
      </c>
      <c r="AX572" s="4">
        <v>5</v>
      </c>
      <c r="AY572" s="8">
        <v>393.54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>
        <v>5</v>
      </c>
      <c r="BF572" s="8">
        <v>393.54</v>
      </c>
      <c r="BG572" s="7" t="s">
        <v>220</v>
      </c>
      <c r="BH572" s="7" t="s">
        <v>220</v>
      </c>
      <c r="BI572" s="7"/>
      <c r="BJ572" s="4"/>
      <c r="BK572" s="8"/>
      <c r="BL572" s="2" t="s">
        <v>2127</v>
      </c>
      <c r="BM572" s="7"/>
      <c r="BN572" s="7"/>
      <c r="BO572" s="4"/>
      <c r="BP572" s="8"/>
      <c r="BQ572" s="4"/>
      <c r="BR572" s="8"/>
      <c r="BS572" s="7"/>
      <c r="BT572" s="7"/>
      <c r="BU572" s="2" t="s">
        <v>230</v>
      </c>
      <c r="BV572" s="2" t="s">
        <v>270</v>
      </c>
      <c r="BW572" s="2" t="s">
        <v>220</v>
      </c>
      <c r="BX572" s="2" t="s">
        <v>220</v>
      </c>
      <c r="BY572" s="2" t="s">
        <v>232</v>
      </c>
      <c r="BZ572" s="2" t="s">
        <v>220</v>
      </c>
      <c r="CA572" s="4"/>
      <c r="CB572" s="8"/>
      <c r="CC572" s="4"/>
      <c r="CD572" s="8"/>
      <c r="CE572" s="7"/>
      <c r="CF572" s="7"/>
      <c r="CG572" s="2" t="s">
        <v>230</v>
      </c>
      <c r="CH572" s="2" t="s">
        <v>270</v>
      </c>
      <c r="CI572" s="2" t="s">
        <v>2062</v>
      </c>
      <c r="CJ572" s="2" t="s">
        <v>2101</v>
      </c>
      <c r="CK572" s="2" t="s">
        <v>232</v>
      </c>
      <c r="CL572" s="2" t="s">
        <v>220</v>
      </c>
      <c r="CM572" s="4"/>
      <c r="CN572" s="8"/>
      <c r="CO572" s="4"/>
      <c r="CP572" s="8"/>
      <c r="CQ572" s="7"/>
      <c r="CR572" s="7"/>
      <c r="CS572" s="2" t="s">
        <v>230</v>
      </c>
      <c r="CT572" s="2" t="s">
        <v>270</v>
      </c>
      <c r="CU572" s="2" t="s">
        <v>2065</v>
      </c>
      <c r="CV572" s="2" t="s">
        <v>1726</v>
      </c>
      <c r="CW572" s="2" t="s">
        <v>269</v>
      </c>
      <c r="CX572" s="2" t="s">
        <v>220</v>
      </c>
      <c r="CY572" s="4"/>
      <c r="CZ572" s="8"/>
      <c r="DA572" s="4"/>
      <c r="DB572" s="8"/>
      <c r="DC572" s="7"/>
      <c r="DD572" s="7"/>
      <c r="DE572" s="2" t="s">
        <v>230</v>
      </c>
      <c r="DF572" s="2" t="s">
        <v>270</v>
      </c>
      <c r="DG572" s="2" t="s">
        <v>2062</v>
      </c>
      <c r="DH572" s="2" t="s">
        <v>2086</v>
      </c>
      <c r="DI572" s="2" t="s">
        <v>232</v>
      </c>
      <c r="DJ572" s="2" t="s">
        <v>220</v>
      </c>
      <c r="DK572" s="4"/>
      <c r="DL572" s="8"/>
      <c r="DM572" s="4"/>
      <c r="DN572" s="8"/>
      <c r="DO572" s="7"/>
      <c r="DP572" s="7"/>
      <c r="DQ572" s="2" t="s">
        <v>230</v>
      </c>
      <c r="DR572" s="2" t="s">
        <v>270</v>
      </c>
      <c r="DS572" s="2" t="s">
        <v>784</v>
      </c>
      <c r="DT572" s="2" t="s">
        <v>2065</v>
      </c>
      <c r="DU572" s="2" t="s">
        <v>232</v>
      </c>
      <c r="DV572" s="2" t="s">
        <v>220</v>
      </c>
      <c r="DW572" s="4"/>
      <c r="DX572" s="8"/>
      <c r="DY572" s="4">
        <v>1</v>
      </c>
      <c r="DZ572" s="8">
        <v>74.64</v>
      </c>
      <c r="EA572" s="7">
        <v>-1</v>
      </c>
      <c r="EB572" s="7">
        <v>-1</v>
      </c>
      <c r="EC572" s="2" t="s">
        <v>230</v>
      </c>
      <c r="ED572" s="2" t="s">
        <v>270</v>
      </c>
      <c r="EE572" s="2" t="s">
        <v>2171</v>
      </c>
      <c r="EF572" s="2" t="s">
        <v>1043</v>
      </c>
      <c r="EG572" s="2" t="s">
        <v>269</v>
      </c>
      <c r="EH572" s="2" t="s">
        <v>220</v>
      </c>
      <c r="EI572" s="4"/>
      <c r="EJ572" s="8"/>
      <c r="EK572" s="4">
        <v>3</v>
      </c>
      <c r="EL572" s="8">
        <v>230.31</v>
      </c>
      <c r="EM572" s="7">
        <v>-1</v>
      </c>
      <c r="EN572" s="7">
        <v>-1</v>
      </c>
      <c r="EO572" s="2" t="s">
        <v>230</v>
      </c>
      <c r="EP572" s="2" t="s">
        <v>270</v>
      </c>
      <c r="EQ572" s="2" t="s">
        <v>2062</v>
      </c>
      <c r="ER572" s="2" t="s">
        <v>300</v>
      </c>
      <c r="ES572" s="2" t="s">
        <v>232</v>
      </c>
      <c r="ET572" s="2" t="s">
        <v>220</v>
      </c>
      <c r="EU572" s="4"/>
      <c r="EV572" s="8"/>
      <c r="EW572" s="4"/>
      <c r="EX572" s="8"/>
      <c r="EY572" s="7"/>
      <c r="EZ572" s="7"/>
      <c r="FA572" s="2" t="s">
        <v>230</v>
      </c>
      <c r="FB572" s="2" t="s">
        <v>270</v>
      </c>
      <c r="FC572" s="2" t="s">
        <v>645</v>
      </c>
      <c r="FD572" s="2" t="s">
        <v>556</v>
      </c>
      <c r="FE572" s="2" t="s">
        <v>232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277</v>
      </c>
      <c r="FN572" s="2" t="s">
        <v>270</v>
      </c>
      <c r="FO572" s="2" t="s">
        <v>220</v>
      </c>
      <c r="FP572" s="2" t="s">
        <v>220</v>
      </c>
      <c r="FQ572" s="2" t="s">
        <v>232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277</v>
      </c>
      <c r="FZ572" s="2" t="s">
        <v>270</v>
      </c>
      <c r="GA572" s="2" t="s">
        <v>220</v>
      </c>
      <c r="GB572" s="2" t="s">
        <v>220</v>
      </c>
      <c r="GC572" s="2" t="s">
        <v>232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277</v>
      </c>
      <c r="GL572" s="2" t="s">
        <v>270</v>
      </c>
      <c r="GM572" s="2" t="s">
        <v>220</v>
      </c>
      <c r="GN572" s="2" t="s">
        <v>220</v>
      </c>
      <c r="GO572" s="2" t="s">
        <v>232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268</v>
      </c>
      <c r="GX572" s="2" t="s">
        <v>270</v>
      </c>
      <c r="GY572" s="2" t="s">
        <v>220</v>
      </c>
      <c r="GZ572" s="2" t="s">
        <v>220</v>
      </c>
      <c r="HA572" s="2" t="s">
        <v>232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277</v>
      </c>
      <c r="HJ572" s="2" t="s">
        <v>270</v>
      </c>
      <c r="HK572" s="2" t="s">
        <v>220</v>
      </c>
      <c r="HL572" s="2" t="s">
        <v>220</v>
      </c>
      <c r="HM572" s="2" t="s">
        <v>232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230</v>
      </c>
      <c r="HV572" s="2" t="s">
        <v>270</v>
      </c>
      <c r="HW572" s="2" t="s">
        <v>2641</v>
      </c>
      <c r="HX572" s="2" t="s">
        <v>220</v>
      </c>
      <c r="HY572" s="2" t="s">
        <v>232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230</v>
      </c>
      <c r="IH572" s="2" t="s">
        <v>270</v>
      </c>
      <c r="II572" s="2" t="s">
        <v>2062</v>
      </c>
      <c r="IJ572" s="2" t="s">
        <v>220</v>
      </c>
      <c r="IK572" s="2" t="s">
        <v>232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277</v>
      </c>
      <c r="IT572" s="2" t="s">
        <v>270</v>
      </c>
      <c r="IU572" s="2" t="s">
        <v>220</v>
      </c>
      <c r="IV572" s="2" t="s">
        <v>220</v>
      </c>
      <c r="IW572" s="2" t="s">
        <v>232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254</v>
      </c>
      <c r="JF572" s="2" t="s">
        <v>270</v>
      </c>
      <c r="JG572" s="2" t="s">
        <v>220</v>
      </c>
      <c r="JH572" s="2" t="s">
        <v>220</v>
      </c>
      <c r="JI572" s="2" t="s">
        <v>232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277</v>
      </c>
      <c r="JR572" s="2" t="s">
        <v>270</v>
      </c>
      <c r="JS572" s="2" t="s">
        <v>220</v>
      </c>
      <c r="JT572" s="2" t="s">
        <v>220</v>
      </c>
      <c r="JU572" s="2" t="s">
        <v>232</v>
      </c>
      <c r="JV572" s="2" t="s">
        <v>220</v>
      </c>
      <c r="JW572" s="4"/>
      <c r="JX572" s="8"/>
      <c r="JY572" s="4"/>
      <c r="JZ572" s="8"/>
      <c r="KA572" s="7"/>
      <c r="KB572" s="7"/>
      <c r="KC572" s="2" t="s">
        <v>277</v>
      </c>
      <c r="KD572" s="2" t="s">
        <v>270</v>
      </c>
      <c r="KE572" s="2" t="s">
        <v>220</v>
      </c>
      <c r="KF572" s="2" t="s">
        <v>220</v>
      </c>
      <c r="KG572" s="2" t="s">
        <v>232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277</v>
      </c>
      <c r="KP572" s="2" t="s">
        <v>270</v>
      </c>
      <c r="KQ572" s="2" t="s">
        <v>220</v>
      </c>
      <c r="KR572" s="2" t="s">
        <v>220</v>
      </c>
      <c r="KS572" s="2" t="s">
        <v>232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268</v>
      </c>
      <c r="LB572" s="2" t="s">
        <v>270</v>
      </c>
      <c r="LC572" s="2" t="s">
        <v>220</v>
      </c>
      <c r="LD572" s="2" t="s">
        <v>220</v>
      </c>
      <c r="LE572" s="2" t="s">
        <v>232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254</v>
      </c>
      <c r="LN572" s="2" t="s">
        <v>270</v>
      </c>
      <c r="LO572" s="2" t="s">
        <v>220</v>
      </c>
      <c r="LP572" s="2" t="s">
        <v>220</v>
      </c>
      <c r="LQ572" s="2" t="s">
        <v>232</v>
      </c>
      <c r="LR572" s="2" t="s">
        <v>220</v>
      </c>
      <c r="LS572" s="4"/>
      <c r="LT572" s="8"/>
      <c r="LU572" s="4"/>
      <c r="LV572" s="8"/>
      <c r="LW572" s="7"/>
      <c r="LX572" s="7"/>
      <c r="LY572" s="2" t="s">
        <v>230</v>
      </c>
      <c r="LZ572" s="2" t="s">
        <v>270</v>
      </c>
      <c r="MA572" s="2" t="s">
        <v>543</v>
      </c>
      <c r="MB572" s="2" t="s">
        <v>1894</v>
      </c>
      <c r="MC572" s="2" t="s">
        <v>232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277</v>
      </c>
      <c r="ML572" s="2" t="s">
        <v>270</v>
      </c>
      <c r="MM572" s="2" t="s">
        <v>220</v>
      </c>
      <c r="MN572" s="2" t="s">
        <v>220</v>
      </c>
      <c r="MO572" s="2" t="s">
        <v>232</v>
      </c>
      <c r="MP572" s="2" t="s">
        <v>220</v>
      </c>
      <c r="MQ572" s="4"/>
      <c r="MR572" s="8"/>
      <c r="MS572" s="4"/>
      <c r="MT572" s="8"/>
      <c r="MU572" s="7"/>
      <c r="MV572" s="7"/>
      <c r="MW572" s="2" t="s">
        <v>230</v>
      </c>
      <c r="MX572" s="2" t="s">
        <v>270</v>
      </c>
      <c r="MY572" s="2" t="s">
        <v>2062</v>
      </c>
      <c r="MZ572" s="2" t="s">
        <v>2171</v>
      </c>
      <c r="NA572" s="2" t="s">
        <v>232</v>
      </c>
      <c r="NB572" s="2" t="s">
        <v>220</v>
      </c>
      <c r="NC572" s="4"/>
      <c r="ND572" s="8"/>
      <c r="NE572" s="4"/>
      <c r="NF572" s="8"/>
      <c r="NG572" s="7"/>
      <c r="NH572" s="7"/>
      <c r="NI572" s="2" t="s">
        <v>268</v>
      </c>
      <c r="NJ572" s="2" t="s">
        <v>270</v>
      </c>
      <c r="NK572" s="2" t="s">
        <v>220</v>
      </c>
      <c r="NL572" s="2" t="s">
        <v>220</v>
      </c>
      <c r="NM572" s="2" t="s">
        <v>232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277</v>
      </c>
      <c r="NV572" s="2" t="s">
        <v>270</v>
      </c>
      <c r="NW572" s="2" t="s">
        <v>220</v>
      </c>
      <c r="NX572" s="2" t="s">
        <v>220</v>
      </c>
      <c r="NY572" s="2" t="s">
        <v>232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268</v>
      </c>
      <c r="OH572" s="2" t="s">
        <v>270</v>
      </c>
      <c r="OI572" s="2" t="s">
        <v>220</v>
      </c>
      <c r="OJ572" s="2" t="s">
        <v>220</v>
      </c>
      <c r="OK572" s="2" t="s">
        <v>232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277</v>
      </c>
      <c r="OT572" s="2" t="s">
        <v>270</v>
      </c>
      <c r="OU572" s="2" t="s">
        <v>220</v>
      </c>
      <c r="OV572" s="2" t="s">
        <v>220</v>
      </c>
      <c r="OW572" s="2" t="s">
        <v>232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220</v>
      </c>
      <c r="PG572" s="2" t="s">
        <v>220</v>
      </c>
      <c r="PH572" s="2" t="s">
        <v>220</v>
      </c>
      <c r="PI572" s="2" t="s">
        <v>220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277</v>
      </c>
      <c r="PR572" s="2" t="s">
        <v>270</v>
      </c>
      <c r="PS572" s="2" t="s">
        <v>220</v>
      </c>
      <c r="PT572" s="2" t="s">
        <v>220</v>
      </c>
      <c r="PU572" s="2" t="s">
        <v>232</v>
      </c>
      <c r="PV572" s="2" t="s">
        <v>220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</row>
    <row r="573">
      <c r="A573" s="2" t="s">
        <v>4263</v>
      </c>
      <c r="B573" s="2" t="s">
        <v>209</v>
      </c>
      <c r="C573" s="2" t="s">
        <v>3945</v>
      </c>
      <c r="D573" s="2" t="s">
        <v>211</v>
      </c>
      <c r="E573" s="2" t="s">
        <v>1372</v>
      </c>
      <c r="F573" s="2" t="s">
        <v>4258</v>
      </c>
      <c r="G573" s="2" t="s">
        <v>4258</v>
      </c>
      <c r="H573" s="2" t="s">
        <v>4258</v>
      </c>
      <c r="I573" s="2" t="s">
        <v>4259</v>
      </c>
      <c r="J573" s="2" t="s">
        <v>282</v>
      </c>
      <c r="K573" s="2" t="s">
        <v>4260</v>
      </c>
      <c r="L573" s="3">
        <v>78.12</v>
      </c>
      <c r="M573" s="3">
        <v>82.03</v>
      </c>
      <c r="N573" s="3">
        <v>159.99</v>
      </c>
      <c r="O573" s="2" t="s">
        <v>1099</v>
      </c>
      <c r="P573" s="2" t="s">
        <v>538</v>
      </c>
      <c r="Q573" s="2" t="s">
        <v>219</v>
      </c>
      <c r="R573" s="2" t="s">
        <v>220</v>
      </c>
      <c r="S573" s="2" t="s">
        <v>4261</v>
      </c>
      <c r="T573" s="2" t="s">
        <v>4173</v>
      </c>
      <c r="U573" s="2" t="s">
        <v>3531</v>
      </c>
      <c r="V573" s="2" t="s">
        <v>4024</v>
      </c>
      <c r="W573" s="2" t="s">
        <v>3015</v>
      </c>
      <c r="X573" s="2" t="s">
        <v>4262</v>
      </c>
      <c r="Y573" s="2" t="s">
        <v>4137</v>
      </c>
      <c r="Z573" s="4"/>
      <c r="AA573" s="4">
        <f>=ROUNDDOWN({0},0)</f>
      </c>
      <c r="AB573" s="5">
        <v>1.7</v>
      </c>
      <c r="AC573" s="2" t="s">
        <v>220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/>
      <c r="AQ573" s="8"/>
      <c r="AR573" s="4">
        <v>1</v>
      </c>
      <c r="AS573" s="8">
        <v>88.59</v>
      </c>
      <c r="AT573" s="7">
        <v>-1</v>
      </c>
      <c r="AU573" s="7">
        <v>-1</v>
      </c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/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/>
      <c r="BJ573" s="4"/>
      <c r="BK573" s="8"/>
      <c r="BL573" s="2" t="s">
        <v>22</v>
      </c>
      <c r="BM573" s="7"/>
      <c r="BN573" s="7"/>
      <c r="BO573" s="4"/>
      <c r="BP573" s="8"/>
      <c r="BQ573" s="4"/>
      <c r="BR573" s="8"/>
      <c r="BS573" s="7"/>
      <c r="BT573" s="7"/>
      <c r="BU573" s="2" t="s">
        <v>230</v>
      </c>
      <c r="BV573" s="2" t="s">
        <v>270</v>
      </c>
      <c r="BW573" s="2" t="s">
        <v>220</v>
      </c>
      <c r="BX573" s="2" t="s">
        <v>220</v>
      </c>
      <c r="BY573" s="2" t="s">
        <v>232</v>
      </c>
      <c r="BZ573" s="2" t="s">
        <v>220</v>
      </c>
      <c r="CA573" s="4"/>
      <c r="CB573" s="8"/>
      <c r="CC573" s="4"/>
      <c r="CD573" s="8"/>
      <c r="CE573" s="7"/>
      <c r="CF573" s="7"/>
      <c r="CG573" s="2" t="s">
        <v>230</v>
      </c>
      <c r="CH573" s="2" t="s">
        <v>270</v>
      </c>
      <c r="CI573" s="2" t="s">
        <v>2062</v>
      </c>
      <c r="CJ573" s="2" t="s">
        <v>4264</v>
      </c>
      <c r="CK573" s="2" t="s">
        <v>232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230</v>
      </c>
      <c r="CT573" s="2" t="s">
        <v>270</v>
      </c>
      <c r="CU573" s="2" t="s">
        <v>2065</v>
      </c>
      <c r="CV573" s="2" t="s">
        <v>4265</v>
      </c>
      <c r="CW573" s="2" t="s">
        <v>269</v>
      </c>
      <c r="CX573" s="2" t="s">
        <v>220</v>
      </c>
      <c r="CY573" s="4"/>
      <c r="CZ573" s="8"/>
      <c r="DA573" s="4"/>
      <c r="DB573" s="8"/>
      <c r="DC573" s="7"/>
      <c r="DD573" s="7"/>
      <c r="DE573" s="2" t="s">
        <v>230</v>
      </c>
      <c r="DF573" s="2" t="s">
        <v>270</v>
      </c>
      <c r="DG573" s="2" t="s">
        <v>2062</v>
      </c>
      <c r="DH573" s="2" t="s">
        <v>2052</v>
      </c>
      <c r="DI573" s="2" t="s">
        <v>232</v>
      </c>
      <c r="DJ573" s="2" t="s">
        <v>220</v>
      </c>
      <c r="DK573" s="4"/>
      <c r="DL573" s="8"/>
      <c r="DM573" s="4"/>
      <c r="DN573" s="8"/>
      <c r="DO573" s="7"/>
      <c r="DP573" s="7"/>
      <c r="DQ573" s="2" t="s">
        <v>230</v>
      </c>
      <c r="DR573" s="2" t="s">
        <v>270</v>
      </c>
      <c r="DS573" s="2" t="s">
        <v>784</v>
      </c>
      <c r="DT573" s="2" t="s">
        <v>2517</v>
      </c>
      <c r="DU573" s="2" t="s">
        <v>232</v>
      </c>
      <c r="DV573" s="2" t="s">
        <v>220</v>
      </c>
      <c r="DW573" s="4"/>
      <c r="DX573" s="8"/>
      <c r="DY573" s="4"/>
      <c r="DZ573" s="8"/>
      <c r="EA573" s="7"/>
      <c r="EB573" s="7"/>
      <c r="EC573" s="2" t="s">
        <v>230</v>
      </c>
      <c r="ED573" s="2" t="s">
        <v>270</v>
      </c>
      <c r="EE573" s="2" t="s">
        <v>2171</v>
      </c>
      <c r="EF573" s="2" t="s">
        <v>1005</v>
      </c>
      <c r="EG573" s="2" t="s">
        <v>269</v>
      </c>
      <c r="EH573" s="2" t="s">
        <v>220</v>
      </c>
      <c r="EI573" s="4"/>
      <c r="EJ573" s="8"/>
      <c r="EK573" s="4">
        <v>1</v>
      </c>
      <c r="EL573" s="8">
        <v>88.59</v>
      </c>
      <c r="EM573" s="7">
        <v>-1</v>
      </c>
      <c r="EN573" s="7">
        <v>-1</v>
      </c>
      <c r="EO573" s="2" t="s">
        <v>230</v>
      </c>
      <c r="EP573" s="2" t="s">
        <v>270</v>
      </c>
      <c r="EQ573" s="2" t="s">
        <v>2062</v>
      </c>
      <c r="ER573" s="2" t="s">
        <v>1304</v>
      </c>
      <c r="ES573" s="2" t="s">
        <v>232</v>
      </c>
      <c r="ET573" s="2" t="s">
        <v>220</v>
      </c>
      <c r="EU573" s="4"/>
      <c r="EV573" s="8"/>
      <c r="EW573" s="4"/>
      <c r="EX573" s="8"/>
      <c r="EY573" s="7"/>
      <c r="EZ573" s="7"/>
      <c r="FA573" s="2" t="s">
        <v>230</v>
      </c>
      <c r="FB573" s="2" t="s">
        <v>270</v>
      </c>
      <c r="FC573" s="2" t="s">
        <v>645</v>
      </c>
      <c r="FD573" s="2" t="s">
        <v>2040</v>
      </c>
      <c r="FE573" s="2" t="s">
        <v>232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277</v>
      </c>
      <c r="FN573" s="2" t="s">
        <v>270</v>
      </c>
      <c r="FO573" s="2" t="s">
        <v>220</v>
      </c>
      <c r="FP573" s="2" t="s">
        <v>220</v>
      </c>
      <c r="FQ573" s="2" t="s">
        <v>232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277</v>
      </c>
      <c r="FZ573" s="2" t="s">
        <v>270</v>
      </c>
      <c r="GA573" s="2" t="s">
        <v>220</v>
      </c>
      <c r="GB573" s="2" t="s">
        <v>220</v>
      </c>
      <c r="GC573" s="2" t="s">
        <v>232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277</v>
      </c>
      <c r="GL573" s="2" t="s">
        <v>270</v>
      </c>
      <c r="GM573" s="2" t="s">
        <v>220</v>
      </c>
      <c r="GN573" s="2" t="s">
        <v>220</v>
      </c>
      <c r="GO573" s="2" t="s">
        <v>232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268</v>
      </c>
      <c r="GX573" s="2" t="s">
        <v>270</v>
      </c>
      <c r="GY573" s="2" t="s">
        <v>220</v>
      </c>
      <c r="GZ573" s="2" t="s">
        <v>220</v>
      </c>
      <c r="HA573" s="2" t="s">
        <v>232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277</v>
      </c>
      <c r="HJ573" s="2" t="s">
        <v>270</v>
      </c>
      <c r="HK573" s="2" t="s">
        <v>220</v>
      </c>
      <c r="HL573" s="2" t="s">
        <v>220</v>
      </c>
      <c r="HM573" s="2" t="s">
        <v>232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230</v>
      </c>
      <c r="HV573" s="2" t="s">
        <v>270</v>
      </c>
      <c r="HW573" s="2" t="s">
        <v>2641</v>
      </c>
      <c r="HX573" s="2" t="s">
        <v>220</v>
      </c>
      <c r="HY573" s="2" t="s">
        <v>232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230</v>
      </c>
      <c r="IH573" s="2" t="s">
        <v>270</v>
      </c>
      <c r="II573" s="2" t="s">
        <v>2062</v>
      </c>
      <c r="IJ573" s="2" t="s">
        <v>4266</v>
      </c>
      <c r="IK573" s="2" t="s">
        <v>232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277</v>
      </c>
      <c r="IT573" s="2" t="s">
        <v>270</v>
      </c>
      <c r="IU573" s="2" t="s">
        <v>220</v>
      </c>
      <c r="IV573" s="2" t="s">
        <v>220</v>
      </c>
      <c r="IW573" s="2" t="s">
        <v>232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254</v>
      </c>
      <c r="JF573" s="2" t="s">
        <v>270</v>
      </c>
      <c r="JG573" s="2" t="s">
        <v>220</v>
      </c>
      <c r="JH573" s="2" t="s">
        <v>220</v>
      </c>
      <c r="JI573" s="2" t="s">
        <v>232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277</v>
      </c>
      <c r="JR573" s="2" t="s">
        <v>270</v>
      </c>
      <c r="JS573" s="2" t="s">
        <v>220</v>
      </c>
      <c r="JT573" s="2" t="s">
        <v>220</v>
      </c>
      <c r="JU573" s="2" t="s">
        <v>232</v>
      </c>
      <c r="JV573" s="2" t="s">
        <v>220</v>
      </c>
      <c r="JW573" s="4"/>
      <c r="JX573" s="8"/>
      <c r="JY573" s="4"/>
      <c r="JZ573" s="8"/>
      <c r="KA573" s="7"/>
      <c r="KB573" s="7"/>
      <c r="KC573" s="2" t="s">
        <v>277</v>
      </c>
      <c r="KD573" s="2" t="s">
        <v>270</v>
      </c>
      <c r="KE573" s="2" t="s">
        <v>220</v>
      </c>
      <c r="KF573" s="2" t="s">
        <v>220</v>
      </c>
      <c r="KG573" s="2" t="s">
        <v>232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277</v>
      </c>
      <c r="KP573" s="2" t="s">
        <v>270</v>
      </c>
      <c r="KQ573" s="2" t="s">
        <v>220</v>
      </c>
      <c r="KR573" s="2" t="s">
        <v>220</v>
      </c>
      <c r="KS573" s="2" t="s">
        <v>232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268</v>
      </c>
      <c r="LB573" s="2" t="s">
        <v>270</v>
      </c>
      <c r="LC573" s="2" t="s">
        <v>220</v>
      </c>
      <c r="LD573" s="2" t="s">
        <v>220</v>
      </c>
      <c r="LE573" s="2" t="s">
        <v>232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254</v>
      </c>
      <c r="LN573" s="2" t="s">
        <v>270</v>
      </c>
      <c r="LO573" s="2" t="s">
        <v>220</v>
      </c>
      <c r="LP573" s="2" t="s">
        <v>220</v>
      </c>
      <c r="LQ573" s="2" t="s">
        <v>232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230</v>
      </c>
      <c r="LZ573" s="2" t="s">
        <v>270</v>
      </c>
      <c r="MA573" s="2" t="s">
        <v>543</v>
      </c>
      <c r="MB573" s="2" t="s">
        <v>1761</v>
      </c>
      <c r="MC573" s="2" t="s">
        <v>232</v>
      </c>
      <c r="MD573" s="2" t="s">
        <v>220</v>
      </c>
      <c r="ME573" s="4"/>
      <c r="MF573" s="8"/>
      <c r="MG573" s="4"/>
      <c r="MH573" s="8"/>
      <c r="MI573" s="7"/>
      <c r="MJ573" s="7"/>
      <c r="MK573" s="2" t="s">
        <v>277</v>
      </c>
      <c r="ML573" s="2" t="s">
        <v>270</v>
      </c>
      <c r="MM573" s="2" t="s">
        <v>220</v>
      </c>
      <c r="MN573" s="2" t="s">
        <v>220</v>
      </c>
      <c r="MO573" s="2" t="s">
        <v>232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230</v>
      </c>
      <c r="MX573" s="2" t="s">
        <v>270</v>
      </c>
      <c r="MY573" s="2" t="s">
        <v>2062</v>
      </c>
      <c r="MZ573" s="2" t="s">
        <v>2043</v>
      </c>
      <c r="NA573" s="2" t="s">
        <v>232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268</v>
      </c>
      <c r="NJ573" s="2" t="s">
        <v>270</v>
      </c>
      <c r="NK573" s="2" t="s">
        <v>220</v>
      </c>
      <c r="NL573" s="2" t="s">
        <v>220</v>
      </c>
      <c r="NM573" s="2" t="s">
        <v>232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277</v>
      </c>
      <c r="NV573" s="2" t="s">
        <v>270</v>
      </c>
      <c r="NW573" s="2" t="s">
        <v>220</v>
      </c>
      <c r="NX573" s="2" t="s">
        <v>220</v>
      </c>
      <c r="NY573" s="2" t="s">
        <v>232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268</v>
      </c>
      <c r="OH573" s="2" t="s">
        <v>270</v>
      </c>
      <c r="OI573" s="2" t="s">
        <v>220</v>
      </c>
      <c r="OJ573" s="2" t="s">
        <v>220</v>
      </c>
      <c r="OK573" s="2" t="s">
        <v>232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277</v>
      </c>
      <c r="OT573" s="2" t="s">
        <v>270</v>
      </c>
      <c r="OU573" s="2" t="s">
        <v>220</v>
      </c>
      <c r="OV573" s="2" t="s">
        <v>220</v>
      </c>
      <c r="OW573" s="2" t="s">
        <v>232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277</v>
      </c>
      <c r="PR573" s="2" t="s">
        <v>270</v>
      </c>
      <c r="PS573" s="2" t="s">
        <v>220</v>
      </c>
      <c r="PT573" s="2" t="s">
        <v>220</v>
      </c>
      <c r="PU573" s="2" t="s">
        <v>232</v>
      </c>
      <c r="PV573" s="2" t="s">
        <v>220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</row>
    <row r="574">
      <c r="A574" s="2" t="s">
        <v>4267</v>
      </c>
      <c r="B574" s="2" t="s">
        <v>209</v>
      </c>
      <c r="C574" s="2" t="s">
        <v>3945</v>
      </c>
      <c r="D574" s="2" t="s">
        <v>211</v>
      </c>
      <c r="E574" s="2" t="s">
        <v>1372</v>
      </c>
      <c r="F574" s="2" t="s">
        <v>4268</v>
      </c>
      <c r="G574" s="2" t="s">
        <v>220</v>
      </c>
      <c r="H574" s="2" t="s">
        <v>220</v>
      </c>
      <c r="I574" s="2" t="s">
        <v>2915</v>
      </c>
      <c r="J574" s="2" t="s">
        <v>1518</v>
      </c>
      <c r="K574" s="2" t="s">
        <v>4260</v>
      </c>
      <c r="L574" s="3">
        <v>85</v>
      </c>
      <c r="M574" s="3">
        <v>89.25</v>
      </c>
      <c r="N574" s="3">
        <v>169.99</v>
      </c>
      <c r="O574" s="2" t="s">
        <v>1699</v>
      </c>
      <c r="P574" s="2" t="s">
        <v>538</v>
      </c>
      <c r="Q574" s="2" t="s">
        <v>219</v>
      </c>
      <c r="R574" s="2" t="s">
        <v>220</v>
      </c>
      <c r="S574" s="2" t="s">
        <v>220</v>
      </c>
      <c r="T574" s="2" t="s">
        <v>220</v>
      </c>
      <c r="U574" s="2" t="s">
        <v>220</v>
      </c>
      <c r="V574" s="2" t="s">
        <v>1585</v>
      </c>
      <c r="W574" s="2" t="s">
        <v>3015</v>
      </c>
      <c r="X574" s="2" t="s">
        <v>220</v>
      </c>
      <c r="Y574" s="2" t="s">
        <v>582</v>
      </c>
      <c r="Z574" s="4"/>
      <c r="AA574" s="4">
        <f>=ROUNDDOWN({0},0)</f>
      </c>
      <c r="AB574" s="5"/>
      <c r="AC574" s="2" t="s">
        <v>220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220</v>
      </c>
      <c r="BM574" s="7"/>
      <c r="BN574" s="7"/>
      <c r="BO574" s="4"/>
      <c r="BP574" s="8"/>
      <c r="BQ574" s="4"/>
      <c r="BR574" s="8"/>
      <c r="BS574" s="7"/>
      <c r="BT574" s="7"/>
      <c r="BU574" s="2" t="s">
        <v>230</v>
      </c>
      <c r="BV574" s="2" t="s">
        <v>270</v>
      </c>
      <c r="BW574" s="2" t="s">
        <v>220</v>
      </c>
      <c r="BX574" s="2" t="s">
        <v>2667</v>
      </c>
      <c r="BY574" s="2" t="s">
        <v>232</v>
      </c>
      <c r="BZ574" s="2" t="s">
        <v>220</v>
      </c>
      <c r="CA574" s="4"/>
      <c r="CB574" s="8"/>
      <c r="CC574" s="4"/>
      <c r="CD574" s="8"/>
      <c r="CE574" s="7"/>
      <c r="CF574" s="7"/>
      <c r="CG574" s="2" t="s">
        <v>230</v>
      </c>
      <c r="CH574" s="2" t="s">
        <v>270</v>
      </c>
      <c r="CI574" s="2" t="s">
        <v>3465</v>
      </c>
      <c r="CJ574" s="2" t="s">
        <v>2415</v>
      </c>
      <c r="CK574" s="2" t="s">
        <v>232</v>
      </c>
      <c r="CL574" s="2" t="s">
        <v>220</v>
      </c>
      <c r="CM574" s="4"/>
      <c r="CN574" s="8"/>
      <c r="CO574" s="4"/>
      <c r="CP574" s="8"/>
      <c r="CQ574" s="7"/>
      <c r="CR574" s="7"/>
      <c r="CS574" s="2" t="s">
        <v>277</v>
      </c>
      <c r="CT574" s="2" t="s">
        <v>270</v>
      </c>
      <c r="CU574" s="2" t="s">
        <v>220</v>
      </c>
      <c r="CV574" s="2" t="s">
        <v>220</v>
      </c>
      <c r="CW574" s="2" t="s">
        <v>232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230</v>
      </c>
      <c r="DF574" s="2" t="s">
        <v>270</v>
      </c>
      <c r="DG574" s="2" t="s">
        <v>589</v>
      </c>
      <c r="DH574" s="2" t="s">
        <v>2005</v>
      </c>
      <c r="DI574" s="2" t="s">
        <v>232</v>
      </c>
      <c r="DJ574" s="2" t="s">
        <v>220</v>
      </c>
      <c r="DK574" s="4"/>
      <c r="DL574" s="8"/>
      <c r="DM574" s="4"/>
      <c r="DN574" s="8"/>
      <c r="DO574" s="7"/>
      <c r="DP574" s="7"/>
      <c r="DQ574" s="2" t="s">
        <v>230</v>
      </c>
      <c r="DR574" s="2" t="s">
        <v>270</v>
      </c>
      <c r="DS574" s="2" t="s">
        <v>3447</v>
      </c>
      <c r="DT574" s="2" t="s">
        <v>220</v>
      </c>
      <c r="DU574" s="2" t="s">
        <v>232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230</v>
      </c>
      <c r="ED574" s="2" t="s">
        <v>270</v>
      </c>
      <c r="EE574" s="2" t="s">
        <v>4002</v>
      </c>
      <c r="EF574" s="2" t="s">
        <v>4269</v>
      </c>
      <c r="EG574" s="2" t="s">
        <v>232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268</v>
      </c>
      <c r="EP574" s="2" t="s">
        <v>270</v>
      </c>
      <c r="EQ574" s="2" t="s">
        <v>220</v>
      </c>
      <c r="ER574" s="2" t="s">
        <v>220</v>
      </c>
      <c r="ES574" s="2" t="s">
        <v>232</v>
      </c>
      <c r="ET574" s="2" t="s">
        <v>220</v>
      </c>
      <c r="EU574" s="4"/>
      <c r="EV574" s="8"/>
      <c r="EW574" s="4"/>
      <c r="EX574" s="8"/>
      <c r="EY574" s="7"/>
      <c r="EZ574" s="7"/>
      <c r="FA574" s="2" t="s">
        <v>825</v>
      </c>
      <c r="FB574" s="2" t="s">
        <v>270</v>
      </c>
      <c r="FC574" s="2" t="s">
        <v>220</v>
      </c>
      <c r="FD574" s="2" t="s">
        <v>220</v>
      </c>
      <c r="FE574" s="2" t="s">
        <v>232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268</v>
      </c>
      <c r="FN574" s="2" t="s">
        <v>270</v>
      </c>
      <c r="FO574" s="2" t="s">
        <v>220</v>
      </c>
      <c r="FP574" s="2" t="s">
        <v>220</v>
      </c>
      <c r="FQ574" s="2" t="s">
        <v>232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220</v>
      </c>
      <c r="GA574" s="2" t="s">
        <v>220</v>
      </c>
      <c r="GB574" s="2" t="s">
        <v>220</v>
      </c>
      <c r="GC574" s="2" t="s">
        <v>220</v>
      </c>
      <c r="GD574" s="2" t="s">
        <v>220</v>
      </c>
      <c r="GE574" s="4"/>
      <c r="GF574" s="8"/>
      <c r="GG574" s="4"/>
      <c r="GH574" s="8"/>
      <c r="GI574" s="7"/>
      <c r="GJ574" s="7"/>
      <c r="GK574" s="2" t="s">
        <v>220</v>
      </c>
      <c r="GL574" s="2" t="s">
        <v>220</v>
      </c>
      <c r="GM574" s="2" t="s">
        <v>220</v>
      </c>
      <c r="GN574" s="2" t="s">
        <v>220</v>
      </c>
      <c r="GO574" s="2" t="s">
        <v>220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220</v>
      </c>
      <c r="GX574" s="2" t="s">
        <v>220</v>
      </c>
      <c r="GY574" s="2" t="s">
        <v>220</v>
      </c>
      <c r="GZ574" s="2" t="s">
        <v>220</v>
      </c>
      <c r="HA574" s="2" t="s">
        <v>220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220</v>
      </c>
      <c r="HJ574" s="2" t="s">
        <v>220</v>
      </c>
      <c r="HK574" s="2" t="s">
        <v>220</v>
      </c>
      <c r="HL574" s="2" t="s">
        <v>220</v>
      </c>
      <c r="HM574" s="2" t="s">
        <v>220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220</v>
      </c>
      <c r="HV574" s="2" t="s">
        <v>220</v>
      </c>
      <c r="HW574" s="2" t="s">
        <v>220</v>
      </c>
      <c r="HX574" s="2" t="s">
        <v>220</v>
      </c>
      <c r="HY574" s="2" t="s">
        <v>220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230</v>
      </c>
      <c r="IH574" s="2" t="s">
        <v>270</v>
      </c>
      <c r="II574" s="2" t="s">
        <v>591</v>
      </c>
      <c r="IJ574" s="2" t="s">
        <v>4270</v>
      </c>
      <c r="IK574" s="2" t="s">
        <v>232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268</v>
      </c>
      <c r="IT574" s="2" t="s">
        <v>270</v>
      </c>
      <c r="IU574" s="2" t="s">
        <v>220</v>
      </c>
      <c r="IV574" s="2" t="s">
        <v>220</v>
      </c>
      <c r="IW574" s="2" t="s">
        <v>232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254</v>
      </c>
      <c r="JF574" s="2" t="s">
        <v>270</v>
      </c>
      <c r="JG574" s="2" t="s">
        <v>220</v>
      </c>
      <c r="JH574" s="2" t="s">
        <v>220</v>
      </c>
      <c r="JI574" s="2" t="s">
        <v>232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254</v>
      </c>
      <c r="JR574" s="2" t="s">
        <v>270</v>
      </c>
      <c r="JS574" s="2" t="s">
        <v>220</v>
      </c>
      <c r="JT574" s="2" t="s">
        <v>220</v>
      </c>
      <c r="JU574" s="2" t="s">
        <v>232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220</v>
      </c>
      <c r="KD574" s="2" t="s">
        <v>220</v>
      </c>
      <c r="KE574" s="2" t="s">
        <v>220</v>
      </c>
      <c r="KF574" s="2" t="s">
        <v>220</v>
      </c>
      <c r="KG574" s="2" t="s">
        <v>220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254</v>
      </c>
      <c r="KP574" s="2" t="s">
        <v>270</v>
      </c>
      <c r="KQ574" s="2" t="s">
        <v>220</v>
      </c>
      <c r="KR574" s="2" t="s">
        <v>220</v>
      </c>
      <c r="KS574" s="2" t="s">
        <v>232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268</v>
      </c>
      <c r="LB574" s="2" t="s">
        <v>217</v>
      </c>
      <c r="LC574" s="2" t="s">
        <v>220</v>
      </c>
      <c r="LD574" s="2" t="s">
        <v>220</v>
      </c>
      <c r="LE574" s="2" t="s">
        <v>232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268</v>
      </c>
      <c r="LN574" s="2" t="s">
        <v>270</v>
      </c>
      <c r="LO574" s="2" t="s">
        <v>220</v>
      </c>
      <c r="LP574" s="2" t="s">
        <v>220</v>
      </c>
      <c r="LQ574" s="2" t="s">
        <v>232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277</v>
      </c>
      <c r="LZ574" s="2" t="s">
        <v>270</v>
      </c>
      <c r="MA574" s="2" t="s">
        <v>220</v>
      </c>
      <c r="MB574" s="2" t="s">
        <v>220</v>
      </c>
      <c r="MC574" s="2" t="s">
        <v>232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277</v>
      </c>
      <c r="ML574" s="2" t="s">
        <v>270</v>
      </c>
      <c r="MM574" s="2" t="s">
        <v>220</v>
      </c>
      <c r="MN574" s="2" t="s">
        <v>220</v>
      </c>
      <c r="MO574" s="2" t="s">
        <v>232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230</v>
      </c>
      <c r="MX574" s="2" t="s">
        <v>270</v>
      </c>
      <c r="MY574" s="2" t="s">
        <v>606</v>
      </c>
      <c r="MZ574" s="2" t="s">
        <v>2742</v>
      </c>
      <c r="NA574" s="2" t="s">
        <v>232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220</v>
      </c>
      <c r="NJ574" s="2" t="s">
        <v>220</v>
      </c>
      <c r="NK574" s="2" t="s">
        <v>220</v>
      </c>
      <c r="NL574" s="2" t="s">
        <v>220</v>
      </c>
      <c r="NM574" s="2" t="s">
        <v>220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277</v>
      </c>
      <c r="NV574" s="2" t="s">
        <v>270</v>
      </c>
      <c r="NW574" s="2" t="s">
        <v>220</v>
      </c>
      <c r="NX574" s="2" t="s">
        <v>220</v>
      </c>
      <c r="NY574" s="2" t="s">
        <v>232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220</v>
      </c>
      <c r="OH574" s="2" t="s">
        <v>220</v>
      </c>
      <c r="OI574" s="2" t="s">
        <v>220</v>
      </c>
      <c r="OJ574" s="2" t="s">
        <v>220</v>
      </c>
      <c r="OK574" s="2" t="s">
        <v>220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277</v>
      </c>
      <c r="OT574" s="2" t="s">
        <v>270</v>
      </c>
      <c r="OU574" s="2" t="s">
        <v>220</v>
      </c>
      <c r="OV574" s="2" t="s">
        <v>220</v>
      </c>
      <c r="OW574" s="2" t="s">
        <v>232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277</v>
      </c>
      <c r="PR574" s="2" t="s">
        <v>270</v>
      </c>
      <c r="PS574" s="2" t="s">
        <v>220</v>
      </c>
      <c r="PT574" s="2" t="s">
        <v>220</v>
      </c>
      <c r="PU574" s="2" t="s">
        <v>232</v>
      </c>
      <c r="PV574" s="2" t="s">
        <v>220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</row>
    <row r="575">
      <c r="A575" s="2" t="s">
        <v>4271</v>
      </c>
      <c r="B575" s="2" t="s">
        <v>209</v>
      </c>
      <c r="C575" s="2" t="s">
        <v>3945</v>
      </c>
      <c r="D575" s="2" t="s">
        <v>211</v>
      </c>
      <c r="E575" s="2" t="s">
        <v>1372</v>
      </c>
      <c r="F575" s="2" t="s">
        <v>4272</v>
      </c>
      <c r="G575" s="2" t="s">
        <v>4272</v>
      </c>
      <c r="H575" s="2" t="s">
        <v>4272</v>
      </c>
      <c r="I575" s="2" t="s">
        <v>4273</v>
      </c>
      <c r="J575" s="2" t="s">
        <v>2881</v>
      </c>
      <c r="K575" s="2" t="s">
        <v>1329</v>
      </c>
      <c r="L575" s="3">
        <v>42.4</v>
      </c>
      <c r="M575" s="3">
        <v>44.52</v>
      </c>
      <c r="N575" s="3">
        <v>69.99</v>
      </c>
      <c r="O575" s="2" t="s">
        <v>217</v>
      </c>
      <c r="P575" s="2" t="s">
        <v>2936</v>
      </c>
      <c r="Q575" s="2" t="s">
        <v>219</v>
      </c>
      <c r="R575" s="2" t="s">
        <v>37</v>
      </c>
      <c r="S575" s="2" t="s">
        <v>220</v>
      </c>
      <c r="T575" s="2" t="s">
        <v>220</v>
      </c>
      <c r="U575" s="2" t="s">
        <v>223</v>
      </c>
      <c r="V575" s="2" t="s">
        <v>843</v>
      </c>
      <c r="W575" s="2" t="s">
        <v>4274</v>
      </c>
      <c r="X575" s="2" t="s">
        <v>1234</v>
      </c>
      <c r="Y575" s="2" t="s">
        <v>2510</v>
      </c>
      <c r="Z575" s="4"/>
      <c r="AA575" s="4">
        <f>=ROUNDDOWN({0},0)</f>
      </c>
      <c r="AB575" s="5"/>
      <c r="AC575" s="2" t="s">
        <v>220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/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/>
      <c r="BJ575" s="4"/>
      <c r="BK575" s="8"/>
      <c r="BL575" s="2" t="s">
        <v>220</v>
      </c>
      <c r="BM575" s="7"/>
      <c r="BN575" s="7"/>
      <c r="BO575" s="4"/>
      <c r="BP575" s="8"/>
      <c r="BQ575" s="4"/>
      <c r="BR575" s="8"/>
      <c r="BS575" s="7"/>
      <c r="BT575" s="7"/>
      <c r="BU575" s="2" t="s">
        <v>220</v>
      </c>
      <c r="BV575" s="2" t="s">
        <v>220</v>
      </c>
      <c r="BW575" s="2" t="s">
        <v>220</v>
      </c>
      <c r="BX575" s="2" t="s">
        <v>220</v>
      </c>
      <c r="BY575" s="2" t="s">
        <v>220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220</v>
      </c>
      <c r="CH575" s="2" t="s">
        <v>220</v>
      </c>
      <c r="CI575" s="2" t="s">
        <v>220</v>
      </c>
      <c r="CJ575" s="2" t="s">
        <v>220</v>
      </c>
      <c r="CK575" s="2" t="s">
        <v>220</v>
      </c>
      <c r="CL575" s="2" t="s">
        <v>220</v>
      </c>
      <c r="CM575" s="4"/>
      <c r="CN575" s="8"/>
      <c r="CO575" s="4"/>
      <c r="CP575" s="8"/>
      <c r="CQ575" s="7"/>
      <c r="CR575" s="7"/>
      <c r="CS575" s="2" t="s">
        <v>220</v>
      </c>
      <c r="CT575" s="2" t="s">
        <v>220</v>
      </c>
      <c r="CU575" s="2" t="s">
        <v>220</v>
      </c>
      <c r="CV575" s="2" t="s">
        <v>220</v>
      </c>
      <c r="CW575" s="2" t="s">
        <v>220</v>
      </c>
      <c r="CX575" s="2" t="s">
        <v>220</v>
      </c>
      <c r="CY575" s="4"/>
      <c r="CZ575" s="8"/>
      <c r="DA575" s="4"/>
      <c r="DB575" s="8"/>
      <c r="DC575" s="7"/>
      <c r="DD575" s="7"/>
      <c r="DE575" s="2" t="s">
        <v>220</v>
      </c>
      <c r="DF575" s="2" t="s">
        <v>220</v>
      </c>
      <c r="DG575" s="2" t="s">
        <v>220</v>
      </c>
      <c r="DH575" s="2" t="s">
        <v>220</v>
      </c>
      <c r="DI575" s="2" t="s">
        <v>220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220</v>
      </c>
      <c r="DR575" s="2" t="s">
        <v>220</v>
      </c>
      <c r="DS575" s="2" t="s">
        <v>220</v>
      </c>
      <c r="DT575" s="2" t="s">
        <v>220</v>
      </c>
      <c r="DU575" s="2" t="s">
        <v>220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220</v>
      </c>
      <c r="ED575" s="2" t="s">
        <v>220</v>
      </c>
      <c r="EE575" s="2" t="s">
        <v>220</v>
      </c>
      <c r="EF575" s="2" t="s">
        <v>220</v>
      </c>
      <c r="EG575" s="2" t="s">
        <v>220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220</v>
      </c>
      <c r="EP575" s="2" t="s">
        <v>220</v>
      </c>
      <c r="EQ575" s="2" t="s">
        <v>220</v>
      </c>
      <c r="ER575" s="2" t="s">
        <v>220</v>
      </c>
      <c r="ES575" s="2" t="s">
        <v>220</v>
      </c>
      <c r="ET575" s="2" t="s">
        <v>220</v>
      </c>
      <c r="EU575" s="4"/>
      <c r="EV575" s="8"/>
      <c r="EW575" s="4"/>
      <c r="EX575" s="8"/>
      <c r="EY575" s="7"/>
      <c r="EZ575" s="7"/>
      <c r="FA575" s="2" t="s">
        <v>220</v>
      </c>
      <c r="FB575" s="2" t="s">
        <v>220</v>
      </c>
      <c r="FC575" s="2" t="s">
        <v>220</v>
      </c>
      <c r="FD575" s="2" t="s">
        <v>220</v>
      </c>
      <c r="FE575" s="2" t="s">
        <v>220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220</v>
      </c>
      <c r="FN575" s="2" t="s">
        <v>220</v>
      </c>
      <c r="FO575" s="2" t="s">
        <v>220</v>
      </c>
      <c r="FP575" s="2" t="s">
        <v>220</v>
      </c>
      <c r="FQ575" s="2" t="s">
        <v>220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220</v>
      </c>
      <c r="FZ575" s="2" t="s">
        <v>220</v>
      </c>
      <c r="GA575" s="2" t="s">
        <v>220</v>
      </c>
      <c r="GB575" s="2" t="s">
        <v>220</v>
      </c>
      <c r="GC575" s="2" t="s">
        <v>220</v>
      </c>
      <c r="GD575" s="2" t="s">
        <v>220</v>
      </c>
      <c r="GE575" s="4"/>
      <c r="GF575" s="8"/>
      <c r="GG575" s="4"/>
      <c r="GH575" s="8"/>
      <c r="GI575" s="7"/>
      <c r="GJ575" s="7"/>
      <c r="GK575" s="2" t="s">
        <v>220</v>
      </c>
      <c r="GL575" s="2" t="s">
        <v>220</v>
      </c>
      <c r="GM575" s="2" t="s">
        <v>220</v>
      </c>
      <c r="GN575" s="2" t="s">
        <v>220</v>
      </c>
      <c r="GO575" s="2" t="s">
        <v>220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220</v>
      </c>
      <c r="GX575" s="2" t="s">
        <v>220</v>
      </c>
      <c r="GY575" s="2" t="s">
        <v>220</v>
      </c>
      <c r="GZ575" s="2" t="s">
        <v>220</v>
      </c>
      <c r="HA575" s="2" t="s">
        <v>220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220</v>
      </c>
      <c r="HJ575" s="2" t="s">
        <v>220</v>
      </c>
      <c r="HK575" s="2" t="s">
        <v>220</v>
      </c>
      <c r="HL575" s="2" t="s">
        <v>220</v>
      </c>
      <c r="HM575" s="2" t="s">
        <v>220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220</v>
      </c>
      <c r="HV575" s="2" t="s">
        <v>220</v>
      </c>
      <c r="HW575" s="2" t="s">
        <v>220</v>
      </c>
      <c r="HX575" s="2" t="s">
        <v>220</v>
      </c>
      <c r="HY575" s="2" t="s">
        <v>220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230</v>
      </c>
      <c r="IH575" s="2" t="s">
        <v>270</v>
      </c>
      <c r="II575" s="2" t="s">
        <v>220</v>
      </c>
      <c r="IJ575" s="2" t="s">
        <v>220</v>
      </c>
      <c r="IK575" s="2" t="s">
        <v>232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220</v>
      </c>
      <c r="IT575" s="2" t="s">
        <v>220</v>
      </c>
      <c r="IU575" s="2" t="s">
        <v>220</v>
      </c>
      <c r="IV575" s="2" t="s">
        <v>220</v>
      </c>
      <c r="IW575" s="2" t="s">
        <v>220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220</v>
      </c>
      <c r="JF575" s="2" t="s">
        <v>220</v>
      </c>
      <c r="JG575" s="2" t="s">
        <v>220</v>
      </c>
      <c r="JH575" s="2" t="s">
        <v>220</v>
      </c>
      <c r="JI575" s="2" t="s">
        <v>220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220</v>
      </c>
      <c r="JR575" s="2" t="s">
        <v>220</v>
      </c>
      <c r="JS575" s="2" t="s">
        <v>220</v>
      </c>
      <c r="JT575" s="2" t="s">
        <v>220</v>
      </c>
      <c r="JU575" s="2" t="s">
        <v>220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220</v>
      </c>
      <c r="KD575" s="2" t="s">
        <v>220</v>
      </c>
      <c r="KE575" s="2" t="s">
        <v>220</v>
      </c>
      <c r="KF575" s="2" t="s">
        <v>220</v>
      </c>
      <c r="KG575" s="2" t="s">
        <v>220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220</v>
      </c>
      <c r="KQ575" s="2" t="s">
        <v>220</v>
      </c>
      <c r="KR575" s="2" t="s">
        <v>220</v>
      </c>
      <c r="KS575" s="2" t="s">
        <v>220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220</v>
      </c>
      <c r="LB575" s="2" t="s">
        <v>220</v>
      </c>
      <c r="LC575" s="2" t="s">
        <v>220</v>
      </c>
      <c r="LD575" s="2" t="s">
        <v>220</v>
      </c>
      <c r="LE575" s="2" t="s">
        <v>220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230</v>
      </c>
      <c r="LN575" s="2" t="s">
        <v>217</v>
      </c>
      <c r="LO575" s="2" t="s">
        <v>2052</v>
      </c>
      <c r="LP575" s="2" t="s">
        <v>1418</v>
      </c>
      <c r="LQ575" s="2" t="s">
        <v>232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220</v>
      </c>
      <c r="MA575" s="2" t="s">
        <v>220</v>
      </c>
      <c r="MB575" s="2" t="s">
        <v>220</v>
      </c>
      <c r="MC575" s="2" t="s">
        <v>220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220</v>
      </c>
      <c r="MM575" s="2" t="s">
        <v>220</v>
      </c>
      <c r="MN575" s="2" t="s">
        <v>220</v>
      </c>
      <c r="MO575" s="2" t="s">
        <v>220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220</v>
      </c>
      <c r="MY575" s="2" t="s">
        <v>220</v>
      </c>
      <c r="MZ575" s="2" t="s">
        <v>220</v>
      </c>
      <c r="NA575" s="2" t="s">
        <v>220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220</v>
      </c>
      <c r="NJ575" s="2" t="s">
        <v>220</v>
      </c>
      <c r="NK575" s="2" t="s">
        <v>220</v>
      </c>
      <c r="NL575" s="2" t="s">
        <v>220</v>
      </c>
      <c r="NM575" s="2" t="s">
        <v>220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220</v>
      </c>
      <c r="NV575" s="2" t="s">
        <v>220</v>
      </c>
      <c r="NW575" s="2" t="s">
        <v>220</v>
      </c>
      <c r="NX575" s="2" t="s">
        <v>220</v>
      </c>
      <c r="NY575" s="2" t="s">
        <v>220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220</v>
      </c>
      <c r="OH575" s="2" t="s">
        <v>220</v>
      </c>
      <c r="OI575" s="2" t="s">
        <v>220</v>
      </c>
      <c r="OJ575" s="2" t="s">
        <v>220</v>
      </c>
      <c r="OK575" s="2" t="s">
        <v>220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220</v>
      </c>
      <c r="OT575" s="2" t="s">
        <v>220</v>
      </c>
      <c r="OU575" s="2" t="s">
        <v>220</v>
      </c>
      <c r="OV575" s="2" t="s">
        <v>220</v>
      </c>
      <c r="OW575" s="2" t="s">
        <v>220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220</v>
      </c>
      <c r="PG575" s="2" t="s">
        <v>220</v>
      </c>
      <c r="PH575" s="2" t="s">
        <v>220</v>
      </c>
      <c r="PI575" s="2" t="s">
        <v>220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220</v>
      </c>
      <c r="PR575" s="2" t="s">
        <v>220</v>
      </c>
      <c r="PS575" s="2" t="s">
        <v>220</v>
      </c>
      <c r="PT575" s="2" t="s">
        <v>220</v>
      </c>
      <c r="PU575" s="2" t="s">
        <v>220</v>
      </c>
      <c r="PV575" s="2" t="s">
        <v>220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</row>
    <row r="576">
      <c r="A576" s="2" t="s">
        <v>4275</v>
      </c>
      <c r="B576" s="2" t="s">
        <v>209</v>
      </c>
      <c r="C576" s="2" t="s">
        <v>3945</v>
      </c>
      <c r="D576" s="2" t="s">
        <v>211</v>
      </c>
      <c r="E576" s="2" t="s">
        <v>1372</v>
      </c>
      <c r="F576" s="2" t="s">
        <v>4272</v>
      </c>
      <c r="G576" s="2" t="s">
        <v>4272</v>
      </c>
      <c r="H576" s="2" t="s">
        <v>4272</v>
      </c>
      <c r="I576" s="2" t="s">
        <v>4273</v>
      </c>
      <c r="J576" s="2" t="s">
        <v>1518</v>
      </c>
      <c r="K576" s="2" t="s">
        <v>1329</v>
      </c>
      <c r="L576" s="3">
        <v>47.5</v>
      </c>
      <c r="M576" s="3">
        <v>49.88</v>
      </c>
      <c r="N576" s="3">
        <v>79.99</v>
      </c>
      <c r="O576" s="2" t="s">
        <v>217</v>
      </c>
      <c r="P576" s="2" t="s">
        <v>2936</v>
      </c>
      <c r="Q576" s="2" t="s">
        <v>219</v>
      </c>
      <c r="R576" s="2" t="s">
        <v>37</v>
      </c>
      <c r="S576" s="2" t="s">
        <v>220</v>
      </c>
      <c r="T576" s="2" t="s">
        <v>220</v>
      </c>
      <c r="U576" s="2" t="s">
        <v>223</v>
      </c>
      <c r="V576" s="2" t="s">
        <v>843</v>
      </c>
      <c r="W576" s="2" t="s">
        <v>4274</v>
      </c>
      <c r="X576" s="2" t="s">
        <v>1234</v>
      </c>
      <c r="Y576" s="2" t="s">
        <v>2510</v>
      </c>
      <c r="Z576" s="4">
        <v>4</v>
      </c>
      <c r="AA576" s="4">
        <f>=ROUNDDOWN({0},0)</f>
      </c>
      <c r="AB576" s="5"/>
      <c r="AC576" s="2" t="s">
        <v>220</v>
      </c>
      <c r="AD576" s="4"/>
      <c r="AE576" s="4"/>
      <c r="AF576" s="6"/>
      <c r="AG576" s="6"/>
      <c r="AH576" s="7">
        <v>1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/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/>
      <c r="BJ576" s="4"/>
      <c r="BK576" s="8"/>
      <c r="BL576" s="2" t="s">
        <v>220</v>
      </c>
      <c r="BM576" s="7"/>
      <c r="BN576" s="7"/>
      <c r="BO576" s="4"/>
      <c r="BP576" s="8"/>
      <c r="BQ576" s="4"/>
      <c r="BR576" s="8"/>
      <c r="BS576" s="7"/>
      <c r="BT576" s="7"/>
      <c r="BU576" s="2" t="s">
        <v>220</v>
      </c>
      <c r="BV576" s="2" t="s">
        <v>220</v>
      </c>
      <c r="BW576" s="2" t="s">
        <v>220</v>
      </c>
      <c r="BX576" s="2" t="s">
        <v>220</v>
      </c>
      <c r="BY576" s="2" t="s">
        <v>220</v>
      </c>
      <c r="BZ576" s="2" t="s">
        <v>220</v>
      </c>
      <c r="CA576" s="4"/>
      <c r="CB576" s="8"/>
      <c r="CC576" s="4"/>
      <c r="CD576" s="8"/>
      <c r="CE576" s="7"/>
      <c r="CF576" s="7"/>
      <c r="CG576" s="2" t="s">
        <v>220</v>
      </c>
      <c r="CH576" s="2" t="s">
        <v>220</v>
      </c>
      <c r="CI576" s="2" t="s">
        <v>220</v>
      </c>
      <c r="CJ576" s="2" t="s">
        <v>220</v>
      </c>
      <c r="CK576" s="2" t="s">
        <v>220</v>
      </c>
      <c r="CL576" s="2" t="s">
        <v>220</v>
      </c>
      <c r="CM576" s="4"/>
      <c r="CN576" s="8"/>
      <c r="CO576" s="4"/>
      <c r="CP576" s="8"/>
      <c r="CQ576" s="7"/>
      <c r="CR576" s="7"/>
      <c r="CS576" s="2" t="s">
        <v>220</v>
      </c>
      <c r="CT576" s="2" t="s">
        <v>220</v>
      </c>
      <c r="CU576" s="2" t="s">
        <v>220</v>
      </c>
      <c r="CV576" s="2" t="s">
        <v>220</v>
      </c>
      <c r="CW576" s="2" t="s">
        <v>220</v>
      </c>
      <c r="CX576" s="2" t="s">
        <v>220</v>
      </c>
      <c r="CY576" s="4"/>
      <c r="CZ576" s="8"/>
      <c r="DA576" s="4"/>
      <c r="DB576" s="8"/>
      <c r="DC576" s="7"/>
      <c r="DD576" s="7"/>
      <c r="DE576" s="2" t="s">
        <v>220</v>
      </c>
      <c r="DF576" s="2" t="s">
        <v>220</v>
      </c>
      <c r="DG576" s="2" t="s">
        <v>220</v>
      </c>
      <c r="DH576" s="2" t="s">
        <v>220</v>
      </c>
      <c r="DI576" s="2" t="s">
        <v>220</v>
      </c>
      <c r="DJ576" s="2" t="s">
        <v>220</v>
      </c>
      <c r="DK576" s="4"/>
      <c r="DL576" s="8"/>
      <c r="DM576" s="4"/>
      <c r="DN576" s="8"/>
      <c r="DO576" s="7"/>
      <c r="DP576" s="7"/>
      <c r="DQ576" s="2" t="s">
        <v>220</v>
      </c>
      <c r="DR576" s="2" t="s">
        <v>220</v>
      </c>
      <c r="DS576" s="2" t="s">
        <v>220</v>
      </c>
      <c r="DT576" s="2" t="s">
        <v>220</v>
      </c>
      <c r="DU576" s="2" t="s">
        <v>220</v>
      </c>
      <c r="DV576" s="2" t="s">
        <v>220</v>
      </c>
      <c r="DW576" s="4"/>
      <c r="DX576" s="8"/>
      <c r="DY576" s="4"/>
      <c r="DZ576" s="8"/>
      <c r="EA576" s="7"/>
      <c r="EB576" s="7"/>
      <c r="EC576" s="2" t="s">
        <v>220</v>
      </c>
      <c r="ED576" s="2" t="s">
        <v>220</v>
      </c>
      <c r="EE576" s="2" t="s">
        <v>220</v>
      </c>
      <c r="EF576" s="2" t="s">
        <v>220</v>
      </c>
      <c r="EG576" s="2" t="s">
        <v>220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220</v>
      </c>
      <c r="EP576" s="2" t="s">
        <v>220</v>
      </c>
      <c r="EQ576" s="2" t="s">
        <v>220</v>
      </c>
      <c r="ER576" s="2" t="s">
        <v>220</v>
      </c>
      <c r="ES576" s="2" t="s">
        <v>220</v>
      </c>
      <c r="ET576" s="2" t="s">
        <v>220</v>
      </c>
      <c r="EU576" s="4"/>
      <c r="EV576" s="8"/>
      <c r="EW576" s="4"/>
      <c r="EX576" s="8"/>
      <c r="EY576" s="7"/>
      <c r="EZ576" s="7"/>
      <c r="FA576" s="2" t="s">
        <v>220</v>
      </c>
      <c r="FB576" s="2" t="s">
        <v>220</v>
      </c>
      <c r="FC576" s="2" t="s">
        <v>220</v>
      </c>
      <c r="FD576" s="2" t="s">
        <v>220</v>
      </c>
      <c r="FE576" s="2" t="s">
        <v>220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220</v>
      </c>
      <c r="FN576" s="2" t="s">
        <v>220</v>
      </c>
      <c r="FO576" s="2" t="s">
        <v>220</v>
      </c>
      <c r="FP576" s="2" t="s">
        <v>220</v>
      </c>
      <c r="FQ576" s="2" t="s">
        <v>220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220</v>
      </c>
      <c r="FZ576" s="2" t="s">
        <v>220</v>
      </c>
      <c r="GA576" s="2" t="s">
        <v>220</v>
      </c>
      <c r="GB576" s="2" t="s">
        <v>220</v>
      </c>
      <c r="GC576" s="2" t="s">
        <v>220</v>
      </c>
      <c r="GD576" s="2" t="s">
        <v>220</v>
      </c>
      <c r="GE576" s="4"/>
      <c r="GF576" s="8"/>
      <c r="GG576" s="4"/>
      <c r="GH576" s="8"/>
      <c r="GI576" s="7"/>
      <c r="GJ576" s="7"/>
      <c r="GK576" s="2" t="s">
        <v>220</v>
      </c>
      <c r="GL576" s="2" t="s">
        <v>220</v>
      </c>
      <c r="GM576" s="2" t="s">
        <v>220</v>
      </c>
      <c r="GN576" s="2" t="s">
        <v>220</v>
      </c>
      <c r="GO576" s="2" t="s">
        <v>220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220</v>
      </c>
      <c r="GX576" s="2" t="s">
        <v>220</v>
      </c>
      <c r="GY576" s="2" t="s">
        <v>220</v>
      </c>
      <c r="GZ576" s="2" t="s">
        <v>220</v>
      </c>
      <c r="HA576" s="2" t="s">
        <v>220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220</v>
      </c>
      <c r="HJ576" s="2" t="s">
        <v>220</v>
      </c>
      <c r="HK576" s="2" t="s">
        <v>220</v>
      </c>
      <c r="HL576" s="2" t="s">
        <v>220</v>
      </c>
      <c r="HM576" s="2" t="s">
        <v>220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220</v>
      </c>
      <c r="HV576" s="2" t="s">
        <v>220</v>
      </c>
      <c r="HW576" s="2" t="s">
        <v>220</v>
      </c>
      <c r="HX576" s="2" t="s">
        <v>220</v>
      </c>
      <c r="HY576" s="2" t="s">
        <v>220</v>
      </c>
      <c r="HZ576" s="2" t="s">
        <v>220</v>
      </c>
      <c r="IA576" s="4"/>
      <c r="IB576" s="8"/>
      <c r="IC576" s="4"/>
      <c r="ID576" s="8"/>
      <c r="IE576" s="7"/>
      <c r="IF576" s="7"/>
      <c r="IG576" s="2" t="s">
        <v>230</v>
      </c>
      <c r="IH576" s="2" t="s">
        <v>270</v>
      </c>
      <c r="II576" s="2" t="s">
        <v>220</v>
      </c>
      <c r="IJ576" s="2" t="s">
        <v>220</v>
      </c>
      <c r="IK576" s="2" t="s">
        <v>232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220</v>
      </c>
      <c r="IT576" s="2" t="s">
        <v>220</v>
      </c>
      <c r="IU576" s="2" t="s">
        <v>220</v>
      </c>
      <c r="IV576" s="2" t="s">
        <v>220</v>
      </c>
      <c r="IW576" s="2" t="s">
        <v>220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220</v>
      </c>
      <c r="JF576" s="2" t="s">
        <v>220</v>
      </c>
      <c r="JG576" s="2" t="s">
        <v>220</v>
      </c>
      <c r="JH576" s="2" t="s">
        <v>220</v>
      </c>
      <c r="JI576" s="2" t="s">
        <v>220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220</v>
      </c>
      <c r="JR576" s="2" t="s">
        <v>220</v>
      </c>
      <c r="JS576" s="2" t="s">
        <v>220</v>
      </c>
      <c r="JT576" s="2" t="s">
        <v>220</v>
      </c>
      <c r="JU576" s="2" t="s">
        <v>220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220</v>
      </c>
      <c r="KD576" s="2" t="s">
        <v>220</v>
      </c>
      <c r="KE576" s="2" t="s">
        <v>220</v>
      </c>
      <c r="KF576" s="2" t="s">
        <v>220</v>
      </c>
      <c r="KG576" s="2" t="s">
        <v>220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220</v>
      </c>
      <c r="KQ576" s="2" t="s">
        <v>220</v>
      </c>
      <c r="KR576" s="2" t="s">
        <v>220</v>
      </c>
      <c r="KS576" s="2" t="s">
        <v>220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220</v>
      </c>
      <c r="LB576" s="2" t="s">
        <v>220</v>
      </c>
      <c r="LC576" s="2" t="s">
        <v>220</v>
      </c>
      <c r="LD576" s="2" t="s">
        <v>220</v>
      </c>
      <c r="LE576" s="2" t="s">
        <v>220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230</v>
      </c>
      <c r="LN576" s="2" t="s">
        <v>217</v>
      </c>
      <c r="LO576" s="2" t="s">
        <v>2052</v>
      </c>
      <c r="LP576" s="2" t="s">
        <v>1242</v>
      </c>
      <c r="LQ576" s="2" t="s">
        <v>232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220</v>
      </c>
      <c r="MA576" s="2" t="s">
        <v>220</v>
      </c>
      <c r="MB576" s="2" t="s">
        <v>220</v>
      </c>
      <c r="MC576" s="2" t="s">
        <v>220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220</v>
      </c>
      <c r="MM576" s="2" t="s">
        <v>220</v>
      </c>
      <c r="MN576" s="2" t="s">
        <v>220</v>
      </c>
      <c r="MO576" s="2" t="s">
        <v>220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220</v>
      </c>
      <c r="MY576" s="2" t="s">
        <v>220</v>
      </c>
      <c r="MZ576" s="2" t="s">
        <v>220</v>
      </c>
      <c r="NA576" s="2" t="s">
        <v>220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220</v>
      </c>
      <c r="NJ576" s="2" t="s">
        <v>220</v>
      </c>
      <c r="NK576" s="2" t="s">
        <v>220</v>
      </c>
      <c r="NL576" s="2" t="s">
        <v>220</v>
      </c>
      <c r="NM576" s="2" t="s">
        <v>220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220</v>
      </c>
      <c r="NV576" s="2" t="s">
        <v>220</v>
      </c>
      <c r="NW576" s="2" t="s">
        <v>220</v>
      </c>
      <c r="NX576" s="2" t="s">
        <v>220</v>
      </c>
      <c r="NY576" s="2" t="s">
        <v>220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220</v>
      </c>
      <c r="OH576" s="2" t="s">
        <v>220</v>
      </c>
      <c r="OI576" s="2" t="s">
        <v>220</v>
      </c>
      <c r="OJ576" s="2" t="s">
        <v>220</v>
      </c>
      <c r="OK576" s="2" t="s">
        <v>220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220</v>
      </c>
      <c r="OT576" s="2" t="s">
        <v>220</v>
      </c>
      <c r="OU576" s="2" t="s">
        <v>220</v>
      </c>
      <c r="OV576" s="2" t="s">
        <v>220</v>
      </c>
      <c r="OW576" s="2" t="s">
        <v>220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220</v>
      </c>
      <c r="PF576" s="2" t="s">
        <v>220</v>
      </c>
      <c r="PG576" s="2" t="s">
        <v>220</v>
      </c>
      <c r="PH576" s="2" t="s">
        <v>220</v>
      </c>
      <c r="PI576" s="2" t="s">
        <v>220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220</v>
      </c>
      <c r="PR576" s="2" t="s">
        <v>220</v>
      </c>
      <c r="PS576" s="2" t="s">
        <v>220</v>
      </c>
      <c r="PT576" s="2" t="s">
        <v>220</v>
      </c>
      <c r="PU576" s="2" t="s">
        <v>220</v>
      </c>
      <c r="PV576" s="2" t="s">
        <v>220</v>
      </c>
      <c r="PW576" s="4"/>
      <c r="PX576" s="4">
        <v>4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</row>
    <row r="577">
      <c r="A577" s="2" t="s">
        <v>4276</v>
      </c>
      <c r="B577" s="2" t="s">
        <v>209</v>
      </c>
      <c r="C577" s="2" t="s">
        <v>3945</v>
      </c>
      <c r="D577" s="2" t="s">
        <v>211</v>
      </c>
      <c r="E577" s="2" t="s">
        <v>1372</v>
      </c>
      <c r="F577" s="2" t="s">
        <v>4272</v>
      </c>
      <c r="G577" s="2" t="s">
        <v>4272</v>
      </c>
      <c r="H577" s="2" t="s">
        <v>4272</v>
      </c>
      <c r="I577" s="2" t="s">
        <v>4273</v>
      </c>
      <c r="J577" s="2" t="s">
        <v>2881</v>
      </c>
      <c r="K577" s="2" t="s">
        <v>3973</v>
      </c>
      <c r="L577" s="3">
        <v>42.4</v>
      </c>
      <c r="M577" s="3">
        <v>44.52</v>
      </c>
      <c r="N577" s="3">
        <v>69.99</v>
      </c>
      <c r="O577" s="2" t="s">
        <v>217</v>
      </c>
      <c r="P577" s="2" t="s">
        <v>2936</v>
      </c>
      <c r="Q577" s="2" t="s">
        <v>219</v>
      </c>
      <c r="R577" s="2" t="s">
        <v>37</v>
      </c>
      <c r="S577" s="2" t="s">
        <v>220</v>
      </c>
      <c r="T577" s="2" t="s">
        <v>220</v>
      </c>
      <c r="U577" s="2" t="s">
        <v>223</v>
      </c>
      <c r="V577" s="2" t="s">
        <v>843</v>
      </c>
      <c r="W577" s="2" t="s">
        <v>4274</v>
      </c>
      <c r="X577" s="2" t="s">
        <v>1234</v>
      </c>
      <c r="Y577" s="2" t="s">
        <v>2510</v>
      </c>
      <c r="Z577" s="4">
        <v>22</v>
      </c>
      <c r="AA577" s="4">
        <f>=ROUNDDOWN({0},0)</f>
      </c>
      <c r="AB577" s="5"/>
      <c r="AC577" s="2" t="s">
        <v>220</v>
      </c>
      <c r="AD577" s="4"/>
      <c r="AE577" s="4"/>
      <c r="AF577" s="6"/>
      <c r="AG577" s="6"/>
      <c r="AH577" s="7">
        <v>1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/>
      <c r="BJ577" s="4"/>
      <c r="BK577" s="8"/>
      <c r="BL577" s="2" t="s">
        <v>220</v>
      </c>
      <c r="BM577" s="7"/>
      <c r="BN577" s="7"/>
      <c r="BO577" s="4"/>
      <c r="BP577" s="8"/>
      <c r="BQ577" s="4"/>
      <c r="BR577" s="8"/>
      <c r="BS577" s="7"/>
      <c r="BT577" s="7"/>
      <c r="BU577" s="2" t="s">
        <v>220</v>
      </c>
      <c r="BV577" s="2" t="s">
        <v>220</v>
      </c>
      <c r="BW577" s="2" t="s">
        <v>220</v>
      </c>
      <c r="BX577" s="2" t="s">
        <v>220</v>
      </c>
      <c r="BY577" s="2" t="s">
        <v>220</v>
      </c>
      <c r="BZ577" s="2" t="s">
        <v>220</v>
      </c>
      <c r="CA577" s="4"/>
      <c r="CB577" s="8"/>
      <c r="CC577" s="4"/>
      <c r="CD577" s="8"/>
      <c r="CE577" s="7"/>
      <c r="CF577" s="7"/>
      <c r="CG577" s="2" t="s">
        <v>220</v>
      </c>
      <c r="CH577" s="2" t="s">
        <v>220</v>
      </c>
      <c r="CI577" s="2" t="s">
        <v>220</v>
      </c>
      <c r="CJ577" s="2" t="s">
        <v>220</v>
      </c>
      <c r="CK577" s="2" t="s">
        <v>220</v>
      </c>
      <c r="CL577" s="2" t="s">
        <v>220</v>
      </c>
      <c r="CM577" s="4"/>
      <c r="CN577" s="8"/>
      <c r="CO577" s="4"/>
      <c r="CP577" s="8"/>
      <c r="CQ577" s="7"/>
      <c r="CR577" s="7"/>
      <c r="CS577" s="2" t="s">
        <v>220</v>
      </c>
      <c r="CT577" s="2" t="s">
        <v>220</v>
      </c>
      <c r="CU577" s="2" t="s">
        <v>220</v>
      </c>
      <c r="CV577" s="2" t="s">
        <v>220</v>
      </c>
      <c r="CW577" s="2" t="s">
        <v>220</v>
      </c>
      <c r="CX577" s="2" t="s">
        <v>220</v>
      </c>
      <c r="CY577" s="4"/>
      <c r="CZ577" s="8"/>
      <c r="DA577" s="4"/>
      <c r="DB577" s="8"/>
      <c r="DC577" s="7"/>
      <c r="DD577" s="7"/>
      <c r="DE577" s="2" t="s">
        <v>220</v>
      </c>
      <c r="DF577" s="2" t="s">
        <v>220</v>
      </c>
      <c r="DG577" s="2" t="s">
        <v>220</v>
      </c>
      <c r="DH577" s="2" t="s">
        <v>220</v>
      </c>
      <c r="DI577" s="2" t="s">
        <v>220</v>
      </c>
      <c r="DJ577" s="2" t="s">
        <v>220</v>
      </c>
      <c r="DK577" s="4"/>
      <c r="DL577" s="8"/>
      <c r="DM577" s="4"/>
      <c r="DN577" s="8"/>
      <c r="DO577" s="7"/>
      <c r="DP577" s="7"/>
      <c r="DQ577" s="2" t="s">
        <v>220</v>
      </c>
      <c r="DR577" s="2" t="s">
        <v>220</v>
      </c>
      <c r="DS577" s="2" t="s">
        <v>220</v>
      </c>
      <c r="DT577" s="2" t="s">
        <v>220</v>
      </c>
      <c r="DU577" s="2" t="s">
        <v>220</v>
      </c>
      <c r="DV577" s="2" t="s">
        <v>220</v>
      </c>
      <c r="DW577" s="4"/>
      <c r="DX577" s="8"/>
      <c r="DY577" s="4"/>
      <c r="DZ577" s="8"/>
      <c r="EA577" s="7"/>
      <c r="EB577" s="7"/>
      <c r="EC577" s="2" t="s">
        <v>220</v>
      </c>
      <c r="ED577" s="2" t="s">
        <v>220</v>
      </c>
      <c r="EE577" s="2" t="s">
        <v>220</v>
      </c>
      <c r="EF577" s="2" t="s">
        <v>220</v>
      </c>
      <c r="EG577" s="2" t="s">
        <v>220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220</v>
      </c>
      <c r="EP577" s="2" t="s">
        <v>220</v>
      </c>
      <c r="EQ577" s="2" t="s">
        <v>220</v>
      </c>
      <c r="ER577" s="2" t="s">
        <v>220</v>
      </c>
      <c r="ES577" s="2" t="s">
        <v>220</v>
      </c>
      <c r="ET577" s="2" t="s">
        <v>220</v>
      </c>
      <c r="EU577" s="4"/>
      <c r="EV577" s="8"/>
      <c r="EW577" s="4"/>
      <c r="EX577" s="8"/>
      <c r="EY577" s="7"/>
      <c r="EZ577" s="7"/>
      <c r="FA577" s="2" t="s">
        <v>220</v>
      </c>
      <c r="FB577" s="2" t="s">
        <v>220</v>
      </c>
      <c r="FC577" s="2" t="s">
        <v>220</v>
      </c>
      <c r="FD577" s="2" t="s">
        <v>220</v>
      </c>
      <c r="FE577" s="2" t="s">
        <v>220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220</v>
      </c>
      <c r="FN577" s="2" t="s">
        <v>220</v>
      </c>
      <c r="FO577" s="2" t="s">
        <v>220</v>
      </c>
      <c r="FP577" s="2" t="s">
        <v>220</v>
      </c>
      <c r="FQ577" s="2" t="s">
        <v>220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220</v>
      </c>
      <c r="FZ577" s="2" t="s">
        <v>220</v>
      </c>
      <c r="GA577" s="2" t="s">
        <v>220</v>
      </c>
      <c r="GB577" s="2" t="s">
        <v>220</v>
      </c>
      <c r="GC577" s="2" t="s">
        <v>220</v>
      </c>
      <c r="GD577" s="2" t="s">
        <v>220</v>
      </c>
      <c r="GE577" s="4"/>
      <c r="GF577" s="8"/>
      <c r="GG577" s="4"/>
      <c r="GH577" s="8"/>
      <c r="GI577" s="7"/>
      <c r="GJ577" s="7"/>
      <c r="GK577" s="2" t="s">
        <v>220</v>
      </c>
      <c r="GL577" s="2" t="s">
        <v>220</v>
      </c>
      <c r="GM577" s="2" t="s">
        <v>220</v>
      </c>
      <c r="GN577" s="2" t="s">
        <v>220</v>
      </c>
      <c r="GO577" s="2" t="s">
        <v>220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220</v>
      </c>
      <c r="GX577" s="2" t="s">
        <v>220</v>
      </c>
      <c r="GY577" s="2" t="s">
        <v>220</v>
      </c>
      <c r="GZ577" s="2" t="s">
        <v>220</v>
      </c>
      <c r="HA577" s="2" t="s">
        <v>220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220</v>
      </c>
      <c r="HJ577" s="2" t="s">
        <v>220</v>
      </c>
      <c r="HK577" s="2" t="s">
        <v>220</v>
      </c>
      <c r="HL577" s="2" t="s">
        <v>220</v>
      </c>
      <c r="HM577" s="2" t="s">
        <v>220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220</v>
      </c>
      <c r="HV577" s="2" t="s">
        <v>220</v>
      </c>
      <c r="HW577" s="2" t="s">
        <v>220</v>
      </c>
      <c r="HX577" s="2" t="s">
        <v>220</v>
      </c>
      <c r="HY577" s="2" t="s">
        <v>220</v>
      </c>
      <c r="HZ577" s="2" t="s">
        <v>220</v>
      </c>
      <c r="IA577" s="4"/>
      <c r="IB577" s="8"/>
      <c r="IC577" s="4"/>
      <c r="ID577" s="8"/>
      <c r="IE577" s="7"/>
      <c r="IF577" s="7"/>
      <c r="IG577" s="2" t="s">
        <v>230</v>
      </c>
      <c r="IH577" s="2" t="s">
        <v>270</v>
      </c>
      <c r="II577" s="2" t="s">
        <v>220</v>
      </c>
      <c r="IJ577" s="2" t="s">
        <v>220</v>
      </c>
      <c r="IK577" s="2" t="s">
        <v>232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220</v>
      </c>
      <c r="IT577" s="2" t="s">
        <v>220</v>
      </c>
      <c r="IU577" s="2" t="s">
        <v>220</v>
      </c>
      <c r="IV577" s="2" t="s">
        <v>220</v>
      </c>
      <c r="IW577" s="2" t="s">
        <v>220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220</v>
      </c>
      <c r="JF577" s="2" t="s">
        <v>220</v>
      </c>
      <c r="JG577" s="2" t="s">
        <v>220</v>
      </c>
      <c r="JH577" s="2" t="s">
        <v>220</v>
      </c>
      <c r="JI577" s="2" t="s">
        <v>220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220</v>
      </c>
      <c r="JR577" s="2" t="s">
        <v>220</v>
      </c>
      <c r="JS577" s="2" t="s">
        <v>220</v>
      </c>
      <c r="JT577" s="2" t="s">
        <v>220</v>
      </c>
      <c r="JU577" s="2" t="s">
        <v>220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220</v>
      </c>
      <c r="KD577" s="2" t="s">
        <v>220</v>
      </c>
      <c r="KE577" s="2" t="s">
        <v>220</v>
      </c>
      <c r="KF577" s="2" t="s">
        <v>220</v>
      </c>
      <c r="KG577" s="2" t="s">
        <v>220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220</v>
      </c>
      <c r="KP577" s="2" t="s">
        <v>220</v>
      </c>
      <c r="KQ577" s="2" t="s">
        <v>220</v>
      </c>
      <c r="KR577" s="2" t="s">
        <v>220</v>
      </c>
      <c r="KS577" s="2" t="s">
        <v>220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220</v>
      </c>
      <c r="LB577" s="2" t="s">
        <v>220</v>
      </c>
      <c r="LC577" s="2" t="s">
        <v>220</v>
      </c>
      <c r="LD577" s="2" t="s">
        <v>220</v>
      </c>
      <c r="LE577" s="2" t="s">
        <v>220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230</v>
      </c>
      <c r="LN577" s="2" t="s">
        <v>217</v>
      </c>
      <c r="LO577" s="2" t="s">
        <v>2052</v>
      </c>
      <c r="LP577" s="2" t="s">
        <v>3070</v>
      </c>
      <c r="LQ577" s="2" t="s">
        <v>232</v>
      </c>
      <c r="LR577" s="2" t="s">
        <v>220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220</v>
      </c>
      <c r="MA577" s="2" t="s">
        <v>220</v>
      </c>
      <c r="MB577" s="2" t="s">
        <v>220</v>
      </c>
      <c r="MC577" s="2" t="s">
        <v>220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220</v>
      </c>
      <c r="MM577" s="2" t="s">
        <v>220</v>
      </c>
      <c r="MN577" s="2" t="s">
        <v>220</v>
      </c>
      <c r="MO577" s="2" t="s">
        <v>220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220</v>
      </c>
      <c r="MY577" s="2" t="s">
        <v>220</v>
      </c>
      <c r="MZ577" s="2" t="s">
        <v>220</v>
      </c>
      <c r="NA577" s="2" t="s">
        <v>220</v>
      </c>
      <c r="NB577" s="2" t="s">
        <v>220</v>
      </c>
      <c r="NC577" s="4"/>
      <c r="ND577" s="8"/>
      <c r="NE577" s="4"/>
      <c r="NF577" s="8"/>
      <c r="NG577" s="7"/>
      <c r="NH577" s="7"/>
      <c r="NI577" s="2" t="s">
        <v>220</v>
      </c>
      <c r="NJ577" s="2" t="s">
        <v>220</v>
      </c>
      <c r="NK577" s="2" t="s">
        <v>220</v>
      </c>
      <c r="NL577" s="2" t="s">
        <v>220</v>
      </c>
      <c r="NM577" s="2" t="s">
        <v>220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220</v>
      </c>
      <c r="NV577" s="2" t="s">
        <v>220</v>
      </c>
      <c r="NW577" s="2" t="s">
        <v>220</v>
      </c>
      <c r="NX577" s="2" t="s">
        <v>220</v>
      </c>
      <c r="NY577" s="2" t="s">
        <v>220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220</v>
      </c>
      <c r="OH577" s="2" t="s">
        <v>220</v>
      </c>
      <c r="OI577" s="2" t="s">
        <v>220</v>
      </c>
      <c r="OJ577" s="2" t="s">
        <v>220</v>
      </c>
      <c r="OK577" s="2" t="s">
        <v>220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220</v>
      </c>
      <c r="OU577" s="2" t="s">
        <v>220</v>
      </c>
      <c r="OV577" s="2" t="s">
        <v>220</v>
      </c>
      <c r="OW577" s="2" t="s">
        <v>220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220</v>
      </c>
      <c r="PF577" s="2" t="s">
        <v>220</v>
      </c>
      <c r="PG577" s="2" t="s">
        <v>220</v>
      </c>
      <c r="PH577" s="2" t="s">
        <v>220</v>
      </c>
      <c r="PI577" s="2" t="s">
        <v>220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220</v>
      </c>
      <c r="PR577" s="2" t="s">
        <v>220</v>
      </c>
      <c r="PS577" s="2" t="s">
        <v>220</v>
      </c>
      <c r="PT577" s="2" t="s">
        <v>220</v>
      </c>
      <c r="PU577" s="2" t="s">
        <v>220</v>
      </c>
      <c r="PV577" s="2" t="s">
        <v>220</v>
      </c>
      <c r="PW577" s="4"/>
      <c r="PX577" s="4">
        <v>22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</row>
    <row r="578">
      <c r="A578" s="2" t="s">
        <v>4277</v>
      </c>
      <c r="B578" s="2" t="s">
        <v>209</v>
      </c>
      <c r="C578" s="2" t="s">
        <v>3945</v>
      </c>
      <c r="D578" s="2" t="s">
        <v>211</v>
      </c>
      <c r="E578" s="2" t="s">
        <v>1372</v>
      </c>
      <c r="F578" s="2" t="s">
        <v>4272</v>
      </c>
      <c r="G578" s="2" t="s">
        <v>4272</v>
      </c>
      <c r="H578" s="2" t="s">
        <v>4272</v>
      </c>
      <c r="I578" s="2" t="s">
        <v>4273</v>
      </c>
      <c r="J578" s="2" t="s">
        <v>1518</v>
      </c>
      <c r="K578" s="2" t="s">
        <v>3973</v>
      </c>
      <c r="L578" s="3">
        <v>47.5</v>
      </c>
      <c r="M578" s="3">
        <v>49.88</v>
      </c>
      <c r="N578" s="3">
        <v>79.99</v>
      </c>
      <c r="O578" s="2" t="s">
        <v>217</v>
      </c>
      <c r="P578" s="2" t="s">
        <v>2936</v>
      </c>
      <c r="Q578" s="2" t="s">
        <v>219</v>
      </c>
      <c r="R578" s="2" t="s">
        <v>37</v>
      </c>
      <c r="S578" s="2" t="s">
        <v>220</v>
      </c>
      <c r="T578" s="2" t="s">
        <v>220</v>
      </c>
      <c r="U578" s="2" t="s">
        <v>223</v>
      </c>
      <c r="V578" s="2" t="s">
        <v>843</v>
      </c>
      <c r="W578" s="2" t="s">
        <v>4274</v>
      </c>
      <c r="X578" s="2" t="s">
        <v>1234</v>
      </c>
      <c r="Y578" s="2" t="s">
        <v>2510</v>
      </c>
      <c r="Z578" s="4">
        <v>10</v>
      </c>
      <c r="AA578" s="4">
        <f>=ROUNDDOWN({0},0)</f>
      </c>
      <c r="AB578" s="5"/>
      <c r="AC578" s="2" t="s">
        <v>220</v>
      </c>
      <c r="AD578" s="4"/>
      <c r="AE578" s="4"/>
      <c r="AF578" s="6"/>
      <c r="AG578" s="6"/>
      <c r="AH578" s="7">
        <v>1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220</v>
      </c>
      <c r="AW578" s="8" t="s">
        <v>220</v>
      </c>
      <c r="AX578" s="4" t="s">
        <v>220</v>
      </c>
      <c r="AY578" s="8" t="s">
        <v>220</v>
      </c>
      <c r="AZ578" s="7" t="s">
        <v>220</v>
      </c>
      <c r="BA578" s="7" t="s">
        <v>220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220</v>
      </c>
      <c r="BM578" s="7"/>
      <c r="BN578" s="7"/>
      <c r="BO578" s="4"/>
      <c r="BP578" s="8"/>
      <c r="BQ578" s="4"/>
      <c r="BR578" s="8"/>
      <c r="BS578" s="7"/>
      <c r="BT578" s="7"/>
      <c r="BU578" s="2" t="s">
        <v>220</v>
      </c>
      <c r="BV578" s="2" t="s">
        <v>220</v>
      </c>
      <c r="BW578" s="2" t="s">
        <v>220</v>
      </c>
      <c r="BX578" s="2" t="s">
        <v>220</v>
      </c>
      <c r="BY578" s="2" t="s">
        <v>220</v>
      </c>
      <c r="BZ578" s="2" t="s">
        <v>220</v>
      </c>
      <c r="CA578" s="4"/>
      <c r="CB578" s="8"/>
      <c r="CC578" s="4"/>
      <c r="CD578" s="8"/>
      <c r="CE578" s="7"/>
      <c r="CF578" s="7"/>
      <c r="CG578" s="2" t="s">
        <v>220</v>
      </c>
      <c r="CH578" s="2" t="s">
        <v>220</v>
      </c>
      <c r="CI578" s="2" t="s">
        <v>220</v>
      </c>
      <c r="CJ578" s="2" t="s">
        <v>220</v>
      </c>
      <c r="CK578" s="2" t="s">
        <v>220</v>
      </c>
      <c r="CL578" s="2" t="s">
        <v>220</v>
      </c>
      <c r="CM578" s="4"/>
      <c r="CN578" s="8"/>
      <c r="CO578" s="4"/>
      <c r="CP578" s="8"/>
      <c r="CQ578" s="7"/>
      <c r="CR578" s="7"/>
      <c r="CS578" s="2" t="s">
        <v>220</v>
      </c>
      <c r="CT578" s="2" t="s">
        <v>220</v>
      </c>
      <c r="CU578" s="2" t="s">
        <v>220</v>
      </c>
      <c r="CV578" s="2" t="s">
        <v>220</v>
      </c>
      <c r="CW578" s="2" t="s">
        <v>220</v>
      </c>
      <c r="CX578" s="2" t="s">
        <v>220</v>
      </c>
      <c r="CY578" s="4"/>
      <c r="CZ578" s="8"/>
      <c r="DA578" s="4"/>
      <c r="DB578" s="8"/>
      <c r="DC578" s="7"/>
      <c r="DD578" s="7"/>
      <c r="DE578" s="2" t="s">
        <v>220</v>
      </c>
      <c r="DF578" s="2" t="s">
        <v>220</v>
      </c>
      <c r="DG578" s="2" t="s">
        <v>220</v>
      </c>
      <c r="DH578" s="2" t="s">
        <v>220</v>
      </c>
      <c r="DI578" s="2" t="s">
        <v>220</v>
      </c>
      <c r="DJ578" s="2" t="s">
        <v>220</v>
      </c>
      <c r="DK578" s="4"/>
      <c r="DL578" s="8"/>
      <c r="DM578" s="4"/>
      <c r="DN578" s="8"/>
      <c r="DO578" s="7"/>
      <c r="DP578" s="7"/>
      <c r="DQ578" s="2" t="s">
        <v>220</v>
      </c>
      <c r="DR578" s="2" t="s">
        <v>220</v>
      </c>
      <c r="DS578" s="2" t="s">
        <v>220</v>
      </c>
      <c r="DT578" s="2" t="s">
        <v>220</v>
      </c>
      <c r="DU578" s="2" t="s">
        <v>220</v>
      </c>
      <c r="DV578" s="2" t="s">
        <v>220</v>
      </c>
      <c r="DW578" s="4"/>
      <c r="DX578" s="8"/>
      <c r="DY578" s="4"/>
      <c r="DZ578" s="8"/>
      <c r="EA578" s="7"/>
      <c r="EB578" s="7"/>
      <c r="EC578" s="2" t="s">
        <v>220</v>
      </c>
      <c r="ED578" s="2" t="s">
        <v>220</v>
      </c>
      <c r="EE578" s="2" t="s">
        <v>220</v>
      </c>
      <c r="EF578" s="2" t="s">
        <v>220</v>
      </c>
      <c r="EG578" s="2" t="s">
        <v>220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220</v>
      </c>
      <c r="EP578" s="2" t="s">
        <v>220</v>
      </c>
      <c r="EQ578" s="2" t="s">
        <v>220</v>
      </c>
      <c r="ER578" s="2" t="s">
        <v>220</v>
      </c>
      <c r="ES578" s="2" t="s">
        <v>220</v>
      </c>
      <c r="ET578" s="2" t="s">
        <v>220</v>
      </c>
      <c r="EU578" s="4"/>
      <c r="EV578" s="8"/>
      <c r="EW578" s="4"/>
      <c r="EX578" s="8"/>
      <c r="EY578" s="7"/>
      <c r="EZ578" s="7"/>
      <c r="FA578" s="2" t="s">
        <v>220</v>
      </c>
      <c r="FB578" s="2" t="s">
        <v>220</v>
      </c>
      <c r="FC578" s="2" t="s">
        <v>220</v>
      </c>
      <c r="FD578" s="2" t="s">
        <v>220</v>
      </c>
      <c r="FE578" s="2" t="s">
        <v>220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220</v>
      </c>
      <c r="FN578" s="2" t="s">
        <v>220</v>
      </c>
      <c r="FO578" s="2" t="s">
        <v>220</v>
      </c>
      <c r="FP578" s="2" t="s">
        <v>220</v>
      </c>
      <c r="FQ578" s="2" t="s">
        <v>220</v>
      </c>
      <c r="FR578" s="2" t="s">
        <v>220</v>
      </c>
      <c r="FS578" s="4"/>
      <c r="FT578" s="8"/>
      <c r="FU578" s="4"/>
      <c r="FV578" s="8"/>
      <c r="FW578" s="7"/>
      <c r="FX578" s="7"/>
      <c r="FY578" s="2" t="s">
        <v>220</v>
      </c>
      <c r="FZ578" s="2" t="s">
        <v>220</v>
      </c>
      <c r="GA578" s="2" t="s">
        <v>220</v>
      </c>
      <c r="GB578" s="2" t="s">
        <v>220</v>
      </c>
      <c r="GC578" s="2" t="s">
        <v>220</v>
      </c>
      <c r="GD578" s="2" t="s">
        <v>220</v>
      </c>
      <c r="GE578" s="4"/>
      <c r="GF578" s="8"/>
      <c r="GG578" s="4"/>
      <c r="GH578" s="8"/>
      <c r="GI578" s="7"/>
      <c r="GJ578" s="7"/>
      <c r="GK578" s="2" t="s">
        <v>220</v>
      </c>
      <c r="GL578" s="2" t="s">
        <v>220</v>
      </c>
      <c r="GM578" s="2" t="s">
        <v>220</v>
      </c>
      <c r="GN578" s="2" t="s">
        <v>220</v>
      </c>
      <c r="GO578" s="2" t="s">
        <v>220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220</v>
      </c>
      <c r="GY578" s="2" t="s">
        <v>220</v>
      </c>
      <c r="GZ578" s="2" t="s">
        <v>220</v>
      </c>
      <c r="HA578" s="2" t="s">
        <v>220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220</v>
      </c>
      <c r="HK578" s="2" t="s">
        <v>220</v>
      </c>
      <c r="HL578" s="2" t="s">
        <v>220</v>
      </c>
      <c r="HM578" s="2" t="s">
        <v>220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220</v>
      </c>
      <c r="HV578" s="2" t="s">
        <v>220</v>
      </c>
      <c r="HW578" s="2" t="s">
        <v>220</v>
      </c>
      <c r="HX578" s="2" t="s">
        <v>220</v>
      </c>
      <c r="HY578" s="2" t="s">
        <v>220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230</v>
      </c>
      <c r="IH578" s="2" t="s">
        <v>270</v>
      </c>
      <c r="II578" s="2" t="s">
        <v>220</v>
      </c>
      <c r="IJ578" s="2" t="s">
        <v>220</v>
      </c>
      <c r="IK578" s="2" t="s">
        <v>232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220</v>
      </c>
      <c r="IT578" s="2" t="s">
        <v>220</v>
      </c>
      <c r="IU578" s="2" t="s">
        <v>220</v>
      </c>
      <c r="IV578" s="2" t="s">
        <v>220</v>
      </c>
      <c r="IW578" s="2" t="s">
        <v>220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220</v>
      </c>
      <c r="JG578" s="2" t="s">
        <v>220</v>
      </c>
      <c r="JH578" s="2" t="s">
        <v>220</v>
      </c>
      <c r="JI578" s="2" t="s">
        <v>220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220</v>
      </c>
      <c r="JR578" s="2" t="s">
        <v>220</v>
      </c>
      <c r="JS578" s="2" t="s">
        <v>220</v>
      </c>
      <c r="JT578" s="2" t="s">
        <v>220</v>
      </c>
      <c r="JU578" s="2" t="s">
        <v>220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220</v>
      </c>
      <c r="KD578" s="2" t="s">
        <v>220</v>
      </c>
      <c r="KE578" s="2" t="s">
        <v>220</v>
      </c>
      <c r="KF578" s="2" t="s">
        <v>220</v>
      </c>
      <c r="KG578" s="2" t="s">
        <v>220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220</v>
      </c>
      <c r="KP578" s="2" t="s">
        <v>220</v>
      </c>
      <c r="KQ578" s="2" t="s">
        <v>220</v>
      </c>
      <c r="KR578" s="2" t="s">
        <v>220</v>
      </c>
      <c r="KS578" s="2" t="s">
        <v>220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220</v>
      </c>
      <c r="LB578" s="2" t="s">
        <v>220</v>
      </c>
      <c r="LC578" s="2" t="s">
        <v>220</v>
      </c>
      <c r="LD578" s="2" t="s">
        <v>220</v>
      </c>
      <c r="LE578" s="2" t="s">
        <v>220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230</v>
      </c>
      <c r="LN578" s="2" t="s">
        <v>217</v>
      </c>
      <c r="LO578" s="2" t="s">
        <v>2052</v>
      </c>
      <c r="LP578" s="2" t="s">
        <v>515</v>
      </c>
      <c r="LQ578" s="2" t="s">
        <v>232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220</v>
      </c>
      <c r="MA578" s="2" t="s">
        <v>220</v>
      </c>
      <c r="MB578" s="2" t="s">
        <v>220</v>
      </c>
      <c r="MC578" s="2" t="s">
        <v>220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220</v>
      </c>
      <c r="MM578" s="2" t="s">
        <v>220</v>
      </c>
      <c r="MN578" s="2" t="s">
        <v>220</v>
      </c>
      <c r="MO578" s="2" t="s">
        <v>220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220</v>
      </c>
      <c r="MY578" s="2" t="s">
        <v>220</v>
      </c>
      <c r="MZ578" s="2" t="s">
        <v>220</v>
      </c>
      <c r="NA578" s="2" t="s">
        <v>220</v>
      </c>
      <c r="NB578" s="2" t="s">
        <v>220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220</v>
      </c>
      <c r="NK578" s="2" t="s">
        <v>220</v>
      </c>
      <c r="NL578" s="2" t="s">
        <v>220</v>
      </c>
      <c r="NM578" s="2" t="s">
        <v>220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220</v>
      </c>
      <c r="NV578" s="2" t="s">
        <v>220</v>
      </c>
      <c r="NW578" s="2" t="s">
        <v>220</v>
      </c>
      <c r="NX578" s="2" t="s">
        <v>220</v>
      </c>
      <c r="NY578" s="2" t="s">
        <v>220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220</v>
      </c>
      <c r="OI578" s="2" t="s">
        <v>220</v>
      </c>
      <c r="OJ578" s="2" t="s">
        <v>220</v>
      </c>
      <c r="OK578" s="2" t="s">
        <v>220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220</v>
      </c>
      <c r="OU578" s="2" t="s">
        <v>220</v>
      </c>
      <c r="OV578" s="2" t="s">
        <v>220</v>
      </c>
      <c r="OW578" s="2" t="s">
        <v>220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220</v>
      </c>
      <c r="PG578" s="2" t="s">
        <v>220</v>
      </c>
      <c r="PH578" s="2" t="s">
        <v>220</v>
      </c>
      <c r="PI578" s="2" t="s">
        <v>220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220</v>
      </c>
      <c r="PS578" s="2" t="s">
        <v>220</v>
      </c>
      <c r="PT578" s="2" t="s">
        <v>220</v>
      </c>
      <c r="PU578" s="2" t="s">
        <v>220</v>
      </c>
      <c r="PV578" s="2" t="s">
        <v>220</v>
      </c>
      <c r="PW578" s="4"/>
      <c r="PX578" s="4">
        <v>10</v>
      </c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</row>
    <row r="579">
      <c r="A579" s="2" t="s">
        <v>4278</v>
      </c>
      <c r="B579" s="2" t="s">
        <v>209</v>
      </c>
      <c r="C579" s="2" t="s">
        <v>3945</v>
      </c>
      <c r="D579" s="2" t="s">
        <v>211</v>
      </c>
      <c r="E579" s="2" t="s">
        <v>1372</v>
      </c>
      <c r="F579" s="2" t="s">
        <v>4272</v>
      </c>
      <c r="G579" s="2" t="s">
        <v>4272</v>
      </c>
      <c r="H579" s="2" t="s">
        <v>4272</v>
      </c>
      <c r="I579" s="2" t="s">
        <v>4273</v>
      </c>
      <c r="J579" s="2" t="s">
        <v>2881</v>
      </c>
      <c r="K579" s="2" t="s">
        <v>1583</v>
      </c>
      <c r="L579" s="3">
        <v>42.4</v>
      </c>
      <c r="M579" s="3">
        <v>44.52</v>
      </c>
      <c r="N579" s="3">
        <v>69.99</v>
      </c>
      <c r="O579" s="2" t="s">
        <v>217</v>
      </c>
      <c r="P579" s="2" t="s">
        <v>2936</v>
      </c>
      <c r="Q579" s="2" t="s">
        <v>219</v>
      </c>
      <c r="R579" s="2" t="s">
        <v>37</v>
      </c>
      <c r="S579" s="2" t="s">
        <v>220</v>
      </c>
      <c r="T579" s="2" t="s">
        <v>220</v>
      </c>
      <c r="U579" s="2" t="s">
        <v>223</v>
      </c>
      <c r="V579" s="2" t="s">
        <v>843</v>
      </c>
      <c r="W579" s="2" t="s">
        <v>4274</v>
      </c>
      <c r="X579" s="2" t="s">
        <v>1234</v>
      </c>
      <c r="Y579" s="2" t="s">
        <v>2969</v>
      </c>
      <c r="Z579" s="4"/>
      <c r="AA579" s="4">
        <f>=ROUNDDOWN({0},0)</f>
      </c>
      <c r="AB579" s="5"/>
      <c r="AC579" s="2" t="s">
        <v>220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220</v>
      </c>
      <c r="AW579" s="8" t="s">
        <v>220</v>
      </c>
      <c r="AX579" s="4" t="s">
        <v>220</v>
      </c>
      <c r="AY579" s="8" t="s">
        <v>220</v>
      </c>
      <c r="AZ579" s="7" t="s">
        <v>220</v>
      </c>
      <c r="BA579" s="7" t="s">
        <v>220</v>
      </c>
      <c r="BB579" s="7"/>
      <c r="BC579" s="4" t="s">
        <v>220</v>
      </c>
      <c r="BD579" s="8" t="s">
        <v>220</v>
      </c>
      <c r="BE579" s="4" t="s">
        <v>220</v>
      </c>
      <c r="BF579" s="8" t="s">
        <v>220</v>
      </c>
      <c r="BG579" s="7" t="s">
        <v>220</v>
      </c>
      <c r="BH579" s="7" t="s">
        <v>220</v>
      </c>
      <c r="BI579" s="7"/>
      <c r="BJ579" s="4"/>
      <c r="BK579" s="8"/>
      <c r="BL579" s="2" t="s">
        <v>220</v>
      </c>
      <c r="BM579" s="7"/>
      <c r="BN579" s="7"/>
      <c r="BO579" s="4"/>
      <c r="BP579" s="8"/>
      <c r="BQ579" s="4"/>
      <c r="BR579" s="8"/>
      <c r="BS579" s="7"/>
      <c r="BT579" s="7"/>
      <c r="BU579" s="2" t="s">
        <v>220</v>
      </c>
      <c r="BV579" s="2" t="s">
        <v>220</v>
      </c>
      <c r="BW579" s="2" t="s">
        <v>220</v>
      </c>
      <c r="BX579" s="2" t="s">
        <v>220</v>
      </c>
      <c r="BY579" s="2" t="s">
        <v>220</v>
      </c>
      <c r="BZ579" s="2" t="s">
        <v>220</v>
      </c>
      <c r="CA579" s="4"/>
      <c r="CB579" s="8"/>
      <c r="CC579" s="4"/>
      <c r="CD579" s="8"/>
      <c r="CE579" s="7"/>
      <c r="CF579" s="7"/>
      <c r="CG579" s="2" t="s">
        <v>220</v>
      </c>
      <c r="CH579" s="2" t="s">
        <v>220</v>
      </c>
      <c r="CI579" s="2" t="s">
        <v>220</v>
      </c>
      <c r="CJ579" s="2" t="s">
        <v>220</v>
      </c>
      <c r="CK579" s="2" t="s">
        <v>220</v>
      </c>
      <c r="CL579" s="2" t="s">
        <v>220</v>
      </c>
      <c r="CM579" s="4"/>
      <c r="CN579" s="8"/>
      <c r="CO579" s="4"/>
      <c r="CP579" s="8"/>
      <c r="CQ579" s="7"/>
      <c r="CR579" s="7"/>
      <c r="CS579" s="2" t="s">
        <v>220</v>
      </c>
      <c r="CT579" s="2" t="s">
        <v>220</v>
      </c>
      <c r="CU579" s="2" t="s">
        <v>220</v>
      </c>
      <c r="CV579" s="2" t="s">
        <v>220</v>
      </c>
      <c r="CW579" s="2" t="s">
        <v>220</v>
      </c>
      <c r="CX579" s="2" t="s">
        <v>220</v>
      </c>
      <c r="CY579" s="4"/>
      <c r="CZ579" s="8"/>
      <c r="DA579" s="4"/>
      <c r="DB579" s="8"/>
      <c r="DC579" s="7"/>
      <c r="DD579" s="7"/>
      <c r="DE579" s="2" t="s">
        <v>220</v>
      </c>
      <c r="DF579" s="2" t="s">
        <v>220</v>
      </c>
      <c r="DG579" s="2" t="s">
        <v>220</v>
      </c>
      <c r="DH579" s="2" t="s">
        <v>220</v>
      </c>
      <c r="DI579" s="2" t="s">
        <v>220</v>
      </c>
      <c r="DJ579" s="2" t="s">
        <v>220</v>
      </c>
      <c r="DK579" s="4"/>
      <c r="DL579" s="8"/>
      <c r="DM579" s="4"/>
      <c r="DN579" s="8"/>
      <c r="DO579" s="7"/>
      <c r="DP579" s="7"/>
      <c r="DQ579" s="2" t="s">
        <v>220</v>
      </c>
      <c r="DR579" s="2" t="s">
        <v>220</v>
      </c>
      <c r="DS579" s="2" t="s">
        <v>220</v>
      </c>
      <c r="DT579" s="2" t="s">
        <v>220</v>
      </c>
      <c r="DU579" s="2" t="s">
        <v>220</v>
      </c>
      <c r="DV579" s="2" t="s">
        <v>220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220</v>
      </c>
      <c r="EE579" s="2" t="s">
        <v>220</v>
      </c>
      <c r="EF579" s="2" t="s">
        <v>220</v>
      </c>
      <c r="EG579" s="2" t="s">
        <v>220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220</v>
      </c>
      <c r="EP579" s="2" t="s">
        <v>220</v>
      </c>
      <c r="EQ579" s="2" t="s">
        <v>220</v>
      </c>
      <c r="ER579" s="2" t="s">
        <v>220</v>
      </c>
      <c r="ES579" s="2" t="s">
        <v>220</v>
      </c>
      <c r="ET579" s="2" t="s">
        <v>220</v>
      </c>
      <c r="EU579" s="4"/>
      <c r="EV579" s="8"/>
      <c r="EW579" s="4"/>
      <c r="EX579" s="8"/>
      <c r="EY579" s="7"/>
      <c r="EZ579" s="7"/>
      <c r="FA579" s="2" t="s">
        <v>220</v>
      </c>
      <c r="FB579" s="2" t="s">
        <v>220</v>
      </c>
      <c r="FC579" s="2" t="s">
        <v>220</v>
      </c>
      <c r="FD579" s="2" t="s">
        <v>220</v>
      </c>
      <c r="FE579" s="2" t="s">
        <v>220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220</v>
      </c>
      <c r="FN579" s="2" t="s">
        <v>220</v>
      </c>
      <c r="FO579" s="2" t="s">
        <v>220</v>
      </c>
      <c r="FP579" s="2" t="s">
        <v>220</v>
      </c>
      <c r="FQ579" s="2" t="s">
        <v>220</v>
      </c>
      <c r="FR579" s="2" t="s">
        <v>220</v>
      </c>
      <c r="FS579" s="4"/>
      <c r="FT579" s="8"/>
      <c r="FU579" s="4"/>
      <c r="FV579" s="8"/>
      <c r="FW579" s="7"/>
      <c r="FX579" s="7"/>
      <c r="FY579" s="2" t="s">
        <v>220</v>
      </c>
      <c r="FZ579" s="2" t="s">
        <v>220</v>
      </c>
      <c r="GA579" s="2" t="s">
        <v>220</v>
      </c>
      <c r="GB579" s="2" t="s">
        <v>220</v>
      </c>
      <c r="GC579" s="2" t="s">
        <v>220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220</v>
      </c>
      <c r="GL579" s="2" t="s">
        <v>220</v>
      </c>
      <c r="GM579" s="2" t="s">
        <v>220</v>
      </c>
      <c r="GN579" s="2" t="s">
        <v>220</v>
      </c>
      <c r="GO579" s="2" t="s">
        <v>220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220</v>
      </c>
      <c r="GY579" s="2" t="s">
        <v>220</v>
      </c>
      <c r="GZ579" s="2" t="s">
        <v>220</v>
      </c>
      <c r="HA579" s="2" t="s">
        <v>220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220</v>
      </c>
      <c r="HK579" s="2" t="s">
        <v>220</v>
      </c>
      <c r="HL579" s="2" t="s">
        <v>220</v>
      </c>
      <c r="HM579" s="2" t="s">
        <v>220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220</v>
      </c>
      <c r="HV579" s="2" t="s">
        <v>220</v>
      </c>
      <c r="HW579" s="2" t="s">
        <v>220</v>
      </c>
      <c r="HX579" s="2" t="s">
        <v>220</v>
      </c>
      <c r="HY579" s="2" t="s">
        <v>220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230</v>
      </c>
      <c r="IH579" s="2" t="s">
        <v>270</v>
      </c>
      <c r="II579" s="2" t="s">
        <v>220</v>
      </c>
      <c r="IJ579" s="2" t="s">
        <v>220</v>
      </c>
      <c r="IK579" s="2" t="s">
        <v>232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220</v>
      </c>
      <c r="IT579" s="2" t="s">
        <v>220</v>
      </c>
      <c r="IU579" s="2" t="s">
        <v>220</v>
      </c>
      <c r="IV579" s="2" t="s">
        <v>220</v>
      </c>
      <c r="IW579" s="2" t="s">
        <v>220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220</v>
      </c>
      <c r="JG579" s="2" t="s">
        <v>220</v>
      </c>
      <c r="JH579" s="2" t="s">
        <v>220</v>
      </c>
      <c r="JI579" s="2" t="s">
        <v>220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220</v>
      </c>
      <c r="JR579" s="2" t="s">
        <v>220</v>
      </c>
      <c r="JS579" s="2" t="s">
        <v>220</v>
      </c>
      <c r="JT579" s="2" t="s">
        <v>220</v>
      </c>
      <c r="JU579" s="2" t="s">
        <v>220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220</v>
      </c>
      <c r="KE579" s="2" t="s">
        <v>220</v>
      </c>
      <c r="KF579" s="2" t="s">
        <v>220</v>
      </c>
      <c r="KG579" s="2" t="s">
        <v>220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220</v>
      </c>
      <c r="KQ579" s="2" t="s">
        <v>220</v>
      </c>
      <c r="KR579" s="2" t="s">
        <v>220</v>
      </c>
      <c r="KS579" s="2" t="s">
        <v>220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220</v>
      </c>
      <c r="LB579" s="2" t="s">
        <v>220</v>
      </c>
      <c r="LC579" s="2" t="s">
        <v>220</v>
      </c>
      <c r="LD579" s="2" t="s">
        <v>220</v>
      </c>
      <c r="LE579" s="2" t="s">
        <v>220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230</v>
      </c>
      <c r="LN579" s="2" t="s">
        <v>217</v>
      </c>
      <c r="LO579" s="2" t="s">
        <v>2052</v>
      </c>
      <c r="LP579" s="2" t="s">
        <v>4279</v>
      </c>
      <c r="LQ579" s="2" t="s">
        <v>232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220</v>
      </c>
      <c r="MA579" s="2" t="s">
        <v>220</v>
      </c>
      <c r="MB579" s="2" t="s">
        <v>220</v>
      </c>
      <c r="MC579" s="2" t="s">
        <v>220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220</v>
      </c>
      <c r="MM579" s="2" t="s">
        <v>220</v>
      </c>
      <c r="MN579" s="2" t="s">
        <v>220</v>
      </c>
      <c r="MO579" s="2" t="s">
        <v>220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220</v>
      </c>
      <c r="MY579" s="2" t="s">
        <v>220</v>
      </c>
      <c r="MZ579" s="2" t="s">
        <v>220</v>
      </c>
      <c r="NA579" s="2" t="s">
        <v>220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220</v>
      </c>
      <c r="NK579" s="2" t="s">
        <v>220</v>
      </c>
      <c r="NL579" s="2" t="s">
        <v>220</v>
      </c>
      <c r="NM579" s="2" t="s">
        <v>220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220</v>
      </c>
      <c r="NV579" s="2" t="s">
        <v>220</v>
      </c>
      <c r="NW579" s="2" t="s">
        <v>220</v>
      </c>
      <c r="NX579" s="2" t="s">
        <v>220</v>
      </c>
      <c r="NY579" s="2" t="s">
        <v>220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220</v>
      </c>
      <c r="OI579" s="2" t="s">
        <v>220</v>
      </c>
      <c r="OJ579" s="2" t="s">
        <v>220</v>
      </c>
      <c r="OK579" s="2" t="s">
        <v>220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220</v>
      </c>
      <c r="OU579" s="2" t="s">
        <v>220</v>
      </c>
      <c r="OV579" s="2" t="s">
        <v>220</v>
      </c>
      <c r="OW579" s="2" t="s">
        <v>220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220</v>
      </c>
      <c r="PG579" s="2" t="s">
        <v>220</v>
      </c>
      <c r="PH579" s="2" t="s">
        <v>220</v>
      </c>
      <c r="PI579" s="2" t="s">
        <v>220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220</v>
      </c>
      <c r="PS579" s="2" t="s">
        <v>220</v>
      </c>
      <c r="PT579" s="2" t="s">
        <v>220</v>
      </c>
      <c r="PU579" s="2" t="s">
        <v>220</v>
      </c>
      <c r="PV579" s="2" t="s">
        <v>220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</row>
    <row r="580">
      <c r="A580" s="2" t="s">
        <v>4280</v>
      </c>
      <c r="B580" s="2" t="s">
        <v>209</v>
      </c>
      <c r="C580" s="2" t="s">
        <v>3945</v>
      </c>
      <c r="D580" s="2" t="s">
        <v>211</v>
      </c>
      <c r="E580" s="2" t="s">
        <v>1372</v>
      </c>
      <c r="F580" s="2" t="s">
        <v>4272</v>
      </c>
      <c r="G580" s="2" t="s">
        <v>4272</v>
      </c>
      <c r="H580" s="2" t="s">
        <v>4272</v>
      </c>
      <c r="I580" s="2" t="s">
        <v>4273</v>
      </c>
      <c r="J580" s="2" t="s">
        <v>1518</v>
      </c>
      <c r="K580" s="2" t="s">
        <v>1583</v>
      </c>
      <c r="L580" s="3">
        <v>47.5</v>
      </c>
      <c r="M580" s="3">
        <v>49.88</v>
      </c>
      <c r="N580" s="3">
        <v>79.99</v>
      </c>
      <c r="O580" s="2" t="s">
        <v>217</v>
      </c>
      <c r="P580" s="2" t="s">
        <v>2936</v>
      </c>
      <c r="Q580" s="2" t="s">
        <v>219</v>
      </c>
      <c r="R580" s="2" t="s">
        <v>37</v>
      </c>
      <c r="S580" s="2" t="s">
        <v>220</v>
      </c>
      <c r="T580" s="2" t="s">
        <v>220</v>
      </c>
      <c r="U580" s="2" t="s">
        <v>223</v>
      </c>
      <c r="V580" s="2" t="s">
        <v>843</v>
      </c>
      <c r="W580" s="2" t="s">
        <v>4274</v>
      </c>
      <c r="X580" s="2" t="s">
        <v>1234</v>
      </c>
      <c r="Y580" s="2" t="s">
        <v>2969</v>
      </c>
      <c r="Z580" s="4"/>
      <c r="AA580" s="4">
        <f>=ROUNDDOWN({0},0)</f>
      </c>
      <c r="AB580" s="5"/>
      <c r="AC580" s="2" t="s">
        <v>220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/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/>
      <c r="BJ580" s="4"/>
      <c r="BK580" s="8"/>
      <c r="BL580" s="2" t="s">
        <v>220</v>
      </c>
      <c r="BM580" s="7"/>
      <c r="BN580" s="7"/>
      <c r="BO580" s="4"/>
      <c r="BP580" s="8"/>
      <c r="BQ580" s="4"/>
      <c r="BR580" s="8"/>
      <c r="BS580" s="7"/>
      <c r="BT580" s="7"/>
      <c r="BU580" s="2" t="s">
        <v>220</v>
      </c>
      <c r="BV580" s="2" t="s">
        <v>220</v>
      </c>
      <c r="BW580" s="2" t="s">
        <v>220</v>
      </c>
      <c r="BX580" s="2" t="s">
        <v>220</v>
      </c>
      <c r="BY580" s="2" t="s">
        <v>220</v>
      </c>
      <c r="BZ580" s="2" t="s">
        <v>220</v>
      </c>
      <c r="CA580" s="4"/>
      <c r="CB580" s="8"/>
      <c r="CC580" s="4"/>
      <c r="CD580" s="8"/>
      <c r="CE580" s="7"/>
      <c r="CF580" s="7"/>
      <c r="CG580" s="2" t="s">
        <v>220</v>
      </c>
      <c r="CH580" s="2" t="s">
        <v>220</v>
      </c>
      <c r="CI580" s="2" t="s">
        <v>220</v>
      </c>
      <c r="CJ580" s="2" t="s">
        <v>220</v>
      </c>
      <c r="CK580" s="2" t="s">
        <v>220</v>
      </c>
      <c r="CL580" s="2" t="s">
        <v>220</v>
      </c>
      <c r="CM580" s="4"/>
      <c r="CN580" s="8"/>
      <c r="CO580" s="4"/>
      <c r="CP580" s="8"/>
      <c r="CQ580" s="7"/>
      <c r="CR580" s="7"/>
      <c r="CS580" s="2" t="s">
        <v>220</v>
      </c>
      <c r="CT580" s="2" t="s">
        <v>220</v>
      </c>
      <c r="CU580" s="2" t="s">
        <v>220</v>
      </c>
      <c r="CV580" s="2" t="s">
        <v>220</v>
      </c>
      <c r="CW580" s="2" t="s">
        <v>220</v>
      </c>
      <c r="CX580" s="2" t="s">
        <v>220</v>
      </c>
      <c r="CY580" s="4"/>
      <c r="CZ580" s="8"/>
      <c r="DA580" s="4"/>
      <c r="DB580" s="8"/>
      <c r="DC580" s="7"/>
      <c r="DD580" s="7"/>
      <c r="DE580" s="2" t="s">
        <v>220</v>
      </c>
      <c r="DF580" s="2" t="s">
        <v>220</v>
      </c>
      <c r="DG580" s="2" t="s">
        <v>220</v>
      </c>
      <c r="DH580" s="2" t="s">
        <v>220</v>
      </c>
      <c r="DI580" s="2" t="s">
        <v>220</v>
      </c>
      <c r="DJ580" s="2" t="s">
        <v>220</v>
      </c>
      <c r="DK580" s="4"/>
      <c r="DL580" s="8"/>
      <c r="DM580" s="4"/>
      <c r="DN580" s="8"/>
      <c r="DO580" s="7"/>
      <c r="DP580" s="7"/>
      <c r="DQ580" s="2" t="s">
        <v>220</v>
      </c>
      <c r="DR580" s="2" t="s">
        <v>220</v>
      </c>
      <c r="DS580" s="2" t="s">
        <v>220</v>
      </c>
      <c r="DT580" s="2" t="s">
        <v>220</v>
      </c>
      <c r="DU580" s="2" t="s">
        <v>220</v>
      </c>
      <c r="DV580" s="2" t="s">
        <v>220</v>
      </c>
      <c r="DW580" s="4"/>
      <c r="DX580" s="8"/>
      <c r="DY580" s="4"/>
      <c r="DZ580" s="8"/>
      <c r="EA580" s="7"/>
      <c r="EB580" s="7"/>
      <c r="EC580" s="2" t="s">
        <v>220</v>
      </c>
      <c r="ED580" s="2" t="s">
        <v>220</v>
      </c>
      <c r="EE580" s="2" t="s">
        <v>220</v>
      </c>
      <c r="EF580" s="2" t="s">
        <v>220</v>
      </c>
      <c r="EG580" s="2" t="s">
        <v>220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220</v>
      </c>
      <c r="EP580" s="2" t="s">
        <v>220</v>
      </c>
      <c r="EQ580" s="2" t="s">
        <v>220</v>
      </c>
      <c r="ER580" s="2" t="s">
        <v>220</v>
      </c>
      <c r="ES580" s="2" t="s">
        <v>220</v>
      </c>
      <c r="ET580" s="2" t="s">
        <v>220</v>
      </c>
      <c r="EU580" s="4"/>
      <c r="EV580" s="8"/>
      <c r="EW580" s="4"/>
      <c r="EX580" s="8"/>
      <c r="EY580" s="7"/>
      <c r="EZ580" s="7"/>
      <c r="FA580" s="2" t="s">
        <v>220</v>
      </c>
      <c r="FB580" s="2" t="s">
        <v>220</v>
      </c>
      <c r="FC580" s="2" t="s">
        <v>220</v>
      </c>
      <c r="FD580" s="2" t="s">
        <v>220</v>
      </c>
      <c r="FE580" s="2" t="s">
        <v>220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220</v>
      </c>
      <c r="FN580" s="2" t="s">
        <v>220</v>
      </c>
      <c r="FO580" s="2" t="s">
        <v>220</v>
      </c>
      <c r="FP580" s="2" t="s">
        <v>220</v>
      </c>
      <c r="FQ580" s="2" t="s">
        <v>220</v>
      </c>
      <c r="FR580" s="2" t="s">
        <v>220</v>
      </c>
      <c r="FS580" s="4"/>
      <c r="FT580" s="8"/>
      <c r="FU580" s="4"/>
      <c r="FV580" s="8"/>
      <c r="FW580" s="7"/>
      <c r="FX580" s="7"/>
      <c r="FY580" s="2" t="s">
        <v>220</v>
      </c>
      <c r="FZ580" s="2" t="s">
        <v>220</v>
      </c>
      <c r="GA580" s="2" t="s">
        <v>220</v>
      </c>
      <c r="GB580" s="2" t="s">
        <v>220</v>
      </c>
      <c r="GC580" s="2" t="s">
        <v>220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220</v>
      </c>
      <c r="GL580" s="2" t="s">
        <v>220</v>
      </c>
      <c r="GM580" s="2" t="s">
        <v>220</v>
      </c>
      <c r="GN580" s="2" t="s">
        <v>220</v>
      </c>
      <c r="GO580" s="2" t="s">
        <v>220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220</v>
      </c>
      <c r="GX580" s="2" t="s">
        <v>220</v>
      </c>
      <c r="GY580" s="2" t="s">
        <v>220</v>
      </c>
      <c r="GZ580" s="2" t="s">
        <v>220</v>
      </c>
      <c r="HA580" s="2" t="s">
        <v>220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220</v>
      </c>
      <c r="HK580" s="2" t="s">
        <v>220</v>
      </c>
      <c r="HL580" s="2" t="s">
        <v>220</v>
      </c>
      <c r="HM580" s="2" t="s">
        <v>220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220</v>
      </c>
      <c r="HV580" s="2" t="s">
        <v>220</v>
      </c>
      <c r="HW580" s="2" t="s">
        <v>220</v>
      </c>
      <c r="HX580" s="2" t="s">
        <v>220</v>
      </c>
      <c r="HY580" s="2" t="s">
        <v>220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230</v>
      </c>
      <c r="IH580" s="2" t="s">
        <v>270</v>
      </c>
      <c r="II580" s="2" t="s">
        <v>220</v>
      </c>
      <c r="IJ580" s="2" t="s">
        <v>220</v>
      </c>
      <c r="IK580" s="2" t="s">
        <v>232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220</v>
      </c>
      <c r="IT580" s="2" t="s">
        <v>220</v>
      </c>
      <c r="IU580" s="2" t="s">
        <v>220</v>
      </c>
      <c r="IV580" s="2" t="s">
        <v>220</v>
      </c>
      <c r="IW580" s="2" t="s">
        <v>220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220</v>
      </c>
      <c r="JF580" s="2" t="s">
        <v>220</v>
      </c>
      <c r="JG580" s="2" t="s">
        <v>220</v>
      </c>
      <c r="JH580" s="2" t="s">
        <v>220</v>
      </c>
      <c r="JI580" s="2" t="s">
        <v>220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220</v>
      </c>
      <c r="JR580" s="2" t="s">
        <v>220</v>
      </c>
      <c r="JS580" s="2" t="s">
        <v>220</v>
      </c>
      <c r="JT580" s="2" t="s">
        <v>220</v>
      </c>
      <c r="JU580" s="2" t="s">
        <v>220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220</v>
      </c>
      <c r="KD580" s="2" t="s">
        <v>220</v>
      </c>
      <c r="KE580" s="2" t="s">
        <v>220</v>
      </c>
      <c r="KF580" s="2" t="s">
        <v>220</v>
      </c>
      <c r="KG580" s="2" t="s">
        <v>220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220</v>
      </c>
      <c r="KQ580" s="2" t="s">
        <v>220</v>
      </c>
      <c r="KR580" s="2" t="s">
        <v>220</v>
      </c>
      <c r="KS580" s="2" t="s">
        <v>220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220</v>
      </c>
      <c r="LB580" s="2" t="s">
        <v>220</v>
      </c>
      <c r="LC580" s="2" t="s">
        <v>220</v>
      </c>
      <c r="LD580" s="2" t="s">
        <v>220</v>
      </c>
      <c r="LE580" s="2" t="s">
        <v>220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230</v>
      </c>
      <c r="LN580" s="2" t="s">
        <v>217</v>
      </c>
      <c r="LO580" s="2" t="s">
        <v>2052</v>
      </c>
      <c r="LP580" s="2" t="s">
        <v>1242</v>
      </c>
      <c r="LQ580" s="2" t="s">
        <v>232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220</v>
      </c>
      <c r="MA580" s="2" t="s">
        <v>220</v>
      </c>
      <c r="MB580" s="2" t="s">
        <v>220</v>
      </c>
      <c r="MC580" s="2" t="s">
        <v>220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220</v>
      </c>
      <c r="MM580" s="2" t="s">
        <v>220</v>
      </c>
      <c r="MN580" s="2" t="s">
        <v>220</v>
      </c>
      <c r="MO580" s="2" t="s">
        <v>220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220</v>
      </c>
      <c r="MX580" s="2" t="s">
        <v>220</v>
      </c>
      <c r="MY580" s="2" t="s">
        <v>220</v>
      </c>
      <c r="MZ580" s="2" t="s">
        <v>220</v>
      </c>
      <c r="NA580" s="2" t="s">
        <v>220</v>
      </c>
      <c r="NB580" s="2" t="s">
        <v>220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220</v>
      </c>
      <c r="NK580" s="2" t="s">
        <v>220</v>
      </c>
      <c r="NL580" s="2" t="s">
        <v>220</v>
      </c>
      <c r="NM580" s="2" t="s">
        <v>220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220</v>
      </c>
      <c r="NV580" s="2" t="s">
        <v>220</v>
      </c>
      <c r="NW580" s="2" t="s">
        <v>220</v>
      </c>
      <c r="NX580" s="2" t="s">
        <v>220</v>
      </c>
      <c r="NY580" s="2" t="s">
        <v>220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220</v>
      </c>
      <c r="OH580" s="2" t="s">
        <v>220</v>
      </c>
      <c r="OI580" s="2" t="s">
        <v>220</v>
      </c>
      <c r="OJ580" s="2" t="s">
        <v>220</v>
      </c>
      <c r="OK580" s="2" t="s">
        <v>220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220</v>
      </c>
      <c r="OT580" s="2" t="s">
        <v>220</v>
      </c>
      <c r="OU580" s="2" t="s">
        <v>220</v>
      </c>
      <c r="OV580" s="2" t="s">
        <v>220</v>
      </c>
      <c r="OW580" s="2" t="s">
        <v>220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220</v>
      </c>
      <c r="PG580" s="2" t="s">
        <v>220</v>
      </c>
      <c r="PH580" s="2" t="s">
        <v>220</v>
      </c>
      <c r="PI580" s="2" t="s">
        <v>220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220</v>
      </c>
      <c r="PR580" s="2" t="s">
        <v>220</v>
      </c>
      <c r="PS580" s="2" t="s">
        <v>220</v>
      </c>
      <c r="PT580" s="2" t="s">
        <v>220</v>
      </c>
      <c r="PU580" s="2" t="s">
        <v>220</v>
      </c>
      <c r="PV580" s="2" t="s">
        <v>220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</row>
    <row r="581">
      <c r="A581" s="2" t="s">
        <v>4281</v>
      </c>
      <c r="B581" s="2" t="s">
        <v>209</v>
      </c>
      <c r="C581" s="2" t="s">
        <v>3945</v>
      </c>
      <c r="D581" s="2" t="s">
        <v>211</v>
      </c>
      <c r="E581" s="2" t="s">
        <v>1372</v>
      </c>
      <c r="F581" s="2" t="s">
        <v>4272</v>
      </c>
      <c r="G581" s="2" t="s">
        <v>4272</v>
      </c>
      <c r="H581" s="2" t="s">
        <v>4272</v>
      </c>
      <c r="I581" s="2" t="s">
        <v>4273</v>
      </c>
      <c r="J581" s="2" t="s">
        <v>2881</v>
      </c>
      <c r="K581" s="2" t="s">
        <v>2567</v>
      </c>
      <c r="L581" s="3">
        <v>42.4</v>
      </c>
      <c r="M581" s="3">
        <v>44.52</v>
      </c>
      <c r="N581" s="3">
        <v>69.99</v>
      </c>
      <c r="O581" s="2" t="s">
        <v>217</v>
      </c>
      <c r="P581" s="2" t="s">
        <v>2936</v>
      </c>
      <c r="Q581" s="2" t="s">
        <v>219</v>
      </c>
      <c r="R581" s="2" t="s">
        <v>37</v>
      </c>
      <c r="S581" s="2" t="s">
        <v>220</v>
      </c>
      <c r="T581" s="2" t="s">
        <v>220</v>
      </c>
      <c r="U581" s="2" t="s">
        <v>223</v>
      </c>
      <c r="V581" s="2" t="s">
        <v>843</v>
      </c>
      <c r="W581" s="2" t="s">
        <v>4274</v>
      </c>
      <c r="X581" s="2" t="s">
        <v>1234</v>
      </c>
      <c r="Y581" s="2" t="s">
        <v>2969</v>
      </c>
      <c r="Z581" s="4">
        <v>16</v>
      </c>
      <c r="AA581" s="4">
        <f>=ROUNDDOWN({0},0)</f>
      </c>
      <c r="AB581" s="5"/>
      <c r="AC581" s="2" t="s">
        <v>220</v>
      </c>
      <c r="AD581" s="4"/>
      <c r="AE581" s="4"/>
      <c r="AF581" s="6"/>
      <c r="AG581" s="6"/>
      <c r="AH581" s="7">
        <v>1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220</v>
      </c>
      <c r="AW581" s="8" t="s">
        <v>220</v>
      </c>
      <c r="AX581" s="4" t="s">
        <v>220</v>
      </c>
      <c r="AY581" s="8" t="s">
        <v>220</v>
      </c>
      <c r="AZ581" s="7" t="s">
        <v>220</v>
      </c>
      <c r="BA581" s="7" t="s">
        <v>220</v>
      </c>
      <c r="BB581" s="7"/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/>
      <c r="BJ581" s="4"/>
      <c r="BK581" s="8"/>
      <c r="BL581" s="2" t="s">
        <v>220</v>
      </c>
      <c r="BM581" s="7"/>
      <c r="BN581" s="7"/>
      <c r="BO581" s="4"/>
      <c r="BP581" s="8"/>
      <c r="BQ581" s="4"/>
      <c r="BR581" s="8"/>
      <c r="BS581" s="7"/>
      <c r="BT581" s="7"/>
      <c r="BU581" s="2" t="s">
        <v>220</v>
      </c>
      <c r="BV581" s="2" t="s">
        <v>220</v>
      </c>
      <c r="BW581" s="2" t="s">
        <v>220</v>
      </c>
      <c r="BX581" s="2" t="s">
        <v>220</v>
      </c>
      <c r="BY581" s="2" t="s">
        <v>220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220</v>
      </c>
      <c r="CH581" s="2" t="s">
        <v>220</v>
      </c>
      <c r="CI581" s="2" t="s">
        <v>220</v>
      </c>
      <c r="CJ581" s="2" t="s">
        <v>220</v>
      </c>
      <c r="CK581" s="2" t="s">
        <v>220</v>
      </c>
      <c r="CL581" s="2" t="s">
        <v>220</v>
      </c>
      <c r="CM581" s="4"/>
      <c r="CN581" s="8"/>
      <c r="CO581" s="4"/>
      <c r="CP581" s="8"/>
      <c r="CQ581" s="7"/>
      <c r="CR581" s="7"/>
      <c r="CS581" s="2" t="s">
        <v>220</v>
      </c>
      <c r="CT581" s="2" t="s">
        <v>220</v>
      </c>
      <c r="CU581" s="2" t="s">
        <v>220</v>
      </c>
      <c r="CV581" s="2" t="s">
        <v>220</v>
      </c>
      <c r="CW581" s="2" t="s">
        <v>220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220</v>
      </c>
      <c r="DF581" s="2" t="s">
        <v>220</v>
      </c>
      <c r="DG581" s="2" t="s">
        <v>220</v>
      </c>
      <c r="DH581" s="2" t="s">
        <v>220</v>
      </c>
      <c r="DI581" s="2" t="s">
        <v>220</v>
      </c>
      <c r="DJ581" s="2" t="s">
        <v>220</v>
      </c>
      <c r="DK581" s="4"/>
      <c r="DL581" s="8"/>
      <c r="DM581" s="4"/>
      <c r="DN581" s="8"/>
      <c r="DO581" s="7"/>
      <c r="DP581" s="7"/>
      <c r="DQ581" s="2" t="s">
        <v>220</v>
      </c>
      <c r="DR581" s="2" t="s">
        <v>220</v>
      </c>
      <c r="DS581" s="2" t="s">
        <v>220</v>
      </c>
      <c r="DT581" s="2" t="s">
        <v>220</v>
      </c>
      <c r="DU581" s="2" t="s">
        <v>220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220</v>
      </c>
      <c r="ED581" s="2" t="s">
        <v>220</v>
      </c>
      <c r="EE581" s="2" t="s">
        <v>220</v>
      </c>
      <c r="EF581" s="2" t="s">
        <v>220</v>
      </c>
      <c r="EG581" s="2" t="s">
        <v>220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220</v>
      </c>
      <c r="EP581" s="2" t="s">
        <v>220</v>
      </c>
      <c r="EQ581" s="2" t="s">
        <v>220</v>
      </c>
      <c r="ER581" s="2" t="s">
        <v>220</v>
      </c>
      <c r="ES581" s="2" t="s">
        <v>220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220</v>
      </c>
      <c r="FB581" s="2" t="s">
        <v>220</v>
      </c>
      <c r="FC581" s="2" t="s">
        <v>220</v>
      </c>
      <c r="FD581" s="2" t="s">
        <v>220</v>
      </c>
      <c r="FE581" s="2" t="s">
        <v>220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220</v>
      </c>
      <c r="FN581" s="2" t="s">
        <v>220</v>
      </c>
      <c r="FO581" s="2" t="s">
        <v>220</v>
      </c>
      <c r="FP581" s="2" t="s">
        <v>220</v>
      </c>
      <c r="FQ581" s="2" t="s">
        <v>220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220</v>
      </c>
      <c r="FZ581" s="2" t="s">
        <v>220</v>
      </c>
      <c r="GA581" s="2" t="s">
        <v>220</v>
      </c>
      <c r="GB581" s="2" t="s">
        <v>220</v>
      </c>
      <c r="GC581" s="2" t="s">
        <v>220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220</v>
      </c>
      <c r="GL581" s="2" t="s">
        <v>220</v>
      </c>
      <c r="GM581" s="2" t="s">
        <v>220</v>
      </c>
      <c r="GN581" s="2" t="s">
        <v>220</v>
      </c>
      <c r="GO581" s="2" t="s">
        <v>220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220</v>
      </c>
      <c r="GX581" s="2" t="s">
        <v>220</v>
      </c>
      <c r="GY581" s="2" t="s">
        <v>220</v>
      </c>
      <c r="GZ581" s="2" t="s">
        <v>220</v>
      </c>
      <c r="HA581" s="2" t="s">
        <v>220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220</v>
      </c>
      <c r="HJ581" s="2" t="s">
        <v>220</v>
      </c>
      <c r="HK581" s="2" t="s">
        <v>220</v>
      </c>
      <c r="HL581" s="2" t="s">
        <v>220</v>
      </c>
      <c r="HM581" s="2" t="s">
        <v>220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220</v>
      </c>
      <c r="HV581" s="2" t="s">
        <v>220</v>
      </c>
      <c r="HW581" s="2" t="s">
        <v>220</v>
      </c>
      <c r="HX581" s="2" t="s">
        <v>220</v>
      </c>
      <c r="HY581" s="2" t="s">
        <v>220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230</v>
      </c>
      <c r="IH581" s="2" t="s">
        <v>270</v>
      </c>
      <c r="II581" s="2" t="s">
        <v>220</v>
      </c>
      <c r="IJ581" s="2" t="s">
        <v>220</v>
      </c>
      <c r="IK581" s="2" t="s">
        <v>232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220</v>
      </c>
      <c r="IT581" s="2" t="s">
        <v>220</v>
      </c>
      <c r="IU581" s="2" t="s">
        <v>220</v>
      </c>
      <c r="IV581" s="2" t="s">
        <v>220</v>
      </c>
      <c r="IW581" s="2" t="s">
        <v>220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220</v>
      </c>
      <c r="JF581" s="2" t="s">
        <v>220</v>
      </c>
      <c r="JG581" s="2" t="s">
        <v>220</v>
      </c>
      <c r="JH581" s="2" t="s">
        <v>220</v>
      </c>
      <c r="JI581" s="2" t="s">
        <v>220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220</v>
      </c>
      <c r="JR581" s="2" t="s">
        <v>220</v>
      </c>
      <c r="JS581" s="2" t="s">
        <v>220</v>
      </c>
      <c r="JT581" s="2" t="s">
        <v>220</v>
      </c>
      <c r="JU581" s="2" t="s">
        <v>220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220</v>
      </c>
      <c r="KD581" s="2" t="s">
        <v>220</v>
      </c>
      <c r="KE581" s="2" t="s">
        <v>220</v>
      </c>
      <c r="KF581" s="2" t="s">
        <v>220</v>
      </c>
      <c r="KG581" s="2" t="s">
        <v>220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220</v>
      </c>
      <c r="KQ581" s="2" t="s">
        <v>220</v>
      </c>
      <c r="KR581" s="2" t="s">
        <v>220</v>
      </c>
      <c r="KS581" s="2" t="s">
        <v>220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220</v>
      </c>
      <c r="LB581" s="2" t="s">
        <v>220</v>
      </c>
      <c r="LC581" s="2" t="s">
        <v>220</v>
      </c>
      <c r="LD581" s="2" t="s">
        <v>220</v>
      </c>
      <c r="LE581" s="2" t="s">
        <v>220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230</v>
      </c>
      <c r="LN581" s="2" t="s">
        <v>217</v>
      </c>
      <c r="LO581" s="2" t="s">
        <v>2052</v>
      </c>
      <c r="LP581" s="2" t="s">
        <v>515</v>
      </c>
      <c r="LQ581" s="2" t="s">
        <v>232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220</v>
      </c>
      <c r="MA581" s="2" t="s">
        <v>220</v>
      </c>
      <c r="MB581" s="2" t="s">
        <v>220</v>
      </c>
      <c r="MC581" s="2" t="s">
        <v>220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220</v>
      </c>
      <c r="MM581" s="2" t="s">
        <v>220</v>
      </c>
      <c r="MN581" s="2" t="s">
        <v>220</v>
      </c>
      <c r="MO581" s="2" t="s">
        <v>220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220</v>
      </c>
      <c r="MX581" s="2" t="s">
        <v>220</v>
      </c>
      <c r="MY581" s="2" t="s">
        <v>220</v>
      </c>
      <c r="MZ581" s="2" t="s">
        <v>220</v>
      </c>
      <c r="NA581" s="2" t="s">
        <v>220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220</v>
      </c>
      <c r="NJ581" s="2" t="s">
        <v>220</v>
      </c>
      <c r="NK581" s="2" t="s">
        <v>220</v>
      </c>
      <c r="NL581" s="2" t="s">
        <v>220</v>
      </c>
      <c r="NM581" s="2" t="s">
        <v>220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220</v>
      </c>
      <c r="NV581" s="2" t="s">
        <v>220</v>
      </c>
      <c r="NW581" s="2" t="s">
        <v>220</v>
      </c>
      <c r="NX581" s="2" t="s">
        <v>220</v>
      </c>
      <c r="NY581" s="2" t="s">
        <v>220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220</v>
      </c>
      <c r="OH581" s="2" t="s">
        <v>220</v>
      </c>
      <c r="OI581" s="2" t="s">
        <v>220</v>
      </c>
      <c r="OJ581" s="2" t="s">
        <v>220</v>
      </c>
      <c r="OK581" s="2" t="s">
        <v>220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220</v>
      </c>
      <c r="OT581" s="2" t="s">
        <v>220</v>
      </c>
      <c r="OU581" s="2" t="s">
        <v>220</v>
      </c>
      <c r="OV581" s="2" t="s">
        <v>220</v>
      </c>
      <c r="OW581" s="2" t="s">
        <v>220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220</v>
      </c>
      <c r="PG581" s="2" t="s">
        <v>220</v>
      </c>
      <c r="PH581" s="2" t="s">
        <v>220</v>
      </c>
      <c r="PI581" s="2" t="s">
        <v>220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220</v>
      </c>
      <c r="PR581" s="2" t="s">
        <v>220</v>
      </c>
      <c r="PS581" s="2" t="s">
        <v>220</v>
      </c>
      <c r="PT581" s="2" t="s">
        <v>220</v>
      </c>
      <c r="PU581" s="2" t="s">
        <v>220</v>
      </c>
      <c r="PV581" s="2" t="s">
        <v>220</v>
      </c>
      <c r="PW581" s="4"/>
      <c r="PX581" s="4">
        <v>16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</row>
    <row r="582">
      <c r="A582" s="2" t="s">
        <v>4282</v>
      </c>
      <c r="B582" s="2" t="s">
        <v>209</v>
      </c>
      <c r="C582" s="2" t="s">
        <v>3945</v>
      </c>
      <c r="D582" s="2" t="s">
        <v>211</v>
      </c>
      <c r="E582" s="2" t="s">
        <v>1372</v>
      </c>
      <c r="F582" s="2" t="s">
        <v>4272</v>
      </c>
      <c r="G582" s="2" t="s">
        <v>4272</v>
      </c>
      <c r="H582" s="2" t="s">
        <v>4272</v>
      </c>
      <c r="I582" s="2" t="s">
        <v>4273</v>
      </c>
      <c r="J582" s="2" t="s">
        <v>1518</v>
      </c>
      <c r="K582" s="2" t="s">
        <v>2567</v>
      </c>
      <c r="L582" s="3">
        <v>47.5</v>
      </c>
      <c r="M582" s="3">
        <v>49.88</v>
      </c>
      <c r="N582" s="3">
        <v>79.99</v>
      </c>
      <c r="O582" s="2" t="s">
        <v>217</v>
      </c>
      <c r="P582" s="2" t="s">
        <v>2936</v>
      </c>
      <c r="Q582" s="2" t="s">
        <v>219</v>
      </c>
      <c r="R582" s="2" t="s">
        <v>37</v>
      </c>
      <c r="S582" s="2" t="s">
        <v>220</v>
      </c>
      <c r="T582" s="2" t="s">
        <v>220</v>
      </c>
      <c r="U582" s="2" t="s">
        <v>223</v>
      </c>
      <c r="V582" s="2" t="s">
        <v>843</v>
      </c>
      <c r="W582" s="2" t="s">
        <v>4274</v>
      </c>
      <c r="X582" s="2" t="s">
        <v>1234</v>
      </c>
      <c r="Y582" s="2" t="s">
        <v>2969</v>
      </c>
      <c r="Z582" s="4"/>
      <c r="AA582" s="4">
        <f>=ROUNDDOWN({0},0)</f>
      </c>
      <c r="AB582" s="5"/>
      <c r="AC582" s="2" t="s">
        <v>220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220</v>
      </c>
      <c r="AW582" s="8" t="s">
        <v>220</v>
      </c>
      <c r="AX582" s="4" t="s">
        <v>220</v>
      </c>
      <c r="AY582" s="8" t="s">
        <v>220</v>
      </c>
      <c r="AZ582" s="7" t="s">
        <v>220</v>
      </c>
      <c r="BA582" s="7" t="s">
        <v>220</v>
      </c>
      <c r="BB582" s="7"/>
      <c r="BC582" s="4" t="s">
        <v>220</v>
      </c>
      <c r="BD582" s="8" t="s">
        <v>220</v>
      </c>
      <c r="BE582" s="4" t="s">
        <v>220</v>
      </c>
      <c r="BF582" s="8" t="s">
        <v>220</v>
      </c>
      <c r="BG582" s="7" t="s">
        <v>220</v>
      </c>
      <c r="BH582" s="7" t="s">
        <v>220</v>
      </c>
      <c r="BI582" s="7"/>
      <c r="BJ582" s="4"/>
      <c r="BK582" s="8"/>
      <c r="BL582" s="2" t="s">
        <v>220</v>
      </c>
      <c r="BM582" s="7"/>
      <c r="BN582" s="7"/>
      <c r="BO582" s="4"/>
      <c r="BP582" s="8"/>
      <c r="BQ582" s="4"/>
      <c r="BR582" s="8"/>
      <c r="BS582" s="7"/>
      <c r="BT582" s="7"/>
      <c r="BU582" s="2" t="s">
        <v>220</v>
      </c>
      <c r="BV582" s="2" t="s">
        <v>220</v>
      </c>
      <c r="BW582" s="2" t="s">
        <v>220</v>
      </c>
      <c r="BX582" s="2" t="s">
        <v>220</v>
      </c>
      <c r="BY582" s="2" t="s">
        <v>220</v>
      </c>
      <c r="BZ582" s="2" t="s">
        <v>220</v>
      </c>
      <c r="CA582" s="4"/>
      <c r="CB582" s="8"/>
      <c r="CC582" s="4"/>
      <c r="CD582" s="8"/>
      <c r="CE582" s="7"/>
      <c r="CF582" s="7"/>
      <c r="CG582" s="2" t="s">
        <v>220</v>
      </c>
      <c r="CH582" s="2" t="s">
        <v>220</v>
      </c>
      <c r="CI582" s="2" t="s">
        <v>220</v>
      </c>
      <c r="CJ582" s="2" t="s">
        <v>220</v>
      </c>
      <c r="CK582" s="2" t="s">
        <v>220</v>
      </c>
      <c r="CL582" s="2" t="s">
        <v>220</v>
      </c>
      <c r="CM582" s="4"/>
      <c r="CN582" s="8"/>
      <c r="CO582" s="4"/>
      <c r="CP582" s="8"/>
      <c r="CQ582" s="7"/>
      <c r="CR582" s="7"/>
      <c r="CS582" s="2" t="s">
        <v>220</v>
      </c>
      <c r="CT582" s="2" t="s">
        <v>220</v>
      </c>
      <c r="CU582" s="2" t="s">
        <v>220</v>
      </c>
      <c r="CV582" s="2" t="s">
        <v>220</v>
      </c>
      <c r="CW582" s="2" t="s">
        <v>220</v>
      </c>
      <c r="CX582" s="2" t="s">
        <v>220</v>
      </c>
      <c r="CY582" s="4"/>
      <c r="CZ582" s="8"/>
      <c r="DA582" s="4"/>
      <c r="DB582" s="8"/>
      <c r="DC582" s="7"/>
      <c r="DD582" s="7"/>
      <c r="DE582" s="2" t="s">
        <v>220</v>
      </c>
      <c r="DF582" s="2" t="s">
        <v>220</v>
      </c>
      <c r="DG582" s="2" t="s">
        <v>220</v>
      </c>
      <c r="DH582" s="2" t="s">
        <v>220</v>
      </c>
      <c r="DI582" s="2" t="s">
        <v>220</v>
      </c>
      <c r="DJ582" s="2" t="s">
        <v>220</v>
      </c>
      <c r="DK582" s="4"/>
      <c r="DL582" s="8"/>
      <c r="DM582" s="4"/>
      <c r="DN582" s="8"/>
      <c r="DO582" s="7"/>
      <c r="DP582" s="7"/>
      <c r="DQ582" s="2" t="s">
        <v>220</v>
      </c>
      <c r="DR582" s="2" t="s">
        <v>220</v>
      </c>
      <c r="DS582" s="2" t="s">
        <v>220</v>
      </c>
      <c r="DT582" s="2" t="s">
        <v>220</v>
      </c>
      <c r="DU582" s="2" t="s">
        <v>220</v>
      </c>
      <c r="DV582" s="2" t="s">
        <v>220</v>
      </c>
      <c r="DW582" s="4"/>
      <c r="DX582" s="8"/>
      <c r="DY582" s="4"/>
      <c r="DZ582" s="8"/>
      <c r="EA582" s="7"/>
      <c r="EB582" s="7"/>
      <c r="EC582" s="2" t="s">
        <v>220</v>
      </c>
      <c r="ED582" s="2" t="s">
        <v>220</v>
      </c>
      <c r="EE582" s="2" t="s">
        <v>220</v>
      </c>
      <c r="EF582" s="2" t="s">
        <v>220</v>
      </c>
      <c r="EG582" s="2" t="s">
        <v>220</v>
      </c>
      <c r="EH582" s="2" t="s">
        <v>220</v>
      </c>
      <c r="EI582" s="4"/>
      <c r="EJ582" s="8"/>
      <c r="EK582" s="4"/>
      <c r="EL582" s="8"/>
      <c r="EM582" s="7"/>
      <c r="EN582" s="7"/>
      <c r="EO582" s="2" t="s">
        <v>220</v>
      </c>
      <c r="EP582" s="2" t="s">
        <v>220</v>
      </c>
      <c r="EQ582" s="2" t="s">
        <v>220</v>
      </c>
      <c r="ER582" s="2" t="s">
        <v>220</v>
      </c>
      <c r="ES582" s="2" t="s">
        <v>220</v>
      </c>
      <c r="ET582" s="2" t="s">
        <v>220</v>
      </c>
      <c r="EU582" s="4"/>
      <c r="EV582" s="8"/>
      <c r="EW582" s="4"/>
      <c r="EX582" s="8"/>
      <c r="EY582" s="7"/>
      <c r="EZ582" s="7"/>
      <c r="FA582" s="2" t="s">
        <v>220</v>
      </c>
      <c r="FB582" s="2" t="s">
        <v>220</v>
      </c>
      <c r="FC582" s="2" t="s">
        <v>220</v>
      </c>
      <c r="FD582" s="2" t="s">
        <v>220</v>
      </c>
      <c r="FE582" s="2" t="s">
        <v>220</v>
      </c>
      <c r="FF582" s="2" t="s">
        <v>220</v>
      </c>
      <c r="FG582" s="4"/>
      <c r="FH582" s="8"/>
      <c r="FI582" s="4"/>
      <c r="FJ582" s="8"/>
      <c r="FK582" s="7"/>
      <c r="FL582" s="7"/>
      <c r="FM582" s="2" t="s">
        <v>220</v>
      </c>
      <c r="FN582" s="2" t="s">
        <v>220</v>
      </c>
      <c r="FO582" s="2" t="s">
        <v>220</v>
      </c>
      <c r="FP582" s="2" t="s">
        <v>220</v>
      </c>
      <c r="FQ582" s="2" t="s">
        <v>220</v>
      </c>
      <c r="FR582" s="2" t="s">
        <v>220</v>
      </c>
      <c r="FS582" s="4"/>
      <c r="FT582" s="8"/>
      <c r="FU582" s="4"/>
      <c r="FV582" s="8"/>
      <c r="FW582" s="7"/>
      <c r="FX582" s="7"/>
      <c r="FY582" s="2" t="s">
        <v>220</v>
      </c>
      <c r="FZ582" s="2" t="s">
        <v>220</v>
      </c>
      <c r="GA582" s="2" t="s">
        <v>220</v>
      </c>
      <c r="GB582" s="2" t="s">
        <v>220</v>
      </c>
      <c r="GC582" s="2" t="s">
        <v>220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220</v>
      </c>
      <c r="GL582" s="2" t="s">
        <v>220</v>
      </c>
      <c r="GM582" s="2" t="s">
        <v>220</v>
      </c>
      <c r="GN582" s="2" t="s">
        <v>220</v>
      </c>
      <c r="GO582" s="2" t="s">
        <v>220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220</v>
      </c>
      <c r="GX582" s="2" t="s">
        <v>220</v>
      </c>
      <c r="GY582" s="2" t="s">
        <v>220</v>
      </c>
      <c r="GZ582" s="2" t="s">
        <v>220</v>
      </c>
      <c r="HA582" s="2" t="s">
        <v>220</v>
      </c>
      <c r="HB582" s="2" t="s">
        <v>220</v>
      </c>
      <c r="HC582" s="4"/>
      <c r="HD582" s="8"/>
      <c r="HE582" s="4"/>
      <c r="HF582" s="8"/>
      <c r="HG582" s="7"/>
      <c r="HH582" s="7"/>
      <c r="HI582" s="2" t="s">
        <v>220</v>
      </c>
      <c r="HJ582" s="2" t="s">
        <v>220</v>
      </c>
      <c r="HK582" s="2" t="s">
        <v>220</v>
      </c>
      <c r="HL582" s="2" t="s">
        <v>220</v>
      </c>
      <c r="HM582" s="2" t="s">
        <v>220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220</v>
      </c>
      <c r="HV582" s="2" t="s">
        <v>220</v>
      </c>
      <c r="HW582" s="2" t="s">
        <v>220</v>
      </c>
      <c r="HX582" s="2" t="s">
        <v>220</v>
      </c>
      <c r="HY582" s="2" t="s">
        <v>220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230</v>
      </c>
      <c r="IH582" s="2" t="s">
        <v>270</v>
      </c>
      <c r="II582" s="2" t="s">
        <v>220</v>
      </c>
      <c r="IJ582" s="2" t="s">
        <v>220</v>
      </c>
      <c r="IK582" s="2" t="s">
        <v>232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220</v>
      </c>
      <c r="IT582" s="2" t="s">
        <v>220</v>
      </c>
      <c r="IU582" s="2" t="s">
        <v>220</v>
      </c>
      <c r="IV582" s="2" t="s">
        <v>220</v>
      </c>
      <c r="IW582" s="2" t="s">
        <v>220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220</v>
      </c>
      <c r="JF582" s="2" t="s">
        <v>220</v>
      </c>
      <c r="JG582" s="2" t="s">
        <v>220</v>
      </c>
      <c r="JH582" s="2" t="s">
        <v>220</v>
      </c>
      <c r="JI582" s="2" t="s">
        <v>220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220</v>
      </c>
      <c r="JR582" s="2" t="s">
        <v>220</v>
      </c>
      <c r="JS582" s="2" t="s">
        <v>220</v>
      </c>
      <c r="JT582" s="2" t="s">
        <v>220</v>
      </c>
      <c r="JU582" s="2" t="s">
        <v>220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220</v>
      </c>
      <c r="KD582" s="2" t="s">
        <v>220</v>
      </c>
      <c r="KE582" s="2" t="s">
        <v>220</v>
      </c>
      <c r="KF582" s="2" t="s">
        <v>220</v>
      </c>
      <c r="KG582" s="2" t="s">
        <v>220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220</v>
      </c>
      <c r="KP582" s="2" t="s">
        <v>220</v>
      </c>
      <c r="KQ582" s="2" t="s">
        <v>220</v>
      </c>
      <c r="KR582" s="2" t="s">
        <v>220</v>
      </c>
      <c r="KS582" s="2" t="s">
        <v>220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220</v>
      </c>
      <c r="LB582" s="2" t="s">
        <v>220</v>
      </c>
      <c r="LC582" s="2" t="s">
        <v>220</v>
      </c>
      <c r="LD582" s="2" t="s">
        <v>220</v>
      </c>
      <c r="LE582" s="2" t="s">
        <v>220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230</v>
      </c>
      <c r="LN582" s="2" t="s">
        <v>217</v>
      </c>
      <c r="LO582" s="2" t="s">
        <v>2052</v>
      </c>
      <c r="LP582" s="2" t="s">
        <v>1801</v>
      </c>
      <c r="LQ582" s="2" t="s">
        <v>232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220</v>
      </c>
      <c r="MA582" s="2" t="s">
        <v>220</v>
      </c>
      <c r="MB582" s="2" t="s">
        <v>220</v>
      </c>
      <c r="MC582" s="2" t="s">
        <v>220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220</v>
      </c>
      <c r="MM582" s="2" t="s">
        <v>220</v>
      </c>
      <c r="MN582" s="2" t="s">
        <v>220</v>
      </c>
      <c r="MO582" s="2" t="s">
        <v>220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220</v>
      </c>
      <c r="MY582" s="2" t="s">
        <v>220</v>
      </c>
      <c r="MZ582" s="2" t="s">
        <v>220</v>
      </c>
      <c r="NA582" s="2" t="s">
        <v>220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220</v>
      </c>
      <c r="NJ582" s="2" t="s">
        <v>220</v>
      </c>
      <c r="NK582" s="2" t="s">
        <v>220</v>
      </c>
      <c r="NL582" s="2" t="s">
        <v>220</v>
      </c>
      <c r="NM582" s="2" t="s">
        <v>220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220</v>
      </c>
      <c r="NV582" s="2" t="s">
        <v>220</v>
      </c>
      <c r="NW582" s="2" t="s">
        <v>220</v>
      </c>
      <c r="NX582" s="2" t="s">
        <v>220</v>
      </c>
      <c r="NY582" s="2" t="s">
        <v>220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220</v>
      </c>
      <c r="OH582" s="2" t="s">
        <v>220</v>
      </c>
      <c r="OI582" s="2" t="s">
        <v>220</v>
      </c>
      <c r="OJ582" s="2" t="s">
        <v>220</v>
      </c>
      <c r="OK582" s="2" t="s">
        <v>220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220</v>
      </c>
      <c r="OT582" s="2" t="s">
        <v>220</v>
      </c>
      <c r="OU582" s="2" t="s">
        <v>220</v>
      </c>
      <c r="OV582" s="2" t="s">
        <v>220</v>
      </c>
      <c r="OW582" s="2" t="s">
        <v>220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220</v>
      </c>
      <c r="PF582" s="2" t="s">
        <v>220</v>
      </c>
      <c r="PG582" s="2" t="s">
        <v>220</v>
      </c>
      <c r="PH582" s="2" t="s">
        <v>220</v>
      </c>
      <c r="PI582" s="2" t="s">
        <v>220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220</v>
      </c>
      <c r="PR582" s="2" t="s">
        <v>220</v>
      </c>
      <c r="PS582" s="2" t="s">
        <v>220</v>
      </c>
      <c r="PT582" s="2" t="s">
        <v>220</v>
      </c>
      <c r="PU582" s="2" t="s">
        <v>220</v>
      </c>
      <c r="PV582" s="2" t="s">
        <v>220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</row>
    <row r="583">
      <c r="A583" s="2" t="s">
        <v>4283</v>
      </c>
      <c r="B583" s="2" t="s">
        <v>209</v>
      </c>
      <c r="C583" s="2" t="s">
        <v>3945</v>
      </c>
      <c r="D583" s="2" t="s">
        <v>211</v>
      </c>
      <c r="E583" s="2" t="s">
        <v>212</v>
      </c>
      <c r="F583" s="2" t="s">
        <v>4284</v>
      </c>
      <c r="G583" s="2" t="s">
        <v>4284</v>
      </c>
      <c r="H583" s="2" t="s">
        <v>4284</v>
      </c>
      <c r="I583" s="2" t="s">
        <v>4285</v>
      </c>
      <c r="J583" s="2" t="s">
        <v>3972</v>
      </c>
      <c r="K583" s="2" t="s">
        <v>3958</v>
      </c>
      <c r="L583" s="3">
        <v>45.71</v>
      </c>
      <c r="M583" s="3">
        <v>48</v>
      </c>
      <c r="N583" s="3">
        <v>99.99</v>
      </c>
      <c r="O583" s="2" t="s">
        <v>217</v>
      </c>
      <c r="P583" s="2" t="s">
        <v>1308</v>
      </c>
      <c r="Q583" s="2" t="s">
        <v>219</v>
      </c>
      <c r="R583" s="2" t="s">
        <v>220</v>
      </c>
      <c r="S583" s="2" t="s">
        <v>4286</v>
      </c>
      <c r="T583" s="2" t="s">
        <v>3210</v>
      </c>
      <c r="U583" s="2" t="s">
        <v>3975</v>
      </c>
      <c r="V583" s="2" t="s">
        <v>4024</v>
      </c>
      <c r="W583" s="2" t="s">
        <v>4287</v>
      </c>
      <c r="X583" s="2" t="s">
        <v>1234</v>
      </c>
      <c r="Y583" s="2" t="s">
        <v>4288</v>
      </c>
      <c r="Z583" s="4">
        <v>78</v>
      </c>
      <c r="AA583" s="4">
        <f>=ROUNDDOWN(5.57142857142857,0)</f>
      </c>
      <c r="AB583" s="5">
        <v>14</v>
      </c>
      <c r="AC583" s="2" t="s">
        <v>363</v>
      </c>
      <c r="AD583" s="4">
        <v>80</v>
      </c>
      <c r="AE583" s="4">
        <v>80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2</v>
      </c>
      <c r="AQ583" s="8">
        <v>96</v>
      </c>
      <c r="AR583" s="4"/>
      <c r="AS583" s="8"/>
      <c r="AT583" s="7"/>
      <c r="AU583" s="7"/>
      <c r="AV583" s="4">
        <v>14</v>
      </c>
      <c r="AW583" s="8">
        <v>1000.15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>
        <v>0.096</v>
      </c>
      <c r="BC583" s="4">
        <v>14</v>
      </c>
      <c r="BD583" s="8">
        <v>1000.15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>
        <v>1</v>
      </c>
      <c r="BJ583" s="4">
        <v>2</v>
      </c>
      <c r="BK583" s="8">
        <v>96</v>
      </c>
      <c r="BL583" s="2" t="s">
        <v>21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254</v>
      </c>
      <c r="BV583" s="2" t="s">
        <v>217</v>
      </c>
      <c r="BW583" s="2" t="s">
        <v>220</v>
      </c>
      <c r="BX583" s="2" t="s">
        <v>220</v>
      </c>
      <c r="BY583" s="2" t="s">
        <v>232</v>
      </c>
      <c r="BZ583" s="2" t="s">
        <v>220</v>
      </c>
      <c r="CA583" s="4"/>
      <c r="CB583" s="8"/>
      <c r="CC583" s="4"/>
      <c r="CD583" s="8"/>
      <c r="CE583" s="7"/>
      <c r="CF583" s="7"/>
      <c r="CG583" s="2" t="s">
        <v>230</v>
      </c>
      <c r="CH583" s="2" t="s">
        <v>217</v>
      </c>
      <c r="CI583" s="2" t="s">
        <v>3123</v>
      </c>
      <c r="CJ583" s="2" t="s">
        <v>220</v>
      </c>
      <c r="CK583" s="2" t="s">
        <v>232</v>
      </c>
      <c r="CL583" s="2" t="s">
        <v>220</v>
      </c>
      <c r="CM583" s="4"/>
      <c r="CN583" s="8"/>
      <c r="CO583" s="4"/>
      <c r="CP583" s="8"/>
      <c r="CQ583" s="7"/>
      <c r="CR583" s="7"/>
      <c r="CS583" s="2" t="s">
        <v>254</v>
      </c>
      <c r="CT583" s="2" t="s">
        <v>217</v>
      </c>
      <c r="CU583" s="2" t="s">
        <v>220</v>
      </c>
      <c r="CV583" s="2" t="s">
        <v>220</v>
      </c>
      <c r="CW583" s="2" t="s">
        <v>232</v>
      </c>
      <c r="CX583" s="2" t="s">
        <v>220</v>
      </c>
      <c r="CY583" s="4"/>
      <c r="CZ583" s="8"/>
      <c r="DA583" s="4"/>
      <c r="DB583" s="8"/>
      <c r="DC583" s="7"/>
      <c r="DD583" s="7"/>
      <c r="DE583" s="2" t="s">
        <v>230</v>
      </c>
      <c r="DF583" s="2" t="s">
        <v>217</v>
      </c>
      <c r="DG583" s="2" t="s">
        <v>2076</v>
      </c>
      <c r="DH583" s="2" t="s">
        <v>220</v>
      </c>
      <c r="DI583" s="2" t="s">
        <v>232</v>
      </c>
      <c r="DJ583" s="2" t="s">
        <v>220</v>
      </c>
      <c r="DK583" s="4"/>
      <c r="DL583" s="8"/>
      <c r="DM583" s="4"/>
      <c r="DN583" s="8"/>
      <c r="DO583" s="7"/>
      <c r="DP583" s="7"/>
      <c r="DQ583" s="2" t="s">
        <v>230</v>
      </c>
      <c r="DR583" s="2" t="s">
        <v>217</v>
      </c>
      <c r="DS583" s="2" t="s">
        <v>2045</v>
      </c>
      <c r="DT583" s="2" t="s">
        <v>220</v>
      </c>
      <c r="DU583" s="2" t="s">
        <v>232</v>
      </c>
      <c r="DV583" s="2" t="s">
        <v>220</v>
      </c>
      <c r="DW583" s="4">
        <v>2</v>
      </c>
      <c r="DX583" s="8">
        <v>96</v>
      </c>
      <c r="DY583" s="4"/>
      <c r="DZ583" s="8"/>
      <c r="EA583" s="7"/>
      <c r="EB583" s="7"/>
      <c r="EC583" s="2" t="s">
        <v>230</v>
      </c>
      <c r="ED583" s="2" t="s">
        <v>217</v>
      </c>
      <c r="EE583" s="2" t="s">
        <v>2076</v>
      </c>
      <c r="EF583" s="2" t="s">
        <v>3421</v>
      </c>
      <c r="EG583" s="2" t="s">
        <v>232</v>
      </c>
      <c r="EH583" s="2" t="s">
        <v>220</v>
      </c>
      <c r="EI583" s="4"/>
      <c r="EJ583" s="8"/>
      <c r="EK583" s="4"/>
      <c r="EL583" s="8"/>
      <c r="EM583" s="7"/>
      <c r="EN583" s="7"/>
      <c r="EO583" s="2" t="s">
        <v>825</v>
      </c>
      <c r="EP583" s="2" t="s">
        <v>217</v>
      </c>
      <c r="EQ583" s="2" t="s">
        <v>220</v>
      </c>
      <c r="ER583" s="2" t="s">
        <v>220</v>
      </c>
      <c r="ES583" s="2" t="s">
        <v>232</v>
      </c>
      <c r="ET583" s="2" t="s">
        <v>220</v>
      </c>
      <c r="EU583" s="4"/>
      <c r="EV583" s="8"/>
      <c r="EW583" s="4"/>
      <c r="EX583" s="8"/>
      <c r="EY583" s="7"/>
      <c r="EZ583" s="7"/>
      <c r="FA583" s="2" t="s">
        <v>825</v>
      </c>
      <c r="FB583" s="2" t="s">
        <v>217</v>
      </c>
      <c r="FC583" s="2" t="s">
        <v>220</v>
      </c>
      <c r="FD583" s="2" t="s">
        <v>220</v>
      </c>
      <c r="FE583" s="2" t="s">
        <v>232</v>
      </c>
      <c r="FF583" s="2" t="s">
        <v>220</v>
      </c>
      <c r="FG583" s="4"/>
      <c r="FH583" s="8"/>
      <c r="FI583" s="4"/>
      <c r="FJ583" s="8"/>
      <c r="FK583" s="7"/>
      <c r="FL583" s="7"/>
      <c r="FM583" s="2" t="s">
        <v>254</v>
      </c>
      <c r="FN583" s="2" t="s">
        <v>217</v>
      </c>
      <c r="FO583" s="2" t="s">
        <v>220</v>
      </c>
      <c r="FP583" s="2" t="s">
        <v>220</v>
      </c>
      <c r="FQ583" s="2" t="s">
        <v>232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277</v>
      </c>
      <c r="FZ583" s="2" t="s">
        <v>217</v>
      </c>
      <c r="GA583" s="2" t="s">
        <v>220</v>
      </c>
      <c r="GB583" s="2" t="s">
        <v>220</v>
      </c>
      <c r="GC583" s="2" t="s">
        <v>232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277</v>
      </c>
      <c r="GL583" s="2" t="s">
        <v>217</v>
      </c>
      <c r="GM583" s="2" t="s">
        <v>220</v>
      </c>
      <c r="GN583" s="2" t="s">
        <v>220</v>
      </c>
      <c r="GO583" s="2" t="s">
        <v>232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268</v>
      </c>
      <c r="GX583" s="2" t="s">
        <v>217</v>
      </c>
      <c r="GY583" s="2" t="s">
        <v>220</v>
      </c>
      <c r="GZ583" s="2" t="s">
        <v>220</v>
      </c>
      <c r="HA583" s="2" t="s">
        <v>232</v>
      </c>
      <c r="HB583" s="2" t="s">
        <v>220</v>
      </c>
      <c r="HC583" s="4"/>
      <c r="HD583" s="8"/>
      <c r="HE583" s="4"/>
      <c r="HF583" s="8"/>
      <c r="HG583" s="7"/>
      <c r="HH583" s="7"/>
      <c r="HI583" s="2" t="s">
        <v>254</v>
      </c>
      <c r="HJ583" s="2" t="s">
        <v>217</v>
      </c>
      <c r="HK583" s="2" t="s">
        <v>220</v>
      </c>
      <c r="HL583" s="2" t="s">
        <v>220</v>
      </c>
      <c r="HM583" s="2" t="s">
        <v>232</v>
      </c>
      <c r="HN583" s="2" t="s">
        <v>220</v>
      </c>
      <c r="HO583" s="4"/>
      <c r="HP583" s="8"/>
      <c r="HQ583" s="4"/>
      <c r="HR583" s="8"/>
      <c r="HS583" s="7"/>
      <c r="HT583" s="7"/>
      <c r="HU583" s="2" t="s">
        <v>254</v>
      </c>
      <c r="HV583" s="2" t="s">
        <v>217</v>
      </c>
      <c r="HW583" s="2" t="s">
        <v>220</v>
      </c>
      <c r="HX583" s="2" t="s">
        <v>220</v>
      </c>
      <c r="HY583" s="2" t="s">
        <v>232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230</v>
      </c>
      <c r="IH583" s="2" t="s">
        <v>217</v>
      </c>
      <c r="II583" s="2" t="s">
        <v>4288</v>
      </c>
      <c r="IJ583" s="2" t="s">
        <v>220</v>
      </c>
      <c r="IK583" s="2" t="s">
        <v>232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277</v>
      </c>
      <c r="IT583" s="2" t="s">
        <v>217</v>
      </c>
      <c r="IU583" s="2" t="s">
        <v>220</v>
      </c>
      <c r="IV583" s="2" t="s">
        <v>220</v>
      </c>
      <c r="IW583" s="2" t="s">
        <v>232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254</v>
      </c>
      <c r="JF583" s="2" t="s">
        <v>217</v>
      </c>
      <c r="JG583" s="2" t="s">
        <v>220</v>
      </c>
      <c r="JH583" s="2" t="s">
        <v>220</v>
      </c>
      <c r="JI583" s="2" t="s">
        <v>232</v>
      </c>
      <c r="JJ583" s="2" t="s">
        <v>220</v>
      </c>
      <c r="JK583" s="4"/>
      <c r="JL583" s="8"/>
      <c r="JM583" s="4"/>
      <c r="JN583" s="8"/>
      <c r="JO583" s="7"/>
      <c r="JP583" s="7"/>
      <c r="JQ583" s="2" t="s">
        <v>277</v>
      </c>
      <c r="JR583" s="2" t="s">
        <v>217</v>
      </c>
      <c r="JS583" s="2" t="s">
        <v>220</v>
      </c>
      <c r="JT583" s="2" t="s">
        <v>220</v>
      </c>
      <c r="JU583" s="2" t="s">
        <v>232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832</v>
      </c>
      <c r="KD583" s="2" t="s">
        <v>217</v>
      </c>
      <c r="KE583" s="2" t="s">
        <v>220</v>
      </c>
      <c r="KF583" s="2" t="s">
        <v>220</v>
      </c>
      <c r="KG583" s="2" t="s">
        <v>232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277</v>
      </c>
      <c r="KP583" s="2" t="s">
        <v>217</v>
      </c>
      <c r="KQ583" s="2" t="s">
        <v>220</v>
      </c>
      <c r="KR583" s="2" t="s">
        <v>220</v>
      </c>
      <c r="KS583" s="2" t="s">
        <v>232</v>
      </c>
      <c r="KT583" s="2" t="s">
        <v>220</v>
      </c>
      <c r="KU583" s="4"/>
      <c r="KV583" s="8"/>
      <c r="KW583" s="4"/>
      <c r="KX583" s="8"/>
      <c r="KY583" s="7"/>
      <c r="KZ583" s="7"/>
      <c r="LA583" s="2" t="s">
        <v>268</v>
      </c>
      <c r="LB583" s="2" t="s">
        <v>217</v>
      </c>
      <c r="LC583" s="2" t="s">
        <v>220</v>
      </c>
      <c r="LD583" s="2" t="s">
        <v>220</v>
      </c>
      <c r="LE583" s="2" t="s">
        <v>232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254</v>
      </c>
      <c r="LN583" s="2" t="s">
        <v>217</v>
      </c>
      <c r="LO583" s="2" t="s">
        <v>220</v>
      </c>
      <c r="LP583" s="2" t="s">
        <v>220</v>
      </c>
      <c r="LQ583" s="2" t="s">
        <v>232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277</v>
      </c>
      <c r="LZ583" s="2" t="s">
        <v>217</v>
      </c>
      <c r="MA583" s="2" t="s">
        <v>220</v>
      </c>
      <c r="MB583" s="2" t="s">
        <v>220</v>
      </c>
      <c r="MC583" s="2" t="s">
        <v>232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277</v>
      </c>
      <c r="ML583" s="2" t="s">
        <v>217</v>
      </c>
      <c r="MM583" s="2" t="s">
        <v>220</v>
      </c>
      <c r="MN583" s="2" t="s">
        <v>220</v>
      </c>
      <c r="MO583" s="2" t="s">
        <v>232</v>
      </c>
      <c r="MP583" s="2" t="s">
        <v>220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220</v>
      </c>
      <c r="MY583" s="2" t="s">
        <v>220</v>
      </c>
      <c r="MZ583" s="2" t="s">
        <v>220</v>
      </c>
      <c r="NA583" s="2" t="s">
        <v>220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268</v>
      </c>
      <c r="NJ583" s="2" t="s">
        <v>217</v>
      </c>
      <c r="NK583" s="2" t="s">
        <v>220</v>
      </c>
      <c r="NL583" s="2" t="s">
        <v>220</v>
      </c>
      <c r="NM583" s="2" t="s">
        <v>232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277</v>
      </c>
      <c r="NV583" s="2" t="s">
        <v>217</v>
      </c>
      <c r="NW583" s="2" t="s">
        <v>220</v>
      </c>
      <c r="NX583" s="2" t="s">
        <v>220</v>
      </c>
      <c r="NY583" s="2" t="s">
        <v>232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220</v>
      </c>
      <c r="OH583" s="2" t="s">
        <v>220</v>
      </c>
      <c r="OI583" s="2" t="s">
        <v>220</v>
      </c>
      <c r="OJ583" s="2" t="s">
        <v>220</v>
      </c>
      <c r="OK583" s="2" t="s">
        <v>220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277</v>
      </c>
      <c r="OT583" s="2" t="s">
        <v>217</v>
      </c>
      <c r="OU583" s="2" t="s">
        <v>220</v>
      </c>
      <c r="OV583" s="2" t="s">
        <v>220</v>
      </c>
      <c r="OW583" s="2" t="s">
        <v>232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277</v>
      </c>
      <c r="PF583" s="2" t="s">
        <v>217</v>
      </c>
      <c r="PG583" s="2" t="s">
        <v>220</v>
      </c>
      <c r="PH583" s="2" t="s">
        <v>220</v>
      </c>
      <c r="PI583" s="2" t="s">
        <v>232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220</v>
      </c>
      <c r="PR583" s="2" t="s">
        <v>220</v>
      </c>
      <c r="PS583" s="2" t="s">
        <v>220</v>
      </c>
      <c r="PT583" s="2" t="s">
        <v>220</v>
      </c>
      <c r="PU583" s="2" t="s">
        <v>220</v>
      </c>
      <c r="PV583" s="2" t="s">
        <v>220</v>
      </c>
      <c r="PW583" s="4">
        <v>78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>
        <v>80</v>
      </c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</row>
    <row r="584">
      <c r="A584" s="2" t="s">
        <v>4289</v>
      </c>
      <c r="B584" s="2" t="s">
        <v>209</v>
      </c>
      <c r="C584" s="2" t="s">
        <v>3945</v>
      </c>
      <c r="D584" s="2" t="s">
        <v>211</v>
      </c>
      <c r="E584" s="2" t="s">
        <v>212</v>
      </c>
      <c r="F584" s="2" t="s">
        <v>4284</v>
      </c>
      <c r="G584" s="2" t="s">
        <v>4284</v>
      </c>
      <c r="H584" s="2" t="s">
        <v>4284</v>
      </c>
      <c r="I584" s="2" t="s">
        <v>4285</v>
      </c>
      <c r="J584" s="2" t="s">
        <v>215</v>
      </c>
      <c r="K584" s="2" t="s">
        <v>3958</v>
      </c>
      <c r="L584" s="3">
        <v>59.42</v>
      </c>
      <c r="M584" s="3">
        <v>62.39</v>
      </c>
      <c r="N584" s="3">
        <v>129.99</v>
      </c>
      <c r="O584" s="2" t="s">
        <v>217</v>
      </c>
      <c r="P584" s="2" t="s">
        <v>1308</v>
      </c>
      <c r="Q584" s="2" t="s">
        <v>219</v>
      </c>
      <c r="R584" s="2" t="s">
        <v>220</v>
      </c>
      <c r="S584" s="2" t="s">
        <v>4286</v>
      </c>
      <c r="T584" s="2" t="s">
        <v>3210</v>
      </c>
      <c r="U584" s="2" t="s">
        <v>223</v>
      </c>
      <c r="V584" s="2" t="s">
        <v>4024</v>
      </c>
      <c r="W584" s="2" t="s">
        <v>4287</v>
      </c>
      <c r="X584" s="2" t="s">
        <v>1234</v>
      </c>
      <c r="Y584" s="2" t="s">
        <v>2045</v>
      </c>
      <c r="Z584" s="4">
        <v>178</v>
      </c>
      <c r="AA584" s="4">
        <f>=ROUNDDOWN(29.6666666666667,0)</f>
      </c>
      <c r="AB584" s="5">
        <v>6</v>
      </c>
      <c r="AC584" s="2" t="s">
        <v>363</v>
      </c>
      <c r="AD584" s="4">
        <v>190</v>
      </c>
      <c r="AE584" s="4">
        <v>190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4</v>
      </c>
      <c r="AQ584" s="8">
        <v>275.35</v>
      </c>
      <c r="AR584" s="4"/>
      <c r="AS584" s="8"/>
      <c r="AT584" s="7"/>
      <c r="AU584" s="7"/>
      <c r="AV584" s="4" t="s">
        <v>220</v>
      </c>
      <c r="AW584" s="8" t="s">
        <v>220</v>
      </c>
      <c r="AX584" s="4" t="s">
        <v>220</v>
      </c>
      <c r="AY584" s="8" t="s">
        <v>220</v>
      </c>
      <c r="AZ584" s="7" t="s">
        <v>220</v>
      </c>
      <c r="BA584" s="7" t="s">
        <v>220</v>
      </c>
      <c r="BB584" s="7">
        <v>0.2753</v>
      </c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 t="s">
        <v>220</v>
      </c>
      <c r="BJ584" s="4">
        <v>4</v>
      </c>
      <c r="BK584" s="8">
        <v>275.35</v>
      </c>
      <c r="BL584" s="2" t="s">
        <v>3774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254</v>
      </c>
      <c r="BV584" s="2" t="s">
        <v>217</v>
      </c>
      <c r="BW584" s="2" t="s">
        <v>220</v>
      </c>
      <c r="BX584" s="2" t="s">
        <v>220</v>
      </c>
      <c r="BY584" s="2" t="s">
        <v>232</v>
      </c>
      <c r="BZ584" s="2" t="s">
        <v>220</v>
      </c>
      <c r="CA584" s="4"/>
      <c r="CB584" s="8"/>
      <c r="CC584" s="4"/>
      <c r="CD584" s="8"/>
      <c r="CE584" s="7"/>
      <c r="CF584" s="7"/>
      <c r="CG584" s="2" t="s">
        <v>230</v>
      </c>
      <c r="CH584" s="2" t="s">
        <v>217</v>
      </c>
      <c r="CI584" s="2" t="s">
        <v>3123</v>
      </c>
      <c r="CJ584" s="2" t="s">
        <v>220</v>
      </c>
      <c r="CK584" s="2" t="s">
        <v>232</v>
      </c>
      <c r="CL584" s="2" t="s">
        <v>220</v>
      </c>
      <c r="CM584" s="4"/>
      <c r="CN584" s="8"/>
      <c r="CO584" s="4"/>
      <c r="CP584" s="8"/>
      <c r="CQ584" s="7"/>
      <c r="CR584" s="7"/>
      <c r="CS584" s="2" t="s">
        <v>254</v>
      </c>
      <c r="CT584" s="2" t="s">
        <v>217</v>
      </c>
      <c r="CU584" s="2" t="s">
        <v>220</v>
      </c>
      <c r="CV584" s="2" t="s">
        <v>220</v>
      </c>
      <c r="CW584" s="2" t="s">
        <v>232</v>
      </c>
      <c r="CX584" s="2" t="s">
        <v>220</v>
      </c>
      <c r="CY584" s="4">
        <v>1</v>
      </c>
      <c r="CZ584" s="8">
        <v>67.38</v>
      </c>
      <c r="DA584" s="4"/>
      <c r="DB584" s="8"/>
      <c r="DC584" s="7"/>
      <c r="DD584" s="7"/>
      <c r="DE584" s="2" t="s">
        <v>230</v>
      </c>
      <c r="DF584" s="2" t="s">
        <v>217</v>
      </c>
      <c r="DG584" s="2" t="s">
        <v>2076</v>
      </c>
      <c r="DH584" s="2" t="s">
        <v>838</v>
      </c>
      <c r="DI584" s="2" t="s">
        <v>232</v>
      </c>
      <c r="DJ584" s="2" t="s">
        <v>220</v>
      </c>
      <c r="DK584" s="4">
        <v>3</v>
      </c>
      <c r="DL584" s="8">
        <v>207.97</v>
      </c>
      <c r="DM584" s="4"/>
      <c r="DN584" s="8"/>
      <c r="DO584" s="7"/>
      <c r="DP584" s="7"/>
      <c r="DQ584" s="2" t="s">
        <v>230</v>
      </c>
      <c r="DR584" s="2" t="s">
        <v>217</v>
      </c>
      <c r="DS584" s="2" t="s">
        <v>383</v>
      </c>
      <c r="DT584" s="2" t="s">
        <v>2651</v>
      </c>
      <c r="DU584" s="2" t="s">
        <v>232</v>
      </c>
      <c r="DV584" s="2" t="s">
        <v>220</v>
      </c>
      <c r="DW584" s="4"/>
      <c r="DX584" s="8"/>
      <c r="DY584" s="4"/>
      <c r="DZ584" s="8"/>
      <c r="EA584" s="7"/>
      <c r="EB584" s="7"/>
      <c r="EC584" s="2" t="s">
        <v>230</v>
      </c>
      <c r="ED584" s="2" t="s">
        <v>217</v>
      </c>
      <c r="EE584" s="2" t="s">
        <v>2076</v>
      </c>
      <c r="EF584" s="2" t="s">
        <v>220</v>
      </c>
      <c r="EG584" s="2" t="s">
        <v>232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825</v>
      </c>
      <c r="EP584" s="2" t="s">
        <v>217</v>
      </c>
      <c r="EQ584" s="2" t="s">
        <v>220</v>
      </c>
      <c r="ER584" s="2" t="s">
        <v>220</v>
      </c>
      <c r="ES584" s="2" t="s">
        <v>232</v>
      </c>
      <c r="ET584" s="2" t="s">
        <v>220</v>
      </c>
      <c r="EU584" s="4"/>
      <c r="EV584" s="8"/>
      <c r="EW584" s="4"/>
      <c r="EX584" s="8"/>
      <c r="EY584" s="7"/>
      <c r="EZ584" s="7"/>
      <c r="FA584" s="2" t="s">
        <v>825</v>
      </c>
      <c r="FB584" s="2" t="s">
        <v>217</v>
      </c>
      <c r="FC584" s="2" t="s">
        <v>220</v>
      </c>
      <c r="FD584" s="2" t="s">
        <v>220</v>
      </c>
      <c r="FE584" s="2" t="s">
        <v>232</v>
      </c>
      <c r="FF584" s="2" t="s">
        <v>220</v>
      </c>
      <c r="FG584" s="4"/>
      <c r="FH584" s="8"/>
      <c r="FI584" s="4"/>
      <c r="FJ584" s="8"/>
      <c r="FK584" s="7"/>
      <c r="FL584" s="7"/>
      <c r="FM584" s="2" t="s">
        <v>254</v>
      </c>
      <c r="FN584" s="2" t="s">
        <v>217</v>
      </c>
      <c r="FO584" s="2" t="s">
        <v>220</v>
      </c>
      <c r="FP584" s="2" t="s">
        <v>220</v>
      </c>
      <c r="FQ584" s="2" t="s">
        <v>232</v>
      </c>
      <c r="FR584" s="2" t="s">
        <v>220</v>
      </c>
      <c r="FS584" s="4"/>
      <c r="FT584" s="8"/>
      <c r="FU584" s="4"/>
      <c r="FV584" s="8"/>
      <c r="FW584" s="7"/>
      <c r="FX584" s="7"/>
      <c r="FY584" s="2" t="s">
        <v>277</v>
      </c>
      <c r="FZ584" s="2" t="s">
        <v>217</v>
      </c>
      <c r="GA584" s="2" t="s">
        <v>220</v>
      </c>
      <c r="GB584" s="2" t="s">
        <v>220</v>
      </c>
      <c r="GC584" s="2" t="s">
        <v>232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277</v>
      </c>
      <c r="GL584" s="2" t="s">
        <v>217</v>
      </c>
      <c r="GM584" s="2" t="s">
        <v>220</v>
      </c>
      <c r="GN584" s="2" t="s">
        <v>220</v>
      </c>
      <c r="GO584" s="2" t="s">
        <v>232</v>
      </c>
      <c r="GP584" s="2" t="s">
        <v>220</v>
      </c>
      <c r="GQ584" s="4"/>
      <c r="GR584" s="8"/>
      <c r="GS584" s="4"/>
      <c r="GT584" s="8"/>
      <c r="GU584" s="7"/>
      <c r="GV584" s="7"/>
      <c r="GW584" s="2" t="s">
        <v>268</v>
      </c>
      <c r="GX584" s="2" t="s">
        <v>217</v>
      </c>
      <c r="GY584" s="2" t="s">
        <v>220</v>
      </c>
      <c r="GZ584" s="2" t="s">
        <v>220</v>
      </c>
      <c r="HA584" s="2" t="s">
        <v>232</v>
      </c>
      <c r="HB584" s="2" t="s">
        <v>220</v>
      </c>
      <c r="HC584" s="4"/>
      <c r="HD584" s="8"/>
      <c r="HE584" s="4"/>
      <c r="HF584" s="8"/>
      <c r="HG584" s="7"/>
      <c r="HH584" s="7"/>
      <c r="HI584" s="2" t="s">
        <v>254</v>
      </c>
      <c r="HJ584" s="2" t="s">
        <v>217</v>
      </c>
      <c r="HK584" s="2" t="s">
        <v>220</v>
      </c>
      <c r="HL584" s="2" t="s">
        <v>220</v>
      </c>
      <c r="HM584" s="2" t="s">
        <v>232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254</v>
      </c>
      <c r="HV584" s="2" t="s">
        <v>217</v>
      </c>
      <c r="HW584" s="2" t="s">
        <v>220</v>
      </c>
      <c r="HX584" s="2" t="s">
        <v>220</v>
      </c>
      <c r="HY584" s="2" t="s">
        <v>232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230</v>
      </c>
      <c r="IH584" s="2" t="s">
        <v>217</v>
      </c>
      <c r="II584" s="2" t="s">
        <v>383</v>
      </c>
      <c r="IJ584" s="2" t="s">
        <v>220</v>
      </c>
      <c r="IK584" s="2" t="s">
        <v>232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277</v>
      </c>
      <c r="IT584" s="2" t="s">
        <v>217</v>
      </c>
      <c r="IU584" s="2" t="s">
        <v>220</v>
      </c>
      <c r="IV584" s="2" t="s">
        <v>220</v>
      </c>
      <c r="IW584" s="2" t="s">
        <v>232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254</v>
      </c>
      <c r="JF584" s="2" t="s">
        <v>217</v>
      </c>
      <c r="JG584" s="2" t="s">
        <v>220</v>
      </c>
      <c r="JH584" s="2" t="s">
        <v>220</v>
      </c>
      <c r="JI584" s="2" t="s">
        <v>232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277</v>
      </c>
      <c r="JR584" s="2" t="s">
        <v>217</v>
      </c>
      <c r="JS584" s="2" t="s">
        <v>220</v>
      </c>
      <c r="JT584" s="2" t="s">
        <v>220</v>
      </c>
      <c r="JU584" s="2" t="s">
        <v>232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832</v>
      </c>
      <c r="KD584" s="2" t="s">
        <v>217</v>
      </c>
      <c r="KE584" s="2" t="s">
        <v>220</v>
      </c>
      <c r="KF584" s="2" t="s">
        <v>220</v>
      </c>
      <c r="KG584" s="2" t="s">
        <v>232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277</v>
      </c>
      <c r="KP584" s="2" t="s">
        <v>217</v>
      </c>
      <c r="KQ584" s="2" t="s">
        <v>220</v>
      </c>
      <c r="KR584" s="2" t="s">
        <v>220</v>
      </c>
      <c r="KS584" s="2" t="s">
        <v>232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268</v>
      </c>
      <c r="LB584" s="2" t="s">
        <v>217</v>
      </c>
      <c r="LC584" s="2" t="s">
        <v>220</v>
      </c>
      <c r="LD584" s="2" t="s">
        <v>220</v>
      </c>
      <c r="LE584" s="2" t="s">
        <v>232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254</v>
      </c>
      <c r="LN584" s="2" t="s">
        <v>217</v>
      </c>
      <c r="LO584" s="2" t="s">
        <v>220</v>
      </c>
      <c r="LP584" s="2" t="s">
        <v>220</v>
      </c>
      <c r="LQ584" s="2" t="s">
        <v>232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277</v>
      </c>
      <c r="LZ584" s="2" t="s">
        <v>217</v>
      </c>
      <c r="MA584" s="2" t="s">
        <v>220</v>
      </c>
      <c r="MB584" s="2" t="s">
        <v>220</v>
      </c>
      <c r="MC584" s="2" t="s">
        <v>232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277</v>
      </c>
      <c r="ML584" s="2" t="s">
        <v>217</v>
      </c>
      <c r="MM584" s="2" t="s">
        <v>220</v>
      </c>
      <c r="MN584" s="2" t="s">
        <v>220</v>
      </c>
      <c r="MO584" s="2" t="s">
        <v>232</v>
      </c>
      <c r="MP584" s="2" t="s">
        <v>220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220</v>
      </c>
      <c r="MY584" s="2" t="s">
        <v>220</v>
      </c>
      <c r="MZ584" s="2" t="s">
        <v>220</v>
      </c>
      <c r="NA584" s="2" t="s">
        <v>220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268</v>
      </c>
      <c r="NJ584" s="2" t="s">
        <v>217</v>
      </c>
      <c r="NK584" s="2" t="s">
        <v>220</v>
      </c>
      <c r="NL584" s="2" t="s">
        <v>220</v>
      </c>
      <c r="NM584" s="2" t="s">
        <v>232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277</v>
      </c>
      <c r="NV584" s="2" t="s">
        <v>217</v>
      </c>
      <c r="NW584" s="2" t="s">
        <v>220</v>
      </c>
      <c r="NX584" s="2" t="s">
        <v>220</v>
      </c>
      <c r="NY584" s="2" t="s">
        <v>232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220</v>
      </c>
      <c r="OH584" s="2" t="s">
        <v>220</v>
      </c>
      <c r="OI584" s="2" t="s">
        <v>220</v>
      </c>
      <c r="OJ584" s="2" t="s">
        <v>220</v>
      </c>
      <c r="OK584" s="2" t="s">
        <v>220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277</v>
      </c>
      <c r="OT584" s="2" t="s">
        <v>217</v>
      </c>
      <c r="OU584" s="2" t="s">
        <v>220</v>
      </c>
      <c r="OV584" s="2" t="s">
        <v>220</v>
      </c>
      <c r="OW584" s="2" t="s">
        <v>232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277</v>
      </c>
      <c r="PF584" s="2" t="s">
        <v>217</v>
      </c>
      <c r="PG584" s="2" t="s">
        <v>220</v>
      </c>
      <c r="PH584" s="2" t="s">
        <v>220</v>
      </c>
      <c r="PI584" s="2" t="s">
        <v>232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220</v>
      </c>
      <c r="PR584" s="2" t="s">
        <v>220</v>
      </c>
      <c r="PS584" s="2" t="s">
        <v>220</v>
      </c>
      <c r="PT584" s="2" t="s">
        <v>220</v>
      </c>
      <c r="PU584" s="2" t="s">
        <v>220</v>
      </c>
      <c r="PV584" s="2" t="s">
        <v>220</v>
      </c>
      <c r="PW584" s="4">
        <v>178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>
        <v>190</v>
      </c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</row>
    <row r="585">
      <c r="A585" s="2" t="s">
        <v>4290</v>
      </c>
      <c r="B585" s="2" t="s">
        <v>209</v>
      </c>
      <c r="C585" s="2" t="s">
        <v>3945</v>
      </c>
      <c r="D585" s="2" t="s">
        <v>211</v>
      </c>
      <c r="E585" s="2" t="s">
        <v>212</v>
      </c>
      <c r="F585" s="2" t="s">
        <v>4284</v>
      </c>
      <c r="G585" s="2" t="s">
        <v>4284</v>
      </c>
      <c r="H585" s="2" t="s">
        <v>4284</v>
      </c>
      <c r="I585" s="2" t="s">
        <v>4285</v>
      </c>
      <c r="J585" s="2" t="s">
        <v>282</v>
      </c>
      <c r="K585" s="2" t="s">
        <v>3958</v>
      </c>
      <c r="L585" s="3">
        <v>68.57</v>
      </c>
      <c r="M585" s="3">
        <v>72</v>
      </c>
      <c r="N585" s="3">
        <v>149.99</v>
      </c>
      <c r="O585" s="2" t="s">
        <v>217</v>
      </c>
      <c r="P585" s="2" t="s">
        <v>1308</v>
      </c>
      <c r="Q585" s="2" t="s">
        <v>219</v>
      </c>
      <c r="R585" s="2" t="s">
        <v>220</v>
      </c>
      <c r="S585" s="2" t="s">
        <v>4286</v>
      </c>
      <c r="T585" s="2" t="s">
        <v>3210</v>
      </c>
      <c r="U585" s="2" t="s">
        <v>223</v>
      </c>
      <c r="V585" s="2" t="s">
        <v>4024</v>
      </c>
      <c r="W585" s="2" t="s">
        <v>4287</v>
      </c>
      <c r="X585" s="2" t="s">
        <v>1234</v>
      </c>
      <c r="Y585" s="2" t="s">
        <v>4288</v>
      </c>
      <c r="Z585" s="4">
        <v>116</v>
      </c>
      <c r="AA585" s="4">
        <f>=ROUNDDOWN(19.3333333333333,0)</f>
      </c>
      <c r="AB585" s="5">
        <v>6</v>
      </c>
      <c r="AC585" s="2" t="s">
        <v>363</v>
      </c>
      <c r="AD585" s="4">
        <v>130</v>
      </c>
      <c r="AE585" s="4">
        <v>130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8</v>
      </c>
      <c r="AQ585" s="8">
        <v>628.8</v>
      </c>
      <c r="AR585" s="4"/>
      <c r="AS585" s="8"/>
      <c r="AT585" s="7"/>
      <c r="AU585" s="7"/>
      <c r="AV585" s="4" t="s">
        <v>220</v>
      </c>
      <c r="AW585" s="8" t="s">
        <v>220</v>
      </c>
      <c r="AX585" s="4" t="s">
        <v>220</v>
      </c>
      <c r="AY585" s="8" t="s">
        <v>220</v>
      </c>
      <c r="AZ585" s="7" t="s">
        <v>220</v>
      </c>
      <c r="BA585" s="7" t="s">
        <v>220</v>
      </c>
      <c r="BB585" s="7">
        <v>0.6287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 t="s">
        <v>220</v>
      </c>
      <c r="BJ585" s="4">
        <v>8</v>
      </c>
      <c r="BK585" s="8">
        <v>628.8</v>
      </c>
      <c r="BL585" s="2" t="s">
        <v>2074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254</v>
      </c>
      <c r="BV585" s="2" t="s">
        <v>217</v>
      </c>
      <c r="BW585" s="2" t="s">
        <v>220</v>
      </c>
      <c r="BX585" s="2" t="s">
        <v>220</v>
      </c>
      <c r="BY585" s="2" t="s">
        <v>232</v>
      </c>
      <c r="BZ585" s="2" t="s">
        <v>220</v>
      </c>
      <c r="CA585" s="4">
        <v>2</v>
      </c>
      <c r="CB585" s="8">
        <v>155.52</v>
      </c>
      <c r="CC585" s="4"/>
      <c r="CD585" s="8"/>
      <c r="CE585" s="7"/>
      <c r="CF585" s="7"/>
      <c r="CG585" s="2" t="s">
        <v>230</v>
      </c>
      <c r="CH585" s="2" t="s">
        <v>217</v>
      </c>
      <c r="CI585" s="2" t="s">
        <v>3123</v>
      </c>
      <c r="CJ585" s="2" t="s">
        <v>1159</v>
      </c>
      <c r="CK585" s="2" t="s">
        <v>232</v>
      </c>
      <c r="CL585" s="2" t="s">
        <v>220</v>
      </c>
      <c r="CM585" s="4"/>
      <c r="CN585" s="8"/>
      <c r="CO585" s="4"/>
      <c r="CP585" s="8"/>
      <c r="CQ585" s="7"/>
      <c r="CR585" s="7"/>
      <c r="CS585" s="2" t="s">
        <v>254</v>
      </c>
      <c r="CT585" s="2" t="s">
        <v>217</v>
      </c>
      <c r="CU585" s="2" t="s">
        <v>220</v>
      </c>
      <c r="CV585" s="2" t="s">
        <v>220</v>
      </c>
      <c r="CW585" s="2" t="s">
        <v>232</v>
      </c>
      <c r="CX585" s="2" t="s">
        <v>220</v>
      </c>
      <c r="CY585" s="4">
        <v>3</v>
      </c>
      <c r="CZ585" s="8">
        <v>233.28</v>
      </c>
      <c r="DA585" s="4"/>
      <c r="DB585" s="8"/>
      <c r="DC585" s="7"/>
      <c r="DD585" s="7"/>
      <c r="DE585" s="2" t="s">
        <v>230</v>
      </c>
      <c r="DF585" s="2" t="s">
        <v>217</v>
      </c>
      <c r="DG585" s="2" t="s">
        <v>2076</v>
      </c>
      <c r="DH585" s="2" t="s">
        <v>838</v>
      </c>
      <c r="DI585" s="2" t="s">
        <v>232</v>
      </c>
      <c r="DJ585" s="2" t="s">
        <v>220</v>
      </c>
      <c r="DK585" s="4">
        <v>2</v>
      </c>
      <c r="DL585" s="8">
        <v>168</v>
      </c>
      <c r="DM585" s="4"/>
      <c r="DN585" s="8"/>
      <c r="DO585" s="7"/>
      <c r="DP585" s="7"/>
      <c r="DQ585" s="2" t="s">
        <v>230</v>
      </c>
      <c r="DR585" s="2" t="s">
        <v>217</v>
      </c>
      <c r="DS585" s="2" t="s">
        <v>2045</v>
      </c>
      <c r="DT585" s="2" t="s">
        <v>381</v>
      </c>
      <c r="DU585" s="2" t="s">
        <v>232</v>
      </c>
      <c r="DV585" s="2" t="s">
        <v>220</v>
      </c>
      <c r="DW585" s="4">
        <v>1</v>
      </c>
      <c r="DX585" s="8">
        <v>72</v>
      </c>
      <c r="DY585" s="4"/>
      <c r="DZ585" s="8"/>
      <c r="EA585" s="7"/>
      <c r="EB585" s="7"/>
      <c r="EC585" s="2" t="s">
        <v>230</v>
      </c>
      <c r="ED585" s="2" t="s">
        <v>217</v>
      </c>
      <c r="EE585" s="2" t="s">
        <v>2076</v>
      </c>
      <c r="EF585" s="2" t="s">
        <v>3413</v>
      </c>
      <c r="EG585" s="2" t="s">
        <v>232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825</v>
      </c>
      <c r="EP585" s="2" t="s">
        <v>217</v>
      </c>
      <c r="EQ585" s="2" t="s">
        <v>220</v>
      </c>
      <c r="ER585" s="2" t="s">
        <v>220</v>
      </c>
      <c r="ES585" s="2" t="s">
        <v>232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825</v>
      </c>
      <c r="FB585" s="2" t="s">
        <v>217</v>
      </c>
      <c r="FC585" s="2" t="s">
        <v>220</v>
      </c>
      <c r="FD585" s="2" t="s">
        <v>220</v>
      </c>
      <c r="FE585" s="2" t="s">
        <v>232</v>
      </c>
      <c r="FF585" s="2" t="s">
        <v>220</v>
      </c>
      <c r="FG585" s="4"/>
      <c r="FH585" s="8"/>
      <c r="FI585" s="4"/>
      <c r="FJ585" s="8"/>
      <c r="FK585" s="7"/>
      <c r="FL585" s="7"/>
      <c r="FM585" s="2" t="s">
        <v>254</v>
      </c>
      <c r="FN585" s="2" t="s">
        <v>217</v>
      </c>
      <c r="FO585" s="2" t="s">
        <v>220</v>
      </c>
      <c r="FP585" s="2" t="s">
        <v>220</v>
      </c>
      <c r="FQ585" s="2" t="s">
        <v>232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277</v>
      </c>
      <c r="FZ585" s="2" t="s">
        <v>217</v>
      </c>
      <c r="GA585" s="2" t="s">
        <v>220</v>
      </c>
      <c r="GB585" s="2" t="s">
        <v>220</v>
      </c>
      <c r="GC585" s="2" t="s">
        <v>232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277</v>
      </c>
      <c r="GL585" s="2" t="s">
        <v>217</v>
      </c>
      <c r="GM585" s="2" t="s">
        <v>220</v>
      </c>
      <c r="GN585" s="2" t="s">
        <v>220</v>
      </c>
      <c r="GO585" s="2" t="s">
        <v>232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268</v>
      </c>
      <c r="GX585" s="2" t="s">
        <v>217</v>
      </c>
      <c r="GY585" s="2" t="s">
        <v>220</v>
      </c>
      <c r="GZ585" s="2" t="s">
        <v>220</v>
      </c>
      <c r="HA585" s="2" t="s">
        <v>232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254</v>
      </c>
      <c r="HJ585" s="2" t="s">
        <v>217</v>
      </c>
      <c r="HK585" s="2" t="s">
        <v>220</v>
      </c>
      <c r="HL585" s="2" t="s">
        <v>220</v>
      </c>
      <c r="HM585" s="2" t="s">
        <v>232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254</v>
      </c>
      <c r="HV585" s="2" t="s">
        <v>217</v>
      </c>
      <c r="HW585" s="2" t="s">
        <v>220</v>
      </c>
      <c r="HX585" s="2" t="s">
        <v>220</v>
      </c>
      <c r="HY585" s="2" t="s">
        <v>232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230</v>
      </c>
      <c r="IH585" s="2" t="s">
        <v>217</v>
      </c>
      <c r="II585" s="2" t="s">
        <v>4288</v>
      </c>
      <c r="IJ585" s="2" t="s">
        <v>220</v>
      </c>
      <c r="IK585" s="2" t="s">
        <v>232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277</v>
      </c>
      <c r="IT585" s="2" t="s">
        <v>217</v>
      </c>
      <c r="IU585" s="2" t="s">
        <v>220</v>
      </c>
      <c r="IV585" s="2" t="s">
        <v>220</v>
      </c>
      <c r="IW585" s="2" t="s">
        <v>232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254</v>
      </c>
      <c r="JF585" s="2" t="s">
        <v>217</v>
      </c>
      <c r="JG585" s="2" t="s">
        <v>220</v>
      </c>
      <c r="JH585" s="2" t="s">
        <v>220</v>
      </c>
      <c r="JI585" s="2" t="s">
        <v>232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277</v>
      </c>
      <c r="JR585" s="2" t="s">
        <v>217</v>
      </c>
      <c r="JS585" s="2" t="s">
        <v>220</v>
      </c>
      <c r="JT585" s="2" t="s">
        <v>220</v>
      </c>
      <c r="JU585" s="2" t="s">
        <v>232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832</v>
      </c>
      <c r="KD585" s="2" t="s">
        <v>217</v>
      </c>
      <c r="KE585" s="2" t="s">
        <v>220</v>
      </c>
      <c r="KF585" s="2" t="s">
        <v>220</v>
      </c>
      <c r="KG585" s="2" t="s">
        <v>232</v>
      </c>
      <c r="KH585" s="2" t="s">
        <v>220</v>
      </c>
      <c r="KI585" s="4"/>
      <c r="KJ585" s="8"/>
      <c r="KK585" s="4"/>
      <c r="KL585" s="8"/>
      <c r="KM585" s="7"/>
      <c r="KN585" s="7"/>
      <c r="KO585" s="2" t="s">
        <v>277</v>
      </c>
      <c r="KP585" s="2" t="s">
        <v>217</v>
      </c>
      <c r="KQ585" s="2" t="s">
        <v>220</v>
      </c>
      <c r="KR585" s="2" t="s">
        <v>220</v>
      </c>
      <c r="KS585" s="2" t="s">
        <v>232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268</v>
      </c>
      <c r="LB585" s="2" t="s">
        <v>217</v>
      </c>
      <c r="LC585" s="2" t="s">
        <v>220</v>
      </c>
      <c r="LD585" s="2" t="s">
        <v>220</v>
      </c>
      <c r="LE585" s="2" t="s">
        <v>232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254</v>
      </c>
      <c r="LN585" s="2" t="s">
        <v>217</v>
      </c>
      <c r="LO585" s="2" t="s">
        <v>220</v>
      </c>
      <c r="LP585" s="2" t="s">
        <v>220</v>
      </c>
      <c r="LQ585" s="2" t="s">
        <v>232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277</v>
      </c>
      <c r="LZ585" s="2" t="s">
        <v>217</v>
      </c>
      <c r="MA585" s="2" t="s">
        <v>220</v>
      </c>
      <c r="MB585" s="2" t="s">
        <v>220</v>
      </c>
      <c r="MC585" s="2" t="s">
        <v>232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277</v>
      </c>
      <c r="ML585" s="2" t="s">
        <v>217</v>
      </c>
      <c r="MM585" s="2" t="s">
        <v>220</v>
      </c>
      <c r="MN585" s="2" t="s">
        <v>220</v>
      </c>
      <c r="MO585" s="2" t="s">
        <v>232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220</v>
      </c>
      <c r="MY585" s="2" t="s">
        <v>220</v>
      </c>
      <c r="MZ585" s="2" t="s">
        <v>220</v>
      </c>
      <c r="NA585" s="2" t="s">
        <v>220</v>
      </c>
      <c r="NB585" s="2" t="s">
        <v>220</v>
      </c>
      <c r="NC585" s="4"/>
      <c r="ND585" s="8"/>
      <c r="NE585" s="4"/>
      <c r="NF585" s="8"/>
      <c r="NG585" s="7"/>
      <c r="NH585" s="7"/>
      <c r="NI585" s="2" t="s">
        <v>268</v>
      </c>
      <c r="NJ585" s="2" t="s">
        <v>217</v>
      </c>
      <c r="NK585" s="2" t="s">
        <v>220</v>
      </c>
      <c r="NL585" s="2" t="s">
        <v>220</v>
      </c>
      <c r="NM585" s="2" t="s">
        <v>232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277</v>
      </c>
      <c r="NV585" s="2" t="s">
        <v>217</v>
      </c>
      <c r="NW585" s="2" t="s">
        <v>220</v>
      </c>
      <c r="NX585" s="2" t="s">
        <v>220</v>
      </c>
      <c r="NY585" s="2" t="s">
        <v>232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220</v>
      </c>
      <c r="OH585" s="2" t="s">
        <v>220</v>
      </c>
      <c r="OI585" s="2" t="s">
        <v>220</v>
      </c>
      <c r="OJ585" s="2" t="s">
        <v>220</v>
      </c>
      <c r="OK585" s="2" t="s">
        <v>220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277</v>
      </c>
      <c r="OT585" s="2" t="s">
        <v>217</v>
      </c>
      <c r="OU585" s="2" t="s">
        <v>220</v>
      </c>
      <c r="OV585" s="2" t="s">
        <v>220</v>
      </c>
      <c r="OW585" s="2" t="s">
        <v>232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277</v>
      </c>
      <c r="PF585" s="2" t="s">
        <v>217</v>
      </c>
      <c r="PG585" s="2" t="s">
        <v>220</v>
      </c>
      <c r="PH585" s="2" t="s">
        <v>220</v>
      </c>
      <c r="PI585" s="2" t="s">
        <v>232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220</v>
      </c>
      <c r="PS585" s="2" t="s">
        <v>220</v>
      </c>
      <c r="PT585" s="2" t="s">
        <v>220</v>
      </c>
      <c r="PU585" s="2" t="s">
        <v>220</v>
      </c>
      <c r="PV585" s="2" t="s">
        <v>220</v>
      </c>
      <c r="PW585" s="4">
        <v>116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>
        <v>130</v>
      </c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</row>
    <row r="586">
      <c r="A586" s="2" t="s">
        <v>4291</v>
      </c>
      <c r="B586" s="2" t="s">
        <v>209</v>
      </c>
      <c r="C586" s="2" t="s">
        <v>3945</v>
      </c>
      <c r="D586" s="2" t="s">
        <v>4292</v>
      </c>
      <c r="E586" s="2" t="s">
        <v>4293</v>
      </c>
      <c r="F586" s="2" t="s">
        <v>4040</v>
      </c>
      <c r="G586" s="2" t="s">
        <v>4040</v>
      </c>
      <c r="H586" s="2" t="s">
        <v>4040</v>
      </c>
      <c r="I586" s="2" t="s">
        <v>4294</v>
      </c>
      <c r="J586" s="2" t="s">
        <v>4295</v>
      </c>
      <c r="K586" s="2" t="s">
        <v>3958</v>
      </c>
      <c r="L586" s="3">
        <v>22.05</v>
      </c>
      <c r="M586" s="3">
        <v>23.15</v>
      </c>
      <c r="N586" s="3">
        <v>44.99</v>
      </c>
      <c r="O586" s="2" t="s">
        <v>217</v>
      </c>
      <c r="P586" s="2" t="s">
        <v>405</v>
      </c>
      <c r="Q586" s="2" t="s">
        <v>219</v>
      </c>
      <c r="R586" s="2" t="s">
        <v>220</v>
      </c>
      <c r="S586" s="2" t="s">
        <v>4014</v>
      </c>
      <c r="T586" s="2" t="s">
        <v>220</v>
      </c>
      <c r="U586" s="2" t="s">
        <v>220</v>
      </c>
      <c r="V586" s="2" t="s">
        <v>1585</v>
      </c>
      <c r="W586" s="2" t="s">
        <v>3015</v>
      </c>
      <c r="X586" s="2" t="s">
        <v>1672</v>
      </c>
      <c r="Y586" s="2" t="s">
        <v>582</v>
      </c>
      <c r="Z586" s="4">
        <v>263</v>
      </c>
      <c r="AA586" s="4">
        <f>=ROUNDDOWN(11.4347826086957,0)</f>
      </c>
      <c r="AB586" s="5">
        <v>23</v>
      </c>
      <c r="AC586" s="2" t="s">
        <v>900</v>
      </c>
      <c r="AD586" s="4">
        <v>260</v>
      </c>
      <c r="AE586" s="4">
        <v>960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38</v>
      </c>
      <c r="AQ586" s="8">
        <v>971.48</v>
      </c>
      <c r="AR586" s="4"/>
      <c r="AS586" s="8"/>
      <c r="AT586" s="7"/>
      <c r="AU586" s="7"/>
      <c r="AV586" s="4">
        <v>38</v>
      </c>
      <c r="AW586" s="8">
        <v>971.48</v>
      </c>
      <c r="AX586" s="4"/>
      <c r="AY586" s="8"/>
      <c r="AZ586" s="7"/>
      <c r="BA586" s="7"/>
      <c r="BB586" s="7">
        <v>1</v>
      </c>
      <c r="BC586" s="4">
        <v>41</v>
      </c>
      <c r="BD586" s="8">
        <v>1032.1</v>
      </c>
      <c r="BE586" s="4" t="s">
        <v>220</v>
      </c>
      <c r="BF586" s="8" t="s">
        <v>220</v>
      </c>
      <c r="BG586" s="7" t="s">
        <v>220</v>
      </c>
      <c r="BH586" s="7" t="s">
        <v>220</v>
      </c>
      <c r="BI586" s="7">
        <v>0.9413</v>
      </c>
      <c r="BJ586" s="4">
        <v>38</v>
      </c>
      <c r="BK586" s="8">
        <v>971.48</v>
      </c>
      <c r="BL586" s="2" t="s">
        <v>4296</v>
      </c>
      <c r="BM586" s="7">
        <v>1</v>
      </c>
      <c r="BN586" s="7">
        <v>1</v>
      </c>
      <c r="BO586" s="4">
        <v>16</v>
      </c>
      <c r="BP586" s="8">
        <v>371.36</v>
      </c>
      <c r="BQ586" s="4"/>
      <c r="BR586" s="8"/>
      <c r="BS586" s="7"/>
      <c r="BT586" s="7"/>
      <c r="BU586" s="2" t="s">
        <v>230</v>
      </c>
      <c r="BV586" s="2" t="s">
        <v>217</v>
      </c>
      <c r="BW586" s="2" t="s">
        <v>220</v>
      </c>
      <c r="BX586" s="2" t="s">
        <v>2667</v>
      </c>
      <c r="BY586" s="2" t="s">
        <v>232</v>
      </c>
      <c r="BZ586" s="2" t="s">
        <v>220</v>
      </c>
      <c r="CA586" s="4"/>
      <c r="CB586" s="8"/>
      <c r="CC586" s="4"/>
      <c r="CD586" s="8"/>
      <c r="CE586" s="7"/>
      <c r="CF586" s="7"/>
      <c r="CG586" s="2" t="s">
        <v>230</v>
      </c>
      <c r="CH586" s="2" t="s">
        <v>217</v>
      </c>
      <c r="CI586" s="2" t="s">
        <v>585</v>
      </c>
      <c r="CJ586" s="2" t="s">
        <v>2353</v>
      </c>
      <c r="CK586" s="2" t="s">
        <v>232</v>
      </c>
      <c r="CL586" s="2" t="s">
        <v>220</v>
      </c>
      <c r="CM586" s="4"/>
      <c r="CN586" s="8"/>
      <c r="CO586" s="4"/>
      <c r="CP586" s="8"/>
      <c r="CQ586" s="7"/>
      <c r="CR586" s="7"/>
      <c r="CS586" s="2" t="s">
        <v>230</v>
      </c>
      <c r="CT586" s="2" t="s">
        <v>274</v>
      </c>
      <c r="CU586" s="2" t="s">
        <v>2693</v>
      </c>
      <c r="CV586" s="2" t="s">
        <v>3321</v>
      </c>
      <c r="CW586" s="2" t="s">
        <v>232</v>
      </c>
      <c r="CX586" s="2" t="s">
        <v>220</v>
      </c>
      <c r="CY586" s="4">
        <v>7</v>
      </c>
      <c r="CZ586" s="8">
        <v>156.59</v>
      </c>
      <c r="DA586" s="4"/>
      <c r="DB586" s="8"/>
      <c r="DC586" s="7"/>
      <c r="DD586" s="7"/>
      <c r="DE586" s="2" t="s">
        <v>230</v>
      </c>
      <c r="DF586" s="2" t="s">
        <v>217</v>
      </c>
      <c r="DG586" s="2" t="s">
        <v>593</v>
      </c>
      <c r="DH586" s="2" t="s">
        <v>1692</v>
      </c>
      <c r="DI586" s="2" t="s">
        <v>232</v>
      </c>
      <c r="DJ586" s="2" t="s">
        <v>220</v>
      </c>
      <c r="DK586" s="4">
        <v>8</v>
      </c>
      <c r="DL586" s="8">
        <v>274.64</v>
      </c>
      <c r="DM586" s="4"/>
      <c r="DN586" s="8"/>
      <c r="DO586" s="7"/>
      <c r="DP586" s="7"/>
      <c r="DQ586" s="2" t="s">
        <v>230</v>
      </c>
      <c r="DR586" s="2" t="s">
        <v>217</v>
      </c>
      <c r="DS586" s="2" t="s">
        <v>591</v>
      </c>
      <c r="DT586" s="2" t="s">
        <v>4297</v>
      </c>
      <c r="DU586" s="2" t="s">
        <v>232</v>
      </c>
      <c r="DV586" s="2" t="s">
        <v>220</v>
      </c>
      <c r="DW586" s="4">
        <v>2</v>
      </c>
      <c r="DX586" s="8">
        <v>40.38</v>
      </c>
      <c r="DY586" s="4"/>
      <c r="DZ586" s="8"/>
      <c r="EA586" s="7"/>
      <c r="EB586" s="7"/>
      <c r="EC586" s="2" t="s">
        <v>230</v>
      </c>
      <c r="ED586" s="2" t="s">
        <v>217</v>
      </c>
      <c r="EE586" s="2" t="s">
        <v>3929</v>
      </c>
      <c r="EF586" s="2" t="s">
        <v>2924</v>
      </c>
      <c r="EG586" s="2" t="s">
        <v>232</v>
      </c>
      <c r="EH586" s="2" t="s">
        <v>220</v>
      </c>
      <c r="EI586" s="4"/>
      <c r="EJ586" s="8"/>
      <c r="EK586" s="4"/>
      <c r="EL586" s="8"/>
      <c r="EM586" s="7"/>
      <c r="EN586" s="7"/>
      <c r="EO586" s="2" t="s">
        <v>230</v>
      </c>
      <c r="EP586" s="2" t="s">
        <v>217</v>
      </c>
      <c r="EQ586" s="2" t="s">
        <v>4298</v>
      </c>
      <c r="ER586" s="2" t="s">
        <v>506</v>
      </c>
      <c r="ES586" s="2" t="s">
        <v>232</v>
      </c>
      <c r="ET586" s="2" t="s">
        <v>220</v>
      </c>
      <c r="EU586" s="4">
        <v>2</v>
      </c>
      <c r="EV586" s="8">
        <v>48.62</v>
      </c>
      <c r="EW586" s="4"/>
      <c r="EX586" s="8"/>
      <c r="EY586" s="7"/>
      <c r="EZ586" s="7"/>
      <c r="FA586" s="2" t="s">
        <v>230</v>
      </c>
      <c r="FB586" s="2" t="s">
        <v>217</v>
      </c>
      <c r="FC586" s="2" t="s">
        <v>4299</v>
      </c>
      <c r="FD586" s="2" t="s">
        <v>1453</v>
      </c>
      <c r="FE586" s="2" t="s">
        <v>232</v>
      </c>
      <c r="FF586" s="2" t="s">
        <v>220</v>
      </c>
      <c r="FG586" s="4"/>
      <c r="FH586" s="8"/>
      <c r="FI586" s="4"/>
      <c r="FJ586" s="8"/>
      <c r="FK586" s="7"/>
      <c r="FL586" s="7"/>
      <c r="FM586" s="2" t="s">
        <v>230</v>
      </c>
      <c r="FN586" s="2" t="s">
        <v>217</v>
      </c>
      <c r="FO586" s="2" t="s">
        <v>246</v>
      </c>
      <c r="FP586" s="2" t="s">
        <v>236</v>
      </c>
      <c r="FQ586" s="2" t="s">
        <v>232</v>
      </c>
      <c r="FR586" s="2" t="s">
        <v>220</v>
      </c>
      <c r="FS586" s="4"/>
      <c r="FT586" s="8"/>
      <c r="FU586" s="4"/>
      <c r="FV586" s="8"/>
      <c r="FW586" s="7"/>
      <c r="FX586" s="7"/>
      <c r="FY586" s="2" t="s">
        <v>277</v>
      </c>
      <c r="FZ586" s="2" t="s">
        <v>217</v>
      </c>
      <c r="GA586" s="2" t="s">
        <v>220</v>
      </c>
      <c r="GB586" s="2" t="s">
        <v>220</v>
      </c>
      <c r="GC586" s="2" t="s">
        <v>232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277</v>
      </c>
      <c r="GL586" s="2" t="s">
        <v>217</v>
      </c>
      <c r="GM586" s="2" t="s">
        <v>220</v>
      </c>
      <c r="GN586" s="2" t="s">
        <v>220</v>
      </c>
      <c r="GO586" s="2" t="s">
        <v>232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268</v>
      </c>
      <c r="GX586" s="2" t="s">
        <v>217</v>
      </c>
      <c r="GY586" s="2" t="s">
        <v>220</v>
      </c>
      <c r="GZ586" s="2" t="s">
        <v>220</v>
      </c>
      <c r="HA586" s="2" t="s">
        <v>232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230</v>
      </c>
      <c r="HJ586" s="2" t="s">
        <v>217</v>
      </c>
      <c r="HK586" s="2" t="s">
        <v>3421</v>
      </c>
      <c r="HL586" s="2" t="s">
        <v>220</v>
      </c>
      <c r="HM586" s="2" t="s">
        <v>232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230</v>
      </c>
      <c r="HV586" s="2" t="s">
        <v>217</v>
      </c>
      <c r="HW586" s="2" t="s">
        <v>599</v>
      </c>
      <c r="HX586" s="2" t="s">
        <v>220</v>
      </c>
      <c r="HY586" s="2" t="s">
        <v>232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230</v>
      </c>
      <c r="IH586" s="2" t="s">
        <v>217</v>
      </c>
      <c r="II586" s="2" t="s">
        <v>591</v>
      </c>
      <c r="IJ586" s="2" t="s">
        <v>4002</v>
      </c>
      <c r="IK586" s="2" t="s">
        <v>232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277</v>
      </c>
      <c r="IT586" s="2" t="s">
        <v>217</v>
      </c>
      <c r="IU586" s="2" t="s">
        <v>220</v>
      </c>
      <c r="IV586" s="2" t="s">
        <v>220</v>
      </c>
      <c r="IW586" s="2" t="s">
        <v>232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254</v>
      </c>
      <c r="JF586" s="2" t="s">
        <v>217</v>
      </c>
      <c r="JG586" s="2" t="s">
        <v>220</v>
      </c>
      <c r="JH586" s="2" t="s">
        <v>220</v>
      </c>
      <c r="JI586" s="2" t="s">
        <v>232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277</v>
      </c>
      <c r="JR586" s="2" t="s">
        <v>217</v>
      </c>
      <c r="JS586" s="2" t="s">
        <v>2286</v>
      </c>
      <c r="JT586" s="2" t="s">
        <v>220</v>
      </c>
      <c r="JU586" s="2" t="s">
        <v>232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277</v>
      </c>
      <c r="KD586" s="2" t="s">
        <v>217</v>
      </c>
      <c r="KE586" s="2" t="s">
        <v>220</v>
      </c>
      <c r="KF586" s="2" t="s">
        <v>220</v>
      </c>
      <c r="KG586" s="2" t="s">
        <v>232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254</v>
      </c>
      <c r="KP586" s="2" t="s">
        <v>217</v>
      </c>
      <c r="KQ586" s="2" t="s">
        <v>220</v>
      </c>
      <c r="KR586" s="2" t="s">
        <v>220</v>
      </c>
      <c r="KS586" s="2" t="s">
        <v>232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268</v>
      </c>
      <c r="LB586" s="2" t="s">
        <v>217</v>
      </c>
      <c r="LC586" s="2" t="s">
        <v>220</v>
      </c>
      <c r="LD586" s="2" t="s">
        <v>220</v>
      </c>
      <c r="LE586" s="2" t="s">
        <v>232</v>
      </c>
      <c r="LF586" s="2" t="s">
        <v>220</v>
      </c>
      <c r="LG586" s="4">
        <v>3</v>
      </c>
      <c r="LH586" s="8">
        <v>79.89</v>
      </c>
      <c r="LI586" s="4"/>
      <c r="LJ586" s="8"/>
      <c r="LK586" s="7"/>
      <c r="LL586" s="7"/>
      <c r="LM586" s="2" t="s">
        <v>230</v>
      </c>
      <c r="LN586" s="2" t="s">
        <v>217</v>
      </c>
      <c r="LO586" s="2" t="s">
        <v>1265</v>
      </c>
      <c r="LP586" s="2" t="s">
        <v>1012</v>
      </c>
      <c r="LQ586" s="2" t="s">
        <v>232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230</v>
      </c>
      <c r="LZ586" s="2" t="s">
        <v>270</v>
      </c>
      <c r="MA586" s="2" t="s">
        <v>543</v>
      </c>
      <c r="MB586" s="2" t="s">
        <v>220</v>
      </c>
      <c r="MC586" s="2" t="s">
        <v>232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277</v>
      </c>
      <c r="ML586" s="2" t="s">
        <v>217</v>
      </c>
      <c r="MM586" s="2" t="s">
        <v>220</v>
      </c>
      <c r="MN586" s="2" t="s">
        <v>220</v>
      </c>
      <c r="MO586" s="2" t="s">
        <v>232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230</v>
      </c>
      <c r="MX586" s="2" t="s">
        <v>274</v>
      </c>
      <c r="MY586" s="2" t="s">
        <v>3929</v>
      </c>
      <c r="MZ586" s="2" t="s">
        <v>2742</v>
      </c>
      <c r="NA586" s="2" t="s">
        <v>232</v>
      </c>
      <c r="NB586" s="2" t="s">
        <v>220</v>
      </c>
      <c r="NC586" s="4"/>
      <c r="ND586" s="8"/>
      <c r="NE586" s="4"/>
      <c r="NF586" s="8"/>
      <c r="NG586" s="7"/>
      <c r="NH586" s="7"/>
      <c r="NI586" s="2" t="s">
        <v>220</v>
      </c>
      <c r="NJ586" s="2" t="s">
        <v>220</v>
      </c>
      <c r="NK586" s="2" t="s">
        <v>220</v>
      </c>
      <c r="NL586" s="2" t="s">
        <v>220</v>
      </c>
      <c r="NM586" s="2" t="s">
        <v>220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277</v>
      </c>
      <c r="NV586" s="2" t="s">
        <v>217</v>
      </c>
      <c r="NW586" s="2" t="s">
        <v>220</v>
      </c>
      <c r="NX586" s="2" t="s">
        <v>220</v>
      </c>
      <c r="NY586" s="2" t="s">
        <v>232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220</v>
      </c>
      <c r="OH586" s="2" t="s">
        <v>220</v>
      </c>
      <c r="OI586" s="2" t="s">
        <v>220</v>
      </c>
      <c r="OJ586" s="2" t="s">
        <v>220</v>
      </c>
      <c r="OK586" s="2" t="s">
        <v>220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230</v>
      </c>
      <c r="OT586" s="2" t="s">
        <v>270</v>
      </c>
      <c r="OU586" s="2" t="s">
        <v>2022</v>
      </c>
      <c r="OV586" s="2" t="s">
        <v>4300</v>
      </c>
      <c r="OW586" s="2" t="s">
        <v>232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220</v>
      </c>
      <c r="PG586" s="2" t="s">
        <v>220</v>
      </c>
      <c r="PH586" s="2" t="s">
        <v>220</v>
      </c>
      <c r="PI586" s="2" t="s">
        <v>220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416</v>
      </c>
      <c r="PR586" s="2" t="s">
        <v>270</v>
      </c>
      <c r="PS586" s="2" t="s">
        <v>220</v>
      </c>
      <c r="PT586" s="2" t="s">
        <v>220</v>
      </c>
      <c r="PU586" s="2" t="s">
        <v>232</v>
      </c>
      <c r="PV586" s="2" t="s">
        <v>220</v>
      </c>
      <c r="PW586" s="4">
        <v>263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>
        <v>260</v>
      </c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>
        <v>700</v>
      </c>
      <c r="SZ586" s="4"/>
      <c r="TA586" s="4"/>
      <c r="TB586" s="4"/>
      <c r="TC586" s="4"/>
      <c r="TD586" s="4"/>
      <c r="TE586" s="4"/>
      <c r="TF586" s="4"/>
      <c r="TG586" s="4"/>
      <c r="TH586" s="4"/>
    </row>
    <row r="587">
      <c r="A587" s="2" t="s">
        <v>4301</v>
      </c>
      <c r="B587" s="2" t="s">
        <v>209</v>
      </c>
      <c r="C587" s="2" t="s">
        <v>3945</v>
      </c>
      <c r="D587" s="2" t="s">
        <v>4292</v>
      </c>
      <c r="E587" s="2" t="s">
        <v>4293</v>
      </c>
      <c r="F587" s="2" t="s">
        <v>4040</v>
      </c>
      <c r="G587" s="2" t="s">
        <v>4040</v>
      </c>
      <c r="H587" s="2" t="s">
        <v>4040</v>
      </c>
      <c r="I587" s="2" t="s">
        <v>4294</v>
      </c>
      <c r="J587" s="2" t="s">
        <v>4295</v>
      </c>
      <c r="K587" s="2" t="s">
        <v>2567</v>
      </c>
      <c r="L587" s="3">
        <v>22.05</v>
      </c>
      <c r="M587" s="3">
        <v>23.15</v>
      </c>
      <c r="N587" s="3">
        <v>44.99</v>
      </c>
      <c r="O587" s="2" t="s">
        <v>217</v>
      </c>
      <c r="P587" s="2" t="s">
        <v>405</v>
      </c>
      <c r="Q587" s="2" t="s">
        <v>219</v>
      </c>
      <c r="R587" s="2" t="s">
        <v>220</v>
      </c>
      <c r="S587" s="2" t="s">
        <v>4014</v>
      </c>
      <c r="T587" s="2" t="s">
        <v>220</v>
      </c>
      <c r="U587" s="2" t="s">
        <v>220</v>
      </c>
      <c r="V587" s="2" t="s">
        <v>1585</v>
      </c>
      <c r="W587" s="2" t="s">
        <v>3015</v>
      </c>
      <c r="X587" s="2" t="s">
        <v>1672</v>
      </c>
      <c r="Y587" s="2" t="s">
        <v>582</v>
      </c>
      <c r="Z587" s="4">
        <v>474</v>
      </c>
      <c r="AA587" s="4">
        <f>=ROUNDDOWN(79,0)</f>
      </c>
      <c r="AB587" s="5">
        <v>6</v>
      </c>
      <c r="AC587" s="2" t="s">
        <v>220</v>
      </c>
      <c r="AD587" s="4"/>
      <c r="AE587" s="4"/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3</v>
      </c>
      <c r="AQ587" s="8">
        <v>60.62</v>
      </c>
      <c r="AR587" s="4"/>
      <c r="AS587" s="8"/>
      <c r="AT587" s="7"/>
      <c r="AU587" s="7"/>
      <c r="AV587" s="4">
        <v>3</v>
      </c>
      <c r="AW587" s="8">
        <v>60.62</v>
      </c>
      <c r="AX587" s="4"/>
      <c r="AY587" s="8"/>
      <c r="AZ587" s="7"/>
      <c r="BA587" s="7"/>
      <c r="BB587" s="7">
        <v>1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>
        <v>0.0587</v>
      </c>
      <c r="BJ587" s="4">
        <v>3</v>
      </c>
      <c r="BK587" s="8">
        <v>60.62</v>
      </c>
      <c r="BL587" s="2" t="s">
        <v>2078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230</v>
      </c>
      <c r="BV587" s="2" t="s">
        <v>217</v>
      </c>
      <c r="BW587" s="2" t="s">
        <v>220</v>
      </c>
      <c r="BX587" s="2" t="s">
        <v>2667</v>
      </c>
      <c r="BY587" s="2" t="s">
        <v>232</v>
      </c>
      <c r="BZ587" s="2" t="s">
        <v>220</v>
      </c>
      <c r="CA587" s="4"/>
      <c r="CB587" s="8"/>
      <c r="CC587" s="4"/>
      <c r="CD587" s="8"/>
      <c r="CE587" s="7"/>
      <c r="CF587" s="7"/>
      <c r="CG587" s="2" t="s">
        <v>230</v>
      </c>
      <c r="CH587" s="2" t="s">
        <v>217</v>
      </c>
      <c r="CI587" s="2" t="s">
        <v>585</v>
      </c>
      <c r="CJ587" s="2" t="s">
        <v>1689</v>
      </c>
      <c r="CK587" s="2" t="s">
        <v>232</v>
      </c>
      <c r="CL587" s="2" t="s">
        <v>220</v>
      </c>
      <c r="CM587" s="4"/>
      <c r="CN587" s="8"/>
      <c r="CO587" s="4"/>
      <c r="CP587" s="8"/>
      <c r="CQ587" s="7"/>
      <c r="CR587" s="7"/>
      <c r="CS587" s="2" t="s">
        <v>230</v>
      </c>
      <c r="CT587" s="2" t="s">
        <v>274</v>
      </c>
      <c r="CU587" s="2" t="s">
        <v>2693</v>
      </c>
      <c r="CV587" s="2" t="s">
        <v>1516</v>
      </c>
      <c r="CW587" s="2" t="s">
        <v>232</v>
      </c>
      <c r="CX587" s="2" t="s">
        <v>220</v>
      </c>
      <c r="CY587" s="4">
        <v>1</v>
      </c>
      <c r="CZ587" s="8">
        <v>22.37</v>
      </c>
      <c r="DA587" s="4"/>
      <c r="DB587" s="8"/>
      <c r="DC587" s="7"/>
      <c r="DD587" s="7"/>
      <c r="DE587" s="2" t="s">
        <v>230</v>
      </c>
      <c r="DF587" s="2" t="s">
        <v>217</v>
      </c>
      <c r="DG587" s="2" t="s">
        <v>593</v>
      </c>
      <c r="DH587" s="2" t="s">
        <v>1680</v>
      </c>
      <c r="DI587" s="2" t="s">
        <v>232</v>
      </c>
      <c r="DJ587" s="2" t="s">
        <v>220</v>
      </c>
      <c r="DK587" s="4"/>
      <c r="DL587" s="8"/>
      <c r="DM587" s="4"/>
      <c r="DN587" s="8"/>
      <c r="DO587" s="7"/>
      <c r="DP587" s="7"/>
      <c r="DQ587" s="2" t="s">
        <v>230</v>
      </c>
      <c r="DR587" s="2" t="s">
        <v>217</v>
      </c>
      <c r="DS587" s="2" t="s">
        <v>591</v>
      </c>
      <c r="DT587" s="2" t="s">
        <v>1545</v>
      </c>
      <c r="DU587" s="2" t="s">
        <v>232</v>
      </c>
      <c r="DV587" s="2" t="s">
        <v>220</v>
      </c>
      <c r="DW587" s="4">
        <v>2</v>
      </c>
      <c r="DX587" s="8">
        <v>38.25</v>
      </c>
      <c r="DY587" s="4"/>
      <c r="DZ587" s="8"/>
      <c r="EA587" s="7"/>
      <c r="EB587" s="7"/>
      <c r="EC587" s="2" t="s">
        <v>230</v>
      </c>
      <c r="ED587" s="2" t="s">
        <v>217</v>
      </c>
      <c r="EE587" s="2" t="s">
        <v>3929</v>
      </c>
      <c r="EF587" s="2" t="s">
        <v>1678</v>
      </c>
      <c r="EG587" s="2" t="s">
        <v>232</v>
      </c>
      <c r="EH587" s="2" t="s">
        <v>220</v>
      </c>
      <c r="EI587" s="4"/>
      <c r="EJ587" s="8"/>
      <c r="EK587" s="4"/>
      <c r="EL587" s="8"/>
      <c r="EM587" s="7"/>
      <c r="EN587" s="7"/>
      <c r="EO587" s="2" t="s">
        <v>1188</v>
      </c>
      <c r="EP587" s="2" t="s">
        <v>270</v>
      </c>
      <c r="EQ587" s="2" t="s">
        <v>4298</v>
      </c>
      <c r="ER587" s="2" t="s">
        <v>1090</v>
      </c>
      <c r="ES587" s="2" t="s">
        <v>232</v>
      </c>
      <c r="ET587" s="2" t="s">
        <v>220</v>
      </c>
      <c r="EU587" s="4"/>
      <c r="EV587" s="8"/>
      <c r="EW587" s="4"/>
      <c r="EX587" s="8"/>
      <c r="EY587" s="7"/>
      <c r="EZ587" s="7"/>
      <c r="FA587" s="2" t="s">
        <v>230</v>
      </c>
      <c r="FB587" s="2" t="s">
        <v>217</v>
      </c>
      <c r="FC587" s="2" t="s">
        <v>4299</v>
      </c>
      <c r="FD587" s="2" t="s">
        <v>687</v>
      </c>
      <c r="FE587" s="2" t="s">
        <v>232</v>
      </c>
      <c r="FF587" s="2" t="s">
        <v>220</v>
      </c>
      <c r="FG587" s="4"/>
      <c r="FH587" s="8"/>
      <c r="FI587" s="4"/>
      <c r="FJ587" s="8"/>
      <c r="FK587" s="7"/>
      <c r="FL587" s="7"/>
      <c r="FM587" s="2" t="s">
        <v>230</v>
      </c>
      <c r="FN587" s="2" t="s">
        <v>217</v>
      </c>
      <c r="FO587" s="2" t="s">
        <v>246</v>
      </c>
      <c r="FP587" s="2" t="s">
        <v>236</v>
      </c>
      <c r="FQ587" s="2" t="s">
        <v>232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277</v>
      </c>
      <c r="FZ587" s="2" t="s">
        <v>217</v>
      </c>
      <c r="GA587" s="2" t="s">
        <v>220</v>
      </c>
      <c r="GB587" s="2" t="s">
        <v>220</v>
      </c>
      <c r="GC587" s="2" t="s">
        <v>232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277</v>
      </c>
      <c r="GL587" s="2" t="s">
        <v>217</v>
      </c>
      <c r="GM587" s="2" t="s">
        <v>220</v>
      </c>
      <c r="GN587" s="2" t="s">
        <v>220</v>
      </c>
      <c r="GO587" s="2" t="s">
        <v>232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268</v>
      </c>
      <c r="GX587" s="2" t="s">
        <v>217</v>
      </c>
      <c r="GY587" s="2" t="s">
        <v>220</v>
      </c>
      <c r="GZ587" s="2" t="s">
        <v>220</v>
      </c>
      <c r="HA587" s="2" t="s">
        <v>232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230</v>
      </c>
      <c r="HJ587" s="2" t="s">
        <v>217</v>
      </c>
      <c r="HK587" s="2" t="s">
        <v>3421</v>
      </c>
      <c r="HL587" s="2" t="s">
        <v>220</v>
      </c>
      <c r="HM587" s="2" t="s">
        <v>232</v>
      </c>
      <c r="HN587" s="2" t="s">
        <v>220</v>
      </c>
      <c r="HO587" s="4"/>
      <c r="HP587" s="8"/>
      <c r="HQ587" s="4"/>
      <c r="HR587" s="8"/>
      <c r="HS587" s="7"/>
      <c r="HT587" s="7"/>
      <c r="HU587" s="2" t="s">
        <v>386</v>
      </c>
      <c r="HV587" s="2" t="s">
        <v>217</v>
      </c>
      <c r="HW587" s="2" t="s">
        <v>220</v>
      </c>
      <c r="HX587" s="2" t="s">
        <v>220</v>
      </c>
      <c r="HY587" s="2" t="s">
        <v>232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230</v>
      </c>
      <c r="IH587" s="2" t="s">
        <v>217</v>
      </c>
      <c r="II587" s="2" t="s">
        <v>591</v>
      </c>
      <c r="IJ587" s="2" t="s">
        <v>4302</v>
      </c>
      <c r="IK587" s="2" t="s">
        <v>232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277</v>
      </c>
      <c r="IT587" s="2" t="s">
        <v>217</v>
      </c>
      <c r="IU587" s="2" t="s">
        <v>220</v>
      </c>
      <c r="IV587" s="2" t="s">
        <v>220</v>
      </c>
      <c r="IW587" s="2" t="s">
        <v>232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254</v>
      </c>
      <c r="JF587" s="2" t="s">
        <v>217</v>
      </c>
      <c r="JG587" s="2" t="s">
        <v>220</v>
      </c>
      <c r="JH587" s="2" t="s">
        <v>220</v>
      </c>
      <c r="JI587" s="2" t="s">
        <v>232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230</v>
      </c>
      <c r="JR587" s="2" t="s">
        <v>217</v>
      </c>
      <c r="JS587" s="2" t="s">
        <v>2286</v>
      </c>
      <c r="JT587" s="2" t="s">
        <v>4193</v>
      </c>
      <c r="JU587" s="2" t="s">
        <v>232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277</v>
      </c>
      <c r="KD587" s="2" t="s">
        <v>217</v>
      </c>
      <c r="KE587" s="2" t="s">
        <v>220</v>
      </c>
      <c r="KF587" s="2" t="s">
        <v>220</v>
      </c>
      <c r="KG587" s="2" t="s">
        <v>232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254</v>
      </c>
      <c r="KP587" s="2" t="s">
        <v>217</v>
      </c>
      <c r="KQ587" s="2" t="s">
        <v>220</v>
      </c>
      <c r="KR587" s="2" t="s">
        <v>220</v>
      </c>
      <c r="KS587" s="2" t="s">
        <v>232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268</v>
      </c>
      <c r="LB587" s="2" t="s">
        <v>217</v>
      </c>
      <c r="LC587" s="2" t="s">
        <v>220</v>
      </c>
      <c r="LD587" s="2" t="s">
        <v>220</v>
      </c>
      <c r="LE587" s="2" t="s">
        <v>232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230</v>
      </c>
      <c r="LN587" s="2" t="s">
        <v>274</v>
      </c>
      <c r="LO587" s="2" t="s">
        <v>1265</v>
      </c>
      <c r="LP587" s="2" t="s">
        <v>1243</v>
      </c>
      <c r="LQ587" s="2" t="s">
        <v>232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230</v>
      </c>
      <c r="LZ587" s="2" t="s">
        <v>270</v>
      </c>
      <c r="MA587" s="2" t="s">
        <v>569</v>
      </c>
      <c r="MB587" s="2" t="s">
        <v>220</v>
      </c>
      <c r="MC587" s="2" t="s">
        <v>232</v>
      </c>
      <c r="MD587" s="2" t="s">
        <v>220</v>
      </c>
      <c r="ME587" s="4"/>
      <c r="MF587" s="8"/>
      <c r="MG587" s="4"/>
      <c r="MH587" s="8"/>
      <c r="MI587" s="7"/>
      <c r="MJ587" s="7"/>
      <c r="MK587" s="2" t="s">
        <v>277</v>
      </c>
      <c r="ML587" s="2" t="s">
        <v>217</v>
      </c>
      <c r="MM587" s="2" t="s">
        <v>220</v>
      </c>
      <c r="MN587" s="2" t="s">
        <v>220</v>
      </c>
      <c r="MO587" s="2" t="s">
        <v>232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230</v>
      </c>
      <c r="MX587" s="2" t="s">
        <v>274</v>
      </c>
      <c r="MY587" s="2" t="s">
        <v>3929</v>
      </c>
      <c r="MZ587" s="2" t="s">
        <v>593</v>
      </c>
      <c r="NA587" s="2" t="s">
        <v>232</v>
      </c>
      <c r="NB587" s="2" t="s">
        <v>220</v>
      </c>
      <c r="NC587" s="4"/>
      <c r="ND587" s="8"/>
      <c r="NE587" s="4"/>
      <c r="NF587" s="8"/>
      <c r="NG587" s="7"/>
      <c r="NH587" s="7"/>
      <c r="NI587" s="2" t="s">
        <v>220</v>
      </c>
      <c r="NJ587" s="2" t="s">
        <v>220</v>
      </c>
      <c r="NK587" s="2" t="s">
        <v>220</v>
      </c>
      <c r="NL587" s="2" t="s">
        <v>220</v>
      </c>
      <c r="NM587" s="2" t="s">
        <v>220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277</v>
      </c>
      <c r="NV587" s="2" t="s">
        <v>217</v>
      </c>
      <c r="NW587" s="2" t="s">
        <v>220</v>
      </c>
      <c r="NX587" s="2" t="s">
        <v>220</v>
      </c>
      <c r="NY587" s="2" t="s">
        <v>232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220</v>
      </c>
      <c r="OH587" s="2" t="s">
        <v>220</v>
      </c>
      <c r="OI587" s="2" t="s">
        <v>220</v>
      </c>
      <c r="OJ587" s="2" t="s">
        <v>220</v>
      </c>
      <c r="OK587" s="2" t="s">
        <v>220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230</v>
      </c>
      <c r="OT587" s="2" t="s">
        <v>270</v>
      </c>
      <c r="OU587" s="2" t="s">
        <v>2022</v>
      </c>
      <c r="OV587" s="2" t="s">
        <v>2376</v>
      </c>
      <c r="OW587" s="2" t="s">
        <v>232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220</v>
      </c>
      <c r="PG587" s="2" t="s">
        <v>220</v>
      </c>
      <c r="PH587" s="2" t="s">
        <v>220</v>
      </c>
      <c r="PI587" s="2" t="s">
        <v>220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416</v>
      </c>
      <c r="PR587" s="2" t="s">
        <v>270</v>
      </c>
      <c r="PS587" s="2" t="s">
        <v>220</v>
      </c>
      <c r="PT587" s="2" t="s">
        <v>220</v>
      </c>
      <c r="PU587" s="2" t="s">
        <v>232</v>
      </c>
      <c r="PV587" s="2" t="s">
        <v>220</v>
      </c>
      <c r="PW587" s="4">
        <v>474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</row>
    <row r="588">
      <c r="A588" s="2" t="s">
        <v>4303</v>
      </c>
      <c r="B588" s="2" t="s">
        <v>209</v>
      </c>
      <c r="C588" s="2" t="s">
        <v>3945</v>
      </c>
      <c r="D588" s="2" t="s">
        <v>4292</v>
      </c>
      <c r="E588" s="2" t="s">
        <v>4293</v>
      </c>
      <c r="F588" s="2" t="s">
        <v>4012</v>
      </c>
      <c r="G588" s="2" t="s">
        <v>4012</v>
      </c>
      <c r="H588" s="2" t="s">
        <v>4012</v>
      </c>
      <c r="I588" s="2" t="s">
        <v>4294</v>
      </c>
      <c r="J588" s="2" t="s">
        <v>4295</v>
      </c>
      <c r="K588" s="2" t="s">
        <v>761</v>
      </c>
      <c r="L588" s="3">
        <v>22.05</v>
      </c>
      <c r="M588" s="3">
        <v>23.15</v>
      </c>
      <c r="N588" s="3">
        <v>44.99</v>
      </c>
      <c r="O588" s="2" t="s">
        <v>217</v>
      </c>
      <c r="P588" s="2" t="s">
        <v>405</v>
      </c>
      <c r="Q588" s="2" t="s">
        <v>219</v>
      </c>
      <c r="R588" s="2" t="s">
        <v>220</v>
      </c>
      <c r="S588" s="2" t="s">
        <v>4014</v>
      </c>
      <c r="T588" s="2" t="s">
        <v>220</v>
      </c>
      <c r="U588" s="2" t="s">
        <v>220</v>
      </c>
      <c r="V588" s="2" t="s">
        <v>1585</v>
      </c>
      <c r="W588" s="2" t="s">
        <v>3015</v>
      </c>
      <c r="X588" s="2" t="s">
        <v>1672</v>
      </c>
      <c r="Y588" s="2" t="s">
        <v>582</v>
      </c>
      <c r="Z588" s="4">
        <v>324</v>
      </c>
      <c r="AA588" s="4">
        <f>=ROUNDDOWN(21.6,0)</f>
      </c>
      <c r="AB588" s="5">
        <v>15</v>
      </c>
      <c r="AC588" s="2" t="s">
        <v>524</v>
      </c>
      <c r="AD588" s="4">
        <v>370</v>
      </c>
      <c r="AE588" s="4">
        <v>750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40</v>
      </c>
      <c r="AQ588" s="8">
        <v>933.69</v>
      </c>
      <c r="AR588" s="4"/>
      <c r="AS588" s="8"/>
      <c r="AT588" s="7"/>
      <c r="AU588" s="7"/>
      <c r="AV588" s="4">
        <v>40</v>
      </c>
      <c r="AW588" s="8">
        <v>933.69</v>
      </c>
      <c r="AX588" s="4"/>
      <c r="AY588" s="8"/>
      <c r="AZ588" s="7"/>
      <c r="BA588" s="7"/>
      <c r="BB588" s="7">
        <v>1</v>
      </c>
      <c r="BC588" s="4">
        <v>40</v>
      </c>
      <c r="BD588" s="8">
        <v>933.69</v>
      </c>
      <c r="BE588" s="4"/>
      <c r="BF588" s="8"/>
      <c r="BG588" s="7"/>
      <c r="BH588" s="7"/>
      <c r="BI588" s="7">
        <v>1</v>
      </c>
      <c r="BJ588" s="4">
        <v>40</v>
      </c>
      <c r="BK588" s="8">
        <v>933.69</v>
      </c>
      <c r="BL588" s="2" t="s">
        <v>4304</v>
      </c>
      <c r="BM588" s="7">
        <v>1</v>
      </c>
      <c r="BN588" s="7">
        <v>1</v>
      </c>
      <c r="BO588" s="4">
        <v>24</v>
      </c>
      <c r="BP588" s="8">
        <v>564.96</v>
      </c>
      <c r="BQ588" s="4"/>
      <c r="BR588" s="8"/>
      <c r="BS588" s="7"/>
      <c r="BT588" s="7"/>
      <c r="BU588" s="2" t="s">
        <v>230</v>
      </c>
      <c r="BV588" s="2" t="s">
        <v>217</v>
      </c>
      <c r="BW588" s="2" t="s">
        <v>220</v>
      </c>
      <c r="BX588" s="2" t="s">
        <v>2667</v>
      </c>
      <c r="BY588" s="2" t="s">
        <v>232</v>
      </c>
      <c r="BZ588" s="2" t="s">
        <v>220</v>
      </c>
      <c r="CA588" s="4"/>
      <c r="CB588" s="8"/>
      <c r="CC588" s="4"/>
      <c r="CD588" s="8"/>
      <c r="CE588" s="7"/>
      <c r="CF588" s="7"/>
      <c r="CG588" s="2" t="s">
        <v>230</v>
      </c>
      <c r="CH588" s="2" t="s">
        <v>217</v>
      </c>
      <c r="CI588" s="2" t="s">
        <v>585</v>
      </c>
      <c r="CJ588" s="2" t="s">
        <v>1993</v>
      </c>
      <c r="CK588" s="2" t="s">
        <v>232</v>
      </c>
      <c r="CL588" s="2" t="s">
        <v>220</v>
      </c>
      <c r="CM588" s="4">
        <v>6</v>
      </c>
      <c r="CN588" s="8">
        <v>140.34</v>
      </c>
      <c r="CO588" s="4"/>
      <c r="CP588" s="8"/>
      <c r="CQ588" s="7"/>
      <c r="CR588" s="7"/>
      <c r="CS588" s="2" t="s">
        <v>230</v>
      </c>
      <c r="CT588" s="2" t="s">
        <v>217</v>
      </c>
      <c r="CU588" s="2" t="s">
        <v>2693</v>
      </c>
      <c r="CV588" s="2" t="s">
        <v>1516</v>
      </c>
      <c r="CW588" s="2" t="s">
        <v>269</v>
      </c>
      <c r="CX588" s="2" t="s">
        <v>220</v>
      </c>
      <c r="CY588" s="4">
        <v>7</v>
      </c>
      <c r="CZ588" s="8">
        <v>156.59</v>
      </c>
      <c r="DA588" s="4"/>
      <c r="DB588" s="8"/>
      <c r="DC588" s="7"/>
      <c r="DD588" s="7"/>
      <c r="DE588" s="2" t="s">
        <v>230</v>
      </c>
      <c r="DF588" s="2" t="s">
        <v>217</v>
      </c>
      <c r="DG588" s="2" t="s">
        <v>593</v>
      </c>
      <c r="DH588" s="2" t="s">
        <v>2340</v>
      </c>
      <c r="DI588" s="2" t="s">
        <v>232</v>
      </c>
      <c r="DJ588" s="2" t="s">
        <v>220</v>
      </c>
      <c r="DK588" s="4"/>
      <c r="DL588" s="8"/>
      <c r="DM588" s="4"/>
      <c r="DN588" s="8"/>
      <c r="DO588" s="7"/>
      <c r="DP588" s="7"/>
      <c r="DQ588" s="2" t="s">
        <v>230</v>
      </c>
      <c r="DR588" s="2" t="s">
        <v>217</v>
      </c>
      <c r="DS588" s="2" t="s">
        <v>591</v>
      </c>
      <c r="DT588" s="2" t="s">
        <v>1691</v>
      </c>
      <c r="DU588" s="2" t="s">
        <v>232</v>
      </c>
      <c r="DV588" s="2" t="s">
        <v>220</v>
      </c>
      <c r="DW588" s="4"/>
      <c r="DX588" s="8"/>
      <c r="DY588" s="4"/>
      <c r="DZ588" s="8"/>
      <c r="EA588" s="7"/>
      <c r="EB588" s="7"/>
      <c r="EC588" s="2" t="s">
        <v>230</v>
      </c>
      <c r="ED588" s="2" t="s">
        <v>217</v>
      </c>
      <c r="EE588" s="2" t="s">
        <v>3929</v>
      </c>
      <c r="EF588" s="2" t="s">
        <v>4114</v>
      </c>
      <c r="EG588" s="2" t="s">
        <v>232</v>
      </c>
      <c r="EH588" s="2" t="s">
        <v>220</v>
      </c>
      <c r="EI588" s="4">
        <v>2</v>
      </c>
      <c r="EJ588" s="8">
        <v>48.76</v>
      </c>
      <c r="EK588" s="4"/>
      <c r="EL588" s="8"/>
      <c r="EM588" s="7"/>
      <c r="EN588" s="7"/>
      <c r="EO588" s="2" t="s">
        <v>230</v>
      </c>
      <c r="EP588" s="2" t="s">
        <v>217</v>
      </c>
      <c r="EQ588" s="2" t="s">
        <v>4298</v>
      </c>
      <c r="ER588" s="2" t="s">
        <v>2902</v>
      </c>
      <c r="ES588" s="2" t="s">
        <v>232</v>
      </c>
      <c r="ET588" s="2" t="s">
        <v>220</v>
      </c>
      <c r="EU588" s="4"/>
      <c r="EV588" s="8"/>
      <c r="EW588" s="4"/>
      <c r="EX588" s="8"/>
      <c r="EY588" s="7"/>
      <c r="EZ588" s="7"/>
      <c r="FA588" s="2" t="s">
        <v>230</v>
      </c>
      <c r="FB588" s="2" t="s">
        <v>270</v>
      </c>
      <c r="FC588" s="2" t="s">
        <v>4299</v>
      </c>
      <c r="FD588" s="2" t="s">
        <v>4305</v>
      </c>
      <c r="FE588" s="2" t="s">
        <v>232</v>
      </c>
      <c r="FF588" s="2" t="s">
        <v>220</v>
      </c>
      <c r="FG588" s="4">
        <v>1</v>
      </c>
      <c r="FH588" s="8">
        <v>23.04</v>
      </c>
      <c r="FI588" s="4"/>
      <c r="FJ588" s="8"/>
      <c r="FK588" s="7"/>
      <c r="FL588" s="7"/>
      <c r="FM588" s="2" t="s">
        <v>230</v>
      </c>
      <c r="FN588" s="2" t="s">
        <v>217</v>
      </c>
      <c r="FO588" s="2" t="s">
        <v>246</v>
      </c>
      <c r="FP588" s="2" t="s">
        <v>480</v>
      </c>
      <c r="FQ588" s="2" t="s">
        <v>232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416</v>
      </c>
      <c r="FZ588" s="2" t="s">
        <v>217</v>
      </c>
      <c r="GA588" s="2" t="s">
        <v>220</v>
      </c>
      <c r="GB588" s="2" t="s">
        <v>220</v>
      </c>
      <c r="GC588" s="2" t="s">
        <v>232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277</v>
      </c>
      <c r="GL588" s="2" t="s">
        <v>217</v>
      </c>
      <c r="GM588" s="2" t="s">
        <v>220</v>
      </c>
      <c r="GN588" s="2" t="s">
        <v>220</v>
      </c>
      <c r="GO588" s="2" t="s">
        <v>232</v>
      </c>
      <c r="GP588" s="2" t="s">
        <v>220</v>
      </c>
      <c r="GQ588" s="4"/>
      <c r="GR588" s="8"/>
      <c r="GS588" s="4"/>
      <c r="GT588" s="8"/>
      <c r="GU588" s="7"/>
      <c r="GV588" s="7"/>
      <c r="GW588" s="2" t="s">
        <v>268</v>
      </c>
      <c r="GX588" s="2" t="s">
        <v>217</v>
      </c>
      <c r="GY588" s="2" t="s">
        <v>220</v>
      </c>
      <c r="GZ588" s="2" t="s">
        <v>220</v>
      </c>
      <c r="HA588" s="2" t="s">
        <v>232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277</v>
      </c>
      <c r="HJ588" s="2" t="s">
        <v>217</v>
      </c>
      <c r="HK588" s="2" t="s">
        <v>220</v>
      </c>
      <c r="HL588" s="2" t="s">
        <v>220</v>
      </c>
      <c r="HM588" s="2" t="s">
        <v>232</v>
      </c>
      <c r="HN588" s="2" t="s">
        <v>220</v>
      </c>
      <c r="HO588" s="4"/>
      <c r="HP588" s="8"/>
      <c r="HQ588" s="4"/>
      <c r="HR588" s="8"/>
      <c r="HS588" s="7"/>
      <c r="HT588" s="7"/>
      <c r="HU588" s="2" t="s">
        <v>386</v>
      </c>
      <c r="HV588" s="2" t="s">
        <v>217</v>
      </c>
      <c r="HW588" s="2" t="s">
        <v>220</v>
      </c>
      <c r="HX588" s="2" t="s">
        <v>220</v>
      </c>
      <c r="HY588" s="2" t="s">
        <v>232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230</v>
      </c>
      <c r="IH588" s="2" t="s">
        <v>217</v>
      </c>
      <c r="II588" s="2" t="s">
        <v>591</v>
      </c>
      <c r="IJ588" s="2" t="s">
        <v>3739</v>
      </c>
      <c r="IK588" s="2" t="s">
        <v>232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277</v>
      </c>
      <c r="IT588" s="2" t="s">
        <v>217</v>
      </c>
      <c r="IU588" s="2" t="s">
        <v>220</v>
      </c>
      <c r="IV588" s="2" t="s">
        <v>220</v>
      </c>
      <c r="IW588" s="2" t="s">
        <v>232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254</v>
      </c>
      <c r="JF588" s="2" t="s">
        <v>217</v>
      </c>
      <c r="JG588" s="2" t="s">
        <v>220</v>
      </c>
      <c r="JH588" s="2" t="s">
        <v>220</v>
      </c>
      <c r="JI588" s="2" t="s">
        <v>232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230</v>
      </c>
      <c r="JR588" s="2" t="s">
        <v>217</v>
      </c>
      <c r="JS588" s="2" t="s">
        <v>2286</v>
      </c>
      <c r="JT588" s="2" t="s">
        <v>220</v>
      </c>
      <c r="JU588" s="2" t="s">
        <v>232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277</v>
      </c>
      <c r="KD588" s="2" t="s">
        <v>217</v>
      </c>
      <c r="KE588" s="2" t="s">
        <v>220</v>
      </c>
      <c r="KF588" s="2" t="s">
        <v>220</v>
      </c>
      <c r="KG588" s="2" t="s">
        <v>232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230</v>
      </c>
      <c r="KP588" s="2" t="s">
        <v>270</v>
      </c>
      <c r="KQ588" s="2" t="s">
        <v>4306</v>
      </c>
      <c r="KR588" s="2" t="s">
        <v>220</v>
      </c>
      <c r="KS588" s="2" t="s">
        <v>232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268</v>
      </c>
      <c r="LB588" s="2" t="s">
        <v>217</v>
      </c>
      <c r="LC588" s="2" t="s">
        <v>220</v>
      </c>
      <c r="LD588" s="2" t="s">
        <v>220</v>
      </c>
      <c r="LE588" s="2" t="s">
        <v>232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254</v>
      </c>
      <c r="LN588" s="2" t="s">
        <v>217</v>
      </c>
      <c r="LO588" s="2" t="s">
        <v>220</v>
      </c>
      <c r="LP588" s="2" t="s">
        <v>220</v>
      </c>
      <c r="LQ588" s="2" t="s">
        <v>232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230</v>
      </c>
      <c r="LZ588" s="2" t="s">
        <v>270</v>
      </c>
      <c r="MA588" s="2" t="s">
        <v>569</v>
      </c>
      <c r="MB588" s="2" t="s">
        <v>220</v>
      </c>
      <c r="MC588" s="2" t="s">
        <v>232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277</v>
      </c>
      <c r="ML588" s="2" t="s">
        <v>217</v>
      </c>
      <c r="MM588" s="2" t="s">
        <v>220</v>
      </c>
      <c r="MN588" s="2" t="s">
        <v>220</v>
      </c>
      <c r="MO588" s="2" t="s">
        <v>232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230</v>
      </c>
      <c r="MX588" s="2" t="s">
        <v>274</v>
      </c>
      <c r="MY588" s="2" t="s">
        <v>3929</v>
      </c>
      <c r="MZ588" s="2" t="s">
        <v>2742</v>
      </c>
      <c r="NA588" s="2" t="s">
        <v>232</v>
      </c>
      <c r="NB588" s="2" t="s">
        <v>220</v>
      </c>
      <c r="NC588" s="4"/>
      <c r="ND588" s="8"/>
      <c r="NE588" s="4"/>
      <c r="NF588" s="8"/>
      <c r="NG588" s="7"/>
      <c r="NH588" s="7"/>
      <c r="NI588" s="2" t="s">
        <v>220</v>
      </c>
      <c r="NJ588" s="2" t="s">
        <v>220</v>
      </c>
      <c r="NK588" s="2" t="s">
        <v>220</v>
      </c>
      <c r="NL588" s="2" t="s">
        <v>220</v>
      </c>
      <c r="NM588" s="2" t="s">
        <v>220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277</v>
      </c>
      <c r="NV588" s="2" t="s">
        <v>217</v>
      </c>
      <c r="NW588" s="2" t="s">
        <v>220</v>
      </c>
      <c r="NX588" s="2" t="s">
        <v>220</v>
      </c>
      <c r="NY588" s="2" t="s">
        <v>232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220</v>
      </c>
      <c r="OH588" s="2" t="s">
        <v>220</v>
      </c>
      <c r="OI588" s="2" t="s">
        <v>220</v>
      </c>
      <c r="OJ588" s="2" t="s">
        <v>220</v>
      </c>
      <c r="OK588" s="2" t="s">
        <v>220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230</v>
      </c>
      <c r="OT588" s="2" t="s">
        <v>270</v>
      </c>
      <c r="OU588" s="2" t="s">
        <v>2022</v>
      </c>
      <c r="OV588" s="2" t="s">
        <v>2339</v>
      </c>
      <c r="OW588" s="2" t="s">
        <v>232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220</v>
      </c>
      <c r="PF588" s="2" t="s">
        <v>220</v>
      </c>
      <c r="PG588" s="2" t="s">
        <v>220</v>
      </c>
      <c r="PH588" s="2" t="s">
        <v>220</v>
      </c>
      <c r="PI588" s="2" t="s">
        <v>220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416</v>
      </c>
      <c r="PR588" s="2" t="s">
        <v>270</v>
      </c>
      <c r="PS588" s="2" t="s">
        <v>220</v>
      </c>
      <c r="PT588" s="2" t="s">
        <v>220</v>
      </c>
      <c r="PU588" s="2" t="s">
        <v>232</v>
      </c>
      <c r="PV588" s="2" t="s">
        <v>220</v>
      </c>
      <c r="PW588" s="4">
        <v>324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>
        <v>370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>
        <v>280</v>
      </c>
      <c r="SU588" s="4"/>
      <c r="SV588" s="4"/>
      <c r="SW588" s="4"/>
      <c r="SX588" s="4"/>
      <c r="SY588" s="4"/>
      <c r="SZ588" s="4"/>
      <c r="TA588" s="4"/>
      <c r="TB588" s="4"/>
      <c r="TC588" s="4"/>
      <c r="TD588" s="4">
        <v>100</v>
      </c>
      <c r="TE588" s="4"/>
      <c r="TF588" s="4"/>
      <c r="TG588" s="4"/>
      <c r="TH588" s="4"/>
    </row>
    <row r="589">
      <c r="A589" s="2" t="s">
        <v>4307</v>
      </c>
      <c r="B589" s="2" t="s">
        <v>209</v>
      </c>
      <c r="C589" s="2" t="s">
        <v>3945</v>
      </c>
      <c r="D589" s="2" t="s">
        <v>4292</v>
      </c>
      <c r="E589" s="2" t="s">
        <v>4293</v>
      </c>
      <c r="F589" s="2" t="s">
        <v>4053</v>
      </c>
      <c r="G589" s="2" t="s">
        <v>4053</v>
      </c>
      <c r="H589" s="2" t="s">
        <v>4053</v>
      </c>
      <c r="I589" s="2" t="s">
        <v>4294</v>
      </c>
      <c r="J589" s="2" t="s">
        <v>4295</v>
      </c>
      <c r="K589" s="2" t="s">
        <v>2567</v>
      </c>
      <c r="L589" s="3">
        <v>22.05</v>
      </c>
      <c r="M589" s="3">
        <v>23.15</v>
      </c>
      <c r="N589" s="3">
        <v>44.99</v>
      </c>
      <c r="O589" s="2" t="s">
        <v>217</v>
      </c>
      <c r="P589" s="2" t="s">
        <v>405</v>
      </c>
      <c r="Q589" s="2" t="s">
        <v>219</v>
      </c>
      <c r="R589" s="2" t="s">
        <v>220</v>
      </c>
      <c r="S589" s="2" t="s">
        <v>4014</v>
      </c>
      <c r="T589" s="2" t="s">
        <v>220</v>
      </c>
      <c r="U589" s="2" t="s">
        <v>220</v>
      </c>
      <c r="V589" s="2" t="s">
        <v>1585</v>
      </c>
      <c r="W589" s="2" t="s">
        <v>3015</v>
      </c>
      <c r="X589" s="2" t="s">
        <v>1672</v>
      </c>
      <c r="Y589" s="2" t="s">
        <v>582</v>
      </c>
      <c r="Z589" s="4">
        <v>1111</v>
      </c>
      <c r="AA589" s="4">
        <f>=ROUNDDOWN(34.71875,0)</f>
      </c>
      <c r="AB589" s="5">
        <v>32</v>
      </c>
      <c r="AC589" s="2" t="s">
        <v>524</v>
      </c>
      <c r="AD589" s="4">
        <v>50</v>
      </c>
      <c r="AE589" s="4">
        <v>1870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28</v>
      </c>
      <c r="AQ589" s="8">
        <v>643.1</v>
      </c>
      <c r="AR589" s="4"/>
      <c r="AS589" s="8"/>
      <c r="AT589" s="7"/>
      <c r="AU589" s="7"/>
      <c r="AV589" s="4">
        <v>28</v>
      </c>
      <c r="AW589" s="8">
        <v>643.1</v>
      </c>
      <c r="AX589" s="4"/>
      <c r="AY589" s="8"/>
      <c r="AZ589" s="7"/>
      <c r="BA589" s="7"/>
      <c r="BB589" s="7">
        <v>1</v>
      </c>
      <c r="BC589" s="4">
        <v>28</v>
      </c>
      <c r="BD589" s="8">
        <v>643.1</v>
      </c>
      <c r="BE589" s="4"/>
      <c r="BF589" s="8"/>
      <c r="BG589" s="7"/>
      <c r="BH589" s="7"/>
      <c r="BI589" s="7">
        <v>1</v>
      </c>
      <c r="BJ589" s="4">
        <v>28</v>
      </c>
      <c r="BK589" s="8">
        <v>643.1</v>
      </c>
      <c r="BL589" s="2" t="s">
        <v>4308</v>
      </c>
      <c r="BM589" s="7">
        <v>1</v>
      </c>
      <c r="BN589" s="7">
        <v>1</v>
      </c>
      <c r="BO589" s="4">
        <v>9</v>
      </c>
      <c r="BP589" s="8">
        <v>208.89</v>
      </c>
      <c r="BQ589" s="4"/>
      <c r="BR589" s="8"/>
      <c r="BS589" s="7"/>
      <c r="BT589" s="7"/>
      <c r="BU589" s="2" t="s">
        <v>230</v>
      </c>
      <c r="BV589" s="2" t="s">
        <v>217</v>
      </c>
      <c r="BW589" s="2" t="s">
        <v>220</v>
      </c>
      <c r="BX589" s="2" t="s">
        <v>2667</v>
      </c>
      <c r="BY589" s="2" t="s">
        <v>232</v>
      </c>
      <c r="BZ589" s="2" t="s">
        <v>220</v>
      </c>
      <c r="CA589" s="4"/>
      <c r="CB589" s="8"/>
      <c r="CC589" s="4"/>
      <c r="CD589" s="8"/>
      <c r="CE589" s="7"/>
      <c r="CF589" s="7"/>
      <c r="CG589" s="2" t="s">
        <v>230</v>
      </c>
      <c r="CH589" s="2" t="s">
        <v>217</v>
      </c>
      <c r="CI589" s="2" t="s">
        <v>585</v>
      </c>
      <c r="CJ589" s="2" t="s">
        <v>1691</v>
      </c>
      <c r="CK589" s="2" t="s">
        <v>232</v>
      </c>
      <c r="CL589" s="2" t="s">
        <v>220</v>
      </c>
      <c r="CM589" s="4">
        <v>10</v>
      </c>
      <c r="CN589" s="8">
        <v>233.9</v>
      </c>
      <c r="CO589" s="4"/>
      <c r="CP589" s="8"/>
      <c r="CQ589" s="7"/>
      <c r="CR589" s="7"/>
      <c r="CS589" s="2" t="s">
        <v>230</v>
      </c>
      <c r="CT589" s="2" t="s">
        <v>217</v>
      </c>
      <c r="CU589" s="2" t="s">
        <v>2693</v>
      </c>
      <c r="CV589" s="2" t="s">
        <v>4309</v>
      </c>
      <c r="CW589" s="2" t="s">
        <v>232</v>
      </c>
      <c r="CX589" s="2" t="s">
        <v>220</v>
      </c>
      <c r="CY589" s="4">
        <v>2</v>
      </c>
      <c r="CZ589" s="8">
        <v>44.74</v>
      </c>
      <c r="DA589" s="4"/>
      <c r="DB589" s="8"/>
      <c r="DC589" s="7"/>
      <c r="DD589" s="7"/>
      <c r="DE589" s="2" t="s">
        <v>230</v>
      </c>
      <c r="DF589" s="2" t="s">
        <v>217</v>
      </c>
      <c r="DG589" s="2" t="s">
        <v>593</v>
      </c>
      <c r="DH589" s="2" t="s">
        <v>2340</v>
      </c>
      <c r="DI589" s="2" t="s">
        <v>232</v>
      </c>
      <c r="DJ589" s="2" t="s">
        <v>220</v>
      </c>
      <c r="DK589" s="4"/>
      <c r="DL589" s="8"/>
      <c r="DM589" s="4"/>
      <c r="DN589" s="8"/>
      <c r="DO589" s="7"/>
      <c r="DP589" s="7"/>
      <c r="DQ589" s="2" t="s">
        <v>230</v>
      </c>
      <c r="DR589" s="2" t="s">
        <v>217</v>
      </c>
      <c r="DS589" s="2" t="s">
        <v>591</v>
      </c>
      <c r="DT589" s="2" t="s">
        <v>3714</v>
      </c>
      <c r="DU589" s="2" t="s">
        <v>232</v>
      </c>
      <c r="DV589" s="2" t="s">
        <v>220</v>
      </c>
      <c r="DW589" s="4">
        <v>4</v>
      </c>
      <c r="DX589" s="8">
        <v>85</v>
      </c>
      <c r="DY589" s="4"/>
      <c r="DZ589" s="8"/>
      <c r="EA589" s="7"/>
      <c r="EB589" s="7"/>
      <c r="EC589" s="2" t="s">
        <v>230</v>
      </c>
      <c r="ED589" s="2" t="s">
        <v>217</v>
      </c>
      <c r="EE589" s="2" t="s">
        <v>3929</v>
      </c>
      <c r="EF589" s="2" t="s">
        <v>2871</v>
      </c>
      <c r="EG589" s="2" t="s">
        <v>232</v>
      </c>
      <c r="EH589" s="2" t="s">
        <v>220</v>
      </c>
      <c r="EI589" s="4">
        <v>1</v>
      </c>
      <c r="EJ589" s="8">
        <v>24.38</v>
      </c>
      <c r="EK589" s="4"/>
      <c r="EL589" s="8"/>
      <c r="EM589" s="7"/>
      <c r="EN589" s="7"/>
      <c r="EO589" s="2" t="s">
        <v>230</v>
      </c>
      <c r="EP589" s="2" t="s">
        <v>217</v>
      </c>
      <c r="EQ589" s="2" t="s">
        <v>4298</v>
      </c>
      <c r="ER589" s="2" t="s">
        <v>2168</v>
      </c>
      <c r="ES589" s="2" t="s">
        <v>232</v>
      </c>
      <c r="ET589" s="2" t="s">
        <v>220</v>
      </c>
      <c r="EU589" s="4"/>
      <c r="EV589" s="8"/>
      <c r="EW589" s="4"/>
      <c r="EX589" s="8"/>
      <c r="EY589" s="7"/>
      <c r="EZ589" s="7"/>
      <c r="FA589" s="2" t="s">
        <v>230</v>
      </c>
      <c r="FB589" s="2" t="s">
        <v>270</v>
      </c>
      <c r="FC589" s="2" t="s">
        <v>4299</v>
      </c>
      <c r="FD589" s="2" t="s">
        <v>4310</v>
      </c>
      <c r="FE589" s="2" t="s">
        <v>232</v>
      </c>
      <c r="FF589" s="2" t="s">
        <v>220</v>
      </c>
      <c r="FG589" s="4">
        <v>1</v>
      </c>
      <c r="FH589" s="8">
        <v>23.04</v>
      </c>
      <c r="FI589" s="4"/>
      <c r="FJ589" s="8"/>
      <c r="FK589" s="7"/>
      <c r="FL589" s="7"/>
      <c r="FM589" s="2" t="s">
        <v>230</v>
      </c>
      <c r="FN589" s="2" t="s">
        <v>217</v>
      </c>
      <c r="FO589" s="2" t="s">
        <v>246</v>
      </c>
      <c r="FP589" s="2" t="s">
        <v>965</v>
      </c>
      <c r="FQ589" s="2" t="s">
        <v>232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416</v>
      </c>
      <c r="FZ589" s="2" t="s">
        <v>217</v>
      </c>
      <c r="GA589" s="2" t="s">
        <v>220</v>
      </c>
      <c r="GB589" s="2" t="s">
        <v>220</v>
      </c>
      <c r="GC589" s="2" t="s">
        <v>232</v>
      </c>
      <c r="GD589" s="2" t="s">
        <v>220</v>
      </c>
      <c r="GE589" s="4">
        <v>1</v>
      </c>
      <c r="GF589" s="8">
        <v>23.15</v>
      </c>
      <c r="GG589" s="4"/>
      <c r="GH589" s="8"/>
      <c r="GI589" s="7"/>
      <c r="GJ589" s="7"/>
      <c r="GK589" s="2" t="s">
        <v>230</v>
      </c>
      <c r="GL589" s="2" t="s">
        <v>217</v>
      </c>
      <c r="GM589" s="2" t="s">
        <v>250</v>
      </c>
      <c r="GN589" s="2" t="s">
        <v>1862</v>
      </c>
      <c r="GO589" s="2" t="s">
        <v>232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268</v>
      </c>
      <c r="GX589" s="2" t="s">
        <v>217</v>
      </c>
      <c r="GY589" s="2" t="s">
        <v>220</v>
      </c>
      <c r="GZ589" s="2" t="s">
        <v>220</v>
      </c>
      <c r="HA589" s="2" t="s">
        <v>232</v>
      </c>
      <c r="HB589" s="2" t="s">
        <v>220</v>
      </c>
      <c r="HC589" s="4"/>
      <c r="HD589" s="8"/>
      <c r="HE589" s="4"/>
      <c r="HF589" s="8"/>
      <c r="HG589" s="7"/>
      <c r="HH589" s="7"/>
      <c r="HI589" s="2" t="s">
        <v>277</v>
      </c>
      <c r="HJ589" s="2" t="s">
        <v>217</v>
      </c>
      <c r="HK589" s="2" t="s">
        <v>220</v>
      </c>
      <c r="HL589" s="2" t="s">
        <v>220</v>
      </c>
      <c r="HM589" s="2" t="s">
        <v>232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386</v>
      </c>
      <c r="HV589" s="2" t="s">
        <v>217</v>
      </c>
      <c r="HW589" s="2" t="s">
        <v>220</v>
      </c>
      <c r="HX589" s="2" t="s">
        <v>220</v>
      </c>
      <c r="HY589" s="2" t="s">
        <v>232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230</v>
      </c>
      <c r="IH589" s="2" t="s">
        <v>217</v>
      </c>
      <c r="II589" s="2" t="s">
        <v>591</v>
      </c>
      <c r="IJ589" s="2" t="s">
        <v>2213</v>
      </c>
      <c r="IK589" s="2" t="s">
        <v>232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277</v>
      </c>
      <c r="IT589" s="2" t="s">
        <v>217</v>
      </c>
      <c r="IU589" s="2" t="s">
        <v>220</v>
      </c>
      <c r="IV589" s="2" t="s">
        <v>220</v>
      </c>
      <c r="IW589" s="2" t="s">
        <v>232</v>
      </c>
      <c r="IX589" s="2" t="s">
        <v>220</v>
      </c>
      <c r="IY589" s="4"/>
      <c r="IZ589" s="8"/>
      <c r="JA589" s="4"/>
      <c r="JB589" s="8"/>
      <c r="JC589" s="7"/>
      <c r="JD589" s="7"/>
      <c r="JE589" s="2" t="s">
        <v>254</v>
      </c>
      <c r="JF589" s="2" t="s">
        <v>217</v>
      </c>
      <c r="JG589" s="2" t="s">
        <v>220</v>
      </c>
      <c r="JH589" s="2" t="s">
        <v>220</v>
      </c>
      <c r="JI589" s="2" t="s">
        <v>232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230</v>
      </c>
      <c r="JR589" s="2" t="s">
        <v>217</v>
      </c>
      <c r="JS589" s="2" t="s">
        <v>2286</v>
      </c>
      <c r="JT589" s="2" t="s">
        <v>220</v>
      </c>
      <c r="JU589" s="2" t="s">
        <v>232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277</v>
      </c>
      <c r="KD589" s="2" t="s">
        <v>217</v>
      </c>
      <c r="KE589" s="2" t="s">
        <v>220</v>
      </c>
      <c r="KF589" s="2" t="s">
        <v>220</v>
      </c>
      <c r="KG589" s="2" t="s">
        <v>232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254</v>
      </c>
      <c r="KP589" s="2" t="s">
        <v>217</v>
      </c>
      <c r="KQ589" s="2" t="s">
        <v>220</v>
      </c>
      <c r="KR589" s="2" t="s">
        <v>220</v>
      </c>
      <c r="KS589" s="2" t="s">
        <v>232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268</v>
      </c>
      <c r="LB589" s="2" t="s">
        <v>217</v>
      </c>
      <c r="LC589" s="2" t="s">
        <v>220</v>
      </c>
      <c r="LD589" s="2" t="s">
        <v>220</v>
      </c>
      <c r="LE589" s="2" t="s">
        <v>232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230</v>
      </c>
      <c r="LN589" s="2" t="s">
        <v>270</v>
      </c>
      <c r="LO589" s="2" t="s">
        <v>1265</v>
      </c>
      <c r="LP589" s="2" t="s">
        <v>552</v>
      </c>
      <c r="LQ589" s="2" t="s">
        <v>232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230</v>
      </c>
      <c r="LZ589" s="2" t="s">
        <v>270</v>
      </c>
      <c r="MA589" s="2" t="s">
        <v>569</v>
      </c>
      <c r="MB589" s="2" t="s">
        <v>2517</v>
      </c>
      <c r="MC589" s="2" t="s">
        <v>232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230</v>
      </c>
      <c r="ML589" s="2" t="s">
        <v>270</v>
      </c>
      <c r="MM589" s="2" t="s">
        <v>273</v>
      </c>
      <c r="MN589" s="2" t="s">
        <v>869</v>
      </c>
      <c r="MO589" s="2" t="s">
        <v>232</v>
      </c>
      <c r="MP589" s="2" t="s">
        <v>220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274</v>
      </c>
      <c r="MY589" s="2" t="s">
        <v>3929</v>
      </c>
      <c r="MZ589" s="2" t="s">
        <v>4114</v>
      </c>
      <c r="NA589" s="2" t="s">
        <v>269</v>
      </c>
      <c r="NB589" s="2" t="s">
        <v>220</v>
      </c>
      <c r="NC589" s="4"/>
      <c r="ND589" s="8"/>
      <c r="NE589" s="4"/>
      <c r="NF589" s="8"/>
      <c r="NG589" s="7"/>
      <c r="NH589" s="7"/>
      <c r="NI589" s="2" t="s">
        <v>220</v>
      </c>
      <c r="NJ589" s="2" t="s">
        <v>220</v>
      </c>
      <c r="NK589" s="2" t="s">
        <v>220</v>
      </c>
      <c r="NL589" s="2" t="s">
        <v>220</v>
      </c>
      <c r="NM589" s="2" t="s">
        <v>220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277</v>
      </c>
      <c r="NV589" s="2" t="s">
        <v>217</v>
      </c>
      <c r="NW589" s="2" t="s">
        <v>220</v>
      </c>
      <c r="NX589" s="2" t="s">
        <v>220</v>
      </c>
      <c r="NY589" s="2" t="s">
        <v>232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220</v>
      </c>
      <c r="OH589" s="2" t="s">
        <v>220</v>
      </c>
      <c r="OI589" s="2" t="s">
        <v>220</v>
      </c>
      <c r="OJ589" s="2" t="s">
        <v>220</v>
      </c>
      <c r="OK589" s="2" t="s">
        <v>220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230</v>
      </c>
      <c r="OT589" s="2" t="s">
        <v>270</v>
      </c>
      <c r="OU589" s="2" t="s">
        <v>2022</v>
      </c>
      <c r="OV589" s="2" t="s">
        <v>1398</v>
      </c>
      <c r="OW589" s="2" t="s">
        <v>232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220</v>
      </c>
      <c r="PF589" s="2" t="s">
        <v>220</v>
      </c>
      <c r="PG589" s="2" t="s">
        <v>220</v>
      </c>
      <c r="PH589" s="2" t="s">
        <v>220</v>
      </c>
      <c r="PI589" s="2" t="s">
        <v>220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416</v>
      </c>
      <c r="PR589" s="2" t="s">
        <v>270</v>
      </c>
      <c r="PS589" s="2" t="s">
        <v>220</v>
      </c>
      <c r="PT589" s="2" t="s">
        <v>220</v>
      </c>
      <c r="PU589" s="2" t="s">
        <v>232</v>
      </c>
      <c r="PV589" s="2" t="s">
        <v>220</v>
      </c>
      <c r="PW589" s="4">
        <v>1111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>
        <v>50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>
        <v>670</v>
      </c>
      <c r="SW589" s="4"/>
      <c r="SX589" s="4"/>
      <c r="SY589" s="4"/>
      <c r="SZ589" s="4"/>
      <c r="TA589" s="4"/>
      <c r="TB589" s="4"/>
      <c r="TC589" s="4"/>
      <c r="TD589" s="4">
        <v>1150</v>
      </c>
      <c r="TE589" s="4"/>
      <c r="TF589" s="4"/>
      <c r="TG589" s="4"/>
      <c r="TH589" s="4"/>
    </row>
    <row r="590">
      <c r="A590" s="2" t="s">
        <v>4311</v>
      </c>
      <c r="B590" s="2" t="s">
        <v>209</v>
      </c>
      <c r="C590" s="2" t="s">
        <v>3945</v>
      </c>
      <c r="D590" s="2" t="s">
        <v>4292</v>
      </c>
      <c r="E590" s="2" t="s">
        <v>4293</v>
      </c>
      <c r="F590" s="2" t="s">
        <v>3994</v>
      </c>
      <c r="G590" s="2" t="s">
        <v>3994</v>
      </c>
      <c r="H590" s="2" t="s">
        <v>3994</v>
      </c>
      <c r="I590" s="2" t="s">
        <v>4294</v>
      </c>
      <c r="J590" s="2" t="s">
        <v>4295</v>
      </c>
      <c r="K590" s="2" t="s">
        <v>3958</v>
      </c>
      <c r="L590" s="3">
        <v>22.05</v>
      </c>
      <c r="M590" s="3">
        <v>23.15</v>
      </c>
      <c r="N590" s="3">
        <v>44.99</v>
      </c>
      <c r="O590" s="2" t="s">
        <v>217</v>
      </c>
      <c r="P590" s="2" t="s">
        <v>405</v>
      </c>
      <c r="Q590" s="2" t="s">
        <v>219</v>
      </c>
      <c r="R590" s="2" t="s">
        <v>220</v>
      </c>
      <c r="S590" s="2" t="s">
        <v>4014</v>
      </c>
      <c r="T590" s="2" t="s">
        <v>220</v>
      </c>
      <c r="U590" s="2" t="s">
        <v>220</v>
      </c>
      <c r="V590" s="2" t="s">
        <v>1585</v>
      </c>
      <c r="W590" s="2" t="s">
        <v>3015</v>
      </c>
      <c r="X590" s="2" t="s">
        <v>1672</v>
      </c>
      <c r="Y590" s="2" t="s">
        <v>582</v>
      </c>
      <c r="Z590" s="4">
        <v>799</v>
      </c>
      <c r="AA590" s="4">
        <f>=ROUNDDOWN(34.7391304347826,0)</f>
      </c>
      <c r="AB590" s="5">
        <v>23</v>
      </c>
      <c r="AC590" s="2" t="s">
        <v>3899</v>
      </c>
      <c r="AD590" s="4">
        <v>50</v>
      </c>
      <c r="AE590" s="4">
        <v>350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21</v>
      </c>
      <c r="AQ590" s="8">
        <v>479.02</v>
      </c>
      <c r="AR590" s="4"/>
      <c r="AS590" s="8"/>
      <c r="AT590" s="7"/>
      <c r="AU590" s="7"/>
      <c r="AV590" s="4">
        <v>21</v>
      </c>
      <c r="AW590" s="8">
        <v>479.02</v>
      </c>
      <c r="AX590" s="4"/>
      <c r="AY590" s="8"/>
      <c r="AZ590" s="7"/>
      <c r="BA590" s="7"/>
      <c r="BB590" s="7">
        <v>1</v>
      </c>
      <c r="BC590" s="4">
        <v>21</v>
      </c>
      <c r="BD590" s="8">
        <v>479.02</v>
      </c>
      <c r="BE590" s="4"/>
      <c r="BF590" s="8"/>
      <c r="BG590" s="7"/>
      <c r="BH590" s="7"/>
      <c r="BI590" s="7">
        <v>1</v>
      </c>
      <c r="BJ590" s="4">
        <v>21</v>
      </c>
      <c r="BK590" s="8">
        <v>479.02</v>
      </c>
      <c r="BL590" s="2" t="s">
        <v>1118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230</v>
      </c>
      <c r="BV590" s="2" t="s">
        <v>217</v>
      </c>
      <c r="BW590" s="2" t="s">
        <v>220</v>
      </c>
      <c r="BX590" s="2" t="s">
        <v>2667</v>
      </c>
      <c r="BY590" s="2" t="s">
        <v>232</v>
      </c>
      <c r="BZ590" s="2" t="s">
        <v>220</v>
      </c>
      <c r="CA590" s="4">
        <v>3</v>
      </c>
      <c r="CB590" s="8">
        <v>74.52</v>
      </c>
      <c r="CC590" s="4"/>
      <c r="CD590" s="8"/>
      <c r="CE590" s="7"/>
      <c r="CF590" s="7"/>
      <c r="CG590" s="2" t="s">
        <v>230</v>
      </c>
      <c r="CH590" s="2" t="s">
        <v>217</v>
      </c>
      <c r="CI590" s="2" t="s">
        <v>585</v>
      </c>
      <c r="CJ590" s="2" t="s">
        <v>1691</v>
      </c>
      <c r="CK590" s="2" t="s">
        <v>232</v>
      </c>
      <c r="CL590" s="2" t="s">
        <v>220</v>
      </c>
      <c r="CM590" s="4">
        <v>4</v>
      </c>
      <c r="CN590" s="8">
        <v>93.56</v>
      </c>
      <c r="CO590" s="4"/>
      <c r="CP590" s="8"/>
      <c r="CQ590" s="7"/>
      <c r="CR590" s="7"/>
      <c r="CS590" s="2" t="s">
        <v>230</v>
      </c>
      <c r="CT590" s="2" t="s">
        <v>217</v>
      </c>
      <c r="CU590" s="2" t="s">
        <v>2693</v>
      </c>
      <c r="CV590" s="2" t="s">
        <v>2668</v>
      </c>
      <c r="CW590" s="2" t="s">
        <v>269</v>
      </c>
      <c r="CX590" s="2" t="s">
        <v>220</v>
      </c>
      <c r="CY590" s="4">
        <v>12</v>
      </c>
      <c r="CZ590" s="8">
        <v>268.44</v>
      </c>
      <c r="DA590" s="4"/>
      <c r="DB590" s="8"/>
      <c r="DC590" s="7"/>
      <c r="DD590" s="7"/>
      <c r="DE590" s="2" t="s">
        <v>230</v>
      </c>
      <c r="DF590" s="2" t="s">
        <v>217</v>
      </c>
      <c r="DG590" s="2" t="s">
        <v>593</v>
      </c>
      <c r="DH590" s="2" t="s">
        <v>1680</v>
      </c>
      <c r="DI590" s="2" t="s">
        <v>232</v>
      </c>
      <c r="DJ590" s="2" t="s">
        <v>220</v>
      </c>
      <c r="DK590" s="4"/>
      <c r="DL590" s="8"/>
      <c r="DM590" s="4"/>
      <c r="DN590" s="8"/>
      <c r="DO590" s="7"/>
      <c r="DP590" s="7"/>
      <c r="DQ590" s="2" t="s">
        <v>230</v>
      </c>
      <c r="DR590" s="2" t="s">
        <v>217</v>
      </c>
      <c r="DS590" s="2" t="s">
        <v>591</v>
      </c>
      <c r="DT590" s="2" t="s">
        <v>2386</v>
      </c>
      <c r="DU590" s="2" t="s">
        <v>232</v>
      </c>
      <c r="DV590" s="2" t="s">
        <v>220</v>
      </c>
      <c r="DW590" s="4">
        <v>2</v>
      </c>
      <c r="DX590" s="8">
        <v>42.5</v>
      </c>
      <c r="DY590" s="4"/>
      <c r="DZ590" s="8"/>
      <c r="EA590" s="7"/>
      <c r="EB590" s="7"/>
      <c r="EC590" s="2" t="s">
        <v>230</v>
      </c>
      <c r="ED590" s="2" t="s">
        <v>217</v>
      </c>
      <c r="EE590" s="2" t="s">
        <v>3929</v>
      </c>
      <c r="EF590" s="2" t="s">
        <v>1678</v>
      </c>
      <c r="EG590" s="2" t="s">
        <v>232</v>
      </c>
      <c r="EH590" s="2" t="s">
        <v>220</v>
      </c>
      <c r="EI590" s="4"/>
      <c r="EJ590" s="8"/>
      <c r="EK590" s="4"/>
      <c r="EL590" s="8"/>
      <c r="EM590" s="7"/>
      <c r="EN590" s="7"/>
      <c r="EO590" s="2" t="s">
        <v>230</v>
      </c>
      <c r="EP590" s="2" t="s">
        <v>217</v>
      </c>
      <c r="EQ590" s="2" t="s">
        <v>4298</v>
      </c>
      <c r="ER590" s="2" t="s">
        <v>3986</v>
      </c>
      <c r="ES590" s="2" t="s">
        <v>232</v>
      </c>
      <c r="ET590" s="2" t="s">
        <v>220</v>
      </c>
      <c r="EU590" s="4"/>
      <c r="EV590" s="8"/>
      <c r="EW590" s="4"/>
      <c r="EX590" s="8"/>
      <c r="EY590" s="7"/>
      <c r="EZ590" s="7"/>
      <c r="FA590" s="2" t="s">
        <v>230</v>
      </c>
      <c r="FB590" s="2" t="s">
        <v>270</v>
      </c>
      <c r="FC590" s="2" t="s">
        <v>4299</v>
      </c>
      <c r="FD590" s="2" t="s">
        <v>3256</v>
      </c>
      <c r="FE590" s="2" t="s">
        <v>232</v>
      </c>
      <c r="FF590" s="2" t="s">
        <v>220</v>
      </c>
      <c r="FG590" s="4"/>
      <c r="FH590" s="8"/>
      <c r="FI590" s="4"/>
      <c r="FJ590" s="8"/>
      <c r="FK590" s="7"/>
      <c r="FL590" s="7"/>
      <c r="FM590" s="2" t="s">
        <v>230</v>
      </c>
      <c r="FN590" s="2" t="s">
        <v>217</v>
      </c>
      <c r="FO590" s="2" t="s">
        <v>246</v>
      </c>
      <c r="FP590" s="2" t="s">
        <v>287</v>
      </c>
      <c r="FQ590" s="2" t="s">
        <v>232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416</v>
      </c>
      <c r="FZ590" s="2" t="s">
        <v>217</v>
      </c>
      <c r="GA590" s="2" t="s">
        <v>220</v>
      </c>
      <c r="GB590" s="2" t="s">
        <v>220</v>
      </c>
      <c r="GC590" s="2" t="s">
        <v>232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386</v>
      </c>
      <c r="GL590" s="2" t="s">
        <v>217</v>
      </c>
      <c r="GM590" s="2" t="s">
        <v>220</v>
      </c>
      <c r="GN590" s="2" t="s">
        <v>220</v>
      </c>
      <c r="GO590" s="2" t="s">
        <v>232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268</v>
      </c>
      <c r="GX590" s="2" t="s">
        <v>217</v>
      </c>
      <c r="GY590" s="2" t="s">
        <v>220</v>
      </c>
      <c r="GZ590" s="2" t="s">
        <v>220</v>
      </c>
      <c r="HA590" s="2" t="s">
        <v>232</v>
      </c>
      <c r="HB590" s="2" t="s">
        <v>220</v>
      </c>
      <c r="HC590" s="4"/>
      <c r="HD590" s="8"/>
      <c r="HE590" s="4"/>
      <c r="HF590" s="8"/>
      <c r="HG590" s="7"/>
      <c r="HH590" s="7"/>
      <c r="HI590" s="2" t="s">
        <v>277</v>
      </c>
      <c r="HJ590" s="2" t="s">
        <v>217</v>
      </c>
      <c r="HK590" s="2" t="s">
        <v>220</v>
      </c>
      <c r="HL590" s="2" t="s">
        <v>220</v>
      </c>
      <c r="HM590" s="2" t="s">
        <v>232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386</v>
      </c>
      <c r="HV590" s="2" t="s">
        <v>217</v>
      </c>
      <c r="HW590" s="2" t="s">
        <v>220</v>
      </c>
      <c r="HX590" s="2" t="s">
        <v>220</v>
      </c>
      <c r="HY590" s="2" t="s">
        <v>232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230</v>
      </c>
      <c r="IH590" s="2" t="s">
        <v>217</v>
      </c>
      <c r="II590" s="2" t="s">
        <v>591</v>
      </c>
      <c r="IJ590" s="2" t="s">
        <v>1676</v>
      </c>
      <c r="IK590" s="2" t="s">
        <v>232</v>
      </c>
      <c r="IL590" s="2" t="s">
        <v>220</v>
      </c>
      <c r="IM590" s="4"/>
      <c r="IN590" s="8"/>
      <c r="IO590" s="4"/>
      <c r="IP590" s="8"/>
      <c r="IQ590" s="7"/>
      <c r="IR590" s="7"/>
      <c r="IS590" s="2" t="s">
        <v>277</v>
      </c>
      <c r="IT590" s="2" t="s">
        <v>217</v>
      </c>
      <c r="IU590" s="2" t="s">
        <v>220</v>
      </c>
      <c r="IV590" s="2" t="s">
        <v>220</v>
      </c>
      <c r="IW590" s="2" t="s">
        <v>232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254</v>
      </c>
      <c r="JF590" s="2" t="s">
        <v>217</v>
      </c>
      <c r="JG590" s="2" t="s">
        <v>220</v>
      </c>
      <c r="JH590" s="2" t="s">
        <v>220</v>
      </c>
      <c r="JI590" s="2" t="s">
        <v>232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230</v>
      </c>
      <c r="JR590" s="2" t="s">
        <v>217</v>
      </c>
      <c r="JS590" s="2" t="s">
        <v>2286</v>
      </c>
      <c r="JT590" s="2" t="s">
        <v>4312</v>
      </c>
      <c r="JU590" s="2" t="s">
        <v>232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277</v>
      </c>
      <c r="KD590" s="2" t="s">
        <v>217</v>
      </c>
      <c r="KE590" s="2" t="s">
        <v>220</v>
      </c>
      <c r="KF590" s="2" t="s">
        <v>220</v>
      </c>
      <c r="KG590" s="2" t="s">
        <v>232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254</v>
      </c>
      <c r="KP590" s="2" t="s">
        <v>217</v>
      </c>
      <c r="KQ590" s="2" t="s">
        <v>220</v>
      </c>
      <c r="KR590" s="2" t="s">
        <v>220</v>
      </c>
      <c r="KS590" s="2" t="s">
        <v>232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268</v>
      </c>
      <c r="LB590" s="2" t="s">
        <v>217</v>
      </c>
      <c r="LC590" s="2" t="s">
        <v>220</v>
      </c>
      <c r="LD590" s="2" t="s">
        <v>220</v>
      </c>
      <c r="LE590" s="2" t="s">
        <v>232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254</v>
      </c>
      <c r="LN590" s="2" t="s">
        <v>217</v>
      </c>
      <c r="LO590" s="2" t="s">
        <v>220</v>
      </c>
      <c r="LP590" s="2" t="s">
        <v>220</v>
      </c>
      <c r="LQ590" s="2" t="s">
        <v>232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230</v>
      </c>
      <c r="LZ590" s="2" t="s">
        <v>270</v>
      </c>
      <c r="MA590" s="2" t="s">
        <v>2125</v>
      </c>
      <c r="MB590" s="2" t="s">
        <v>1092</v>
      </c>
      <c r="MC590" s="2" t="s">
        <v>232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230</v>
      </c>
      <c r="ML590" s="2" t="s">
        <v>270</v>
      </c>
      <c r="MM590" s="2" t="s">
        <v>273</v>
      </c>
      <c r="MN590" s="2" t="s">
        <v>1318</v>
      </c>
      <c r="MO590" s="2" t="s">
        <v>232</v>
      </c>
      <c r="MP590" s="2" t="s">
        <v>220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274</v>
      </c>
      <c r="MY590" s="2" t="s">
        <v>3929</v>
      </c>
      <c r="MZ590" s="2" t="s">
        <v>2844</v>
      </c>
      <c r="NA590" s="2" t="s">
        <v>232</v>
      </c>
      <c r="NB590" s="2" t="s">
        <v>220</v>
      </c>
      <c r="NC590" s="4"/>
      <c r="ND590" s="8"/>
      <c r="NE590" s="4"/>
      <c r="NF590" s="8"/>
      <c r="NG590" s="7"/>
      <c r="NH590" s="7"/>
      <c r="NI590" s="2" t="s">
        <v>220</v>
      </c>
      <c r="NJ590" s="2" t="s">
        <v>220</v>
      </c>
      <c r="NK590" s="2" t="s">
        <v>220</v>
      </c>
      <c r="NL590" s="2" t="s">
        <v>220</v>
      </c>
      <c r="NM590" s="2" t="s">
        <v>220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277</v>
      </c>
      <c r="NV590" s="2" t="s">
        <v>217</v>
      </c>
      <c r="NW590" s="2" t="s">
        <v>220</v>
      </c>
      <c r="NX590" s="2" t="s">
        <v>220</v>
      </c>
      <c r="NY590" s="2" t="s">
        <v>232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220</v>
      </c>
      <c r="OH590" s="2" t="s">
        <v>220</v>
      </c>
      <c r="OI590" s="2" t="s">
        <v>220</v>
      </c>
      <c r="OJ590" s="2" t="s">
        <v>220</v>
      </c>
      <c r="OK590" s="2" t="s">
        <v>220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230</v>
      </c>
      <c r="OT590" s="2" t="s">
        <v>270</v>
      </c>
      <c r="OU590" s="2" t="s">
        <v>2022</v>
      </c>
      <c r="OV590" s="2" t="s">
        <v>2339</v>
      </c>
      <c r="OW590" s="2" t="s">
        <v>232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220</v>
      </c>
      <c r="PF590" s="2" t="s">
        <v>220</v>
      </c>
      <c r="PG590" s="2" t="s">
        <v>220</v>
      </c>
      <c r="PH590" s="2" t="s">
        <v>220</v>
      </c>
      <c r="PI590" s="2" t="s">
        <v>220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416</v>
      </c>
      <c r="PR590" s="2" t="s">
        <v>270</v>
      </c>
      <c r="PS590" s="2" t="s">
        <v>220</v>
      </c>
      <c r="PT590" s="2" t="s">
        <v>220</v>
      </c>
      <c r="PU590" s="2" t="s">
        <v>232</v>
      </c>
      <c r="PV590" s="2" t="s">
        <v>220</v>
      </c>
      <c r="PW590" s="4">
        <v>799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>
        <v>50</v>
      </c>
      <c r="SW590" s="4"/>
      <c r="SX590" s="4"/>
      <c r="SY590" s="4"/>
      <c r="SZ590" s="4"/>
      <c r="TA590" s="4"/>
      <c r="TB590" s="4"/>
      <c r="TC590" s="4"/>
      <c r="TD590" s="4">
        <v>300</v>
      </c>
      <c r="TE590" s="4"/>
      <c r="TF590" s="4"/>
      <c r="TG590" s="4"/>
      <c r="TH590" s="4"/>
    </row>
    <row r="591">
      <c r="A591" s="2" t="s">
        <v>4313</v>
      </c>
      <c r="B591" s="2" t="s">
        <v>209</v>
      </c>
      <c r="C591" s="2" t="s">
        <v>3945</v>
      </c>
      <c r="D591" s="2" t="s">
        <v>4292</v>
      </c>
      <c r="E591" s="2" t="s">
        <v>4293</v>
      </c>
      <c r="F591" s="2" t="s">
        <v>4109</v>
      </c>
      <c r="G591" s="2" t="s">
        <v>4109</v>
      </c>
      <c r="H591" s="2" t="s">
        <v>4109</v>
      </c>
      <c r="I591" s="2" t="s">
        <v>4294</v>
      </c>
      <c r="J591" s="2" t="s">
        <v>4295</v>
      </c>
      <c r="K591" s="2" t="s">
        <v>2567</v>
      </c>
      <c r="L591" s="3">
        <v>22.05</v>
      </c>
      <c r="M591" s="3">
        <v>23.15</v>
      </c>
      <c r="N591" s="3">
        <v>44.99</v>
      </c>
      <c r="O591" s="2" t="s">
        <v>217</v>
      </c>
      <c r="P591" s="2" t="s">
        <v>405</v>
      </c>
      <c r="Q591" s="2" t="s">
        <v>219</v>
      </c>
      <c r="R591" s="2" t="s">
        <v>220</v>
      </c>
      <c r="S591" s="2" t="s">
        <v>4014</v>
      </c>
      <c r="T591" s="2" t="s">
        <v>220</v>
      </c>
      <c r="U591" s="2" t="s">
        <v>220</v>
      </c>
      <c r="V591" s="2" t="s">
        <v>1585</v>
      </c>
      <c r="W591" s="2" t="s">
        <v>3015</v>
      </c>
      <c r="X591" s="2" t="s">
        <v>845</v>
      </c>
      <c r="Y591" s="2" t="s">
        <v>582</v>
      </c>
      <c r="Z591" s="4">
        <v>411</v>
      </c>
      <c r="AA591" s="4">
        <f>=ROUNDDOWN(24.1764705882353,0)</f>
      </c>
      <c r="AB591" s="5">
        <v>17</v>
      </c>
      <c r="AC591" s="2" t="s">
        <v>524</v>
      </c>
      <c r="AD591" s="4">
        <v>240</v>
      </c>
      <c r="AE591" s="4">
        <v>1010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13</v>
      </c>
      <c r="AQ591" s="8">
        <v>306.55</v>
      </c>
      <c r="AR591" s="4"/>
      <c r="AS591" s="8"/>
      <c r="AT591" s="7"/>
      <c r="AU591" s="7"/>
      <c r="AV591" s="4">
        <v>13</v>
      </c>
      <c r="AW591" s="8">
        <v>306.55</v>
      </c>
      <c r="AX591" s="4"/>
      <c r="AY591" s="8"/>
      <c r="AZ591" s="7"/>
      <c r="BA591" s="7"/>
      <c r="BB591" s="7">
        <v>1</v>
      </c>
      <c r="BC591" s="4">
        <v>13</v>
      </c>
      <c r="BD591" s="8">
        <v>306.55</v>
      </c>
      <c r="BE591" s="4"/>
      <c r="BF591" s="8"/>
      <c r="BG591" s="7"/>
      <c r="BH591" s="7"/>
      <c r="BI591" s="7">
        <v>1</v>
      </c>
      <c r="BJ591" s="4">
        <v>13</v>
      </c>
      <c r="BK591" s="8">
        <v>306.55</v>
      </c>
      <c r="BL591" s="2" t="s">
        <v>4314</v>
      </c>
      <c r="BM591" s="7">
        <v>1</v>
      </c>
      <c r="BN591" s="7">
        <v>1</v>
      </c>
      <c r="BO591" s="4">
        <v>4</v>
      </c>
      <c r="BP591" s="8">
        <v>92.84</v>
      </c>
      <c r="BQ591" s="4"/>
      <c r="BR591" s="8"/>
      <c r="BS591" s="7"/>
      <c r="BT591" s="7"/>
      <c r="BU591" s="2" t="s">
        <v>230</v>
      </c>
      <c r="BV591" s="2" t="s">
        <v>217</v>
      </c>
      <c r="BW591" s="2" t="s">
        <v>220</v>
      </c>
      <c r="BX591" s="2" t="s">
        <v>2667</v>
      </c>
      <c r="BY591" s="2" t="s">
        <v>232</v>
      </c>
      <c r="BZ591" s="2" t="s">
        <v>220</v>
      </c>
      <c r="CA591" s="4"/>
      <c r="CB591" s="8"/>
      <c r="CC591" s="4"/>
      <c r="CD591" s="8"/>
      <c r="CE591" s="7"/>
      <c r="CF591" s="7"/>
      <c r="CG591" s="2" t="s">
        <v>230</v>
      </c>
      <c r="CH591" s="2" t="s">
        <v>217</v>
      </c>
      <c r="CI591" s="2" t="s">
        <v>585</v>
      </c>
      <c r="CJ591" s="2" t="s">
        <v>1689</v>
      </c>
      <c r="CK591" s="2" t="s">
        <v>232</v>
      </c>
      <c r="CL591" s="2" t="s">
        <v>220</v>
      </c>
      <c r="CM591" s="4"/>
      <c r="CN591" s="8"/>
      <c r="CO591" s="4"/>
      <c r="CP591" s="8"/>
      <c r="CQ591" s="7"/>
      <c r="CR591" s="7"/>
      <c r="CS591" s="2" t="s">
        <v>230</v>
      </c>
      <c r="CT591" s="2" t="s">
        <v>274</v>
      </c>
      <c r="CU591" s="2" t="s">
        <v>2693</v>
      </c>
      <c r="CV591" s="2" t="s">
        <v>1516</v>
      </c>
      <c r="CW591" s="2" t="s">
        <v>269</v>
      </c>
      <c r="CX591" s="2" t="s">
        <v>220</v>
      </c>
      <c r="CY591" s="4">
        <v>2</v>
      </c>
      <c r="CZ591" s="8">
        <v>44.74</v>
      </c>
      <c r="DA591" s="4"/>
      <c r="DB591" s="8"/>
      <c r="DC591" s="7"/>
      <c r="DD591" s="7"/>
      <c r="DE591" s="2" t="s">
        <v>230</v>
      </c>
      <c r="DF591" s="2" t="s">
        <v>217</v>
      </c>
      <c r="DG591" s="2" t="s">
        <v>593</v>
      </c>
      <c r="DH591" s="2" t="s">
        <v>2850</v>
      </c>
      <c r="DI591" s="2" t="s">
        <v>232</v>
      </c>
      <c r="DJ591" s="2" t="s">
        <v>220</v>
      </c>
      <c r="DK591" s="4"/>
      <c r="DL591" s="8"/>
      <c r="DM591" s="4"/>
      <c r="DN591" s="8"/>
      <c r="DO591" s="7"/>
      <c r="DP591" s="7"/>
      <c r="DQ591" s="2" t="s">
        <v>230</v>
      </c>
      <c r="DR591" s="2" t="s">
        <v>217</v>
      </c>
      <c r="DS591" s="2" t="s">
        <v>591</v>
      </c>
      <c r="DT591" s="2" t="s">
        <v>3177</v>
      </c>
      <c r="DU591" s="2" t="s">
        <v>232</v>
      </c>
      <c r="DV591" s="2" t="s">
        <v>220</v>
      </c>
      <c r="DW591" s="4"/>
      <c r="DX591" s="8"/>
      <c r="DY591" s="4"/>
      <c r="DZ591" s="8"/>
      <c r="EA591" s="7"/>
      <c r="EB591" s="7"/>
      <c r="EC591" s="2" t="s">
        <v>230</v>
      </c>
      <c r="ED591" s="2" t="s">
        <v>217</v>
      </c>
      <c r="EE591" s="2" t="s">
        <v>3929</v>
      </c>
      <c r="EF591" s="2" t="s">
        <v>1675</v>
      </c>
      <c r="EG591" s="2" t="s">
        <v>269</v>
      </c>
      <c r="EH591" s="2" t="s">
        <v>220</v>
      </c>
      <c r="EI591" s="4">
        <v>1</v>
      </c>
      <c r="EJ591" s="8">
        <v>24.38</v>
      </c>
      <c r="EK591" s="4"/>
      <c r="EL591" s="8"/>
      <c r="EM591" s="7"/>
      <c r="EN591" s="7"/>
      <c r="EO591" s="2" t="s">
        <v>230</v>
      </c>
      <c r="EP591" s="2" t="s">
        <v>217</v>
      </c>
      <c r="EQ591" s="2" t="s">
        <v>4298</v>
      </c>
      <c r="ER591" s="2" t="s">
        <v>2051</v>
      </c>
      <c r="ES591" s="2" t="s">
        <v>232</v>
      </c>
      <c r="ET591" s="2" t="s">
        <v>220</v>
      </c>
      <c r="EU591" s="4">
        <v>5</v>
      </c>
      <c r="EV591" s="8">
        <v>121.55</v>
      </c>
      <c r="EW591" s="4"/>
      <c r="EX591" s="8"/>
      <c r="EY591" s="7"/>
      <c r="EZ591" s="7"/>
      <c r="FA591" s="2" t="s">
        <v>230</v>
      </c>
      <c r="FB591" s="2" t="s">
        <v>217</v>
      </c>
      <c r="FC591" s="2" t="s">
        <v>4299</v>
      </c>
      <c r="FD591" s="2" t="s">
        <v>3244</v>
      </c>
      <c r="FE591" s="2" t="s">
        <v>232</v>
      </c>
      <c r="FF591" s="2" t="s">
        <v>220</v>
      </c>
      <c r="FG591" s="4">
        <v>1</v>
      </c>
      <c r="FH591" s="8">
        <v>23.04</v>
      </c>
      <c r="FI591" s="4"/>
      <c r="FJ591" s="8"/>
      <c r="FK591" s="7"/>
      <c r="FL591" s="7"/>
      <c r="FM591" s="2" t="s">
        <v>230</v>
      </c>
      <c r="FN591" s="2" t="s">
        <v>217</v>
      </c>
      <c r="FO591" s="2" t="s">
        <v>246</v>
      </c>
      <c r="FP591" s="2" t="s">
        <v>287</v>
      </c>
      <c r="FQ591" s="2" t="s">
        <v>232</v>
      </c>
      <c r="FR591" s="2" t="s">
        <v>220</v>
      </c>
      <c r="FS591" s="4"/>
      <c r="FT591" s="8"/>
      <c r="FU591" s="4"/>
      <c r="FV591" s="8"/>
      <c r="FW591" s="7"/>
      <c r="FX591" s="7"/>
      <c r="FY591" s="2" t="s">
        <v>230</v>
      </c>
      <c r="FZ591" s="2" t="s">
        <v>217</v>
      </c>
      <c r="GA591" s="2" t="s">
        <v>1198</v>
      </c>
      <c r="GB591" s="2" t="s">
        <v>249</v>
      </c>
      <c r="GC591" s="2" t="s">
        <v>232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230</v>
      </c>
      <c r="GL591" s="2" t="s">
        <v>217</v>
      </c>
      <c r="GM591" s="2" t="s">
        <v>250</v>
      </c>
      <c r="GN591" s="2" t="s">
        <v>2904</v>
      </c>
      <c r="GO591" s="2" t="s">
        <v>232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268</v>
      </c>
      <c r="GX591" s="2" t="s">
        <v>217</v>
      </c>
      <c r="GY591" s="2" t="s">
        <v>220</v>
      </c>
      <c r="GZ591" s="2" t="s">
        <v>220</v>
      </c>
      <c r="HA591" s="2" t="s">
        <v>232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277</v>
      </c>
      <c r="HJ591" s="2" t="s">
        <v>217</v>
      </c>
      <c r="HK591" s="2" t="s">
        <v>220</v>
      </c>
      <c r="HL591" s="2" t="s">
        <v>220</v>
      </c>
      <c r="HM591" s="2" t="s">
        <v>232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230</v>
      </c>
      <c r="HV591" s="2" t="s">
        <v>217</v>
      </c>
      <c r="HW591" s="2" t="s">
        <v>599</v>
      </c>
      <c r="HX591" s="2" t="s">
        <v>220</v>
      </c>
      <c r="HY591" s="2" t="s">
        <v>232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230</v>
      </c>
      <c r="IH591" s="2" t="s">
        <v>217</v>
      </c>
      <c r="II591" s="2" t="s">
        <v>591</v>
      </c>
      <c r="IJ591" s="2" t="s">
        <v>1666</v>
      </c>
      <c r="IK591" s="2" t="s">
        <v>232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277</v>
      </c>
      <c r="IT591" s="2" t="s">
        <v>217</v>
      </c>
      <c r="IU591" s="2" t="s">
        <v>220</v>
      </c>
      <c r="IV591" s="2" t="s">
        <v>220</v>
      </c>
      <c r="IW591" s="2" t="s">
        <v>232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254</v>
      </c>
      <c r="JF591" s="2" t="s">
        <v>217</v>
      </c>
      <c r="JG591" s="2" t="s">
        <v>220</v>
      </c>
      <c r="JH591" s="2" t="s">
        <v>220</v>
      </c>
      <c r="JI591" s="2" t="s">
        <v>232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230</v>
      </c>
      <c r="JR591" s="2" t="s">
        <v>217</v>
      </c>
      <c r="JS591" s="2" t="s">
        <v>2286</v>
      </c>
      <c r="JT591" s="2" t="s">
        <v>220</v>
      </c>
      <c r="JU591" s="2" t="s">
        <v>232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277</v>
      </c>
      <c r="KD591" s="2" t="s">
        <v>217</v>
      </c>
      <c r="KE591" s="2" t="s">
        <v>220</v>
      </c>
      <c r="KF591" s="2" t="s">
        <v>220</v>
      </c>
      <c r="KG591" s="2" t="s">
        <v>232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230</v>
      </c>
      <c r="KP591" s="2" t="s">
        <v>270</v>
      </c>
      <c r="KQ591" s="2" t="s">
        <v>4306</v>
      </c>
      <c r="KR591" s="2" t="s">
        <v>220</v>
      </c>
      <c r="KS591" s="2" t="s">
        <v>232</v>
      </c>
      <c r="KT591" s="2" t="s">
        <v>220</v>
      </c>
      <c r="KU591" s="4"/>
      <c r="KV591" s="8"/>
      <c r="KW591" s="4"/>
      <c r="KX591" s="8"/>
      <c r="KY591" s="7"/>
      <c r="KZ591" s="7"/>
      <c r="LA591" s="2" t="s">
        <v>268</v>
      </c>
      <c r="LB591" s="2" t="s">
        <v>217</v>
      </c>
      <c r="LC591" s="2" t="s">
        <v>220</v>
      </c>
      <c r="LD591" s="2" t="s">
        <v>220</v>
      </c>
      <c r="LE591" s="2" t="s">
        <v>232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230</v>
      </c>
      <c r="LN591" s="2" t="s">
        <v>270</v>
      </c>
      <c r="LO591" s="2" t="s">
        <v>2516</v>
      </c>
      <c r="LP591" s="2" t="s">
        <v>1275</v>
      </c>
      <c r="LQ591" s="2" t="s">
        <v>232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230</v>
      </c>
      <c r="LZ591" s="2" t="s">
        <v>270</v>
      </c>
      <c r="MA591" s="2" t="s">
        <v>569</v>
      </c>
      <c r="MB591" s="2" t="s">
        <v>220</v>
      </c>
      <c r="MC591" s="2" t="s">
        <v>232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230</v>
      </c>
      <c r="ML591" s="2" t="s">
        <v>270</v>
      </c>
      <c r="MM591" s="2" t="s">
        <v>520</v>
      </c>
      <c r="MN591" s="2" t="s">
        <v>334</v>
      </c>
      <c r="MO591" s="2" t="s">
        <v>232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230</v>
      </c>
      <c r="MX591" s="2" t="s">
        <v>274</v>
      </c>
      <c r="MY591" s="2" t="s">
        <v>3929</v>
      </c>
      <c r="MZ591" s="2" t="s">
        <v>2335</v>
      </c>
      <c r="NA591" s="2" t="s">
        <v>269</v>
      </c>
      <c r="NB591" s="2" t="s">
        <v>220</v>
      </c>
      <c r="NC591" s="4"/>
      <c r="ND591" s="8"/>
      <c r="NE591" s="4"/>
      <c r="NF591" s="8"/>
      <c r="NG591" s="7"/>
      <c r="NH591" s="7"/>
      <c r="NI591" s="2" t="s">
        <v>220</v>
      </c>
      <c r="NJ591" s="2" t="s">
        <v>220</v>
      </c>
      <c r="NK591" s="2" t="s">
        <v>220</v>
      </c>
      <c r="NL591" s="2" t="s">
        <v>220</v>
      </c>
      <c r="NM591" s="2" t="s">
        <v>220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277</v>
      </c>
      <c r="NV591" s="2" t="s">
        <v>217</v>
      </c>
      <c r="NW591" s="2" t="s">
        <v>220</v>
      </c>
      <c r="NX591" s="2" t="s">
        <v>220</v>
      </c>
      <c r="NY591" s="2" t="s">
        <v>232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220</v>
      </c>
      <c r="OH591" s="2" t="s">
        <v>220</v>
      </c>
      <c r="OI591" s="2" t="s">
        <v>220</v>
      </c>
      <c r="OJ591" s="2" t="s">
        <v>220</v>
      </c>
      <c r="OK591" s="2" t="s">
        <v>220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230</v>
      </c>
      <c r="OT591" s="2" t="s">
        <v>270</v>
      </c>
      <c r="OU591" s="2" t="s">
        <v>2022</v>
      </c>
      <c r="OV591" s="2" t="s">
        <v>4315</v>
      </c>
      <c r="OW591" s="2" t="s">
        <v>232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220</v>
      </c>
      <c r="PF591" s="2" t="s">
        <v>220</v>
      </c>
      <c r="PG591" s="2" t="s">
        <v>220</v>
      </c>
      <c r="PH591" s="2" t="s">
        <v>220</v>
      </c>
      <c r="PI591" s="2" t="s">
        <v>220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416</v>
      </c>
      <c r="PR591" s="2" t="s">
        <v>270</v>
      </c>
      <c r="PS591" s="2" t="s">
        <v>220</v>
      </c>
      <c r="PT591" s="2" t="s">
        <v>220</v>
      </c>
      <c r="PU591" s="2" t="s">
        <v>232</v>
      </c>
      <c r="PV591" s="2" t="s">
        <v>220</v>
      </c>
      <c r="PW591" s="4">
        <v>411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>
        <v>240</v>
      </c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>
        <v>370</v>
      </c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400</v>
      </c>
      <c r="TE591" s="4"/>
      <c r="TF591" s="4"/>
      <c r="TG591" s="4"/>
      <c r="TH591" s="4"/>
    </row>
    <row r="592">
      <c r="A592" s="2" t="s">
        <v>4316</v>
      </c>
      <c r="B592" s="2" t="s">
        <v>209</v>
      </c>
      <c r="C592" s="2" t="s">
        <v>3945</v>
      </c>
      <c r="D592" s="2" t="s">
        <v>4292</v>
      </c>
      <c r="E592" s="2" t="s">
        <v>4293</v>
      </c>
      <c r="F592" s="2" t="s">
        <v>4089</v>
      </c>
      <c r="G592" s="2" t="s">
        <v>4089</v>
      </c>
      <c r="H592" s="2" t="s">
        <v>4089</v>
      </c>
      <c r="I592" s="2" t="s">
        <v>4294</v>
      </c>
      <c r="J592" s="2" t="s">
        <v>4295</v>
      </c>
      <c r="K592" s="2" t="s">
        <v>2567</v>
      </c>
      <c r="L592" s="3">
        <v>22.05</v>
      </c>
      <c r="M592" s="3">
        <v>23.15</v>
      </c>
      <c r="N592" s="3">
        <v>44.99</v>
      </c>
      <c r="O592" s="2" t="s">
        <v>217</v>
      </c>
      <c r="P592" s="2" t="s">
        <v>405</v>
      </c>
      <c r="Q592" s="2" t="s">
        <v>219</v>
      </c>
      <c r="R592" s="2" t="s">
        <v>220</v>
      </c>
      <c r="S592" s="2" t="s">
        <v>4014</v>
      </c>
      <c r="T592" s="2" t="s">
        <v>220</v>
      </c>
      <c r="U592" s="2" t="s">
        <v>220</v>
      </c>
      <c r="V592" s="2" t="s">
        <v>4090</v>
      </c>
      <c r="W592" s="2" t="s">
        <v>3015</v>
      </c>
      <c r="X592" s="2" t="s">
        <v>1672</v>
      </c>
      <c r="Y592" s="2" t="s">
        <v>2664</v>
      </c>
      <c r="Z592" s="4">
        <v>824</v>
      </c>
      <c r="AA592" s="4">
        <f>=ROUNDDOWN(82.4,0)</f>
      </c>
      <c r="AB592" s="5">
        <v>10</v>
      </c>
      <c r="AC592" s="2" t="s">
        <v>220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2</v>
      </c>
      <c r="AQ592" s="8">
        <v>41.31</v>
      </c>
      <c r="AR592" s="4">
        <v>8</v>
      </c>
      <c r="AS592" s="8">
        <v>185.2</v>
      </c>
      <c r="AT592" s="7">
        <v>-0.75</v>
      </c>
      <c r="AU592" s="7">
        <v>-0.7769</v>
      </c>
      <c r="AV592" s="4">
        <v>2</v>
      </c>
      <c r="AW592" s="8">
        <v>41.31</v>
      </c>
      <c r="AX592" s="4">
        <v>8</v>
      </c>
      <c r="AY592" s="8">
        <v>185.2</v>
      </c>
      <c r="AZ592" s="7">
        <v>-0.75</v>
      </c>
      <c r="BA592" s="7">
        <v>-0.7769</v>
      </c>
      <c r="BB592" s="7">
        <v>1</v>
      </c>
      <c r="BC592" s="4">
        <v>2</v>
      </c>
      <c r="BD592" s="8">
        <v>41.31</v>
      </c>
      <c r="BE592" s="4">
        <v>8</v>
      </c>
      <c r="BF592" s="8">
        <v>185.2</v>
      </c>
      <c r="BG592" s="7">
        <v>-0.75</v>
      </c>
      <c r="BH592" s="7">
        <v>-0.7769</v>
      </c>
      <c r="BI592" s="7">
        <v>1</v>
      </c>
      <c r="BJ592" s="4">
        <v>2</v>
      </c>
      <c r="BK592" s="8">
        <v>41.31</v>
      </c>
      <c r="BL592" s="2" t="s">
        <v>4317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230</v>
      </c>
      <c r="BV592" s="2" t="s">
        <v>217</v>
      </c>
      <c r="BW592" s="2" t="s">
        <v>220</v>
      </c>
      <c r="BX592" s="2" t="s">
        <v>2667</v>
      </c>
      <c r="BY592" s="2" t="s">
        <v>232</v>
      </c>
      <c r="BZ592" s="2" t="s">
        <v>220</v>
      </c>
      <c r="CA592" s="4"/>
      <c r="CB592" s="8"/>
      <c r="CC592" s="4"/>
      <c r="CD592" s="8"/>
      <c r="CE592" s="7"/>
      <c r="CF592" s="7"/>
      <c r="CG592" s="2" t="s">
        <v>230</v>
      </c>
      <c r="CH592" s="2" t="s">
        <v>217</v>
      </c>
      <c r="CI592" s="2" t="s">
        <v>585</v>
      </c>
      <c r="CJ592" s="2" t="s">
        <v>1689</v>
      </c>
      <c r="CK592" s="2" t="s">
        <v>232</v>
      </c>
      <c r="CL592" s="2" t="s">
        <v>220</v>
      </c>
      <c r="CM592" s="4"/>
      <c r="CN592" s="8"/>
      <c r="CO592" s="4">
        <v>4</v>
      </c>
      <c r="CP592" s="8">
        <v>93.56</v>
      </c>
      <c r="CQ592" s="7">
        <v>-1</v>
      </c>
      <c r="CR592" s="7">
        <v>-1</v>
      </c>
      <c r="CS592" s="2" t="s">
        <v>230</v>
      </c>
      <c r="CT592" s="2" t="s">
        <v>274</v>
      </c>
      <c r="CU592" s="2" t="s">
        <v>2693</v>
      </c>
      <c r="CV592" s="2" t="s">
        <v>3443</v>
      </c>
      <c r="CW592" s="2" t="s">
        <v>232</v>
      </c>
      <c r="CX592" s="2" t="s">
        <v>220</v>
      </c>
      <c r="CY592" s="4"/>
      <c r="CZ592" s="8"/>
      <c r="DA592" s="4"/>
      <c r="DB592" s="8"/>
      <c r="DC592" s="7"/>
      <c r="DD592" s="7"/>
      <c r="DE592" s="2" t="s">
        <v>230</v>
      </c>
      <c r="DF592" s="2" t="s">
        <v>217</v>
      </c>
      <c r="DG592" s="2" t="s">
        <v>593</v>
      </c>
      <c r="DH592" s="2" t="s">
        <v>2352</v>
      </c>
      <c r="DI592" s="2" t="s">
        <v>232</v>
      </c>
      <c r="DJ592" s="2" t="s">
        <v>220</v>
      </c>
      <c r="DK592" s="4"/>
      <c r="DL592" s="8"/>
      <c r="DM592" s="4"/>
      <c r="DN592" s="8"/>
      <c r="DO592" s="7"/>
      <c r="DP592" s="7"/>
      <c r="DQ592" s="2" t="s">
        <v>230</v>
      </c>
      <c r="DR592" s="2" t="s">
        <v>217</v>
      </c>
      <c r="DS592" s="2" t="s">
        <v>591</v>
      </c>
      <c r="DT592" s="2" t="s">
        <v>3254</v>
      </c>
      <c r="DU592" s="2" t="s">
        <v>232</v>
      </c>
      <c r="DV592" s="2" t="s">
        <v>220</v>
      </c>
      <c r="DW592" s="4">
        <v>1</v>
      </c>
      <c r="DX592" s="8">
        <v>17</v>
      </c>
      <c r="DY592" s="4">
        <v>1</v>
      </c>
      <c r="DZ592" s="8">
        <v>21.25</v>
      </c>
      <c r="EA592" s="7"/>
      <c r="EB592" s="7">
        <v>-0.2</v>
      </c>
      <c r="EC592" s="2" t="s">
        <v>230</v>
      </c>
      <c r="ED592" s="2" t="s">
        <v>217</v>
      </c>
      <c r="EE592" s="2" t="s">
        <v>4239</v>
      </c>
      <c r="EF592" s="2" t="s">
        <v>1692</v>
      </c>
      <c r="EG592" s="2" t="s">
        <v>232</v>
      </c>
      <c r="EH592" s="2" t="s">
        <v>220</v>
      </c>
      <c r="EI592" s="4"/>
      <c r="EJ592" s="8"/>
      <c r="EK592" s="4"/>
      <c r="EL592" s="8"/>
      <c r="EM592" s="7"/>
      <c r="EN592" s="7"/>
      <c r="EO592" s="2" t="s">
        <v>230</v>
      </c>
      <c r="EP592" s="2" t="s">
        <v>270</v>
      </c>
      <c r="EQ592" s="2" t="s">
        <v>2902</v>
      </c>
      <c r="ER592" s="2" t="s">
        <v>783</v>
      </c>
      <c r="ES592" s="2" t="s">
        <v>232</v>
      </c>
      <c r="ET592" s="2" t="s">
        <v>220</v>
      </c>
      <c r="EU592" s="4">
        <v>1</v>
      </c>
      <c r="EV592" s="8">
        <v>24.31</v>
      </c>
      <c r="EW592" s="4">
        <v>1</v>
      </c>
      <c r="EX592" s="8">
        <v>24.31</v>
      </c>
      <c r="EY592" s="7"/>
      <c r="EZ592" s="7"/>
      <c r="FA592" s="2" t="s">
        <v>230</v>
      </c>
      <c r="FB592" s="2" t="s">
        <v>217</v>
      </c>
      <c r="FC592" s="2" t="s">
        <v>4299</v>
      </c>
      <c r="FD592" s="2" t="s">
        <v>4305</v>
      </c>
      <c r="FE592" s="2" t="s">
        <v>232</v>
      </c>
      <c r="FF592" s="2" t="s">
        <v>220</v>
      </c>
      <c r="FG592" s="4"/>
      <c r="FH592" s="8"/>
      <c r="FI592" s="4">
        <v>2</v>
      </c>
      <c r="FJ592" s="8">
        <v>46.08</v>
      </c>
      <c r="FK592" s="7">
        <v>-1</v>
      </c>
      <c r="FL592" s="7">
        <v>-1</v>
      </c>
      <c r="FM592" s="2" t="s">
        <v>230</v>
      </c>
      <c r="FN592" s="2" t="s">
        <v>217</v>
      </c>
      <c r="FO592" s="2" t="s">
        <v>246</v>
      </c>
      <c r="FP592" s="2" t="s">
        <v>247</v>
      </c>
      <c r="FQ592" s="2" t="s">
        <v>232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416</v>
      </c>
      <c r="FZ592" s="2" t="s">
        <v>217</v>
      </c>
      <c r="GA592" s="2" t="s">
        <v>220</v>
      </c>
      <c r="GB592" s="2" t="s">
        <v>220</v>
      </c>
      <c r="GC592" s="2" t="s">
        <v>232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277</v>
      </c>
      <c r="GL592" s="2" t="s">
        <v>217</v>
      </c>
      <c r="GM592" s="2" t="s">
        <v>220</v>
      </c>
      <c r="GN592" s="2" t="s">
        <v>220</v>
      </c>
      <c r="GO592" s="2" t="s">
        <v>232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268</v>
      </c>
      <c r="GX592" s="2" t="s">
        <v>217</v>
      </c>
      <c r="GY592" s="2" t="s">
        <v>220</v>
      </c>
      <c r="GZ592" s="2" t="s">
        <v>220</v>
      </c>
      <c r="HA592" s="2" t="s">
        <v>232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277</v>
      </c>
      <c r="HJ592" s="2" t="s">
        <v>217</v>
      </c>
      <c r="HK592" s="2" t="s">
        <v>220</v>
      </c>
      <c r="HL592" s="2" t="s">
        <v>220</v>
      </c>
      <c r="HM592" s="2" t="s">
        <v>232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386</v>
      </c>
      <c r="HV592" s="2" t="s">
        <v>217</v>
      </c>
      <c r="HW592" s="2" t="s">
        <v>220</v>
      </c>
      <c r="HX592" s="2" t="s">
        <v>220</v>
      </c>
      <c r="HY592" s="2" t="s">
        <v>232</v>
      </c>
      <c r="HZ592" s="2" t="s">
        <v>220</v>
      </c>
      <c r="IA592" s="4"/>
      <c r="IB592" s="8"/>
      <c r="IC592" s="4"/>
      <c r="ID592" s="8"/>
      <c r="IE592" s="7"/>
      <c r="IF592" s="7"/>
      <c r="IG592" s="2" t="s">
        <v>230</v>
      </c>
      <c r="IH592" s="2" t="s">
        <v>217</v>
      </c>
      <c r="II592" s="2" t="s">
        <v>591</v>
      </c>
      <c r="IJ592" s="2" t="s">
        <v>3462</v>
      </c>
      <c r="IK592" s="2" t="s">
        <v>232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277</v>
      </c>
      <c r="IT592" s="2" t="s">
        <v>217</v>
      </c>
      <c r="IU592" s="2" t="s">
        <v>220</v>
      </c>
      <c r="IV592" s="2" t="s">
        <v>220</v>
      </c>
      <c r="IW592" s="2" t="s">
        <v>232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254</v>
      </c>
      <c r="JF592" s="2" t="s">
        <v>217</v>
      </c>
      <c r="JG592" s="2" t="s">
        <v>220</v>
      </c>
      <c r="JH592" s="2" t="s">
        <v>220</v>
      </c>
      <c r="JI592" s="2" t="s">
        <v>232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230</v>
      </c>
      <c r="JR592" s="2" t="s">
        <v>217</v>
      </c>
      <c r="JS592" s="2" t="s">
        <v>2286</v>
      </c>
      <c r="JT592" s="2" t="s">
        <v>220</v>
      </c>
      <c r="JU592" s="2" t="s">
        <v>232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277</v>
      </c>
      <c r="KD592" s="2" t="s">
        <v>217</v>
      </c>
      <c r="KE592" s="2" t="s">
        <v>220</v>
      </c>
      <c r="KF592" s="2" t="s">
        <v>220</v>
      </c>
      <c r="KG592" s="2" t="s">
        <v>232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230</v>
      </c>
      <c r="KP592" s="2" t="s">
        <v>270</v>
      </c>
      <c r="KQ592" s="2" t="s">
        <v>4318</v>
      </c>
      <c r="KR592" s="2" t="s">
        <v>220</v>
      </c>
      <c r="KS592" s="2" t="s">
        <v>232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268</v>
      </c>
      <c r="LB592" s="2" t="s">
        <v>217</v>
      </c>
      <c r="LC592" s="2" t="s">
        <v>220</v>
      </c>
      <c r="LD592" s="2" t="s">
        <v>220</v>
      </c>
      <c r="LE592" s="2" t="s">
        <v>232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230</v>
      </c>
      <c r="LN592" s="2" t="s">
        <v>217</v>
      </c>
      <c r="LO592" s="2" t="s">
        <v>1265</v>
      </c>
      <c r="LP592" s="2" t="s">
        <v>1012</v>
      </c>
      <c r="LQ592" s="2" t="s">
        <v>232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230</v>
      </c>
      <c r="LZ592" s="2" t="s">
        <v>270</v>
      </c>
      <c r="MA592" s="2" t="s">
        <v>543</v>
      </c>
      <c r="MB592" s="2" t="s">
        <v>753</v>
      </c>
      <c r="MC592" s="2" t="s">
        <v>232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230</v>
      </c>
      <c r="ML592" s="2" t="s">
        <v>270</v>
      </c>
      <c r="MM592" s="2" t="s">
        <v>2593</v>
      </c>
      <c r="MN592" s="2" t="s">
        <v>756</v>
      </c>
      <c r="MO592" s="2" t="s">
        <v>232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230</v>
      </c>
      <c r="MX592" s="2" t="s">
        <v>274</v>
      </c>
      <c r="MY592" s="2" t="s">
        <v>3929</v>
      </c>
      <c r="MZ592" s="2" t="s">
        <v>1381</v>
      </c>
      <c r="NA592" s="2" t="s">
        <v>232</v>
      </c>
      <c r="NB592" s="2" t="s">
        <v>220</v>
      </c>
      <c r="NC592" s="4"/>
      <c r="ND592" s="8"/>
      <c r="NE592" s="4"/>
      <c r="NF592" s="8"/>
      <c r="NG592" s="7"/>
      <c r="NH592" s="7"/>
      <c r="NI592" s="2" t="s">
        <v>220</v>
      </c>
      <c r="NJ592" s="2" t="s">
        <v>220</v>
      </c>
      <c r="NK592" s="2" t="s">
        <v>220</v>
      </c>
      <c r="NL592" s="2" t="s">
        <v>220</v>
      </c>
      <c r="NM592" s="2" t="s">
        <v>220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277</v>
      </c>
      <c r="NV592" s="2" t="s">
        <v>217</v>
      </c>
      <c r="NW592" s="2" t="s">
        <v>220</v>
      </c>
      <c r="NX592" s="2" t="s">
        <v>220</v>
      </c>
      <c r="NY592" s="2" t="s">
        <v>232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220</v>
      </c>
      <c r="OH592" s="2" t="s">
        <v>220</v>
      </c>
      <c r="OI592" s="2" t="s">
        <v>220</v>
      </c>
      <c r="OJ592" s="2" t="s">
        <v>220</v>
      </c>
      <c r="OK592" s="2" t="s">
        <v>220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230</v>
      </c>
      <c r="OT592" s="2" t="s">
        <v>270</v>
      </c>
      <c r="OU592" s="2" t="s">
        <v>2022</v>
      </c>
      <c r="OV592" s="2" t="s">
        <v>610</v>
      </c>
      <c r="OW592" s="2" t="s">
        <v>232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220</v>
      </c>
      <c r="PF592" s="2" t="s">
        <v>220</v>
      </c>
      <c r="PG592" s="2" t="s">
        <v>220</v>
      </c>
      <c r="PH592" s="2" t="s">
        <v>220</v>
      </c>
      <c r="PI592" s="2" t="s">
        <v>220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416</v>
      </c>
      <c r="PR592" s="2" t="s">
        <v>270</v>
      </c>
      <c r="PS592" s="2" t="s">
        <v>220</v>
      </c>
      <c r="PT592" s="2" t="s">
        <v>220</v>
      </c>
      <c r="PU592" s="2" t="s">
        <v>232</v>
      </c>
      <c r="PV592" s="2" t="s">
        <v>220</v>
      </c>
      <c r="PW592" s="4">
        <v>824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</row>
    <row r="593">
      <c r="A593" s="2" t="s">
        <v>4319</v>
      </c>
      <c r="B593" s="2" t="s">
        <v>209</v>
      </c>
      <c r="C593" s="2" t="s">
        <v>3945</v>
      </c>
      <c r="D593" s="2" t="s">
        <v>4292</v>
      </c>
      <c r="E593" s="2" t="s">
        <v>4320</v>
      </c>
      <c r="F593" s="2" t="s">
        <v>4083</v>
      </c>
      <c r="G593" s="2" t="s">
        <v>4083</v>
      </c>
      <c r="H593" s="2" t="s">
        <v>4083</v>
      </c>
      <c r="I593" s="2" t="s">
        <v>4294</v>
      </c>
      <c r="J593" s="2" t="s">
        <v>4295</v>
      </c>
      <c r="K593" s="2" t="s">
        <v>2567</v>
      </c>
      <c r="L593" s="3">
        <v>23.19</v>
      </c>
      <c r="M593" s="3">
        <v>24.35</v>
      </c>
      <c r="N593" s="3">
        <v>39.99</v>
      </c>
      <c r="O593" s="2" t="s">
        <v>217</v>
      </c>
      <c r="P593" s="2" t="s">
        <v>1573</v>
      </c>
      <c r="Q593" s="2" t="s">
        <v>219</v>
      </c>
      <c r="R593" s="2" t="s">
        <v>16</v>
      </c>
      <c r="S593" s="2" t="s">
        <v>220</v>
      </c>
      <c r="T593" s="2" t="s">
        <v>220</v>
      </c>
      <c r="U593" s="2" t="s">
        <v>2589</v>
      </c>
      <c r="V593" s="2" t="s">
        <v>1615</v>
      </c>
      <c r="W593" s="2" t="s">
        <v>220</v>
      </c>
      <c r="X593" s="2" t="s">
        <v>220</v>
      </c>
      <c r="Y593" s="2" t="s">
        <v>3759</v>
      </c>
      <c r="Z593" s="4">
        <v>182</v>
      </c>
      <c r="AA593" s="4">
        <f>=ROUNDDOWN(36.4,0)</f>
      </c>
      <c r="AB593" s="5">
        <v>5</v>
      </c>
      <c r="AC593" s="2" t="s">
        <v>220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19</v>
      </c>
      <c r="AQ593" s="8">
        <v>440.61</v>
      </c>
      <c r="AR593" s="4">
        <v>8</v>
      </c>
      <c r="AS593" s="8">
        <v>185.52</v>
      </c>
      <c r="AT593" s="7">
        <v>1.375</v>
      </c>
      <c r="AU593" s="7">
        <v>1.375</v>
      </c>
      <c r="AV593" s="4">
        <v>19</v>
      </c>
      <c r="AW593" s="8">
        <v>440.61</v>
      </c>
      <c r="AX593" s="4">
        <v>8</v>
      </c>
      <c r="AY593" s="8">
        <v>185.52</v>
      </c>
      <c r="AZ593" s="7">
        <v>1.375</v>
      </c>
      <c r="BA593" s="7">
        <v>1.375</v>
      </c>
      <c r="BB593" s="7">
        <v>1</v>
      </c>
      <c r="BC593" s="4">
        <v>19</v>
      </c>
      <c r="BD593" s="8">
        <v>440.61</v>
      </c>
      <c r="BE593" s="4">
        <v>21</v>
      </c>
      <c r="BF593" s="8">
        <v>486.99</v>
      </c>
      <c r="BG593" s="7">
        <v>-0.0952</v>
      </c>
      <c r="BH593" s="7">
        <v>-0.0952</v>
      </c>
      <c r="BI593" s="7">
        <v>1</v>
      </c>
      <c r="BJ593" s="4">
        <v>19</v>
      </c>
      <c r="BK593" s="8">
        <v>440.61</v>
      </c>
      <c r="BL593" s="2" t="s">
        <v>1579</v>
      </c>
      <c r="BM593" s="7">
        <v>1</v>
      </c>
      <c r="BN593" s="7">
        <v>1</v>
      </c>
      <c r="BO593" s="4">
        <v>19</v>
      </c>
      <c r="BP593" s="8">
        <v>440.61</v>
      </c>
      <c r="BQ593" s="4">
        <v>8</v>
      </c>
      <c r="BR593" s="8">
        <v>185.52</v>
      </c>
      <c r="BS593" s="7">
        <v>1.375</v>
      </c>
      <c r="BT593" s="7">
        <v>1.375</v>
      </c>
      <c r="BU593" s="2" t="s">
        <v>230</v>
      </c>
      <c r="BV593" s="2" t="s">
        <v>217</v>
      </c>
      <c r="BW593" s="2" t="s">
        <v>220</v>
      </c>
      <c r="BX593" s="2" t="s">
        <v>220</v>
      </c>
      <c r="BY593" s="2" t="s">
        <v>232</v>
      </c>
      <c r="BZ593" s="2" t="s">
        <v>220</v>
      </c>
      <c r="CA593" s="4"/>
      <c r="CB593" s="8"/>
      <c r="CC593" s="4"/>
      <c r="CD593" s="8"/>
      <c r="CE593" s="7"/>
      <c r="CF593" s="7"/>
      <c r="CG593" s="2" t="s">
        <v>220</v>
      </c>
      <c r="CH593" s="2" t="s">
        <v>220</v>
      </c>
      <c r="CI593" s="2" t="s">
        <v>220</v>
      </c>
      <c r="CJ593" s="2" t="s">
        <v>220</v>
      </c>
      <c r="CK593" s="2" t="s">
        <v>220</v>
      </c>
      <c r="CL593" s="2" t="s">
        <v>220</v>
      </c>
      <c r="CM593" s="4"/>
      <c r="CN593" s="8"/>
      <c r="CO593" s="4"/>
      <c r="CP593" s="8"/>
      <c r="CQ593" s="7"/>
      <c r="CR593" s="7"/>
      <c r="CS593" s="2" t="s">
        <v>220</v>
      </c>
      <c r="CT593" s="2" t="s">
        <v>220</v>
      </c>
      <c r="CU593" s="2" t="s">
        <v>220</v>
      </c>
      <c r="CV593" s="2" t="s">
        <v>220</v>
      </c>
      <c r="CW593" s="2" t="s">
        <v>220</v>
      </c>
      <c r="CX593" s="2" t="s">
        <v>220</v>
      </c>
      <c r="CY593" s="4"/>
      <c r="CZ593" s="8"/>
      <c r="DA593" s="4"/>
      <c r="DB593" s="8"/>
      <c r="DC593" s="7"/>
      <c r="DD593" s="7"/>
      <c r="DE593" s="2" t="s">
        <v>220</v>
      </c>
      <c r="DF593" s="2" t="s">
        <v>220</v>
      </c>
      <c r="DG593" s="2" t="s">
        <v>220</v>
      </c>
      <c r="DH593" s="2" t="s">
        <v>220</v>
      </c>
      <c r="DI593" s="2" t="s">
        <v>220</v>
      </c>
      <c r="DJ593" s="2" t="s">
        <v>220</v>
      </c>
      <c r="DK593" s="4"/>
      <c r="DL593" s="8"/>
      <c r="DM593" s="4"/>
      <c r="DN593" s="8"/>
      <c r="DO593" s="7"/>
      <c r="DP593" s="7"/>
      <c r="DQ593" s="2" t="s">
        <v>220</v>
      </c>
      <c r="DR593" s="2" t="s">
        <v>220</v>
      </c>
      <c r="DS593" s="2" t="s">
        <v>220</v>
      </c>
      <c r="DT593" s="2" t="s">
        <v>220</v>
      </c>
      <c r="DU593" s="2" t="s">
        <v>220</v>
      </c>
      <c r="DV593" s="2" t="s">
        <v>220</v>
      </c>
      <c r="DW593" s="4"/>
      <c r="DX593" s="8"/>
      <c r="DY593" s="4"/>
      <c r="DZ593" s="8"/>
      <c r="EA593" s="7"/>
      <c r="EB593" s="7"/>
      <c r="EC593" s="2" t="s">
        <v>220</v>
      </c>
      <c r="ED593" s="2" t="s">
        <v>220</v>
      </c>
      <c r="EE593" s="2" t="s">
        <v>220</v>
      </c>
      <c r="EF593" s="2" t="s">
        <v>220</v>
      </c>
      <c r="EG593" s="2" t="s">
        <v>220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220</v>
      </c>
      <c r="EP593" s="2" t="s">
        <v>220</v>
      </c>
      <c r="EQ593" s="2" t="s">
        <v>220</v>
      </c>
      <c r="ER593" s="2" t="s">
        <v>220</v>
      </c>
      <c r="ES593" s="2" t="s">
        <v>220</v>
      </c>
      <c r="ET593" s="2" t="s">
        <v>220</v>
      </c>
      <c r="EU593" s="4"/>
      <c r="EV593" s="8"/>
      <c r="EW593" s="4"/>
      <c r="EX593" s="8"/>
      <c r="EY593" s="7"/>
      <c r="EZ593" s="7"/>
      <c r="FA593" s="2" t="s">
        <v>220</v>
      </c>
      <c r="FB593" s="2" t="s">
        <v>220</v>
      </c>
      <c r="FC593" s="2" t="s">
        <v>220</v>
      </c>
      <c r="FD593" s="2" t="s">
        <v>220</v>
      </c>
      <c r="FE593" s="2" t="s">
        <v>220</v>
      </c>
      <c r="FF593" s="2" t="s">
        <v>220</v>
      </c>
      <c r="FG593" s="4"/>
      <c r="FH593" s="8"/>
      <c r="FI593" s="4"/>
      <c r="FJ593" s="8"/>
      <c r="FK593" s="7"/>
      <c r="FL593" s="7"/>
      <c r="FM593" s="2" t="s">
        <v>220</v>
      </c>
      <c r="FN593" s="2" t="s">
        <v>220</v>
      </c>
      <c r="FO593" s="2" t="s">
        <v>220</v>
      </c>
      <c r="FP593" s="2" t="s">
        <v>220</v>
      </c>
      <c r="FQ593" s="2" t="s">
        <v>220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220</v>
      </c>
      <c r="GA593" s="2" t="s">
        <v>220</v>
      </c>
      <c r="GB593" s="2" t="s">
        <v>220</v>
      </c>
      <c r="GC593" s="2" t="s">
        <v>220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220</v>
      </c>
      <c r="GL593" s="2" t="s">
        <v>220</v>
      </c>
      <c r="GM593" s="2" t="s">
        <v>220</v>
      </c>
      <c r="GN593" s="2" t="s">
        <v>220</v>
      </c>
      <c r="GO593" s="2" t="s">
        <v>220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220</v>
      </c>
      <c r="GX593" s="2" t="s">
        <v>220</v>
      </c>
      <c r="GY593" s="2" t="s">
        <v>220</v>
      </c>
      <c r="GZ593" s="2" t="s">
        <v>220</v>
      </c>
      <c r="HA593" s="2" t="s">
        <v>220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220</v>
      </c>
      <c r="HJ593" s="2" t="s">
        <v>220</v>
      </c>
      <c r="HK593" s="2" t="s">
        <v>220</v>
      </c>
      <c r="HL593" s="2" t="s">
        <v>220</v>
      </c>
      <c r="HM593" s="2" t="s">
        <v>220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220</v>
      </c>
      <c r="HV593" s="2" t="s">
        <v>220</v>
      </c>
      <c r="HW593" s="2" t="s">
        <v>220</v>
      </c>
      <c r="HX593" s="2" t="s">
        <v>220</v>
      </c>
      <c r="HY593" s="2" t="s">
        <v>220</v>
      </c>
      <c r="HZ593" s="2" t="s">
        <v>220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220</v>
      </c>
      <c r="II593" s="2" t="s">
        <v>220</v>
      </c>
      <c r="IJ593" s="2" t="s">
        <v>220</v>
      </c>
      <c r="IK593" s="2" t="s">
        <v>220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220</v>
      </c>
      <c r="IT593" s="2" t="s">
        <v>220</v>
      </c>
      <c r="IU593" s="2" t="s">
        <v>220</v>
      </c>
      <c r="IV593" s="2" t="s">
        <v>220</v>
      </c>
      <c r="IW593" s="2" t="s">
        <v>220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220</v>
      </c>
      <c r="JF593" s="2" t="s">
        <v>220</v>
      </c>
      <c r="JG593" s="2" t="s">
        <v>220</v>
      </c>
      <c r="JH593" s="2" t="s">
        <v>220</v>
      </c>
      <c r="JI593" s="2" t="s">
        <v>220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220</v>
      </c>
      <c r="JR593" s="2" t="s">
        <v>220</v>
      </c>
      <c r="JS593" s="2" t="s">
        <v>220</v>
      </c>
      <c r="JT593" s="2" t="s">
        <v>220</v>
      </c>
      <c r="JU593" s="2" t="s">
        <v>220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220</v>
      </c>
      <c r="KD593" s="2" t="s">
        <v>220</v>
      </c>
      <c r="KE593" s="2" t="s">
        <v>220</v>
      </c>
      <c r="KF593" s="2" t="s">
        <v>220</v>
      </c>
      <c r="KG593" s="2" t="s">
        <v>220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220</v>
      </c>
      <c r="KQ593" s="2" t="s">
        <v>220</v>
      </c>
      <c r="KR593" s="2" t="s">
        <v>220</v>
      </c>
      <c r="KS593" s="2" t="s">
        <v>220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220</v>
      </c>
      <c r="LB593" s="2" t="s">
        <v>220</v>
      </c>
      <c r="LC593" s="2" t="s">
        <v>220</v>
      </c>
      <c r="LD593" s="2" t="s">
        <v>220</v>
      </c>
      <c r="LE593" s="2" t="s">
        <v>220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220</v>
      </c>
      <c r="LN593" s="2" t="s">
        <v>220</v>
      </c>
      <c r="LO593" s="2" t="s">
        <v>220</v>
      </c>
      <c r="LP593" s="2" t="s">
        <v>220</v>
      </c>
      <c r="LQ593" s="2" t="s">
        <v>220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220</v>
      </c>
      <c r="MA593" s="2" t="s">
        <v>220</v>
      </c>
      <c r="MB593" s="2" t="s">
        <v>220</v>
      </c>
      <c r="MC593" s="2" t="s">
        <v>220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220</v>
      </c>
      <c r="ML593" s="2" t="s">
        <v>220</v>
      </c>
      <c r="MM593" s="2" t="s">
        <v>220</v>
      </c>
      <c r="MN593" s="2" t="s">
        <v>220</v>
      </c>
      <c r="MO593" s="2" t="s">
        <v>220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220</v>
      </c>
      <c r="MY593" s="2" t="s">
        <v>220</v>
      </c>
      <c r="MZ593" s="2" t="s">
        <v>220</v>
      </c>
      <c r="NA593" s="2" t="s">
        <v>220</v>
      </c>
      <c r="NB593" s="2" t="s">
        <v>220</v>
      </c>
      <c r="NC593" s="4"/>
      <c r="ND593" s="8"/>
      <c r="NE593" s="4"/>
      <c r="NF593" s="8"/>
      <c r="NG593" s="7"/>
      <c r="NH593" s="7"/>
      <c r="NI593" s="2" t="s">
        <v>220</v>
      </c>
      <c r="NJ593" s="2" t="s">
        <v>220</v>
      </c>
      <c r="NK593" s="2" t="s">
        <v>220</v>
      </c>
      <c r="NL593" s="2" t="s">
        <v>220</v>
      </c>
      <c r="NM593" s="2" t="s">
        <v>220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220</v>
      </c>
      <c r="NV593" s="2" t="s">
        <v>220</v>
      </c>
      <c r="NW593" s="2" t="s">
        <v>220</v>
      </c>
      <c r="NX593" s="2" t="s">
        <v>220</v>
      </c>
      <c r="NY593" s="2" t="s">
        <v>220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220</v>
      </c>
      <c r="OH593" s="2" t="s">
        <v>220</v>
      </c>
      <c r="OI593" s="2" t="s">
        <v>220</v>
      </c>
      <c r="OJ593" s="2" t="s">
        <v>220</v>
      </c>
      <c r="OK593" s="2" t="s">
        <v>220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220</v>
      </c>
      <c r="OT593" s="2" t="s">
        <v>220</v>
      </c>
      <c r="OU593" s="2" t="s">
        <v>220</v>
      </c>
      <c r="OV593" s="2" t="s">
        <v>220</v>
      </c>
      <c r="OW593" s="2" t="s">
        <v>220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220</v>
      </c>
      <c r="PF593" s="2" t="s">
        <v>220</v>
      </c>
      <c r="PG593" s="2" t="s">
        <v>220</v>
      </c>
      <c r="PH593" s="2" t="s">
        <v>220</v>
      </c>
      <c r="PI593" s="2" t="s">
        <v>220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220</v>
      </c>
      <c r="PR593" s="2" t="s">
        <v>220</v>
      </c>
      <c r="PS593" s="2" t="s">
        <v>220</v>
      </c>
      <c r="PT593" s="2" t="s">
        <v>220</v>
      </c>
      <c r="PU593" s="2" t="s">
        <v>220</v>
      </c>
      <c r="PV593" s="2" t="s">
        <v>220</v>
      </c>
      <c r="PW593" s="4">
        <v>182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</row>
    <row r="594">
      <c r="A594" s="2" t="s">
        <v>4321</v>
      </c>
      <c r="B594" s="2" t="s">
        <v>209</v>
      </c>
      <c r="C594" s="2" t="s">
        <v>3945</v>
      </c>
      <c r="D594" s="2" t="s">
        <v>4292</v>
      </c>
      <c r="E594" s="2" t="s">
        <v>4320</v>
      </c>
      <c r="F594" s="2" t="s">
        <v>4083</v>
      </c>
      <c r="G594" s="2" t="s">
        <v>4083</v>
      </c>
      <c r="H594" s="2" t="s">
        <v>4083</v>
      </c>
      <c r="I594" s="2" t="s">
        <v>4294</v>
      </c>
      <c r="J594" s="2" t="s">
        <v>4295</v>
      </c>
      <c r="K594" s="2" t="s">
        <v>2940</v>
      </c>
      <c r="L594" s="3">
        <v>23.19</v>
      </c>
      <c r="M594" s="3">
        <v>24.35</v>
      </c>
      <c r="N594" s="3">
        <v>39.99</v>
      </c>
      <c r="O594" s="2" t="s">
        <v>217</v>
      </c>
      <c r="P594" s="2" t="s">
        <v>1573</v>
      </c>
      <c r="Q594" s="2" t="s">
        <v>219</v>
      </c>
      <c r="R594" s="2" t="s">
        <v>16</v>
      </c>
      <c r="S594" s="2" t="s">
        <v>220</v>
      </c>
      <c r="T594" s="2" t="s">
        <v>220</v>
      </c>
      <c r="U594" s="2" t="s">
        <v>2589</v>
      </c>
      <c r="V594" s="2" t="s">
        <v>1615</v>
      </c>
      <c r="W594" s="2" t="s">
        <v>220</v>
      </c>
      <c r="X594" s="2" t="s">
        <v>220</v>
      </c>
      <c r="Y594" s="2" t="s">
        <v>375</v>
      </c>
      <c r="Z594" s="4">
        <v>3</v>
      </c>
      <c r="AA594" s="4">
        <f>=ROUNDDOWN(0.375,0)</f>
      </c>
      <c r="AB594" s="5">
        <v>8</v>
      </c>
      <c r="AC594" s="2" t="s">
        <v>900</v>
      </c>
      <c r="AD594" s="4">
        <v>215</v>
      </c>
      <c r="AE594" s="4">
        <v>445</v>
      </c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/>
      <c r="AQ594" s="8"/>
      <c r="AR594" s="4">
        <v>13</v>
      </c>
      <c r="AS594" s="8">
        <v>301.47</v>
      </c>
      <c r="AT594" s="7">
        <v>-1</v>
      </c>
      <c r="AU594" s="7">
        <v>-1</v>
      </c>
      <c r="AV594" s="4"/>
      <c r="AW594" s="8"/>
      <c r="AX594" s="4">
        <v>13</v>
      </c>
      <c r="AY594" s="8">
        <v>301.47</v>
      </c>
      <c r="AZ594" s="7">
        <v>-1</v>
      </c>
      <c r="BA594" s="7">
        <v>-1</v>
      </c>
      <c r="BB594" s="7"/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/>
      <c r="BJ594" s="4"/>
      <c r="BK594" s="8"/>
      <c r="BL594" s="2" t="s">
        <v>1579</v>
      </c>
      <c r="BM594" s="7"/>
      <c r="BN594" s="7"/>
      <c r="BO594" s="4"/>
      <c r="BP594" s="8"/>
      <c r="BQ594" s="4">
        <v>13</v>
      </c>
      <c r="BR594" s="8">
        <v>301.47</v>
      </c>
      <c r="BS594" s="7">
        <v>-1</v>
      </c>
      <c r="BT594" s="7">
        <v>-1</v>
      </c>
      <c r="BU594" s="2" t="s">
        <v>230</v>
      </c>
      <c r="BV594" s="2" t="s">
        <v>217</v>
      </c>
      <c r="BW594" s="2" t="s">
        <v>220</v>
      </c>
      <c r="BX594" s="2" t="s">
        <v>220</v>
      </c>
      <c r="BY594" s="2" t="s">
        <v>232</v>
      </c>
      <c r="BZ594" s="2" t="s">
        <v>220</v>
      </c>
      <c r="CA594" s="4"/>
      <c r="CB594" s="8"/>
      <c r="CC594" s="4"/>
      <c r="CD594" s="8"/>
      <c r="CE594" s="7"/>
      <c r="CF594" s="7"/>
      <c r="CG594" s="2" t="s">
        <v>220</v>
      </c>
      <c r="CH594" s="2" t="s">
        <v>220</v>
      </c>
      <c r="CI594" s="2" t="s">
        <v>220</v>
      </c>
      <c r="CJ594" s="2" t="s">
        <v>220</v>
      </c>
      <c r="CK594" s="2" t="s">
        <v>220</v>
      </c>
      <c r="CL594" s="2" t="s">
        <v>220</v>
      </c>
      <c r="CM594" s="4"/>
      <c r="CN594" s="8"/>
      <c r="CO594" s="4"/>
      <c r="CP594" s="8"/>
      <c r="CQ594" s="7"/>
      <c r="CR594" s="7"/>
      <c r="CS594" s="2" t="s">
        <v>220</v>
      </c>
      <c r="CT594" s="2" t="s">
        <v>220</v>
      </c>
      <c r="CU594" s="2" t="s">
        <v>220</v>
      </c>
      <c r="CV594" s="2" t="s">
        <v>220</v>
      </c>
      <c r="CW594" s="2" t="s">
        <v>220</v>
      </c>
      <c r="CX594" s="2" t="s">
        <v>220</v>
      </c>
      <c r="CY594" s="4"/>
      <c r="CZ594" s="8"/>
      <c r="DA594" s="4"/>
      <c r="DB594" s="8"/>
      <c r="DC594" s="7"/>
      <c r="DD594" s="7"/>
      <c r="DE594" s="2" t="s">
        <v>220</v>
      </c>
      <c r="DF594" s="2" t="s">
        <v>220</v>
      </c>
      <c r="DG594" s="2" t="s">
        <v>220</v>
      </c>
      <c r="DH594" s="2" t="s">
        <v>220</v>
      </c>
      <c r="DI594" s="2" t="s">
        <v>220</v>
      </c>
      <c r="DJ594" s="2" t="s">
        <v>220</v>
      </c>
      <c r="DK594" s="4"/>
      <c r="DL594" s="8"/>
      <c r="DM594" s="4"/>
      <c r="DN594" s="8"/>
      <c r="DO594" s="7"/>
      <c r="DP594" s="7"/>
      <c r="DQ594" s="2" t="s">
        <v>220</v>
      </c>
      <c r="DR594" s="2" t="s">
        <v>220</v>
      </c>
      <c r="DS594" s="2" t="s">
        <v>220</v>
      </c>
      <c r="DT594" s="2" t="s">
        <v>220</v>
      </c>
      <c r="DU594" s="2" t="s">
        <v>220</v>
      </c>
      <c r="DV594" s="2" t="s">
        <v>220</v>
      </c>
      <c r="DW594" s="4"/>
      <c r="DX594" s="8"/>
      <c r="DY594" s="4"/>
      <c r="DZ594" s="8"/>
      <c r="EA594" s="7"/>
      <c r="EB594" s="7"/>
      <c r="EC594" s="2" t="s">
        <v>220</v>
      </c>
      <c r="ED594" s="2" t="s">
        <v>220</v>
      </c>
      <c r="EE594" s="2" t="s">
        <v>220</v>
      </c>
      <c r="EF594" s="2" t="s">
        <v>220</v>
      </c>
      <c r="EG594" s="2" t="s">
        <v>220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220</v>
      </c>
      <c r="EP594" s="2" t="s">
        <v>220</v>
      </c>
      <c r="EQ594" s="2" t="s">
        <v>220</v>
      </c>
      <c r="ER594" s="2" t="s">
        <v>220</v>
      </c>
      <c r="ES594" s="2" t="s">
        <v>220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220</v>
      </c>
      <c r="FB594" s="2" t="s">
        <v>220</v>
      </c>
      <c r="FC594" s="2" t="s">
        <v>220</v>
      </c>
      <c r="FD594" s="2" t="s">
        <v>220</v>
      </c>
      <c r="FE594" s="2" t="s">
        <v>220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220</v>
      </c>
      <c r="FN594" s="2" t="s">
        <v>220</v>
      </c>
      <c r="FO594" s="2" t="s">
        <v>220</v>
      </c>
      <c r="FP594" s="2" t="s">
        <v>220</v>
      </c>
      <c r="FQ594" s="2" t="s">
        <v>220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220</v>
      </c>
      <c r="FZ594" s="2" t="s">
        <v>220</v>
      </c>
      <c r="GA594" s="2" t="s">
        <v>220</v>
      </c>
      <c r="GB594" s="2" t="s">
        <v>220</v>
      </c>
      <c r="GC594" s="2" t="s">
        <v>220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220</v>
      </c>
      <c r="GL594" s="2" t="s">
        <v>220</v>
      </c>
      <c r="GM594" s="2" t="s">
        <v>220</v>
      </c>
      <c r="GN594" s="2" t="s">
        <v>220</v>
      </c>
      <c r="GO594" s="2" t="s">
        <v>220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220</v>
      </c>
      <c r="GX594" s="2" t="s">
        <v>220</v>
      </c>
      <c r="GY594" s="2" t="s">
        <v>220</v>
      </c>
      <c r="GZ594" s="2" t="s">
        <v>220</v>
      </c>
      <c r="HA594" s="2" t="s">
        <v>220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220</v>
      </c>
      <c r="HJ594" s="2" t="s">
        <v>220</v>
      </c>
      <c r="HK594" s="2" t="s">
        <v>220</v>
      </c>
      <c r="HL594" s="2" t="s">
        <v>220</v>
      </c>
      <c r="HM594" s="2" t="s">
        <v>220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220</v>
      </c>
      <c r="HV594" s="2" t="s">
        <v>220</v>
      </c>
      <c r="HW594" s="2" t="s">
        <v>220</v>
      </c>
      <c r="HX594" s="2" t="s">
        <v>220</v>
      </c>
      <c r="HY594" s="2" t="s">
        <v>220</v>
      </c>
      <c r="HZ594" s="2" t="s">
        <v>220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220</v>
      </c>
      <c r="II594" s="2" t="s">
        <v>220</v>
      </c>
      <c r="IJ594" s="2" t="s">
        <v>220</v>
      </c>
      <c r="IK594" s="2" t="s">
        <v>220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220</v>
      </c>
      <c r="IT594" s="2" t="s">
        <v>220</v>
      </c>
      <c r="IU594" s="2" t="s">
        <v>220</v>
      </c>
      <c r="IV594" s="2" t="s">
        <v>220</v>
      </c>
      <c r="IW594" s="2" t="s">
        <v>220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220</v>
      </c>
      <c r="JF594" s="2" t="s">
        <v>220</v>
      </c>
      <c r="JG594" s="2" t="s">
        <v>220</v>
      </c>
      <c r="JH594" s="2" t="s">
        <v>220</v>
      </c>
      <c r="JI594" s="2" t="s">
        <v>220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220</v>
      </c>
      <c r="JR594" s="2" t="s">
        <v>220</v>
      </c>
      <c r="JS594" s="2" t="s">
        <v>220</v>
      </c>
      <c r="JT594" s="2" t="s">
        <v>220</v>
      </c>
      <c r="JU594" s="2" t="s">
        <v>220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220</v>
      </c>
      <c r="KD594" s="2" t="s">
        <v>220</v>
      </c>
      <c r="KE594" s="2" t="s">
        <v>220</v>
      </c>
      <c r="KF594" s="2" t="s">
        <v>220</v>
      </c>
      <c r="KG594" s="2" t="s">
        <v>220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220</v>
      </c>
      <c r="KQ594" s="2" t="s">
        <v>220</v>
      </c>
      <c r="KR594" s="2" t="s">
        <v>220</v>
      </c>
      <c r="KS594" s="2" t="s">
        <v>220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220</v>
      </c>
      <c r="LB594" s="2" t="s">
        <v>220</v>
      </c>
      <c r="LC594" s="2" t="s">
        <v>220</v>
      </c>
      <c r="LD594" s="2" t="s">
        <v>220</v>
      </c>
      <c r="LE594" s="2" t="s">
        <v>220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220</v>
      </c>
      <c r="LN594" s="2" t="s">
        <v>220</v>
      </c>
      <c r="LO594" s="2" t="s">
        <v>220</v>
      </c>
      <c r="LP594" s="2" t="s">
        <v>220</v>
      </c>
      <c r="LQ594" s="2" t="s">
        <v>220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220</v>
      </c>
      <c r="MA594" s="2" t="s">
        <v>220</v>
      </c>
      <c r="MB594" s="2" t="s">
        <v>220</v>
      </c>
      <c r="MC594" s="2" t="s">
        <v>220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220</v>
      </c>
      <c r="MM594" s="2" t="s">
        <v>220</v>
      </c>
      <c r="MN594" s="2" t="s">
        <v>220</v>
      </c>
      <c r="MO594" s="2" t="s">
        <v>220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220</v>
      </c>
      <c r="MX594" s="2" t="s">
        <v>220</v>
      </c>
      <c r="MY594" s="2" t="s">
        <v>220</v>
      </c>
      <c r="MZ594" s="2" t="s">
        <v>220</v>
      </c>
      <c r="NA594" s="2" t="s">
        <v>220</v>
      </c>
      <c r="NB594" s="2" t="s">
        <v>220</v>
      </c>
      <c r="NC594" s="4"/>
      <c r="ND594" s="8"/>
      <c r="NE594" s="4"/>
      <c r="NF594" s="8"/>
      <c r="NG594" s="7"/>
      <c r="NH594" s="7"/>
      <c r="NI594" s="2" t="s">
        <v>220</v>
      </c>
      <c r="NJ594" s="2" t="s">
        <v>220</v>
      </c>
      <c r="NK594" s="2" t="s">
        <v>220</v>
      </c>
      <c r="NL594" s="2" t="s">
        <v>220</v>
      </c>
      <c r="NM594" s="2" t="s">
        <v>220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220</v>
      </c>
      <c r="NV594" s="2" t="s">
        <v>220</v>
      </c>
      <c r="NW594" s="2" t="s">
        <v>220</v>
      </c>
      <c r="NX594" s="2" t="s">
        <v>220</v>
      </c>
      <c r="NY594" s="2" t="s">
        <v>220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220</v>
      </c>
      <c r="OH594" s="2" t="s">
        <v>220</v>
      </c>
      <c r="OI594" s="2" t="s">
        <v>220</v>
      </c>
      <c r="OJ594" s="2" t="s">
        <v>220</v>
      </c>
      <c r="OK594" s="2" t="s">
        <v>220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220</v>
      </c>
      <c r="OT594" s="2" t="s">
        <v>220</v>
      </c>
      <c r="OU594" s="2" t="s">
        <v>220</v>
      </c>
      <c r="OV594" s="2" t="s">
        <v>220</v>
      </c>
      <c r="OW594" s="2" t="s">
        <v>220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220</v>
      </c>
      <c r="PF594" s="2" t="s">
        <v>220</v>
      </c>
      <c r="PG594" s="2" t="s">
        <v>220</v>
      </c>
      <c r="PH594" s="2" t="s">
        <v>220</v>
      </c>
      <c r="PI594" s="2" t="s">
        <v>220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220</v>
      </c>
      <c r="PR594" s="2" t="s">
        <v>220</v>
      </c>
      <c r="PS594" s="2" t="s">
        <v>220</v>
      </c>
      <c r="PT594" s="2" t="s">
        <v>220</v>
      </c>
      <c r="PU594" s="2" t="s">
        <v>220</v>
      </c>
      <c r="PV594" s="2" t="s">
        <v>220</v>
      </c>
      <c r="PW594" s="4">
        <v>3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>
        <v>215</v>
      </c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>
        <v>230</v>
      </c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</row>
    <row r="595">
      <c r="A595" s="2" t="s">
        <v>4322</v>
      </c>
      <c r="B595" s="2" t="s">
        <v>209</v>
      </c>
      <c r="C595" s="2" t="s">
        <v>3945</v>
      </c>
      <c r="D595" s="2" t="s">
        <v>2673</v>
      </c>
      <c r="E595" s="2" t="s">
        <v>2674</v>
      </c>
      <c r="F595" s="2" t="s">
        <v>4323</v>
      </c>
      <c r="G595" s="2" t="s">
        <v>4323</v>
      </c>
      <c r="H595" s="2" t="s">
        <v>4323</v>
      </c>
      <c r="I595" s="2" t="s">
        <v>4324</v>
      </c>
      <c r="J595" s="2" t="s">
        <v>2738</v>
      </c>
      <c r="K595" s="2" t="s">
        <v>1436</v>
      </c>
      <c r="L595" s="3">
        <v>11.25</v>
      </c>
      <c r="M595" s="3">
        <v>11.81</v>
      </c>
      <c r="N595" s="3">
        <v>24.99</v>
      </c>
      <c r="O595" s="2" t="s">
        <v>217</v>
      </c>
      <c r="P595" s="2" t="s">
        <v>405</v>
      </c>
      <c r="Q595" s="2" t="s">
        <v>219</v>
      </c>
      <c r="R595" s="2" t="s">
        <v>220</v>
      </c>
      <c r="S595" s="2" t="s">
        <v>220</v>
      </c>
      <c r="T595" s="2" t="s">
        <v>220</v>
      </c>
      <c r="U595" s="2" t="s">
        <v>220</v>
      </c>
      <c r="V595" s="2" t="s">
        <v>3880</v>
      </c>
      <c r="W595" s="2" t="s">
        <v>3015</v>
      </c>
      <c r="X595" s="2" t="s">
        <v>845</v>
      </c>
      <c r="Y595" s="2" t="s">
        <v>4315</v>
      </c>
      <c r="Z595" s="4">
        <v>111</v>
      </c>
      <c r="AA595" s="4">
        <f>=ROUNDDOWN(6.16666666666667,0)</f>
      </c>
      <c r="AB595" s="5">
        <v>18</v>
      </c>
      <c r="AC595" s="2" t="s">
        <v>4325</v>
      </c>
      <c r="AD595" s="4">
        <v>300</v>
      </c>
      <c r="AE595" s="4">
        <v>650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>
        <v>39</v>
      </c>
      <c r="AQ595" s="8">
        <v>465.95</v>
      </c>
      <c r="AR595" s="4">
        <v>31</v>
      </c>
      <c r="AS595" s="8">
        <v>373.7</v>
      </c>
      <c r="AT595" s="7">
        <v>0.2581</v>
      </c>
      <c r="AU595" s="7">
        <v>0.2469</v>
      </c>
      <c r="AV595" s="4">
        <v>39</v>
      </c>
      <c r="AW595" s="8">
        <v>465.95</v>
      </c>
      <c r="AX595" s="4">
        <v>31</v>
      </c>
      <c r="AY595" s="8">
        <v>373.7</v>
      </c>
      <c r="AZ595" s="7">
        <v>0.2581</v>
      </c>
      <c r="BA595" s="7">
        <v>0.2469</v>
      </c>
      <c r="BB595" s="7">
        <v>1</v>
      </c>
      <c r="BC595" s="4">
        <v>39</v>
      </c>
      <c r="BD595" s="8">
        <v>465.95</v>
      </c>
      <c r="BE595" s="4">
        <v>31</v>
      </c>
      <c r="BF595" s="8">
        <v>373.7</v>
      </c>
      <c r="BG595" s="7">
        <v>0.2581</v>
      </c>
      <c r="BH595" s="7">
        <v>0.2469</v>
      </c>
      <c r="BI595" s="7">
        <v>1</v>
      </c>
      <c r="BJ595" s="4">
        <v>39</v>
      </c>
      <c r="BK595" s="8">
        <v>465.95</v>
      </c>
      <c r="BL595" s="2" t="s">
        <v>4326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230</v>
      </c>
      <c r="BV595" s="2" t="s">
        <v>274</v>
      </c>
      <c r="BW595" s="2" t="s">
        <v>220</v>
      </c>
      <c r="BX595" s="2" t="s">
        <v>3676</v>
      </c>
      <c r="BY595" s="2" t="s">
        <v>269</v>
      </c>
      <c r="BZ595" s="2" t="s">
        <v>220</v>
      </c>
      <c r="CA595" s="4">
        <v>2</v>
      </c>
      <c r="CB595" s="8">
        <v>24.14</v>
      </c>
      <c r="CC595" s="4">
        <v>1</v>
      </c>
      <c r="CD595" s="8">
        <v>12.07</v>
      </c>
      <c r="CE595" s="7">
        <v>1</v>
      </c>
      <c r="CF595" s="7">
        <v>1</v>
      </c>
      <c r="CG595" s="2" t="s">
        <v>230</v>
      </c>
      <c r="CH595" s="2" t="s">
        <v>217</v>
      </c>
      <c r="CI595" s="2" t="s">
        <v>2283</v>
      </c>
      <c r="CJ595" s="2" t="s">
        <v>1649</v>
      </c>
      <c r="CK595" s="2" t="s">
        <v>269</v>
      </c>
      <c r="CL595" s="2" t="s">
        <v>220</v>
      </c>
      <c r="CM595" s="4">
        <v>27</v>
      </c>
      <c r="CN595" s="8">
        <v>324</v>
      </c>
      <c r="CO595" s="4">
        <v>15</v>
      </c>
      <c r="CP595" s="8">
        <v>180</v>
      </c>
      <c r="CQ595" s="7">
        <v>0.8</v>
      </c>
      <c r="CR595" s="7">
        <v>0.8</v>
      </c>
      <c r="CS595" s="2" t="s">
        <v>230</v>
      </c>
      <c r="CT595" s="2" t="s">
        <v>217</v>
      </c>
      <c r="CU595" s="2" t="s">
        <v>2693</v>
      </c>
      <c r="CV595" s="2" t="s">
        <v>2767</v>
      </c>
      <c r="CW595" s="2" t="s">
        <v>232</v>
      </c>
      <c r="CX595" s="2" t="s">
        <v>220</v>
      </c>
      <c r="CY595" s="4">
        <v>3</v>
      </c>
      <c r="CZ595" s="8">
        <v>34.17</v>
      </c>
      <c r="DA595" s="4">
        <v>7</v>
      </c>
      <c r="DB595" s="8">
        <v>79.73</v>
      </c>
      <c r="DC595" s="7">
        <v>-0.5714</v>
      </c>
      <c r="DD595" s="7">
        <v>-0.5714</v>
      </c>
      <c r="DE595" s="2" t="s">
        <v>230</v>
      </c>
      <c r="DF595" s="2" t="s">
        <v>217</v>
      </c>
      <c r="DG595" s="2" t="s">
        <v>2821</v>
      </c>
      <c r="DH595" s="2" t="s">
        <v>4327</v>
      </c>
      <c r="DI595" s="2" t="s">
        <v>269</v>
      </c>
      <c r="DJ595" s="2" t="s">
        <v>220</v>
      </c>
      <c r="DK595" s="4">
        <v>3</v>
      </c>
      <c r="DL595" s="8">
        <v>39.34</v>
      </c>
      <c r="DM595" s="4">
        <v>4</v>
      </c>
      <c r="DN595" s="8">
        <v>53.52</v>
      </c>
      <c r="DO595" s="7">
        <v>-0.25</v>
      </c>
      <c r="DP595" s="7">
        <v>-0.2649</v>
      </c>
      <c r="DQ595" s="2" t="s">
        <v>230</v>
      </c>
      <c r="DR595" s="2" t="s">
        <v>217</v>
      </c>
      <c r="DS595" s="2" t="s">
        <v>4103</v>
      </c>
      <c r="DT595" s="2" t="s">
        <v>233</v>
      </c>
      <c r="DU595" s="2" t="s">
        <v>232</v>
      </c>
      <c r="DV595" s="2" t="s">
        <v>220</v>
      </c>
      <c r="DW595" s="4">
        <v>4</v>
      </c>
      <c r="DX595" s="8">
        <v>44.3</v>
      </c>
      <c r="DY595" s="4"/>
      <c r="DZ595" s="8"/>
      <c r="EA595" s="7"/>
      <c r="EB595" s="7"/>
      <c r="EC595" s="2" t="s">
        <v>230</v>
      </c>
      <c r="ED595" s="2" t="s">
        <v>217</v>
      </c>
      <c r="EE595" s="2" t="s">
        <v>1649</v>
      </c>
      <c r="EF595" s="2" t="s">
        <v>687</v>
      </c>
      <c r="EG595" s="2" t="s">
        <v>232</v>
      </c>
      <c r="EH595" s="2" t="s">
        <v>220</v>
      </c>
      <c r="EI595" s="4"/>
      <c r="EJ595" s="8"/>
      <c r="EK595" s="4">
        <v>3</v>
      </c>
      <c r="EL595" s="8">
        <v>36.57</v>
      </c>
      <c r="EM595" s="7">
        <v>-1</v>
      </c>
      <c r="EN595" s="7">
        <v>-1</v>
      </c>
      <c r="EO595" s="2" t="s">
        <v>230</v>
      </c>
      <c r="EP595" s="2" t="s">
        <v>217</v>
      </c>
      <c r="EQ595" s="2" t="s">
        <v>342</v>
      </c>
      <c r="ER595" s="2" t="s">
        <v>1080</v>
      </c>
      <c r="ES595" s="2" t="s">
        <v>232</v>
      </c>
      <c r="ET595" s="2" t="s">
        <v>220</v>
      </c>
      <c r="EU595" s="4"/>
      <c r="EV595" s="8"/>
      <c r="EW595" s="4"/>
      <c r="EX595" s="8"/>
      <c r="EY595" s="7"/>
      <c r="EZ595" s="7"/>
      <c r="FA595" s="2" t="s">
        <v>230</v>
      </c>
      <c r="FB595" s="2" t="s">
        <v>270</v>
      </c>
      <c r="FC595" s="2" t="s">
        <v>691</v>
      </c>
      <c r="FD595" s="2" t="s">
        <v>603</v>
      </c>
      <c r="FE595" s="2" t="s">
        <v>232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230</v>
      </c>
      <c r="FN595" s="2" t="s">
        <v>217</v>
      </c>
      <c r="FO595" s="2" t="s">
        <v>3021</v>
      </c>
      <c r="FP595" s="2" t="s">
        <v>2135</v>
      </c>
      <c r="FQ595" s="2" t="s">
        <v>232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277</v>
      </c>
      <c r="FZ595" s="2" t="s">
        <v>217</v>
      </c>
      <c r="GA595" s="2" t="s">
        <v>220</v>
      </c>
      <c r="GB595" s="2" t="s">
        <v>220</v>
      </c>
      <c r="GC595" s="2" t="s">
        <v>232</v>
      </c>
      <c r="GD595" s="2" t="s">
        <v>220</v>
      </c>
      <c r="GE595" s="4"/>
      <c r="GF595" s="8"/>
      <c r="GG595" s="4">
        <v>1</v>
      </c>
      <c r="GH595" s="8">
        <v>11.81</v>
      </c>
      <c r="GI595" s="7">
        <v>-1</v>
      </c>
      <c r="GJ595" s="7">
        <v>-1</v>
      </c>
      <c r="GK595" s="2" t="s">
        <v>230</v>
      </c>
      <c r="GL595" s="2" t="s">
        <v>217</v>
      </c>
      <c r="GM595" s="2" t="s">
        <v>2684</v>
      </c>
      <c r="GN595" s="2" t="s">
        <v>1014</v>
      </c>
      <c r="GO595" s="2" t="s">
        <v>232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268</v>
      </c>
      <c r="GX595" s="2" t="s">
        <v>217</v>
      </c>
      <c r="GY595" s="2" t="s">
        <v>220</v>
      </c>
      <c r="GZ595" s="2" t="s">
        <v>220</v>
      </c>
      <c r="HA595" s="2" t="s">
        <v>232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230</v>
      </c>
      <c r="HJ595" s="2" t="s">
        <v>217</v>
      </c>
      <c r="HK595" s="2" t="s">
        <v>3421</v>
      </c>
      <c r="HL595" s="2" t="s">
        <v>220</v>
      </c>
      <c r="HM595" s="2" t="s">
        <v>232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230</v>
      </c>
      <c r="HV595" s="2" t="s">
        <v>217</v>
      </c>
      <c r="HW595" s="2" t="s">
        <v>970</v>
      </c>
      <c r="HX595" s="2" t="s">
        <v>220</v>
      </c>
      <c r="HY595" s="2" t="s">
        <v>232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230</v>
      </c>
      <c r="IH595" s="2" t="s">
        <v>217</v>
      </c>
      <c r="II595" s="2" t="s">
        <v>2360</v>
      </c>
      <c r="IJ595" s="2" t="s">
        <v>2385</v>
      </c>
      <c r="IK595" s="2" t="s">
        <v>232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277</v>
      </c>
      <c r="IT595" s="2" t="s">
        <v>217</v>
      </c>
      <c r="IU595" s="2" t="s">
        <v>220</v>
      </c>
      <c r="IV595" s="2" t="s">
        <v>220</v>
      </c>
      <c r="IW595" s="2" t="s">
        <v>232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254</v>
      </c>
      <c r="JF595" s="2" t="s">
        <v>217</v>
      </c>
      <c r="JG595" s="2" t="s">
        <v>220</v>
      </c>
      <c r="JH595" s="2" t="s">
        <v>220</v>
      </c>
      <c r="JI595" s="2" t="s">
        <v>232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277</v>
      </c>
      <c r="JR595" s="2" t="s">
        <v>217</v>
      </c>
      <c r="JS595" s="2" t="s">
        <v>220</v>
      </c>
      <c r="JT595" s="2" t="s">
        <v>220</v>
      </c>
      <c r="JU595" s="2" t="s">
        <v>232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277</v>
      </c>
      <c r="KD595" s="2" t="s">
        <v>217</v>
      </c>
      <c r="KE595" s="2" t="s">
        <v>220</v>
      </c>
      <c r="KF595" s="2" t="s">
        <v>220</v>
      </c>
      <c r="KG595" s="2" t="s">
        <v>232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277</v>
      </c>
      <c r="KP595" s="2" t="s">
        <v>217</v>
      </c>
      <c r="KQ595" s="2" t="s">
        <v>220</v>
      </c>
      <c r="KR595" s="2" t="s">
        <v>220</v>
      </c>
      <c r="KS595" s="2" t="s">
        <v>232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268</v>
      </c>
      <c r="LB595" s="2" t="s">
        <v>217</v>
      </c>
      <c r="LC595" s="2" t="s">
        <v>220</v>
      </c>
      <c r="LD595" s="2" t="s">
        <v>220</v>
      </c>
      <c r="LE595" s="2" t="s">
        <v>232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254</v>
      </c>
      <c r="LN595" s="2" t="s">
        <v>217</v>
      </c>
      <c r="LO595" s="2" t="s">
        <v>220</v>
      </c>
      <c r="LP595" s="2" t="s">
        <v>220</v>
      </c>
      <c r="LQ595" s="2" t="s">
        <v>232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230</v>
      </c>
      <c r="LZ595" s="2" t="s">
        <v>270</v>
      </c>
      <c r="MA595" s="2" t="s">
        <v>543</v>
      </c>
      <c r="MB595" s="2" t="s">
        <v>220</v>
      </c>
      <c r="MC595" s="2" t="s">
        <v>232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277</v>
      </c>
      <c r="ML595" s="2" t="s">
        <v>217</v>
      </c>
      <c r="MM595" s="2" t="s">
        <v>220</v>
      </c>
      <c r="MN595" s="2" t="s">
        <v>220</v>
      </c>
      <c r="MO595" s="2" t="s">
        <v>232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230</v>
      </c>
      <c r="MX595" s="2" t="s">
        <v>274</v>
      </c>
      <c r="MY595" s="2" t="s">
        <v>4126</v>
      </c>
      <c r="MZ595" s="2" t="s">
        <v>2233</v>
      </c>
      <c r="NA595" s="2" t="s">
        <v>232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220</v>
      </c>
      <c r="NJ595" s="2" t="s">
        <v>220</v>
      </c>
      <c r="NK595" s="2" t="s">
        <v>220</v>
      </c>
      <c r="NL595" s="2" t="s">
        <v>220</v>
      </c>
      <c r="NM595" s="2" t="s">
        <v>220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277</v>
      </c>
      <c r="NV595" s="2" t="s">
        <v>217</v>
      </c>
      <c r="NW595" s="2" t="s">
        <v>220</v>
      </c>
      <c r="NX595" s="2" t="s">
        <v>220</v>
      </c>
      <c r="NY595" s="2" t="s">
        <v>232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220</v>
      </c>
      <c r="OH595" s="2" t="s">
        <v>220</v>
      </c>
      <c r="OI595" s="2" t="s">
        <v>220</v>
      </c>
      <c r="OJ595" s="2" t="s">
        <v>220</v>
      </c>
      <c r="OK595" s="2" t="s">
        <v>220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230</v>
      </c>
      <c r="OT595" s="2" t="s">
        <v>270</v>
      </c>
      <c r="OU595" s="2" t="s">
        <v>1474</v>
      </c>
      <c r="OV595" s="2" t="s">
        <v>220</v>
      </c>
      <c r="OW595" s="2" t="s">
        <v>232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220</v>
      </c>
      <c r="PF595" s="2" t="s">
        <v>220</v>
      </c>
      <c r="PG595" s="2" t="s">
        <v>220</v>
      </c>
      <c r="PH595" s="2" t="s">
        <v>220</v>
      </c>
      <c r="PI595" s="2" t="s">
        <v>220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416</v>
      </c>
      <c r="PR595" s="2" t="s">
        <v>270</v>
      </c>
      <c r="PS595" s="2" t="s">
        <v>220</v>
      </c>
      <c r="PT595" s="2" t="s">
        <v>220</v>
      </c>
      <c r="PU595" s="2" t="s">
        <v>232</v>
      </c>
      <c r="PV595" s="2" t="s">
        <v>220</v>
      </c>
      <c r="PW595" s="4">
        <v>111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>
        <v>300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>
        <v>350</v>
      </c>
      <c r="SZ595" s="4"/>
      <c r="TA595" s="4"/>
      <c r="TB595" s="4"/>
      <c r="TC595" s="4"/>
      <c r="TD595" s="4"/>
      <c r="TE595" s="4"/>
      <c r="TF595" s="4"/>
      <c r="TG595" s="4"/>
      <c r="TH595" s="4"/>
    </row>
    <row r="596">
      <c r="A596" s="2" t="s">
        <v>4328</v>
      </c>
      <c r="B596" s="2" t="s">
        <v>209</v>
      </c>
      <c r="C596" s="2" t="s">
        <v>3945</v>
      </c>
      <c r="D596" s="2" t="s">
        <v>2673</v>
      </c>
      <c r="E596" s="2" t="s">
        <v>2674</v>
      </c>
      <c r="F596" s="2" t="s">
        <v>4216</v>
      </c>
      <c r="G596" s="2" t="s">
        <v>4216</v>
      </c>
      <c r="H596" s="2" t="s">
        <v>4216</v>
      </c>
      <c r="I596" s="2" t="s">
        <v>4329</v>
      </c>
      <c r="J596" s="2" t="s">
        <v>2772</v>
      </c>
      <c r="K596" s="2" t="s">
        <v>1528</v>
      </c>
      <c r="L596" s="3">
        <v>22.5</v>
      </c>
      <c r="M596" s="3">
        <v>23.62</v>
      </c>
      <c r="N596" s="3">
        <v>44.99</v>
      </c>
      <c r="O596" s="2" t="s">
        <v>217</v>
      </c>
      <c r="P596" s="2" t="s">
        <v>405</v>
      </c>
      <c r="Q596" s="2" t="s">
        <v>219</v>
      </c>
      <c r="R596" s="2" t="s">
        <v>220</v>
      </c>
      <c r="S596" s="2" t="s">
        <v>4218</v>
      </c>
      <c r="T596" s="2" t="s">
        <v>220</v>
      </c>
      <c r="U596" s="2" t="s">
        <v>220</v>
      </c>
      <c r="V596" s="2" t="s">
        <v>4136</v>
      </c>
      <c r="W596" s="2" t="s">
        <v>3015</v>
      </c>
      <c r="X596" s="2" t="s">
        <v>845</v>
      </c>
      <c r="Y596" s="2" t="s">
        <v>582</v>
      </c>
      <c r="Z596" s="4">
        <v>119</v>
      </c>
      <c r="AA596" s="4">
        <f>=ROUNDDOWN(19.8333333333333,0)</f>
      </c>
      <c r="AB596" s="5">
        <v>6</v>
      </c>
      <c r="AC596" s="2" t="s">
        <v>407</v>
      </c>
      <c r="AD596" s="4">
        <v>70</v>
      </c>
      <c r="AE596" s="4">
        <v>170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>
        <v>11</v>
      </c>
      <c r="AQ596" s="8">
        <v>239.48</v>
      </c>
      <c r="AR596" s="4">
        <v>12</v>
      </c>
      <c r="AS596" s="8">
        <v>258.2</v>
      </c>
      <c r="AT596" s="7">
        <v>-0.0833</v>
      </c>
      <c r="AU596" s="7">
        <v>-0.0725</v>
      </c>
      <c r="AV596" s="4">
        <v>11</v>
      </c>
      <c r="AW596" s="8">
        <v>239.48</v>
      </c>
      <c r="AX596" s="4">
        <v>25</v>
      </c>
      <c r="AY596" s="8">
        <v>535.1</v>
      </c>
      <c r="AZ596" s="7">
        <v>-0.56</v>
      </c>
      <c r="BA596" s="7">
        <v>-0.5525</v>
      </c>
      <c r="BB596" s="7">
        <v>1</v>
      </c>
      <c r="BC596" s="4">
        <v>11</v>
      </c>
      <c r="BD596" s="8">
        <v>239.48</v>
      </c>
      <c r="BE596" s="4">
        <v>25</v>
      </c>
      <c r="BF596" s="8">
        <v>535.1</v>
      </c>
      <c r="BG596" s="7">
        <v>-0.56</v>
      </c>
      <c r="BH596" s="7">
        <v>-0.5525</v>
      </c>
      <c r="BI596" s="7">
        <v>1</v>
      </c>
      <c r="BJ596" s="4">
        <v>11</v>
      </c>
      <c r="BK596" s="8">
        <v>239.48</v>
      </c>
      <c r="BL596" s="2" t="s">
        <v>4330</v>
      </c>
      <c r="BM596" s="7">
        <v>1</v>
      </c>
      <c r="BN596" s="7">
        <v>1</v>
      </c>
      <c r="BO596" s="4">
        <v>5</v>
      </c>
      <c r="BP596" s="8">
        <v>111.8</v>
      </c>
      <c r="BQ596" s="4">
        <v>8</v>
      </c>
      <c r="BR596" s="8">
        <v>178.88</v>
      </c>
      <c r="BS596" s="7">
        <v>-0.375</v>
      </c>
      <c r="BT596" s="7">
        <v>-0.375</v>
      </c>
      <c r="BU596" s="2" t="s">
        <v>230</v>
      </c>
      <c r="BV596" s="2" t="s">
        <v>217</v>
      </c>
      <c r="BW596" s="2" t="s">
        <v>220</v>
      </c>
      <c r="BX596" s="2" t="s">
        <v>2311</v>
      </c>
      <c r="BY596" s="2" t="s">
        <v>232</v>
      </c>
      <c r="BZ596" s="2" t="s">
        <v>220</v>
      </c>
      <c r="CA596" s="4"/>
      <c r="CB596" s="8"/>
      <c r="CC596" s="4">
        <v>1</v>
      </c>
      <c r="CD596" s="8">
        <v>25.19</v>
      </c>
      <c r="CE596" s="7">
        <v>-1</v>
      </c>
      <c r="CF596" s="7">
        <v>-1</v>
      </c>
      <c r="CG596" s="2" t="s">
        <v>230</v>
      </c>
      <c r="CH596" s="2" t="s">
        <v>217</v>
      </c>
      <c r="CI596" s="2" t="s">
        <v>591</v>
      </c>
      <c r="CJ596" s="2" t="s">
        <v>4331</v>
      </c>
      <c r="CK596" s="2" t="s">
        <v>232</v>
      </c>
      <c r="CL596" s="2" t="s">
        <v>220</v>
      </c>
      <c r="CM596" s="4"/>
      <c r="CN596" s="8"/>
      <c r="CO596" s="4"/>
      <c r="CP596" s="8"/>
      <c r="CQ596" s="7"/>
      <c r="CR596" s="7"/>
      <c r="CS596" s="2" t="s">
        <v>230</v>
      </c>
      <c r="CT596" s="2" t="s">
        <v>274</v>
      </c>
      <c r="CU596" s="2" t="s">
        <v>2693</v>
      </c>
      <c r="CV596" s="2" t="s">
        <v>3115</v>
      </c>
      <c r="CW596" s="2" t="s">
        <v>269</v>
      </c>
      <c r="CX596" s="2" t="s">
        <v>220</v>
      </c>
      <c r="CY596" s="4">
        <v>2</v>
      </c>
      <c r="CZ596" s="8">
        <v>33.16</v>
      </c>
      <c r="DA596" s="4"/>
      <c r="DB596" s="8"/>
      <c r="DC596" s="7"/>
      <c r="DD596" s="7"/>
      <c r="DE596" s="2" t="s">
        <v>230</v>
      </c>
      <c r="DF596" s="2" t="s">
        <v>217</v>
      </c>
      <c r="DG596" s="2" t="s">
        <v>591</v>
      </c>
      <c r="DH596" s="2" t="s">
        <v>2313</v>
      </c>
      <c r="DI596" s="2" t="s">
        <v>232</v>
      </c>
      <c r="DJ596" s="2" t="s">
        <v>220</v>
      </c>
      <c r="DK596" s="4"/>
      <c r="DL596" s="8"/>
      <c r="DM596" s="4"/>
      <c r="DN596" s="8"/>
      <c r="DO596" s="7"/>
      <c r="DP596" s="7"/>
      <c r="DQ596" s="2" t="s">
        <v>230</v>
      </c>
      <c r="DR596" s="2" t="s">
        <v>217</v>
      </c>
      <c r="DS596" s="2" t="s">
        <v>591</v>
      </c>
      <c r="DT596" s="2" t="s">
        <v>2807</v>
      </c>
      <c r="DU596" s="2" t="s">
        <v>232</v>
      </c>
      <c r="DV596" s="2" t="s">
        <v>220</v>
      </c>
      <c r="DW596" s="4"/>
      <c r="DX596" s="8"/>
      <c r="DY596" s="4">
        <v>3</v>
      </c>
      <c r="DZ596" s="8">
        <v>54.13</v>
      </c>
      <c r="EA596" s="7">
        <v>-1</v>
      </c>
      <c r="EB596" s="7">
        <v>-1</v>
      </c>
      <c r="EC596" s="2" t="s">
        <v>230</v>
      </c>
      <c r="ED596" s="2" t="s">
        <v>217</v>
      </c>
      <c r="EE596" s="2" t="s">
        <v>591</v>
      </c>
      <c r="EF596" s="2" t="s">
        <v>4332</v>
      </c>
      <c r="EG596" s="2" t="s">
        <v>232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230</v>
      </c>
      <c r="EP596" s="2" t="s">
        <v>270</v>
      </c>
      <c r="EQ596" s="2" t="s">
        <v>4298</v>
      </c>
      <c r="ER596" s="2" t="s">
        <v>767</v>
      </c>
      <c r="ES596" s="2" t="s">
        <v>232</v>
      </c>
      <c r="ET596" s="2" t="s">
        <v>220</v>
      </c>
      <c r="EU596" s="4"/>
      <c r="EV596" s="8"/>
      <c r="EW596" s="4"/>
      <c r="EX596" s="8"/>
      <c r="EY596" s="7"/>
      <c r="EZ596" s="7"/>
      <c r="FA596" s="2" t="s">
        <v>230</v>
      </c>
      <c r="FB596" s="2" t="s">
        <v>270</v>
      </c>
      <c r="FC596" s="2" t="s">
        <v>591</v>
      </c>
      <c r="FD596" s="2" t="s">
        <v>2444</v>
      </c>
      <c r="FE596" s="2" t="s">
        <v>232</v>
      </c>
      <c r="FF596" s="2" t="s">
        <v>220</v>
      </c>
      <c r="FG596" s="4"/>
      <c r="FH596" s="8"/>
      <c r="FI596" s="4"/>
      <c r="FJ596" s="8"/>
      <c r="FK596" s="7"/>
      <c r="FL596" s="7"/>
      <c r="FM596" s="2" t="s">
        <v>230</v>
      </c>
      <c r="FN596" s="2" t="s">
        <v>217</v>
      </c>
      <c r="FO596" s="2" t="s">
        <v>246</v>
      </c>
      <c r="FP596" s="2" t="s">
        <v>2800</v>
      </c>
      <c r="FQ596" s="2" t="s">
        <v>232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277</v>
      </c>
      <c r="FZ596" s="2" t="s">
        <v>217</v>
      </c>
      <c r="GA596" s="2" t="s">
        <v>220</v>
      </c>
      <c r="GB596" s="2" t="s">
        <v>220</v>
      </c>
      <c r="GC596" s="2" t="s">
        <v>232</v>
      </c>
      <c r="GD596" s="2" t="s">
        <v>220</v>
      </c>
      <c r="GE596" s="4">
        <v>4</v>
      </c>
      <c r="GF596" s="8">
        <v>94.52</v>
      </c>
      <c r="GG596" s="4"/>
      <c r="GH596" s="8"/>
      <c r="GI596" s="7"/>
      <c r="GJ596" s="7"/>
      <c r="GK596" s="2" t="s">
        <v>230</v>
      </c>
      <c r="GL596" s="2" t="s">
        <v>217</v>
      </c>
      <c r="GM596" s="2" t="s">
        <v>2684</v>
      </c>
      <c r="GN596" s="2" t="s">
        <v>1254</v>
      </c>
      <c r="GO596" s="2" t="s">
        <v>232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268</v>
      </c>
      <c r="GX596" s="2" t="s">
        <v>217</v>
      </c>
      <c r="GY596" s="2" t="s">
        <v>220</v>
      </c>
      <c r="GZ596" s="2" t="s">
        <v>220</v>
      </c>
      <c r="HA596" s="2" t="s">
        <v>232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230</v>
      </c>
      <c r="HJ596" s="2" t="s">
        <v>217</v>
      </c>
      <c r="HK596" s="2" t="s">
        <v>3421</v>
      </c>
      <c r="HL596" s="2" t="s">
        <v>220</v>
      </c>
      <c r="HM596" s="2" t="s">
        <v>232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230</v>
      </c>
      <c r="HV596" s="2" t="s">
        <v>217</v>
      </c>
      <c r="HW596" s="2" t="s">
        <v>2641</v>
      </c>
      <c r="HX596" s="2" t="s">
        <v>220</v>
      </c>
      <c r="HY596" s="2" t="s">
        <v>232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230</v>
      </c>
      <c r="IH596" s="2" t="s">
        <v>217</v>
      </c>
      <c r="II596" s="2" t="s">
        <v>591</v>
      </c>
      <c r="IJ596" s="2" t="s">
        <v>2016</v>
      </c>
      <c r="IK596" s="2" t="s">
        <v>232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277</v>
      </c>
      <c r="IT596" s="2" t="s">
        <v>217</v>
      </c>
      <c r="IU596" s="2" t="s">
        <v>220</v>
      </c>
      <c r="IV596" s="2" t="s">
        <v>220</v>
      </c>
      <c r="IW596" s="2" t="s">
        <v>232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254</v>
      </c>
      <c r="JF596" s="2" t="s">
        <v>217</v>
      </c>
      <c r="JG596" s="2" t="s">
        <v>220</v>
      </c>
      <c r="JH596" s="2" t="s">
        <v>220</v>
      </c>
      <c r="JI596" s="2" t="s">
        <v>232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277</v>
      </c>
      <c r="JR596" s="2" t="s">
        <v>217</v>
      </c>
      <c r="JS596" s="2" t="s">
        <v>220</v>
      </c>
      <c r="JT596" s="2" t="s">
        <v>220</v>
      </c>
      <c r="JU596" s="2" t="s">
        <v>232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277</v>
      </c>
      <c r="KD596" s="2" t="s">
        <v>217</v>
      </c>
      <c r="KE596" s="2" t="s">
        <v>220</v>
      </c>
      <c r="KF596" s="2" t="s">
        <v>220</v>
      </c>
      <c r="KG596" s="2" t="s">
        <v>232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254</v>
      </c>
      <c r="KP596" s="2" t="s">
        <v>217</v>
      </c>
      <c r="KQ596" s="2" t="s">
        <v>220</v>
      </c>
      <c r="KR596" s="2" t="s">
        <v>220</v>
      </c>
      <c r="KS596" s="2" t="s">
        <v>232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268</v>
      </c>
      <c r="LB596" s="2" t="s">
        <v>217</v>
      </c>
      <c r="LC596" s="2" t="s">
        <v>220</v>
      </c>
      <c r="LD596" s="2" t="s">
        <v>220</v>
      </c>
      <c r="LE596" s="2" t="s">
        <v>232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254</v>
      </c>
      <c r="LN596" s="2" t="s">
        <v>217</v>
      </c>
      <c r="LO596" s="2" t="s">
        <v>220</v>
      </c>
      <c r="LP596" s="2" t="s">
        <v>220</v>
      </c>
      <c r="LQ596" s="2" t="s">
        <v>232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230</v>
      </c>
      <c r="LZ596" s="2" t="s">
        <v>270</v>
      </c>
      <c r="MA596" s="2" t="s">
        <v>543</v>
      </c>
      <c r="MB596" s="2" t="s">
        <v>220</v>
      </c>
      <c r="MC596" s="2" t="s">
        <v>232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277</v>
      </c>
      <c r="ML596" s="2" t="s">
        <v>217</v>
      </c>
      <c r="MM596" s="2" t="s">
        <v>220</v>
      </c>
      <c r="MN596" s="2" t="s">
        <v>220</v>
      </c>
      <c r="MO596" s="2" t="s">
        <v>232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230</v>
      </c>
      <c r="MX596" s="2" t="s">
        <v>274</v>
      </c>
      <c r="MY596" s="2" t="s">
        <v>2338</v>
      </c>
      <c r="MZ596" s="2" t="s">
        <v>2346</v>
      </c>
      <c r="NA596" s="2" t="s">
        <v>232</v>
      </c>
      <c r="NB596" s="2" t="s">
        <v>220</v>
      </c>
      <c r="NC596" s="4"/>
      <c r="ND596" s="8"/>
      <c r="NE596" s="4"/>
      <c r="NF596" s="8"/>
      <c r="NG596" s="7"/>
      <c r="NH596" s="7"/>
      <c r="NI596" s="2" t="s">
        <v>220</v>
      </c>
      <c r="NJ596" s="2" t="s">
        <v>220</v>
      </c>
      <c r="NK596" s="2" t="s">
        <v>220</v>
      </c>
      <c r="NL596" s="2" t="s">
        <v>220</v>
      </c>
      <c r="NM596" s="2" t="s">
        <v>220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277</v>
      </c>
      <c r="NV596" s="2" t="s">
        <v>217</v>
      </c>
      <c r="NW596" s="2" t="s">
        <v>220</v>
      </c>
      <c r="NX596" s="2" t="s">
        <v>220</v>
      </c>
      <c r="NY596" s="2" t="s">
        <v>232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220</v>
      </c>
      <c r="OH596" s="2" t="s">
        <v>220</v>
      </c>
      <c r="OI596" s="2" t="s">
        <v>220</v>
      </c>
      <c r="OJ596" s="2" t="s">
        <v>220</v>
      </c>
      <c r="OK596" s="2" t="s">
        <v>220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230</v>
      </c>
      <c r="OT596" s="2" t="s">
        <v>270</v>
      </c>
      <c r="OU596" s="2" t="s">
        <v>1474</v>
      </c>
      <c r="OV596" s="2" t="s">
        <v>220</v>
      </c>
      <c r="OW596" s="2" t="s">
        <v>232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220</v>
      </c>
      <c r="PF596" s="2" t="s">
        <v>220</v>
      </c>
      <c r="PG596" s="2" t="s">
        <v>220</v>
      </c>
      <c r="PH596" s="2" t="s">
        <v>220</v>
      </c>
      <c r="PI596" s="2" t="s">
        <v>220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254</v>
      </c>
      <c r="PR596" s="2" t="s">
        <v>270</v>
      </c>
      <c r="PS596" s="2" t="s">
        <v>220</v>
      </c>
      <c r="PT596" s="2" t="s">
        <v>220</v>
      </c>
      <c r="PU596" s="2" t="s">
        <v>232</v>
      </c>
      <c r="PV596" s="2" t="s">
        <v>220</v>
      </c>
      <c r="PW596" s="4">
        <v>119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>
        <v>70</v>
      </c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>
        <v>40</v>
      </c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>
        <v>60</v>
      </c>
      <c r="TG596" s="4"/>
      <c r="TH596" s="4"/>
    </row>
    <row r="597">
      <c r="A597" s="2" t="s">
        <v>4333</v>
      </c>
      <c r="B597" s="2" t="s">
        <v>209</v>
      </c>
      <c r="C597" s="2" t="s">
        <v>3945</v>
      </c>
      <c r="D597" s="2" t="s">
        <v>2673</v>
      </c>
      <c r="E597" s="2" t="s">
        <v>2674</v>
      </c>
      <c r="F597" s="2" t="s">
        <v>4216</v>
      </c>
      <c r="G597" s="2" t="s">
        <v>4216</v>
      </c>
      <c r="H597" s="2" t="s">
        <v>4216</v>
      </c>
      <c r="I597" s="2" t="s">
        <v>4334</v>
      </c>
      <c r="J597" s="2" t="s">
        <v>2738</v>
      </c>
      <c r="K597" s="2" t="s">
        <v>1528</v>
      </c>
      <c r="L597" s="3">
        <v>22.5</v>
      </c>
      <c r="M597" s="3">
        <v>23.62</v>
      </c>
      <c r="N597" s="3">
        <v>44.99</v>
      </c>
      <c r="O597" s="2" t="s">
        <v>537</v>
      </c>
      <c r="P597" s="2" t="s">
        <v>1115</v>
      </c>
      <c r="Q597" s="2" t="s">
        <v>219</v>
      </c>
      <c r="R597" s="2" t="s">
        <v>220</v>
      </c>
      <c r="S597" s="2" t="s">
        <v>4218</v>
      </c>
      <c r="T597" s="2" t="s">
        <v>220</v>
      </c>
      <c r="U597" s="2" t="s">
        <v>220</v>
      </c>
      <c r="V597" s="2" t="s">
        <v>3880</v>
      </c>
      <c r="W597" s="2" t="s">
        <v>3015</v>
      </c>
      <c r="X597" s="2" t="s">
        <v>845</v>
      </c>
      <c r="Y597" s="2" t="s">
        <v>582</v>
      </c>
      <c r="Z597" s="4"/>
      <c r="AA597" s="4">
        <f>=ROUNDDOWN({0},0)</f>
      </c>
      <c r="AB597" s="5">
        <v>0.2</v>
      </c>
      <c r="AC597" s="2" t="s">
        <v>220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/>
      <c r="AQ597" s="8"/>
      <c r="AR597" s="4">
        <v>13</v>
      </c>
      <c r="AS597" s="8">
        <v>276.9</v>
      </c>
      <c r="AT597" s="7">
        <v>-1</v>
      </c>
      <c r="AU597" s="7">
        <v>-1</v>
      </c>
      <c r="AV597" s="4" t="s">
        <v>220</v>
      </c>
      <c r="AW597" s="8" t="s">
        <v>220</v>
      </c>
      <c r="AX597" s="4" t="s">
        <v>220</v>
      </c>
      <c r="AY597" s="8" t="s">
        <v>220</v>
      </c>
      <c r="AZ597" s="7" t="s">
        <v>220</v>
      </c>
      <c r="BA597" s="7" t="s">
        <v>220</v>
      </c>
      <c r="BB597" s="7" t="s">
        <v>220</v>
      </c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 t="s">
        <v>220</v>
      </c>
      <c r="BJ597" s="4"/>
      <c r="BK597" s="8"/>
      <c r="BL597" s="2" t="s">
        <v>4335</v>
      </c>
      <c r="BM597" s="7"/>
      <c r="BN597" s="7"/>
      <c r="BO597" s="4"/>
      <c r="BP597" s="8"/>
      <c r="BQ597" s="4">
        <v>6</v>
      </c>
      <c r="BR597" s="8">
        <v>136.02</v>
      </c>
      <c r="BS597" s="7">
        <v>-1</v>
      </c>
      <c r="BT597" s="7">
        <v>-1</v>
      </c>
      <c r="BU597" s="2" t="s">
        <v>230</v>
      </c>
      <c r="BV597" s="2" t="s">
        <v>270</v>
      </c>
      <c r="BW597" s="2" t="s">
        <v>220</v>
      </c>
      <c r="BX597" s="2" t="s">
        <v>2311</v>
      </c>
      <c r="BY597" s="2" t="s">
        <v>232</v>
      </c>
      <c r="BZ597" s="2" t="s">
        <v>220</v>
      </c>
      <c r="CA597" s="4"/>
      <c r="CB597" s="8"/>
      <c r="CC597" s="4"/>
      <c r="CD597" s="8"/>
      <c r="CE597" s="7"/>
      <c r="CF597" s="7"/>
      <c r="CG597" s="2" t="s">
        <v>230</v>
      </c>
      <c r="CH597" s="2" t="s">
        <v>270</v>
      </c>
      <c r="CI597" s="2" t="s">
        <v>591</v>
      </c>
      <c r="CJ597" s="2" t="s">
        <v>4331</v>
      </c>
      <c r="CK597" s="2" t="s">
        <v>232</v>
      </c>
      <c r="CL597" s="2" t="s">
        <v>220</v>
      </c>
      <c r="CM597" s="4"/>
      <c r="CN597" s="8"/>
      <c r="CO597" s="4">
        <v>3</v>
      </c>
      <c r="CP597" s="8">
        <v>70.17</v>
      </c>
      <c r="CQ597" s="7">
        <v>-1</v>
      </c>
      <c r="CR597" s="7">
        <v>-1</v>
      </c>
      <c r="CS597" s="2" t="s">
        <v>230</v>
      </c>
      <c r="CT597" s="2" t="s">
        <v>270</v>
      </c>
      <c r="CU597" s="2" t="s">
        <v>2693</v>
      </c>
      <c r="CV597" s="2" t="s">
        <v>3564</v>
      </c>
      <c r="CW597" s="2" t="s">
        <v>269</v>
      </c>
      <c r="CX597" s="2" t="s">
        <v>220</v>
      </c>
      <c r="CY597" s="4"/>
      <c r="CZ597" s="8"/>
      <c r="DA597" s="4">
        <v>1</v>
      </c>
      <c r="DB597" s="8">
        <v>16.58</v>
      </c>
      <c r="DC597" s="7">
        <v>-1</v>
      </c>
      <c r="DD597" s="7">
        <v>-1</v>
      </c>
      <c r="DE597" s="2" t="s">
        <v>230</v>
      </c>
      <c r="DF597" s="2" t="s">
        <v>270</v>
      </c>
      <c r="DG597" s="2" t="s">
        <v>591</v>
      </c>
      <c r="DH597" s="2" t="s">
        <v>1643</v>
      </c>
      <c r="DI597" s="2" t="s">
        <v>232</v>
      </c>
      <c r="DJ597" s="2" t="s">
        <v>220</v>
      </c>
      <c r="DK597" s="4"/>
      <c r="DL597" s="8"/>
      <c r="DM597" s="4"/>
      <c r="DN597" s="8"/>
      <c r="DO597" s="7"/>
      <c r="DP597" s="7"/>
      <c r="DQ597" s="2" t="s">
        <v>230</v>
      </c>
      <c r="DR597" s="2" t="s">
        <v>270</v>
      </c>
      <c r="DS597" s="2" t="s">
        <v>591</v>
      </c>
      <c r="DT597" s="2" t="s">
        <v>2807</v>
      </c>
      <c r="DU597" s="2" t="s">
        <v>232</v>
      </c>
      <c r="DV597" s="2" t="s">
        <v>220</v>
      </c>
      <c r="DW597" s="4"/>
      <c r="DX597" s="8"/>
      <c r="DY597" s="4">
        <v>3</v>
      </c>
      <c r="DZ597" s="8">
        <v>54.13</v>
      </c>
      <c r="EA597" s="7">
        <v>-1</v>
      </c>
      <c r="EB597" s="7">
        <v>-1</v>
      </c>
      <c r="EC597" s="2" t="s">
        <v>230</v>
      </c>
      <c r="ED597" s="2" t="s">
        <v>270</v>
      </c>
      <c r="EE597" s="2" t="s">
        <v>591</v>
      </c>
      <c r="EF597" s="2" t="s">
        <v>1629</v>
      </c>
      <c r="EG597" s="2" t="s">
        <v>232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230</v>
      </c>
      <c r="EP597" s="2" t="s">
        <v>270</v>
      </c>
      <c r="EQ597" s="2" t="s">
        <v>4298</v>
      </c>
      <c r="ER597" s="2" t="s">
        <v>1865</v>
      </c>
      <c r="ES597" s="2" t="s">
        <v>232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230</v>
      </c>
      <c r="FB597" s="2" t="s">
        <v>270</v>
      </c>
      <c r="FC597" s="2" t="s">
        <v>591</v>
      </c>
      <c r="FD597" s="2" t="s">
        <v>2861</v>
      </c>
      <c r="FE597" s="2" t="s">
        <v>232</v>
      </c>
      <c r="FF597" s="2" t="s">
        <v>220</v>
      </c>
      <c r="FG597" s="4"/>
      <c r="FH597" s="8"/>
      <c r="FI597" s="4"/>
      <c r="FJ597" s="8"/>
      <c r="FK597" s="7"/>
      <c r="FL597" s="7"/>
      <c r="FM597" s="2" t="s">
        <v>230</v>
      </c>
      <c r="FN597" s="2" t="s">
        <v>270</v>
      </c>
      <c r="FO597" s="2" t="s">
        <v>246</v>
      </c>
      <c r="FP597" s="2" t="s">
        <v>2800</v>
      </c>
      <c r="FQ597" s="2" t="s">
        <v>232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277</v>
      </c>
      <c r="FZ597" s="2" t="s">
        <v>270</v>
      </c>
      <c r="GA597" s="2" t="s">
        <v>220</v>
      </c>
      <c r="GB597" s="2" t="s">
        <v>220</v>
      </c>
      <c r="GC597" s="2" t="s">
        <v>232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230</v>
      </c>
      <c r="GL597" s="2" t="s">
        <v>270</v>
      </c>
      <c r="GM597" s="2" t="s">
        <v>2684</v>
      </c>
      <c r="GN597" s="2" t="s">
        <v>1350</v>
      </c>
      <c r="GO597" s="2" t="s">
        <v>232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268</v>
      </c>
      <c r="GX597" s="2" t="s">
        <v>270</v>
      </c>
      <c r="GY597" s="2" t="s">
        <v>220</v>
      </c>
      <c r="GZ597" s="2" t="s">
        <v>220</v>
      </c>
      <c r="HA597" s="2" t="s">
        <v>232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254</v>
      </c>
      <c r="HJ597" s="2" t="s">
        <v>270</v>
      </c>
      <c r="HK597" s="2" t="s">
        <v>220</v>
      </c>
      <c r="HL597" s="2" t="s">
        <v>220</v>
      </c>
      <c r="HM597" s="2" t="s">
        <v>232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230</v>
      </c>
      <c r="HV597" s="2" t="s">
        <v>270</v>
      </c>
      <c r="HW597" s="2" t="s">
        <v>2641</v>
      </c>
      <c r="HX597" s="2" t="s">
        <v>220</v>
      </c>
      <c r="HY597" s="2" t="s">
        <v>232</v>
      </c>
      <c r="HZ597" s="2" t="s">
        <v>220</v>
      </c>
      <c r="IA597" s="4"/>
      <c r="IB597" s="8"/>
      <c r="IC597" s="4"/>
      <c r="ID597" s="8"/>
      <c r="IE597" s="7"/>
      <c r="IF597" s="7"/>
      <c r="IG597" s="2" t="s">
        <v>230</v>
      </c>
      <c r="IH597" s="2" t="s">
        <v>270</v>
      </c>
      <c r="II597" s="2" t="s">
        <v>591</v>
      </c>
      <c r="IJ597" s="2" t="s">
        <v>1641</v>
      </c>
      <c r="IK597" s="2" t="s">
        <v>232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277</v>
      </c>
      <c r="IT597" s="2" t="s">
        <v>270</v>
      </c>
      <c r="IU597" s="2" t="s">
        <v>220</v>
      </c>
      <c r="IV597" s="2" t="s">
        <v>220</v>
      </c>
      <c r="IW597" s="2" t="s">
        <v>232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254</v>
      </c>
      <c r="JF597" s="2" t="s">
        <v>270</v>
      </c>
      <c r="JG597" s="2" t="s">
        <v>220</v>
      </c>
      <c r="JH597" s="2" t="s">
        <v>220</v>
      </c>
      <c r="JI597" s="2" t="s">
        <v>232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277</v>
      </c>
      <c r="JR597" s="2" t="s">
        <v>270</v>
      </c>
      <c r="JS597" s="2" t="s">
        <v>220</v>
      </c>
      <c r="JT597" s="2" t="s">
        <v>220</v>
      </c>
      <c r="JU597" s="2" t="s">
        <v>232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277</v>
      </c>
      <c r="KD597" s="2" t="s">
        <v>270</v>
      </c>
      <c r="KE597" s="2" t="s">
        <v>220</v>
      </c>
      <c r="KF597" s="2" t="s">
        <v>220</v>
      </c>
      <c r="KG597" s="2" t="s">
        <v>232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277</v>
      </c>
      <c r="KP597" s="2" t="s">
        <v>270</v>
      </c>
      <c r="KQ597" s="2" t="s">
        <v>220</v>
      </c>
      <c r="KR597" s="2" t="s">
        <v>220</v>
      </c>
      <c r="KS597" s="2" t="s">
        <v>232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277</v>
      </c>
      <c r="LB597" s="2" t="s">
        <v>270</v>
      </c>
      <c r="LC597" s="2" t="s">
        <v>220</v>
      </c>
      <c r="LD597" s="2" t="s">
        <v>220</v>
      </c>
      <c r="LE597" s="2" t="s">
        <v>232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254</v>
      </c>
      <c r="LN597" s="2" t="s">
        <v>270</v>
      </c>
      <c r="LO597" s="2" t="s">
        <v>220</v>
      </c>
      <c r="LP597" s="2" t="s">
        <v>220</v>
      </c>
      <c r="LQ597" s="2" t="s">
        <v>232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230</v>
      </c>
      <c r="LZ597" s="2" t="s">
        <v>270</v>
      </c>
      <c r="MA597" s="2" t="s">
        <v>543</v>
      </c>
      <c r="MB597" s="2" t="s">
        <v>3951</v>
      </c>
      <c r="MC597" s="2" t="s">
        <v>232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277</v>
      </c>
      <c r="ML597" s="2" t="s">
        <v>270</v>
      </c>
      <c r="MM597" s="2" t="s">
        <v>220</v>
      </c>
      <c r="MN597" s="2" t="s">
        <v>220</v>
      </c>
      <c r="MO597" s="2" t="s">
        <v>232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230</v>
      </c>
      <c r="MX597" s="2" t="s">
        <v>270</v>
      </c>
      <c r="MY597" s="2" t="s">
        <v>2338</v>
      </c>
      <c r="MZ597" s="2" t="s">
        <v>2346</v>
      </c>
      <c r="NA597" s="2" t="s">
        <v>232</v>
      </c>
      <c r="NB597" s="2" t="s">
        <v>220</v>
      </c>
      <c r="NC597" s="4"/>
      <c r="ND597" s="8"/>
      <c r="NE597" s="4"/>
      <c r="NF597" s="8"/>
      <c r="NG597" s="7"/>
      <c r="NH597" s="7"/>
      <c r="NI597" s="2" t="s">
        <v>220</v>
      </c>
      <c r="NJ597" s="2" t="s">
        <v>220</v>
      </c>
      <c r="NK597" s="2" t="s">
        <v>220</v>
      </c>
      <c r="NL597" s="2" t="s">
        <v>220</v>
      </c>
      <c r="NM597" s="2" t="s">
        <v>220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277</v>
      </c>
      <c r="NV597" s="2" t="s">
        <v>270</v>
      </c>
      <c r="NW597" s="2" t="s">
        <v>220</v>
      </c>
      <c r="NX597" s="2" t="s">
        <v>220</v>
      </c>
      <c r="NY597" s="2" t="s">
        <v>232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220</v>
      </c>
      <c r="OH597" s="2" t="s">
        <v>220</v>
      </c>
      <c r="OI597" s="2" t="s">
        <v>220</v>
      </c>
      <c r="OJ597" s="2" t="s">
        <v>220</v>
      </c>
      <c r="OK597" s="2" t="s">
        <v>220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254</v>
      </c>
      <c r="OT597" s="2" t="s">
        <v>270</v>
      </c>
      <c r="OU597" s="2" t="s">
        <v>220</v>
      </c>
      <c r="OV597" s="2" t="s">
        <v>220</v>
      </c>
      <c r="OW597" s="2" t="s">
        <v>232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220</v>
      </c>
      <c r="PF597" s="2" t="s">
        <v>220</v>
      </c>
      <c r="PG597" s="2" t="s">
        <v>220</v>
      </c>
      <c r="PH597" s="2" t="s">
        <v>220</v>
      </c>
      <c r="PI597" s="2" t="s">
        <v>220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254</v>
      </c>
      <c r="PR597" s="2" t="s">
        <v>270</v>
      </c>
      <c r="PS597" s="2" t="s">
        <v>220</v>
      </c>
      <c r="PT597" s="2" t="s">
        <v>220</v>
      </c>
      <c r="PU597" s="2" t="s">
        <v>232</v>
      </c>
      <c r="PV597" s="2" t="s">
        <v>220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</row>
    <row r="598">
      <c r="A598" s="2" t="s">
        <v>4336</v>
      </c>
      <c r="B598" s="2" t="s">
        <v>209</v>
      </c>
      <c r="C598" s="2" t="s">
        <v>3945</v>
      </c>
      <c r="D598" s="2" t="s">
        <v>2673</v>
      </c>
      <c r="E598" s="2" t="s">
        <v>2674</v>
      </c>
      <c r="F598" s="2" t="s">
        <v>4216</v>
      </c>
      <c r="G598" s="2" t="s">
        <v>4216</v>
      </c>
      <c r="H598" s="2" t="s">
        <v>4216</v>
      </c>
      <c r="I598" s="2" t="s">
        <v>4337</v>
      </c>
      <c r="J598" s="2" t="s">
        <v>2738</v>
      </c>
      <c r="K598" s="2" t="s">
        <v>1528</v>
      </c>
      <c r="L598" s="3">
        <v>23</v>
      </c>
      <c r="M598" s="3">
        <v>26</v>
      </c>
      <c r="N598" s="3">
        <v>49.99</v>
      </c>
      <c r="O598" s="2" t="s">
        <v>1699</v>
      </c>
      <c r="P598" s="2" t="s">
        <v>538</v>
      </c>
      <c r="Q598" s="2" t="s">
        <v>219</v>
      </c>
      <c r="R598" s="2" t="s">
        <v>220</v>
      </c>
      <c r="S598" s="2" t="s">
        <v>220</v>
      </c>
      <c r="T598" s="2" t="s">
        <v>220</v>
      </c>
      <c r="U598" s="2" t="s">
        <v>220</v>
      </c>
      <c r="V598" s="2" t="s">
        <v>3880</v>
      </c>
      <c r="W598" s="2" t="s">
        <v>220</v>
      </c>
      <c r="X598" s="2" t="s">
        <v>220</v>
      </c>
      <c r="Y598" s="2" t="s">
        <v>1538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220</v>
      </c>
      <c r="AW598" s="8" t="s">
        <v>220</v>
      </c>
      <c r="AX598" s="4" t="s">
        <v>220</v>
      </c>
      <c r="AY598" s="8" t="s">
        <v>220</v>
      </c>
      <c r="AZ598" s="7" t="s">
        <v>220</v>
      </c>
      <c r="BA598" s="7" t="s">
        <v>220</v>
      </c>
      <c r="BB598" s="7" t="s">
        <v>220</v>
      </c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 t="s">
        <v>220</v>
      </c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277</v>
      </c>
      <c r="BV598" s="2" t="s">
        <v>270</v>
      </c>
      <c r="BW598" s="2" t="s">
        <v>220</v>
      </c>
      <c r="BX598" s="2" t="s">
        <v>3471</v>
      </c>
      <c r="BY598" s="2" t="s">
        <v>232</v>
      </c>
      <c r="BZ598" s="2" t="s">
        <v>220</v>
      </c>
      <c r="CA598" s="4"/>
      <c r="CB598" s="8"/>
      <c r="CC598" s="4"/>
      <c r="CD598" s="8"/>
      <c r="CE598" s="7"/>
      <c r="CF598" s="7"/>
      <c r="CG598" s="2" t="s">
        <v>230</v>
      </c>
      <c r="CH598" s="2" t="s">
        <v>270</v>
      </c>
      <c r="CI598" s="2" t="s">
        <v>1658</v>
      </c>
      <c r="CJ598" s="2" t="s">
        <v>1512</v>
      </c>
      <c r="CK598" s="2" t="s">
        <v>232</v>
      </c>
      <c r="CL598" s="2" t="s">
        <v>220</v>
      </c>
      <c r="CM598" s="4"/>
      <c r="CN598" s="8"/>
      <c r="CO598" s="4"/>
      <c r="CP598" s="8"/>
      <c r="CQ598" s="7"/>
      <c r="CR598" s="7"/>
      <c r="CS598" s="2" t="s">
        <v>220</v>
      </c>
      <c r="CT598" s="2" t="s">
        <v>220</v>
      </c>
      <c r="CU598" s="2" t="s">
        <v>220</v>
      </c>
      <c r="CV598" s="2" t="s">
        <v>220</v>
      </c>
      <c r="CW598" s="2" t="s">
        <v>220</v>
      </c>
      <c r="CX598" s="2" t="s">
        <v>220</v>
      </c>
      <c r="CY598" s="4"/>
      <c r="CZ598" s="8"/>
      <c r="DA598" s="4"/>
      <c r="DB598" s="8"/>
      <c r="DC598" s="7"/>
      <c r="DD598" s="7"/>
      <c r="DE598" s="2" t="s">
        <v>230</v>
      </c>
      <c r="DF598" s="2" t="s">
        <v>270</v>
      </c>
      <c r="DG598" s="2" t="s">
        <v>1658</v>
      </c>
      <c r="DH598" s="2" t="s">
        <v>2236</v>
      </c>
      <c r="DI598" s="2" t="s">
        <v>232</v>
      </c>
      <c r="DJ598" s="2" t="s">
        <v>220</v>
      </c>
      <c r="DK598" s="4"/>
      <c r="DL598" s="8"/>
      <c r="DM598" s="4"/>
      <c r="DN598" s="8"/>
      <c r="DO598" s="7"/>
      <c r="DP598" s="7"/>
      <c r="DQ598" s="2" t="s">
        <v>230</v>
      </c>
      <c r="DR598" s="2" t="s">
        <v>270</v>
      </c>
      <c r="DS598" s="2" t="s">
        <v>1658</v>
      </c>
      <c r="DT598" s="2" t="s">
        <v>220</v>
      </c>
      <c r="DU598" s="2" t="s">
        <v>232</v>
      </c>
      <c r="DV598" s="2" t="s">
        <v>220</v>
      </c>
      <c r="DW598" s="4"/>
      <c r="DX598" s="8"/>
      <c r="DY598" s="4"/>
      <c r="DZ598" s="8"/>
      <c r="EA598" s="7"/>
      <c r="EB598" s="7"/>
      <c r="EC598" s="2" t="s">
        <v>230</v>
      </c>
      <c r="ED598" s="2" t="s">
        <v>270</v>
      </c>
      <c r="EE598" s="2" t="s">
        <v>1658</v>
      </c>
      <c r="EF598" s="2" t="s">
        <v>3795</v>
      </c>
      <c r="EG598" s="2" t="s">
        <v>232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220</v>
      </c>
      <c r="EP598" s="2" t="s">
        <v>220</v>
      </c>
      <c r="EQ598" s="2" t="s">
        <v>220</v>
      </c>
      <c r="ER598" s="2" t="s">
        <v>220</v>
      </c>
      <c r="ES598" s="2" t="s">
        <v>220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220</v>
      </c>
      <c r="FB598" s="2" t="s">
        <v>220</v>
      </c>
      <c r="FC598" s="2" t="s">
        <v>220</v>
      </c>
      <c r="FD598" s="2" t="s">
        <v>220</v>
      </c>
      <c r="FE598" s="2" t="s">
        <v>220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220</v>
      </c>
      <c r="FN598" s="2" t="s">
        <v>220</v>
      </c>
      <c r="FO598" s="2" t="s">
        <v>220</v>
      </c>
      <c r="FP598" s="2" t="s">
        <v>220</v>
      </c>
      <c r="FQ598" s="2" t="s">
        <v>220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220</v>
      </c>
      <c r="GA598" s="2" t="s">
        <v>220</v>
      </c>
      <c r="GB598" s="2" t="s">
        <v>220</v>
      </c>
      <c r="GC598" s="2" t="s">
        <v>220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220</v>
      </c>
      <c r="GL598" s="2" t="s">
        <v>220</v>
      </c>
      <c r="GM598" s="2" t="s">
        <v>220</v>
      </c>
      <c r="GN598" s="2" t="s">
        <v>220</v>
      </c>
      <c r="GO598" s="2" t="s">
        <v>220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220</v>
      </c>
      <c r="HK598" s="2" t="s">
        <v>220</v>
      </c>
      <c r="HL598" s="2" t="s">
        <v>220</v>
      </c>
      <c r="HM598" s="2" t="s">
        <v>220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220</v>
      </c>
      <c r="HV598" s="2" t="s">
        <v>220</v>
      </c>
      <c r="HW598" s="2" t="s">
        <v>220</v>
      </c>
      <c r="HX598" s="2" t="s">
        <v>220</v>
      </c>
      <c r="HY598" s="2" t="s">
        <v>220</v>
      </c>
      <c r="HZ598" s="2" t="s">
        <v>220</v>
      </c>
      <c r="IA598" s="4"/>
      <c r="IB598" s="8"/>
      <c r="IC598" s="4"/>
      <c r="ID598" s="8"/>
      <c r="IE598" s="7"/>
      <c r="IF598" s="7"/>
      <c r="IG598" s="2" t="s">
        <v>230</v>
      </c>
      <c r="IH598" s="2" t="s">
        <v>270</v>
      </c>
      <c r="II598" s="2" t="s">
        <v>1658</v>
      </c>
      <c r="IJ598" s="2" t="s">
        <v>3738</v>
      </c>
      <c r="IK598" s="2" t="s">
        <v>232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220</v>
      </c>
      <c r="IT598" s="2" t="s">
        <v>220</v>
      </c>
      <c r="IU598" s="2" t="s">
        <v>220</v>
      </c>
      <c r="IV598" s="2" t="s">
        <v>220</v>
      </c>
      <c r="IW598" s="2" t="s">
        <v>220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220</v>
      </c>
      <c r="JF598" s="2" t="s">
        <v>220</v>
      </c>
      <c r="JG598" s="2" t="s">
        <v>220</v>
      </c>
      <c r="JH598" s="2" t="s">
        <v>220</v>
      </c>
      <c r="JI598" s="2" t="s">
        <v>220</v>
      </c>
      <c r="JJ598" s="2" t="s">
        <v>220</v>
      </c>
      <c r="JK598" s="4"/>
      <c r="JL598" s="8"/>
      <c r="JM598" s="4"/>
      <c r="JN598" s="8"/>
      <c r="JO598" s="7"/>
      <c r="JP598" s="7"/>
      <c r="JQ598" s="2" t="s">
        <v>220</v>
      </c>
      <c r="JR598" s="2" t="s">
        <v>220</v>
      </c>
      <c r="JS598" s="2" t="s">
        <v>220</v>
      </c>
      <c r="JT598" s="2" t="s">
        <v>220</v>
      </c>
      <c r="JU598" s="2" t="s">
        <v>220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220</v>
      </c>
      <c r="KE598" s="2" t="s">
        <v>220</v>
      </c>
      <c r="KF598" s="2" t="s">
        <v>220</v>
      </c>
      <c r="KG598" s="2" t="s">
        <v>220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220</v>
      </c>
      <c r="KQ598" s="2" t="s">
        <v>220</v>
      </c>
      <c r="KR598" s="2" t="s">
        <v>220</v>
      </c>
      <c r="KS598" s="2" t="s">
        <v>220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268</v>
      </c>
      <c r="LB598" s="2" t="s">
        <v>217</v>
      </c>
      <c r="LC598" s="2" t="s">
        <v>220</v>
      </c>
      <c r="LD598" s="2" t="s">
        <v>220</v>
      </c>
      <c r="LE598" s="2" t="s">
        <v>232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277</v>
      </c>
      <c r="LZ598" s="2" t="s">
        <v>270</v>
      </c>
      <c r="MA598" s="2" t="s">
        <v>220</v>
      </c>
      <c r="MB598" s="2" t="s">
        <v>220</v>
      </c>
      <c r="MC598" s="2" t="s">
        <v>232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220</v>
      </c>
      <c r="MM598" s="2" t="s">
        <v>220</v>
      </c>
      <c r="MN598" s="2" t="s">
        <v>220</v>
      </c>
      <c r="MO598" s="2" t="s">
        <v>220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220</v>
      </c>
      <c r="MY598" s="2" t="s">
        <v>220</v>
      </c>
      <c r="MZ598" s="2" t="s">
        <v>220</v>
      </c>
      <c r="NA598" s="2" t="s">
        <v>220</v>
      </c>
      <c r="NB598" s="2" t="s">
        <v>220</v>
      </c>
      <c r="NC598" s="4"/>
      <c r="ND598" s="8"/>
      <c r="NE598" s="4"/>
      <c r="NF598" s="8"/>
      <c r="NG598" s="7"/>
      <c r="NH598" s="7"/>
      <c r="NI598" s="2" t="s">
        <v>220</v>
      </c>
      <c r="NJ598" s="2" t="s">
        <v>220</v>
      </c>
      <c r="NK598" s="2" t="s">
        <v>220</v>
      </c>
      <c r="NL598" s="2" t="s">
        <v>220</v>
      </c>
      <c r="NM598" s="2" t="s">
        <v>220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220</v>
      </c>
      <c r="NW598" s="2" t="s">
        <v>220</v>
      </c>
      <c r="NX598" s="2" t="s">
        <v>220</v>
      </c>
      <c r="NY598" s="2" t="s">
        <v>220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220</v>
      </c>
      <c r="OI598" s="2" t="s">
        <v>220</v>
      </c>
      <c r="OJ598" s="2" t="s">
        <v>220</v>
      </c>
      <c r="OK598" s="2" t="s">
        <v>220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220</v>
      </c>
      <c r="OT598" s="2" t="s">
        <v>220</v>
      </c>
      <c r="OU598" s="2" t="s">
        <v>220</v>
      </c>
      <c r="OV598" s="2" t="s">
        <v>220</v>
      </c>
      <c r="OW598" s="2" t="s">
        <v>220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220</v>
      </c>
      <c r="PF598" s="2" t="s">
        <v>220</v>
      </c>
      <c r="PG598" s="2" t="s">
        <v>220</v>
      </c>
      <c r="PH598" s="2" t="s">
        <v>220</v>
      </c>
      <c r="PI598" s="2" t="s">
        <v>220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220</v>
      </c>
      <c r="PS598" s="2" t="s">
        <v>220</v>
      </c>
      <c r="PT598" s="2" t="s">
        <v>220</v>
      </c>
      <c r="PU598" s="2" t="s">
        <v>220</v>
      </c>
      <c r="PV598" s="2" t="s">
        <v>220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</row>
    <row r="599">
      <c r="A599" s="2" t="s">
        <v>4338</v>
      </c>
      <c r="B599" s="2" t="s">
        <v>209</v>
      </c>
      <c r="C599" s="2" t="s">
        <v>3945</v>
      </c>
      <c r="D599" s="2" t="s">
        <v>2673</v>
      </c>
      <c r="E599" s="2" t="s">
        <v>2674</v>
      </c>
      <c r="F599" s="2" t="s">
        <v>4339</v>
      </c>
      <c r="G599" s="2" t="s">
        <v>220</v>
      </c>
      <c r="H599" s="2" t="s">
        <v>220</v>
      </c>
      <c r="I599" s="2" t="s">
        <v>3875</v>
      </c>
      <c r="J599" s="2" t="s">
        <v>4340</v>
      </c>
      <c r="K599" s="2" t="s">
        <v>1528</v>
      </c>
      <c r="L599" s="3">
        <v>8.5</v>
      </c>
      <c r="M599" s="3">
        <v>8.93</v>
      </c>
      <c r="N599" s="3">
        <v>16.99</v>
      </c>
      <c r="O599" s="2" t="s">
        <v>1699</v>
      </c>
      <c r="P599" s="2" t="s">
        <v>538</v>
      </c>
      <c r="Q599" s="2" t="s">
        <v>219</v>
      </c>
      <c r="R599" s="2" t="s">
        <v>220</v>
      </c>
      <c r="S599" s="2" t="s">
        <v>220</v>
      </c>
      <c r="T599" s="2" t="s">
        <v>220</v>
      </c>
      <c r="U599" s="2" t="s">
        <v>220</v>
      </c>
      <c r="V599" s="2" t="s">
        <v>1585</v>
      </c>
      <c r="W599" s="2" t="s">
        <v>220</v>
      </c>
      <c r="X599" s="2" t="s">
        <v>220</v>
      </c>
      <c r="Y599" s="2" t="s">
        <v>4341</v>
      </c>
      <c r="Z599" s="4"/>
      <c r="AA599" s="4">
        <f>=ROUNDDOWN({0},0)</f>
      </c>
      <c r="AB599" s="5"/>
      <c r="AC599" s="2" t="s">
        <v>220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220</v>
      </c>
      <c r="BM599" s="7"/>
      <c r="BN599" s="7"/>
      <c r="BO599" s="4"/>
      <c r="BP599" s="8"/>
      <c r="BQ599" s="4"/>
      <c r="BR599" s="8"/>
      <c r="BS599" s="7"/>
      <c r="BT599" s="7"/>
      <c r="BU599" s="2" t="s">
        <v>230</v>
      </c>
      <c r="BV599" s="2" t="s">
        <v>270</v>
      </c>
      <c r="BW599" s="2" t="s">
        <v>220</v>
      </c>
      <c r="BX599" s="2" t="s">
        <v>220</v>
      </c>
      <c r="BY599" s="2" t="s">
        <v>232</v>
      </c>
      <c r="BZ599" s="2" t="s">
        <v>220</v>
      </c>
      <c r="CA599" s="4"/>
      <c r="CB599" s="8"/>
      <c r="CC599" s="4"/>
      <c r="CD599" s="8"/>
      <c r="CE599" s="7"/>
      <c r="CF599" s="7"/>
      <c r="CG599" s="2" t="s">
        <v>230</v>
      </c>
      <c r="CH599" s="2" t="s">
        <v>270</v>
      </c>
      <c r="CI599" s="2" t="s">
        <v>1658</v>
      </c>
      <c r="CJ599" s="2" t="s">
        <v>1498</v>
      </c>
      <c r="CK599" s="2" t="s">
        <v>232</v>
      </c>
      <c r="CL599" s="2" t="s">
        <v>220</v>
      </c>
      <c r="CM599" s="4"/>
      <c r="CN599" s="8"/>
      <c r="CO599" s="4"/>
      <c r="CP599" s="8"/>
      <c r="CQ599" s="7"/>
      <c r="CR599" s="7"/>
      <c r="CS599" s="2" t="s">
        <v>220</v>
      </c>
      <c r="CT599" s="2" t="s">
        <v>220</v>
      </c>
      <c r="CU599" s="2" t="s">
        <v>220</v>
      </c>
      <c r="CV599" s="2" t="s">
        <v>220</v>
      </c>
      <c r="CW599" s="2" t="s">
        <v>220</v>
      </c>
      <c r="CX599" s="2" t="s">
        <v>220</v>
      </c>
      <c r="CY599" s="4"/>
      <c r="CZ599" s="8"/>
      <c r="DA599" s="4"/>
      <c r="DB599" s="8"/>
      <c r="DC599" s="7"/>
      <c r="DD599" s="7"/>
      <c r="DE599" s="2" t="s">
        <v>230</v>
      </c>
      <c r="DF599" s="2" t="s">
        <v>270</v>
      </c>
      <c r="DG599" s="2" t="s">
        <v>1658</v>
      </c>
      <c r="DH599" s="2" t="s">
        <v>1498</v>
      </c>
      <c r="DI599" s="2" t="s">
        <v>232</v>
      </c>
      <c r="DJ599" s="2" t="s">
        <v>220</v>
      </c>
      <c r="DK599" s="4"/>
      <c r="DL599" s="8"/>
      <c r="DM599" s="4"/>
      <c r="DN599" s="8"/>
      <c r="DO599" s="7"/>
      <c r="DP599" s="7"/>
      <c r="DQ599" s="2" t="s">
        <v>230</v>
      </c>
      <c r="DR599" s="2" t="s">
        <v>270</v>
      </c>
      <c r="DS599" s="2" t="s">
        <v>220</v>
      </c>
      <c r="DT599" s="2" t="s">
        <v>220</v>
      </c>
      <c r="DU599" s="2" t="s">
        <v>232</v>
      </c>
      <c r="DV599" s="2" t="s">
        <v>220</v>
      </c>
      <c r="DW599" s="4"/>
      <c r="DX599" s="8"/>
      <c r="DY599" s="4"/>
      <c r="DZ599" s="8"/>
      <c r="EA599" s="7"/>
      <c r="EB599" s="7"/>
      <c r="EC599" s="2" t="s">
        <v>220</v>
      </c>
      <c r="ED599" s="2" t="s">
        <v>220</v>
      </c>
      <c r="EE599" s="2" t="s">
        <v>220</v>
      </c>
      <c r="EF599" s="2" t="s">
        <v>220</v>
      </c>
      <c r="EG599" s="2" t="s">
        <v>220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277</v>
      </c>
      <c r="EP599" s="2" t="s">
        <v>270</v>
      </c>
      <c r="EQ599" s="2" t="s">
        <v>220</v>
      </c>
      <c r="ER599" s="2" t="s">
        <v>220</v>
      </c>
      <c r="ES599" s="2" t="s">
        <v>232</v>
      </c>
      <c r="ET599" s="2" t="s">
        <v>220</v>
      </c>
      <c r="EU599" s="4"/>
      <c r="EV599" s="8"/>
      <c r="EW599" s="4"/>
      <c r="EX599" s="8"/>
      <c r="EY599" s="7"/>
      <c r="EZ599" s="7"/>
      <c r="FA599" s="2" t="s">
        <v>220</v>
      </c>
      <c r="FB599" s="2" t="s">
        <v>220</v>
      </c>
      <c r="FC599" s="2" t="s">
        <v>220</v>
      </c>
      <c r="FD599" s="2" t="s">
        <v>220</v>
      </c>
      <c r="FE599" s="2" t="s">
        <v>220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268</v>
      </c>
      <c r="FN599" s="2" t="s">
        <v>217</v>
      </c>
      <c r="FO599" s="2" t="s">
        <v>220</v>
      </c>
      <c r="FP599" s="2" t="s">
        <v>220</v>
      </c>
      <c r="FQ599" s="2" t="s">
        <v>232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220</v>
      </c>
      <c r="GA599" s="2" t="s">
        <v>220</v>
      </c>
      <c r="GB599" s="2" t="s">
        <v>220</v>
      </c>
      <c r="GC599" s="2" t="s">
        <v>220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220</v>
      </c>
      <c r="GL599" s="2" t="s">
        <v>220</v>
      </c>
      <c r="GM599" s="2" t="s">
        <v>220</v>
      </c>
      <c r="GN599" s="2" t="s">
        <v>220</v>
      </c>
      <c r="GO599" s="2" t="s">
        <v>220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220</v>
      </c>
      <c r="GY599" s="2" t="s">
        <v>220</v>
      </c>
      <c r="GZ599" s="2" t="s">
        <v>220</v>
      </c>
      <c r="HA599" s="2" t="s">
        <v>220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220</v>
      </c>
      <c r="HJ599" s="2" t="s">
        <v>220</v>
      </c>
      <c r="HK599" s="2" t="s">
        <v>220</v>
      </c>
      <c r="HL599" s="2" t="s">
        <v>220</v>
      </c>
      <c r="HM599" s="2" t="s">
        <v>220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220</v>
      </c>
      <c r="HV599" s="2" t="s">
        <v>220</v>
      </c>
      <c r="HW599" s="2" t="s">
        <v>220</v>
      </c>
      <c r="HX599" s="2" t="s">
        <v>220</v>
      </c>
      <c r="HY599" s="2" t="s">
        <v>220</v>
      </c>
      <c r="HZ599" s="2" t="s">
        <v>220</v>
      </c>
      <c r="IA599" s="4"/>
      <c r="IB599" s="8"/>
      <c r="IC599" s="4"/>
      <c r="ID599" s="8"/>
      <c r="IE599" s="7"/>
      <c r="IF599" s="7"/>
      <c r="IG599" s="2" t="s">
        <v>230</v>
      </c>
      <c r="IH599" s="2" t="s">
        <v>270</v>
      </c>
      <c r="II599" s="2" t="s">
        <v>1658</v>
      </c>
      <c r="IJ599" s="2" t="s">
        <v>2252</v>
      </c>
      <c r="IK599" s="2" t="s">
        <v>232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268</v>
      </c>
      <c r="IT599" s="2" t="s">
        <v>217</v>
      </c>
      <c r="IU599" s="2" t="s">
        <v>220</v>
      </c>
      <c r="IV599" s="2" t="s">
        <v>220</v>
      </c>
      <c r="IW599" s="2" t="s">
        <v>232</v>
      </c>
      <c r="IX599" s="2" t="s">
        <v>220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220</v>
      </c>
      <c r="JG599" s="2" t="s">
        <v>220</v>
      </c>
      <c r="JH599" s="2" t="s">
        <v>220</v>
      </c>
      <c r="JI599" s="2" t="s">
        <v>220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220</v>
      </c>
      <c r="JR599" s="2" t="s">
        <v>220</v>
      </c>
      <c r="JS599" s="2" t="s">
        <v>220</v>
      </c>
      <c r="JT599" s="2" t="s">
        <v>220</v>
      </c>
      <c r="JU599" s="2" t="s">
        <v>220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220</v>
      </c>
      <c r="KD599" s="2" t="s">
        <v>220</v>
      </c>
      <c r="KE599" s="2" t="s">
        <v>220</v>
      </c>
      <c r="KF599" s="2" t="s">
        <v>220</v>
      </c>
      <c r="KG599" s="2" t="s">
        <v>220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220</v>
      </c>
      <c r="KQ599" s="2" t="s">
        <v>220</v>
      </c>
      <c r="KR599" s="2" t="s">
        <v>220</v>
      </c>
      <c r="KS599" s="2" t="s">
        <v>220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220</v>
      </c>
      <c r="LB599" s="2" t="s">
        <v>220</v>
      </c>
      <c r="LC599" s="2" t="s">
        <v>220</v>
      </c>
      <c r="LD599" s="2" t="s">
        <v>220</v>
      </c>
      <c r="LE599" s="2" t="s">
        <v>220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268</v>
      </c>
      <c r="LN599" s="2" t="s">
        <v>217</v>
      </c>
      <c r="LO599" s="2" t="s">
        <v>220</v>
      </c>
      <c r="LP599" s="2" t="s">
        <v>220</v>
      </c>
      <c r="LQ599" s="2" t="s">
        <v>232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220</v>
      </c>
      <c r="MM599" s="2" t="s">
        <v>220</v>
      </c>
      <c r="MN599" s="2" t="s">
        <v>220</v>
      </c>
      <c r="MO599" s="2" t="s">
        <v>220</v>
      </c>
      <c r="MP599" s="2" t="s">
        <v>220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220</v>
      </c>
      <c r="MY599" s="2" t="s">
        <v>220</v>
      </c>
      <c r="MZ599" s="2" t="s">
        <v>220</v>
      </c>
      <c r="NA599" s="2" t="s">
        <v>220</v>
      </c>
      <c r="NB599" s="2" t="s">
        <v>220</v>
      </c>
      <c r="NC599" s="4"/>
      <c r="ND599" s="8"/>
      <c r="NE599" s="4"/>
      <c r="NF599" s="8"/>
      <c r="NG599" s="7"/>
      <c r="NH599" s="7"/>
      <c r="NI599" s="2" t="s">
        <v>220</v>
      </c>
      <c r="NJ599" s="2" t="s">
        <v>220</v>
      </c>
      <c r="NK599" s="2" t="s">
        <v>220</v>
      </c>
      <c r="NL599" s="2" t="s">
        <v>220</v>
      </c>
      <c r="NM599" s="2" t="s">
        <v>220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220</v>
      </c>
      <c r="NW599" s="2" t="s">
        <v>220</v>
      </c>
      <c r="NX599" s="2" t="s">
        <v>220</v>
      </c>
      <c r="NY599" s="2" t="s">
        <v>220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220</v>
      </c>
      <c r="OI599" s="2" t="s">
        <v>220</v>
      </c>
      <c r="OJ599" s="2" t="s">
        <v>220</v>
      </c>
      <c r="OK599" s="2" t="s">
        <v>220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220</v>
      </c>
      <c r="OT599" s="2" t="s">
        <v>220</v>
      </c>
      <c r="OU599" s="2" t="s">
        <v>220</v>
      </c>
      <c r="OV599" s="2" t="s">
        <v>220</v>
      </c>
      <c r="OW599" s="2" t="s">
        <v>220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220</v>
      </c>
      <c r="PF599" s="2" t="s">
        <v>220</v>
      </c>
      <c r="PG599" s="2" t="s">
        <v>220</v>
      </c>
      <c r="PH599" s="2" t="s">
        <v>220</v>
      </c>
      <c r="PI599" s="2" t="s">
        <v>220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220</v>
      </c>
      <c r="PS599" s="2" t="s">
        <v>220</v>
      </c>
      <c r="PT599" s="2" t="s">
        <v>220</v>
      </c>
      <c r="PU599" s="2" t="s">
        <v>220</v>
      </c>
      <c r="PV599" s="2" t="s">
        <v>220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</row>
    <row r="600">
      <c r="A600" s="2" t="s">
        <v>4342</v>
      </c>
      <c r="B600" s="2" t="s">
        <v>209</v>
      </c>
      <c r="C600" s="2" t="s">
        <v>3945</v>
      </c>
      <c r="D600" s="2" t="s">
        <v>2575</v>
      </c>
      <c r="E600" s="2" t="s">
        <v>2576</v>
      </c>
      <c r="F600" s="2" t="s">
        <v>4216</v>
      </c>
      <c r="G600" s="2" t="s">
        <v>4216</v>
      </c>
      <c r="H600" s="2" t="s">
        <v>4216</v>
      </c>
      <c r="I600" s="2" t="s">
        <v>4343</v>
      </c>
      <c r="J600" s="2" t="s">
        <v>2579</v>
      </c>
      <c r="K600" s="2" t="s">
        <v>1528</v>
      </c>
      <c r="L600" s="3">
        <v>16</v>
      </c>
      <c r="M600" s="3">
        <v>16.8</v>
      </c>
      <c r="N600" s="3">
        <v>39.99</v>
      </c>
      <c r="O600" s="2" t="s">
        <v>217</v>
      </c>
      <c r="P600" s="2" t="s">
        <v>405</v>
      </c>
      <c r="Q600" s="2" t="s">
        <v>219</v>
      </c>
      <c r="R600" s="2" t="s">
        <v>220</v>
      </c>
      <c r="S600" s="2" t="s">
        <v>4218</v>
      </c>
      <c r="T600" s="2" t="s">
        <v>220</v>
      </c>
      <c r="U600" s="2" t="s">
        <v>220</v>
      </c>
      <c r="V600" s="2" t="s">
        <v>1281</v>
      </c>
      <c r="W600" s="2" t="s">
        <v>3015</v>
      </c>
      <c r="X600" s="2" t="s">
        <v>845</v>
      </c>
      <c r="Y600" s="2" t="s">
        <v>582</v>
      </c>
      <c r="Z600" s="4">
        <v>66</v>
      </c>
      <c r="AA600" s="4">
        <f>=ROUNDDOWN(8.25,0)</f>
      </c>
      <c r="AB600" s="5">
        <v>8</v>
      </c>
      <c r="AC600" s="2" t="s">
        <v>407</v>
      </c>
      <c r="AD600" s="4">
        <v>80</v>
      </c>
      <c r="AE600" s="4">
        <v>350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>
        <v>10</v>
      </c>
      <c r="AQ600" s="8">
        <v>173.21</v>
      </c>
      <c r="AR600" s="4">
        <v>12</v>
      </c>
      <c r="AS600" s="8">
        <v>193.44</v>
      </c>
      <c r="AT600" s="7">
        <v>-0.1667</v>
      </c>
      <c r="AU600" s="7">
        <v>-0.1046</v>
      </c>
      <c r="AV600" s="4">
        <v>10</v>
      </c>
      <c r="AW600" s="8">
        <v>173.21</v>
      </c>
      <c r="AX600" s="4">
        <v>12</v>
      </c>
      <c r="AY600" s="8">
        <v>193.44</v>
      </c>
      <c r="AZ600" s="7">
        <v>-0.1667</v>
      </c>
      <c r="BA600" s="7">
        <v>-0.1046</v>
      </c>
      <c r="BB600" s="7">
        <v>1</v>
      </c>
      <c r="BC600" s="4">
        <v>10</v>
      </c>
      <c r="BD600" s="8">
        <v>173.21</v>
      </c>
      <c r="BE600" s="4">
        <v>12</v>
      </c>
      <c r="BF600" s="8">
        <v>193.44</v>
      </c>
      <c r="BG600" s="7">
        <v>-0.1667</v>
      </c>
      <c r="BH600" s="7">
        <v>-0.1046</v>
      </c>
      <c r="BI600" s="7">
        <v>1</v>
      </c>
      <c r="BJ600" s="4">
        <v>10</v>
      </c>
      <c r="BK600" s="8">
        <v>173.21</v>
      </c>
      <c r="BL600" s="2" t="s">
        <v>4344</v>
      </c>
      <c r="BM600" s="7">
        <v>1</v>
      </c>
      <c r="BN600" s="7">
        <v>1</v>
      </c>
      <c r="BO600" s="4">
        <v>4</v>
      </c>
      <c r="BP600" s="8">
        <v>64.2</v>
      </c>
      <c r="BQ600" s="4">
        <v>7</v>
      </c>
      <c r="BR600" s="8">
        <v>112.35</v>
      </c>
      <c r="BS600" s="7">
        <v>-0.4286</v>
      </c>
      <c r="BT600" s="7">
        <v>-0.4286</v>
      </c>
      <c r="BU600" s="2" t="s">
        <v>230</v>
      </c>
      <c r="BV600" s="2" t="s">
        <v>217</v>
      </c>
      <c r="BW600" s="2" t="s">
        <v>220</v>
      </c>
      <c r="BX600" s="2" t="s">
        <v>1597</v>
      </c>
      <c r="BY600" s="2" t="s">
        <v>232</v>
      </c>
      <c r="BZ600" s="2" t="s">
        <v>220</v>
      </c>
      <c r="CA600" s="4"/>
      <c r="CB600" s="8"/>
      <c r="CC600" s="4">
        <v>2</v>
      </c>
      <c r="CD600" s="8">
        <v>35.56</v>
      </c>
      <c r="CE600" s="7">
        <v>-1</v>
      </c>
      <c r="CF600" s="7">
        <v>-1</v>
      </c>
      <c r="CG600" s="2" t="s">
        <v>230</v>
      </c>
      <c r="CH600" s="2" t="s">
        <v>217</v>
      </c>
      <c r="CI600" s="2" t="s">
        <v>591</v>
      </c>
      <c r="CJ600" s="2" t="s">
        <v>2586</v>
      </c>
      <c r="CK600" s="2" t="s">
        <v>232</v>
      </c>
      <c r="CL600" s="2" t="s">
        <v>220</v>
      </c>
      <c r="CM600" s="4"/>
      <c r="CN600" s="8"/>
      <c r="CO600" s="4"/>
      <c r="CP600" s="8"/>
      <c r="CQ600" s="7"/>
      <c r="CR600" s="7"/>
      <c r="CS600" s="2" t="s">
        <v>230</v>
      </c>
      <c r="CT600" s="2" t="s">
        <v>274</v>
      </c>
      <c r="CU600" s="2" t="s">
        <v>4000</v>
      </c>
      <c r="CV600" s="2" t="s">
        <v>1384</v>
      </c>
      <c r="CW600" s="2" t="s">
        <v>269</v>
      </c>
      <c r="CX600" s="2" t="s">
        <v>220</v>
      </c>
      <c r="CY600" s="4"/>
      <c r="CZ600" s="8"/>
      <c r="DA600" s="4"/>
      <c r="DB600" s="8"/>
      <c r="DC600" s="7"/>
      <c r="DD600" s="7"/>
      <c r="DE600" s="2" t="s">
        <v>230</v>
      </c>
      <c r="DF600" s="2" t="s">
        <v>217</v>
      </c>
      <c r="DG600" s="2" t="s">
        <v>589</v>
      </c>
      <c r="DH600" s="2" t="s">
        <v>1540</v>
      </c>
      <c r="DI600" s="2" t="s">
        <v>232</v>
      </c>
      <c r="DJ600" s="2" t="s">
        <v>220</v>
      </c>
      <c r="DK600" s="4"/>
      <c r="DL600" s="8"/>
      <c r="DM600" s="4"/>
      <c r="DN600" s="8"/>
      <c r="DO600" s="7"/>
      <c r="DP600" s="7"/>
      <c r="DQ600" s="2" t="s">
        <v>230</v>
      </c>
      <c r="DR600" s="2" t="s">
        <v>217</v>
      </c>
      <c r="DS600" s="2" t="s">
        <v>591</v>
      </c>
      <c r="DT600" s="2" t="s">
        <v>2254</v>
      </c>
      <c r="DU600" s="2" t="s">
        <v>232</v>
      </c>
      <c r="DV600" s="2" t="s">
        <v>220</v>
      </c>
      <c r="DW600" s="4">
        <v>1</v>
      </c>
      <c r="DX600" s="8">
        <v>18.21</v>
      </c>
      <c r="DY600" s="4">
        <v>3</v>
      </c>
      <c r="DZ600" s="8">
        <v>45.53</v>
      </c>
      <c r="EA600" s="7">
        <v>-0.6667</v>
      </c>
      <c r="EB600" s="7">
        <v>-0.6</v>
      </c>
      <c r="EC600" s="2" t="s">
        <v>230</v>
      </c>
      <c r="ED600" s="2" t="s">
        <v>217</v>
      </c>
      <c r="EE600" s="2" t="s">
        <v>591</v>
      </c>
      <c r="EF600" s="2" t="s">
        <v>2716</v>
      </c>
      <c r="EG600" s="2" t="s">
        <v>232</v>
      </c>
      <c r="EH600" s="2" t="s">
        <v>220</v>
      </c>
      <c r="EI600" s="4">
        <v>4</v>
      </c>
      <c r="EJ600" s="8">
        <v>73.16</v>
      </c>
      <c r="EK600" s="4"/>
      <c r="EL600" s="8"/>
      <c r="EM600" s="7"/>
      <c r="EN600" s="7"/>
      <c r="EO600" s="2" t="s">
        <v>230</v>
      </c>
      <c r="EP600" s="2" t="s">
        <v>217</v>
      </c>
      <c r="EQ600" s="2" t="s">
        <v>312</v>
      </c>
      <c r="ER600" s="2" t="s">
        <v>767</v>
      </c>
      <c r="ES600" s="2" t="s">
        <v>232</v>
      </c>
      <c r="ET600" s="2" t="s">
        <v>220</v>
      </c>
      <c r="EU600" s="4"/>
      <c r="EV600" s="8"/>
      <c r="EW600" s="4"/>
      <c r="EX600" s="8"/>
      <c r="EY600" s="7"/>
      <c r="EZ600" s="7"/>
      <c r="FA600" s="2" t="s">
        <v>230</v>
      </c>
      <c r="FB600" s="2" t="s">
        <v>270</v>
      </c>
      <c r="FC600" s="2" t="s">
        <v>591</v>
      </c>
      <c r="FD600" s="2" t="s">
        <v>2457</v>
      </c>
      <c r="FE600" s="2" t="s">
        <v>232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230</v>
      </c>
      <c r="FN600" s="2" t="s">
        <v>217</v>
      </c>
      <c r="FO600" s="2" t="s">
        <v>246</v>
      </c>
      <c r="FP600" s="2" t="s">
        <v>2800</v>
      </c>
      <c r="FQ600" s="2" t="s">
        <v>232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277</v>
      </c>
      <c r="FZ600" s="2" t="s">
        <v>217</v>
      </c>
      <c r="GA600" s="2" t="s">
        <v>220</v>
      </c>
      <c r="GB600" s="2" t="s">
        <v>220</v>
      </c>
      <c r="GC600" s="2" t="s">
        <v>232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277</v>
      </c>
      <c r="GL600" s="2" t="s">
        <v>217</v>
      </c>
      <c r="GM600" s="2" t="s">
        <v>220</v>
      </c>
      <c r="GN600" s="2" t="s">
        <v>220</v>
      </c>
      <c r="GO600" s="2" t="s">
        <v>232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268</v>
      </c>
      <c r="GX600" s="2" t="s">
        <v>217</v>
      </c>
      <c r="GY600" s="2" t="s">
        <v>220</v>
      </c>
      <c r="GZ600" s="2" t="s">
        <v>220</v>
      </c>
      <c r="HA600" s="2" t="s">
        <v>232</v>
      </c>
      <c r="HB600" s="2" t="s">
        <v>220</v>
      </c>
      <c r="HC600" s="4">
        <v>1</v>
      </c>
      <c r="HD600" s="8">
        <v>17.64</v>
      </c>
      <c r="HE600" s="4"/>
      <c r="HF600" s="8"/>
      <c r="HG600" s="7"/>
      <c r="HH600" s="7"/>
      <c r="HI600" s="2" t="s">
        <v>230</v>
      </c>
      <c r="HJ600" s="2" t="s">
        <v>217</v>
      </c>
      <c r="HK600" s="2" t="s">
        <v>3421</v>
      </c>
      <c r="HL600" s="2" t="s">
        <v>355</v>
      </c>
      <c r="HM600" s="2" t="s">
        <v>232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230</v>
      </c>
      <c r="HV600" s="2" t="s">
        <v>217</v>
      </c>
      <c r="HW600" s="2" t="s">
        <v>885</v>
      </c>
      <c r="HX600" s="2" t="s">
        <v>220</v>
      </c>
      <c r="HY600" s="2" t="s">
        <v>232</v>
      </c>
      <c r="HZ600" s="2" t="s">
        <v>220</v>
      </c>
      <c r="IA600" s="4"/>
      <c r="IB600" s="8"/>
      <c r="IC600" s="4"/>
      <c r="ID600" s="8"/>
      <c r="IE600" s="7"/>
      <c r="IF600" s="7"/>
      <c r="IG600" s="2" t="s">
        <v>230</v>
      </c>
      <c r="IH600" s="2" t="s">
        <v>217</v>
      </c>
      <c r="II600" s="2" t="s">
        <v>591</v>
      </c>
      <c r="IJ600" s="2" t="s">
        <v>4345</v>
      </c>
      <c r="IK600" s="2" t="s">
        <v>232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277</v>
      </c>
      <c r="IT600" s="2" t="s">
        <v>217</v>
      </c>
      <c r="IU600" s="2" t="s">
        <v>220</v>
      </c>
      <c r="IV600" s="2" t="s">
        <v>220</v>
      </c>
      <c r="IW600" s="2" t="s">
        <v>232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254</v>
      </c>
      <c r="JF600" s="2" t="s">
        <v>217</v>
      </c>
      <c r="JG600" s="2" t="s">
        <v>220</v>
      </c>
      <c r="JH600" s="2" t="s">
        <v>220</v>
      </c>
      <c r="JI600" s="2" t="s">
        <v>232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277</v>
      </c>
      <c r="JR600" s="2" t="s">
        <v>217</v>
      </c>
      <c r="JS600" s="2" t="s">
        <v>220</v>
      </c>
      <c r="JT600" s="2" t="s">
        <v>220</v>
      </c>
      <c r="JU600" s="2" t="s">
        <v>232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277</v>
      </c>
      <c r="KD600" s="2" t="s">
        <v>217</v>
      </c>
      <c r="KE600" s="2" t="s">
        <v>220</v>
      </c>
      <c r="KF600" s="2" t="s">
        <v>220</v>
      </c>
      <c r="KG600" s="2" t="s">
        <v>232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254</v>
      </c>
      <c r="KP600" s="2" t="s">
        <v>217</v>
      </c>
      <c r="KQ600" s="2" t="s">
        <v>220</v>
      </c>
      <c r="KR600" s="2" t="s">
        <v>220</v>
      </c>
      <c r="KS600" s="2" t="s">
        <v>232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268</v>
      </c>
      <c r="LB600" s="2" t="s">
        <v>217</v>
      </c>
      <c r="LC600" s="2" t="s">
        <v>220</v>
      </c>
      <c r="LD600" s="2" t="s">
        <v>220</v>
      </c>
      <c r="LE600" s="2" t="s">
        <v>232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254</v>
      </c>
      <c r="LN600" s="2" t="s">
        <v>217</v>
      </c>
      <c r="LO600" s="2" t="s">
        <v>220</v>
      </c>
      <c r="LP600" s="2" t="s">
        <v>220</v>
      </c>
      <c r="LQ600" s="2" t="s">
        <v>232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270</v>
      </c>
      <c r="MA600" s="2" t="s">
        <v>390</v>
      </c>
      <c r="MB600" s="2" t="s">
        <v>220</v>
      </c>
      <c r="MC600" s="2" t="s">
        <v>232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277</v>
      </c>
      <c r="ML600" s="2" t="s">
        <v>217</v>
      </c>
      <c r="MM600" s="2" t="s">
        <v>220</v>
      </c>
      <c r="MN600" s="2" t="s">
        <v>220</v>
      </c>
      <c r="MO600" s="2" t="s">
        <v>232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230</v>
      </c>
      <c r="MX600" s="2" t="s">
        <v>274</v>
      </c>
      <c r="MY600" s="2" t="s">
        <v>4223</v>
      </c>
      <c r="MZ600" s="2" t="s">
        <v>1610</v>
      </c>
      <c r="NA600" s="2" t="s">
        <v>232</v>
      </c>
      <c r="NB600" s="2" t="s">
        <v>220</v>
      </c>
      <c r="NC600" s="4"/>
      <c r="ND600" s="8"/>
      <c r="NE600" s="4"/>
      <c r="NF600" s="8"/>
      <c r="NG600" s="7"/>
      <c r="NH600" s="7"/>
      <c r="NI600" s="2" t="s">
        <v>220</v>
      </c>
      <c r="NJ600" s="2" t="s">
        <v>220</v>
      </c>
      <c r="NK600" s="2" t="s">
        <v>220</v>
      </c>
      <c r="NL600" s="2" t="s">
        <v>220</v>
      </c>
      <c r="NM600" s="2" t="s">
        <v>220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277</v>
      </c>
      <c r="NV600" s="2" t="s">
        <v>217</v>
      </c>
      <c r="NW600" s="2" t="s">
        <v>220</v>
      </c>
      <c r="NX600" s="2" t="s">
        <v>220</v>
      </c>
      <c r="NY600" s="2" t="s">
        <v>232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220</v>
      </c>
      <c r="OI600" s="2" t="s">
        <v>220</v>
      </c>
      <c r="OJ600" s="2" t="s">
        <v>220</v>
      </c>
      <c r="OK600" s="2" t="s">
        <v>220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230</v>
      </c>
      <c r="OT600" s="2" t="s">
        <v>270</v>
      </c>
      <c r="OU600" s="2" t="s">
        <v>1420</v>
      </c>
      <c r="OV600" s="2" t="s">
        <v>220</v>
      </c>
      <c r="OW600" s="2" t="s">
        <v>232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220</v>
      </c>
      <c r="PF600" s="2" t="s">
        <v>220</v>
      </c>
      <c r="PG600" s="2" t="s">
        <v>220</v>
      </c>
      <c r="PH600" s="2" t="s">
        <v>220</v>
      </c>
      <c r="PI600" s="2" t="s">
        <v>220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254</v>
      </c>
      <c r="PR600" s="2" t="s">
        <v>270</v>
      </c>
      <c r="PS600" s="2" t="s">
        <v>220</v>
      </c>
      <c r="PT600" s="2" t="s">
        <v>220</v>
      </c>
      <c r="PU600" s="2" t="s">
        <v>232</v>
      </c>
      <c r="PV600" s="2" t="s">
        <v>220</v>
      </c>
      <c r="PW600" s="4">
        <v>66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>
        <v>80</v>
      </c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>
        <v>30</v>
      </c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>
        <v>60</v>
      </c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>
        <v>100</v>
      </c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>
        <v>80</v>
      </c>
      <c r="TG600" s="4"/>
      <c r="TH600" s="4"/>
    </row>
    <row r="601">
      <c r="A601" s="2" t="s">
        <v>4346</v>
      </c>
      <c r="B601" s="2" t="s">
        <v>209</v>
      </c>
      <c r="C601" s="2" t="s">
        <v>4347</v>
      </c>
      <c r="D601" s="2" t="s">
        <v>211</v>
      </c>
      <c r="E601" s="2" t="s">
        <v>212</v>
      </c>
      <c r="F601" s="2" t="s">
        <v>4348</v>
      </c>
      <c r="G601" s="2" t="s">
        <v>4348</v>
      </c>
      <c r="H601" s="2" t="s">
        <v>4348</v>
      </c>
      <c r="I601" s="2" t="s">
        <v>4349</v>
      </c>
      <c r="J601" s="2" t="s">
        <v>215</v>
      </c>
      <c r="K601" s="2" t="s">
        <v>216</v>
      </c>
      <c r="L601" s="3">
        <v>45.71</v>
      </c>
      <c r="M601" s="3">
        <v>48</v>
      </c>
      <c r="N601" s="3">
        <v>99.99</v>
      </c>
      <c r="O601" s="2" t="s">
        <v>217</v>
      </c>
      <c r="P601" s="2" t="s">
        <v>538</v>
      </c>
      <c r="Q601" s="2" t="s">
        <v>219</v>
      </c>
      <c r="R601" s="2" t="s">
        <v>220</v>
      </c>
      <c r="S601" s="2" t="s">
        <v>4350</v>
      </c>
      <c r="T601" s="2" t="s">
        <v>220</v>
      </c>
      <c r="U601" s="2" t="s">
        <v>223</v>
      </c>
      <c r="V601" s="2" t="s">
        <v>1033</v>
      </c>
      <c r="W601" s="2" t="s">
        <v>845</v>
      </c>
      <c r="X601" s="2" t="s">
        <v>220</v>
      </c>
      <c r="Y601" s="2" t="s">
        <v>546</v>
      </c>
      <c r="Z601" s="4">
        <v>315</v>
      </c>
      <c r="AA601" s="4">
        <f>=ROUNDDOWN(31.5,0)</f>
      </c>
      <c r="AB601" s="5">
        <v>10</v>
      </c>
      <c r="AC601" s="2" t="s">
        <v>2581</v>
      </c>
      <c r="AD601" s="4">
        <v>60</v>
      </c>
      <c r="AE601" s="4">
        <v>240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>
        <v>32</v>
      </c>
      <c r="AQ601" s="8">
        <v>1010.28</v>
      </c>
      <c r="AR601" s="4">
        <v>29</v>
      </c>
      <c r="AS601" s="8">
        <v>1247.52</v>
      </c>
      <c r="AT601" s="7">
        <v>0.1034</v>
      </c>
      <c r="AU601" s="7">
        <v>-0.1902</v>
      </c>
      <c r="AV601" s="4">
        <v>79</v>
      </c>
      <c r="AW601" s="8">
        <v>2778.35</v>
      </c>
      <c r="AX601" s="4">
        <v>54</v>
      </c>
      <c r="AY601" s="8">
        <v>2484.41</v>
      </c>
      <c r="AZ601" s="7">
        <v>0.463</v>
      </c>
      <c r="BA601" s="7">
        <v>0.1183</v>
      </c>
      <c r="BB601" s="7">
        <v>0.3636</v>
      </c>
      <c r="BC601" s="4">
        <v>124</v>
      </c>
      <c r="BD601" s="8">
        <v>4249.67</v>
      </c>
      <c r="BE601" s="4">
        <v>83</v>
      </c>
      <c r="BF601" s="8">
        <v>3901.72</v>
      </c>
      <c r="BG601" s="7">
        <v>0.494</v>
      </c>
      <c r="BH601" s="7">
        <v>0.0892</v>
      </c>
      <c r="BI601" s="7">
        <v>0.6538</v>
      </c>
      <c r="BJ601" s="4">
        <v>32</v>
      </c>
      <c r="BK601" s="8">
        <v>1010.28</v>
      </c>
      <c r="BL601" s="2" t="s">
        <v>4351</v>
      </c>
      <c r="BM601" s="7">
        <v>1</v>
      </c>
      <c r="BN601" s="7">
        <v>1</v>
      </c>
      <c r="BO601" s="4">
        <v>1</v>
      </c>
      <c r="BP601" s="8">
        <v>26.28</v>
      </c>
      <c r="BQ601" s="4"/>
      <c r="BR601" s="8"/>
      <c r="BS601" s="7"/>
      <c r="BT601" s="7"/>
      <c r="BU601" s="2" t="s">
        <v>230</v>
      </c>
      <c r="BV601" s="2" t="s">
        <v>217</v>
      </c>
      <c r="BW601" s="2" t="s">
        <v>220</v>
      </c>
      <c r="BX601" s="2" t="s">
        <v>1814</v>
      </c>
      <c r="BY601" s="2" t="s">
        <v>232</v>
      </c>
      <c r="BZ601" s="2" t="s">
        <v>220</v>
      </c>
      <c r="CA601" s="4"/>
      <c r="CB601" s="8"/>
      <c r="CC601" s="4"/>
      <c r="CD601" s="8"/>
      <c r="CE601" s="7"/>
      <c r="CF601" s="7"/>
      <c r="CG601" s="2" t="s">
        <v>230</v>
      </c>
      <c r="CH601" s="2" t="s">
        <v>217</v>
      </c>
      <c r="CI601" s="2" t="s">
        <v>375</v>
      </c>
      <c r="CJ601" s="2" t="s">
        <v>733</v>
      </c>
      <c r="CK601" s="2" t="s">
        <v>232</v>
      </c>
      <c r="CL601" s="2" t="s">
        <v>220</v>
      </c>
      <c r="CM601" s="4">
        <v>22</v>
      </c>
      <c r="CN601" s="8">
        <v>580.8</v>
      </c>
      <c r="CO601" s="4">
        <v>1</v>
      </c>
      <c r="CP601" s="8">
        <v>52.8</v>
      </c>
      <c r="CQ601" s="7">
        <v>21</v>
      </c>
      <c r="CR601" s="7">
        <v>10</v>
      </c>
      <c r="CS601" s="2" t="s">
        <v>230</v>
      </c>
      <c r="CT601" s="2" t="s">
        <v>217</v>
      </c>
      <c r="CU601" s="2" t="s">
        <v>367</v>
      </c>
      <c r="CV601" s="2" t="s">
        <v>759</v>
      </c>
      <c r="CW601" s="2" t="s">
        <v>269</v>
      </c>
      <c r="CX601" s="2" t="s">
        <v>220</v>
      </c>
      <c r="CY601" s="4">
        <v>1</v>
      </c>
      <c r="CZ601" s="8">
        <v>51.84</v>
      </c>
      <c r="DA601" s="4">
        <v>2</v>
      </c>
      <c r="DB601" s="8">
        <v>103.68</v>
      </c>
      <c r="DC601" s="7">
        <v>-0.5</v>
      </c>
      <c r="DD601" s="7">
        <v>-0.5</v>
      </c>
      <c r="DE601" s="2" t="s">
        <v>230</v>
      </c>
      <c r="DF601" s="2" t="s">
        <v>217</v>
      </c>
      <c r="DG601" s="2" t="s">
        <v>2113</v>
      </c>
      <c r="DH601" s="2" t="s">
        <v>733</v>
      </c>
      <c r="DI601" s="2" t="s">
        <v>232</v>
      </c>
      <c r="DJ601" s="2" t="s">
        <v>220</v>
      </c>
      <c r="DK601" s="4">
        <v>2</v>
      </c>
      <c r="DL601" s="8">
        <v>96</v>
      </c>
      <c r="DM601" s="4">
        <v>6</v>
      </c>
      <c r="DN601" s="8">
        <v>288</v>
      </c>
      <c r="DO601" s="7">
        <v>-0.6667</v>
      </c>
      <c r="DP601" s="7">
        <v>-0.6667</v>
      </c>
      <c r="DQ601" s="2" t="s">
        <v>230</v>
      </c>
      <c r="DR601" s="2" t="s">
        <v>217</v>
      </c>
      <c r="DS601" s="2" t="s">
        <v>4352</v>
      </c>
      <c r="DT601" s="2" t="s">
        <v>368</v>
      </c>
      <c r="DU601" s="2" t="s">
        <v>232</v>
      </c>
      <c r="DV601" s="2" t="s">
        <v>220</v>
      </c>
      <c r="DW601" s="4">
        <v>2</v>
      </c>
      <c r="DX601" s="8">
        <v>48</v>
      </c>
      <c r="DY601" s="4">
        <v>19</v>
      </c>
      <c r="DZ601" s="8">
        <v>751.2</v>
      </c>
      <c r="EA601" s="7">
        <v>-0.8947</v>
      </c>
      <c r="EB601" s="7">
        <v>-0.9361</v>
      </c>
      <c r="EC601" s="2" t="s">
        <v>230</v>
      </c>
      <c r="ED601" s="2" t="s">
        <v>217</v>
      </c>
      <c r="EE601" s="2" t="s">
        <v>4353</v>
      </c>
      <c r="EF601" s="2" t="s">
        <v>2117</v>
      </c>
      <c r="EG601" s="2" t="s">
        <v>232</v>
      </c>
      <c r="EH601" s="2" t="s">
        <v>220</v>
      </c>
      <c r="EI601" s="4">
        <v>2</v>
      </c>
      <c r="EJ601" s="8">
        <v>103.68</v>
      </c>
      <c r="EK601" s="4">
        <v>1</v>
      </c>
      <c r="EL601" s="8">
        <v>51.84</v>
      </c>
      <c r="EM601" s="7">
        <v>1</v>
      </c>
      <c r="EN601" s="7">
        <v>1</v>
      </c>
      <c r="EO601" s="2" t="s">
        <v>230</v>
      </c>
      <c r="EP601" s="2" t="s">
        <v>217</v>
      </c>
      <c r="EQ601" s="2" t="s">
        <v>4354</v>
      </c>
      <c r="ER601" s="2" t="s">
        <v>777</v>
      </c>
      <c r="ES601" s="2" t="s">
        <v>232</v>
      </c>
      <c r="ET601" s="2" t="s">
        <v>220</v>
      </c>
      <c r="EU601" s="4"/>
      <c r="EV601" s="8"/>
      <c r="EW601" s="4"/>
      <c r="EX601" s="8"/>
      <c r="EY601" s="7"/>
      <c r="EZ601" s="7"/>
      <c r="FA601" s="2" t="s">
        <v>230</v>
      </c>
      <c r="FB601" s="2" t="s">
        <v>217</v>
      </c>
      <c r="FC601" s="2" t="s">
        <v>3630</v>
      </c>
      <c r="FD601" s="2" t="s">
        <v>4355</v>
      </c>
      <c r="FE601" s="2" t="s">
        <v>232</v>
      </c>
      <c r="FF601" s="2" t="s">
        <v>220</v>
      </c>
      <c r="FG601" s="4"/>
      <c r="FH601" s="8"/>
      <c r="FI601" s="4"/>
      <c r="FJ601" s="8"/>
      <c r="FK601" s="7"/>
      <c r="FL601" s="7"/>
      <c r="FM601" s="2" t="s">
        <v>254</v>
      </c>
      <c r="FN601" s="2" t="s">
        <v>217</v>
      </c>
      <c r="FO601" s="2" t="s">
        <v>220</v>
      </c>
      <c r="FP601" s="2" t="s">
        <v>220</v>
      </c>
      <c r="FQ601" s="2" t="s">
        <v>232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230</v>
      </c>
      <c r="FZ601" s="2" t="s">
        <v>217</v>
      </c>
      <c r="GA601" s="2" t="s">
        <v>1081</v>
      </c>
      <c r="GB601" s="2" t="s">
        <v>1925</v>
      </c>
      <c r="GC601" s="2" t="s">
        <v>232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230</v>
      </c>
      <c r="GL601" s="2" t="s">
        <v>217</v>
      </c>
      <c r="GM601" s="2" t="s">
        <v>380</v>
      </c>
      <c r="GN601" s="2" t="s">
        <v>220</v>
      </c>
      <c r="GO601" s="2" t="s">
        <v>232</v>
      </c>
      <c r="GP601" s="2" t="s">
        <v>220</v>
      </c>
      <c r="GQ601" s="4">
        <v>2</v>
      </c>
      <c r="GR601" s="8">
        <v>103.68</v>
      </c>
      <c r="GS601" s="4"/>
      <c r="GT601" s="8"/>
      <c r="GU601" s="7"/>
      <c r="GV601" s="7"/>
      <c r="GW601" s="2" t="s">
        <v>230</v>
      </c>
      <c r="GX601" s="2" t="s">
        <v>217</v>
      </c>
      <c r="GY601" s="2" t="s">
        <v>604</v>
      </c>
      <c r="GZ601" s="2" t="s">
        <v>2485</v>
      </c>
      <c r="HA601" s="2" t="s">
        <v>232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254</v>
      </c>
      <c r="HJ601" s="2" t="s">
        <v>217</v>
      </c>
      <c r="HK601" s="2" t="s">
        <v>220</v>
      </c>
      <c r="HL601" s="2" t="s">
        <v>220</v>
      </c>
      <c r="HM601" s="2" t="s">
        <v>232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230</v>
      </c>
      <c r="HV601" s="2" t="s">
        <v>217</v>
      </c>
      <c r="HW601" s="2" t="s">
        <v>1238</v>
      </c>
      <c r="HX601" s="2" t="s">
        <v>220</v>
      </c>
      <c r="HY601" s="2" t="s">
        <v>232</v>
      </c>
      <c r="HZ601" s="2" t="s">
        <v>220</v>
      </c>
      <c r="IA601" s="4"/>
      <c r="IB601" s="8"/>
      <c r="IC601" s="4"/>
      <c r="ID601" s="8"/>
      <c r="IE601" s="7"/>
      <c r="IF601" s="7"/>
      <c r="IG601" s="2" t="s">
        <v>230</v>
      </c>
      <c r="IH601" s="2" t="s">
        <v>217</v>
      </c>
      <c r="II601" s="2" t="s">
        <v>546</v>
      </c>
      <c r="IJ601" s="2" t="s">
        <v>220</v>
      </c>
      <c r="IK601" s="2" t="s">
        <v>232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277</v>
      </c>
      <c r="IT601" s="2" t="s">
        <v>217</v>
      </c>
      <c r="IU601" s="2" t="s">
        <v>220</v>
      </c>
      <c r="IV601" s="2" t="s">
        <v>220</v>
      </c>
      <c r="IW601" s="2" t="s">
        <v>232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254</v>
      </c>
      <c r="JF601" s="2" t="s">
        <v>217</v>
      </c>
      <c r="JG601" s="2" t="s">
        <v>220</v>
      </c>
      <c r="JH601" s="2" t="s">
        <v>220</v>
      </c>
      <c r="JI601" s="2" t="s">
        <v>232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277</v>
      </c>
      <c r="JR601" s="2" t="s">
        <v>217</v>
      </c>
      <c r="JS601" s="2" t="s">
        <v>220</v>
      </c>
      <c r="JT601" s="2" t="s">
        <v>220</v>
      </c>
      <c r="JU601" s="2" t="s">
        <v>232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277</v>
      </c>
      <c r="KD601" s="2" t="s">
        <v>217</v>
      </c>
      <c r="KE601" s="2" t="s">
        <v>220</v>
      </c>
      <c r="KF601" s="2" t="s">
        <v>220</v>
      </c>
      <c r="KG601" s="2" t="s">
        <v>232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277</v>
      </c>
      <c r="KP601" s="2" t="s">
        <v>217</v>
      </c>
      <c r="KQ601" s="2" t="s">
        <v>220</v>
      </c>
      <c r="KR601" s="2" t="s">
        <v>220</v>
      </c>
      <c r="KS601" s="2" t="s">
        <v>232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268</v>
      </c>
      <c r="LB601" s="2" t="s">
        <v>217</v>
      </c>
      <c r="LC601" s="2" t="s">
        <v>220</v>
      </c>
      <c r="LD601" s="2" t="s">
        <v>220</v>
      </c>
      <c r="LE601" s="2" t="s">
        <v>232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254</v>
      </c>
      <c r="LN601" s="2" t="s">
        <v>217</v>
      </c>
      <c r="LO601" s="2" t="s">
        <v>220</v>
      </c>
      <c r="LP601" s="2" t="s">
        <v>220</v>
      </c>
      <c r="LQ601" s="2" t="s">
        <v>232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270</v>
      </c>
      <c r="MA601" s="2" t="s">
        <v>886</v>
      </c>
      <c r="MB601" s="2" t="s">
        <v>1015</v>
      </c>
      <c r="MC601" s="2" t="s">
        <v>232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230</v>
      </c>
      <c r="ML601" s="2" t="s">
        <v>270</v>
      </c>
      <c r="MM601" s="2" t="s">
        <v>421</v>
      </c>
      <c r="MN601" s="2" t="s">
        <v>2556</v>
      </c>
      <c r="MO601" s="2" t="s">
        <v>232</v>
      </c>
      <c r="MP601" s="2" t="s">
        <v>220</v>
      </c>
      <c r="MQ601" s="4"/>
      <c r="MR601" s="8"/>
      <c r="MS601" s="4"/>
      <c r="MT601" s="8"/>
      <c r="MU601" s="7"/>
      <c r="MV601" s="7"/>
      <c r="MW601" s="2" t="s">
        <v>254</v>
      </c>
      <c r="MX601" s="2" t="s">
        <v>217</v>
      </c>
      <c r="MY601" s="2" t="s">
        <v>220</v>
      </c>
      <c r="MZ601" s="2" t="s">
        <v>220</v>
      </c>
      <c r="NA601" s="2" t="s">
        <v>232</v>
      </c>
      <c r="NB601" s="2" t="s">
        <v>220</v>
      </c>
      <c r="NC601" s="4"/>
      <c r="ND601" s="8"/>
      <c r="NE601" s="4"/>
      <c r="NF601" s="8"/>
      <c r="NG601" s="7"/>
      <c r="NH601" s="7"/>
      <c r="NI601" s="2" t="s">
        <v>268</v>
      </c>
      <c r="NJ601" s="2" t="s">
        <v>217</v>
      </c>
      <c r="NK601" s="2" t="s">
        <v>220</v>
      </c>
      <c r="NL601" s="2" t="s">
        <v>220</v>
      </c>
      <c r="NM601" s="2" t="s">
        <v>232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277</v>
      </c>
      <c r="NV601" s="2" t="s">
        <v>217</v>
      </c>
      <c r="NW601" s="2" t="s">
        <v>220</v>
      </c>
      <c r="NX601" s="2" t="s">
        <v>220</v>
      </c>
      <c r="NY601" s="2" t="s">
        <v>232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220</v>
      </c>
      <c r="OI601" s="2" t="s">
        <v>220</v>
      </c>
      <c r="OJ601" s="2" t="s">
        <v>220</v>
      </c>
      <c r="OK601" s="2" t="s">
        <v>220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220</v>
      </c>
      <c r="OT601" s="2" t="s">
        <v>220</v>
      </c>
      <c r="OU601" s="2" t="s">
        <v>220</v>
      </c>
      <c r="OV601" s="2" t="s">
        <v>220</v>
      </c>
      <c r="OW601" s="2" t="s">
        <v>220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277</v>
      </c>
      <c r="PF601" s="2" t="s">
        <v>217</v>
      </c>
      <c r="PG601" s="2" t="s">
        <v>220</v>
      </c>
      <c r="PH601" s="2" t="s">
        <v>220</v>
      </c>
      <c r="PI601" s="2" t="s">
        <v>232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220</v>
      </c>
      <c r="PS601" s="2" t="s">
        <v>220</v>
      </c>
      <c r="PT601" s="2" t="s">
        <v>220</v>
      </c>
      <c r="PU601" s="2" t="s">
        <v>220</v>
      </c>
      <c r="PV601" s="2" t="s">
        <v>220</v>
      </c>
      <c r="PW601" s="4">
        <v>315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>
        <v>60</v>
      </c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>
        <v>180</v>
      </c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</row>
    <row r="602">
      <c r="A602" s="2" t="s">
        <v>4356</v>
      </c>
      <c r="B602" s="2" t="s">
        <v>209</v>
      </c>
      <c r="C602" s="2" t="s">
        <v>4347</v>
      </c>
      <c r="D602" s="2" t="s">
        <v>211</v>
      </c>
      <c r="E602" s="2" t="s">
        <v>212</v>
      </c>
      <c r="F602" s="2" t="s">
        <v>4348</v>
      </c>
      <c r="G602" s="2" t="s">
        <v>4348</v>
      </c>
      <c r="H602" s="2" t="s">
        <v>4348</v>
      </c>
      <c r="I602" s="2" t="s">
        <v>4349</v>
      </c>
      <c r="J602" s="2" t="s">
        <v>282</v>
      </c>
      <c r="K602" s="2" t="s">
        <v>216</v>
      </c>
      <c r="L602" s="3">
        <v>50.28</v>
      </c>
      <c r="M602" s="3">
        <v>52.79</v>
      </c>
      <c r="N602" s="3">
        <v>109.99</v>
      </c>
      <c r="O602" s="2" t="s">
        <v>217</v>
      </c>
      <c r="P602" s="2" t="s">
        <v>538</v>
      </c>
      <c r="Q602" s="2" t="s">
        <v>219</v>
      </c>
      <c r="R602" s="2" t="s">
        <v>220</v>
      </c>
      <c r="S602" s="2" t="s">
        <v>4350</v>
      </c>
      <c r="T602" s="2" t="s">
        <v>220</v>
      </c>
      <c r="U602" s="2" t="s">
        <v>223</v>
      </c>
      <c r="V602" s="2" t="s">
        <v>1033</v>
      </c>
      <c r="W602" s="2" t="s">
        <v>845</v>
      </c>
      <c r="X602" s="2" t="s">
        <v>220</v>
      </c>
      <c r="Y602" s="2" t="s">
        <v>546</v>
      </c>
      <c r="Z602" s="4">
        <v>96</v>
      </c>
      <c r="AA602" s="4">
        <f>=ROUNDDOWN(8.72727272727273,0)</f>
      </c>
      <c r="AB602" s="5">
        <v>11</v>
      </c>
      <c r="AC602" s="2" t="s">
        <v>2581</v>
      </c>
      <c r="AD602" s="4">
        <v>150</v>
      </c>
      <c r="AE602" s="4">
        <v>300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>
        <v>47</v>
      </c>
      <c r="AQ602" s="8">
        <v>1768.07</v>
      </c>
      <c r="AR602" s="4">
        <v>25</v>
      </c>
      <c r="AS602" s="8">
        <v>1236.89</v>
      </c>
      <c r="AT602" s="7">
        <v>0.88</v>
      </c>
      <c r="AU602" s="7">
        <v>0.4294</v>
      </c>
      <c r="AV602" s="4" t="s">
        <v>220</v>
      </c>
      <c r="AW602" s="8" t="s">
        <v>220</v>
      </c>
      <c r="AX602" s="4" t="s">
        <v>220</v>
      </c>
      <c r="AY602" s="8" t="s">
        <v>220</v>
      </c>
      <c r="AZ602" s="7" t="s">
        <v>220</v>
      </c>
      <c r="BA602" s="7" t="s">
        <v>220</v>
      </c>
      <c r="BB602" s="7">
        <v>0.6364</v>
      </c>
      <c r="BC602" s="4" t="s">
        <v>220</v>
      </c>
      <c r="BD602" s="8" t="s">
        <v>220</v>
      </c>
      <c r="BE602" s="4" t="s">
        <v>220</v>
      </c>
      <c r="BF602" s="8" t="s">
        <v>220</v>
      </c>
      <c r="BG602" s="7" t="s">
        <v>220</v>
      </c>
      <c r="BH602" s="7" t="s">
        <v>220</v>
      </c>
      <c r="BI602" s="7" t="s">
        <v>220</v>
      </c>
      <c r="BJ602" s="4">
        <v>47</v>
      </c>
      <c r="BK602" s="8">
        <v>1768.07</v>
      </c>
      <c r="BL602" s="2" t="s">
        <v>4357</v>
      </c>
      <c r="BM602" s="7">
        <v>1</v>
      </c>
      <c r="BN602" s="7">
        <v>1</v>
      </c>
      <c r="BO602" s="4">
        <v>1</v>
      </c>
      <c r="BP602" s="8">
        <v>28.91</v>
      </c>
      <c r="BQ602" s="4"/>
      <c r="BR602" s="8"/>
      <c r="BS602" s="7"/>
      <c r="BT602" s="7"/>
      <c r="BU602" s="2" t="s">
        <v>230</v>
      </c>
      <c r="BV602" s="2" t="s">
        <v>217</v>
      </c>
      <c r="BW602" s="2" t="s">
        <v>220</v>
      </c>
      <c r="BX602" s="2" t="s">
        <v>1814</v>
      </c>
      <c r="BY602" s="2" t="s">
        <v>232</v>
      </c>
      <c r="BZ602" s="2" t="s">
        <v>220</v>
      </c>
      <c r="CA602" s="4"/>
      <c r="CB602" s="8"/>
      <c r="CC602" s="4"/>
      <c r="CD602" s="8"/>
      <c r="CE602" s="7"/>
      <c r="CF602" s="7"/>
      <c r="CG602" s="2" t="s">
        <v>230</v>
      </c>
      <c r="CH602" s="2" t="s">
        <v>217</v>
      </c>
      <c r="CI602" s="2" t="s">
        <v>375</v>
      </c>
      <c r="CJ602" s="2" t="s">
        <v>887</v>
      </c>
      <c r="CK602" s="2" t="s">
        <v>232</v>
      </c>
      <c r="CL602" s="2" t="s">
        <v>220</v>
      </c>
      <c r="CM602" s="4">
        <v>28</v>
      </c>
      <c r="CN602" s="8">
        <v>813.12</v>
      </c>
      <c r="CO602" s="4">
        <v>2</v>
      </c>
      <c r="CP602" s="8">
        <v>116.14</v>
      </c>
      <c r="CQ602" s="7">
        <v>13</v>
      </c>
      <c r="CR602" s="7">
        <v>6.0012</v>
      </c>
      <c r="CS602" s="2" t="s">
        <v>230</v>
      </c>
      <c r="CT602" s="2" t="s">
        <v>217</v>
      </c>
      <c r="CU602" s="2" t="s">
        <v>367</v>
      </c>
      <c r="CV602" s="2" t="s">
        <v>4358</v>
      </c>
      <c r="CW602" s="2" t="s">
        <v>269</v>
      </c>
      <c r="CX602" s="2" t="s">
        <v>220</v>
      </c>
      <c r="CY602" s="4">
        <v>3</v>
      </c>
      <c r="CZ602" s="8">
        <v>171.06</v>
      </c>
      <c r="DA602" s="4"/>
      <c r="DB602" s="8"/>
      <c r="DC602" s="7"/>
      <c r="DD602" s="7"/>
      <c r="DE602" s="2" t="s">
        <v>230</v>
      </c>
      <c r="DF602" s="2" t="s">
        <v>217</v>
      </c>
      <c r="DG602" s="2" t="s">
        <v>2113</v>
      </c>
      <c r="DH602" s="2" t="s">
        <v>376</v>
      </c>
      <c r="DI602" s="2" t="s">
        <v>232</v>
      </c>
      <c r="DJ602" s="2" t="s">
        <v>220</v>
      </c>
      <c r="DK602" s="4">
        <v>2</v>
      </c>
      <c r="DL602" s="8">
        <v>105.58</v>
      </c>
      <c r="DM602" s="4">
        <v>3</v>
      </c>
      <c r="DN602" s="8">
        <v>158.37</v>
      </c>
      <c r="DO602" s="7">
        <v>-0.3333</v>
      </c>
      <c r="DP602" s="7">
        <v>-0.3333</v>
      </c>
      <c r="DQ602" s="2" t="s">
        <v>230</v>
      </c>
      <c r="DR602" s="2" t="s">
        <v>217</v>
      </c>
      <c r="DS602" s="2" t="s">
        <v>4352</v>
      </c>
      <c r="DT602" s="2" t="s">
        <v>1036</v>
      </c>
      <c r="DU602" s="2" t="s">
        <v>232</v>
      </c>
      <c r="DV602" s="2" t="s">
        <v>220</v>
      </c>
      <c r="DW602" s="4">
        <v>3</v>
      </c>
      <c r="DX602" s="8">
        <v>79.2</v>
      </c>
      <c r="DY602" s="4">
        <v>14</v>
      </c>
      <c r="DZ602" s="8">
        <v>620.26</v>
      </c>
      <c r="EA602" s="7">
        <v>-0.7857</v>
      </c>
      <c r="EB602" s="7">
        <v>-0.8723</v>
      </c>
      <c r="EC602" s="2" t="s">
        <v>230</v>
      </c>
      <c r="ED602" s="2" t="s">
        <v>217</v>
      </c>
      <c r="EE602" s="2" t="s">
        <v>4353</v>
      </c>
      <c r="EF602" s="2" t="s">
        <v>946</v>
      </c>
      <c r="EG602" s="2" t="s">
        <v>232</v>
      </c>
      <c r="EH602" s="2" t="s">
        <v>220</v>
      </c>
      <c r="EI602" s="4">
        <v>8</v>
      </c>
      <c r="EJ602" s="8">
        <v>456.16</v>
      </c>
      <c r="EK602" s="4">
        <v>6</v>
      </c>
      <c r="EL602" s="8">
        <v>342.12</v>
      </c>
      <c r="EM602" s="7">
        <v>0.3333</v>
      </c>
      <c r="EN602" s="7">
        <v>0.3333</v>
      </c>
      <c r="EO602" s="2" t="s">
        <v>230</v>
      </c>
      <c r="EP602" s="2" t="s">
        <v>217</v>
      </c>
      <c r="EQ602" s="2" t="s">
        <v>4354</v>
      </c>
      <c r="ER602" s="2" t="s">
        <v>733</v>
      </c>
      <c r="ES602" s="2" t="s">
        <v>232</v>
      </c>
      <c r="ET602" s="2" t="s">
        <v>220</v>
      </c>
      <c r="EU602" s="4"/>
      <c r="EV602" s="8"/>
      <c r="EW602" s="4"/>
      <c r="EX602" s="8"/>
      <c r="EY602" s="7"/>
      <c r="EZ602" s="7"/>
      <c r="FA602" s="2" t="s">
        <v>230</v>
      </c>
      <c r="FB602" s="2" t="s">
        <v>217</v>
      </c>
      <c r="FC602" s="2" t="s">
        <v>3630</v>
      </c>
      <c r="FD602" s="2" t="s">
        <v>4355</v>
      </c>
      <c r="FE602" s="2" t="s">
        <v>232</v>
      </c>
      <c r="FF602" s="2" t="s">
        <v>220</v>
      </c>
      <c r="FG602" s="4"/>
      <c r="FH602" s="8"/>
      <c r="FI602" s="4"/>
      <c r="FJ602" s="8"/>
      <c r="FK602" s="7"/>
      <c r="FL602" s="7"/>
      <c r="FM602" s="2" t="s">
        <v>254</v>
      </c>
      <c r="FN602" s="2" t="s">
        <v>217</v>
      </c>
      <c r="FO602" s="2" t="s">
        <v>220</v>
      </c>
      <c r="FP602" s="2" t="s">
        <v>220</v>
      </c>
      <c r="FQ602" s="2" t="s">
        <v>232</v>
      </c>
      <c r="FR602" s="2" t="s">
        <v>220</v>
      </c>
      <c r="FS602" s="4">
        <v>1</v>
      </c>
      <c r="FT602" s="8">
        <v>57.02</v>
      </c>
      <c r="FU602" s="4"/>
      <c r="FV602" s="8"/>
      <c r="FW602" s="7"/>
      <c r="FX602" s="7"/>
      <c r="FY602" s="2" t="s">
        <v>230</v>
      </c>
      <c r="FZ602" s="2" t="s">
        <v>217</v>
      </c>
      <c r="GA602" s="2" t="s">
        <v>3020</v>
      </c>
      <c r="GB602" s="2" t="s">
        <v>3961</v>
      </c>
      <c r="GC602" s="2" t="s">
        <v>232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230</v>
      </c>
      <c r="GL602" s="2" t="s">
        <v>217</v>
      </c>
      <c r="GM602" s="2" t="s">
        <v>380</v>
      </c>
      <c r="GN602" s="2" t="s">
        <v>220</v>
      </c>
      <c r="GO602" s="2" t="s">
        <v>232</v>
      </c>
      <c r="GP602" s="2" t="s">
        <v>220</v>
      </c>
      <c r="GQ602" s="4">
        <v>1</v>
      </c>
      <c r="GR602" s="8">
        <v>57.02</v>
      </c>
      <c r="GS602" s="4"/>
      <c r="GT602" s="8"/>
      <c r="GU602" s="7"/>
      <c r="GV602" s="7"/>
      <c r="GW602" s="2" t="s">
        <v>230</v>
      </c>
      <c r="GX602" s="2" t="s">
        <v>217</v>
      </c>
      <c r="GY602" s="2" t="s">
        <v>3020</v>
      </c>
      <c r="GZ602" s="2" t="s">
        <v>4359</v>
      </c>
      <c r="HA602" s="2" t="s">
        <v>232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254</v>
      </c>
      <c r="HJ602" s="2" t="s">
        <v>217</v>
      </c>
      <c r="HK602" s="2" t="s">
        <v>220</v>
      </c>
      <c r="HL602" s="2" t="s">
        <v>220</v>
      </c>
      <c r="HM602" s="2" t="s">
        <v>232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230</v>
      </c>
      <c r="HV602" s="2" t="s">
        <v>217</v>
      </c>
      <c r="HW602" s="2" t="s">
        <v>3020</v>
      </c>
      <c r="HX602" s="2" t="s">
        <v>220</v>
      </c>
      <c r="HY602" s="2" t="s">
        <v>232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230</v>
      </c>
      <c r="IH602" s="2" t="s">
        <v>217</v>
      </c>
      <c r="II602" s="2" t="s">
        <v>1961</v>
      </c>
      <c r="IJ602" s="2" t="s">
        <v>220</v>
      </c>
      <c r="IK602" s="2" t="s">
        <v>232</v>
      </c>
      <c r="IL602" s="2" t="s">
        <v>220</v>
      </c>
      <c r="IM602" s="4"/>
      <c r="IN602" s="8"/>
      <c r="IO602" s="4"/>
      <c r="IP602" s="8"/>
      <c r="IQ602" s="7"/>
      <c r="IR602" s="7"/>
      <c r="IS602" s="2" t="s">
        <v>277</v>
      </c>
      <c r="IT602" s="2" t="s">
        <v>217</v>
      </c>
      <c r="IU602" s="2" t="s">
        <v>220</v>
      </c>
      <c r="IV602" s="2" t="s">
        <v>220</v>
      </c>
      <c r="IW602" s="2" t="s">
        <v>232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254</v>
      </c>
      <c r="JF602" s="2" t="s">
        <v>217</v>
      </c>
      <c r="JG602" s="2" t="s">
        <v>220</v>
      </c>
      <c r="JH602" s="2" t="s">
        <v>220</v>
      </c>
      <c r="JI602" s="2" t="s">
        <v>232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277</v>
      </c>
      <c r="JR602" s="2" t="s">
        <v>217</v>
      </c>
      <c r="JS602" s="2" t="s">
        <v>220</v>
      </c>
      <c r="JT602" s="2" t="s">
        <v>220</v>
      </c>
      <c r="JU602" s="2" t="s">
        <v>232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277</v>
      </c>
      <c r="KD602" s="2" t="s">
        <v>217</v>
      </c>
      <c r="KE602" s="2" t="s">
        <v>220</v>
      </c>
      <c r="KF602" s="2" t="s">
        <v>220</v>
      </c>
      <c r="KG602" s="2" t="s">
        <v>232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277</v>
      </c>
      <c r="KP602" s="2" t="s">
        <v>217</v>
      </c>
      <c r="KQ602" s="2" t="s">
        <v>220</v>
      </c>
      <c r="KR602" s="2" t="s">
        <v>220</v>
      </c>
      <c r="KS602" s="2" t="s">
        <v>232</v>
      </c>
      <c r="KT602" s="2" t="s">
        <v>220</v>
      </c>
      <c r="KU602" s="4"/>
      <c r="KV602" s="8"/>
      <c r="KW602" s="4"/>
      <c r="KX602" s="8"/>
      <c r="KY602" s="7"/>
      <c r="KZ602" s="7"/>
      <c r="LA602" s="2" t="s">
        <v>268</v>
      </c>
      <c r="LB602" s="2" t="s">
        <v>217</v>
      </c>
      <c r="LC602" s="2" t="s">
        <v>220</v>
      </c>
      <c r="LD602" s="2" t="s">
        <v>220</v>
      </c>
      <c r="LE602" s="2" t="s">
        <v>232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254</v>
      </c>
      <c r="LN602" s="2" t="s">
        <v>217</v>
      </c>
      <c r="LO602" s="2" t="s">
        <v>220</v>
      </c>
      <c r="LP602" s="2" t="s">
        <v>220</v>
      </c>
      <c r="LQ602" s="2" t="s">
        <v>232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230</v>
      </c>
      <c r="LZ602" s="2" t="s">
        <v>270</v>
      </c>
      <c r="MA602" s="2" t="s">
        <v>886</v>
      </c>
      <c r="MB602" s="2" t="s">
        <v>3129</v>
      </c>
      <c r="MC602" s="2" t="s">
        <v>232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230</v>
      </c>
      <c r="ML602" s="2" t="s">
        <v>270</v>
      </c>
      <c r="MM602" s="2" t="s">
        <v>4360</v>
      </c>
      <c r="MN602" s="2" t="s">
        <v>3629</v>
      </c>
      <c r="MO602" s="2" t="s">
        <v>232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254</v>
      </c>
      <c r="MX602" s="2" t="s">
        <v>217</v>
      </c>
      <c r="MY602" s="2" t="s">
        <v>220</v>
      </c>
      <c r="MZ602" s="2" t="s">
        <v>220</v>
      </c>
      <c r="NA602" s="2" t="s">
        <v>232</v>
      </c>
      <c r="NB602" s="2" t="s">
        <v>220</v>
      </c>
      <c r="NC602" s="4"/>
      <c r="ND602" s="8"/>
      <c r="NE602" s="4"/>
      <c r="NF602" s="8"/>
      <c r="NG602" s="7"/>
      <c r="NH602" s="7"/>
      <c r="NI602" s="2" t="s">
        <v>268</v>
      </c>
      <c r="NJ602" s="2" t="s">
        <v>217</v>
      </c>
      <c r="NK602" s="2" t="s">
        <v>220</v>
      </c>
      <c r="NL602" s="2" t="s">
        <v>220</v>
      </c>
      <c r="NM602" s="2" t="s">
        <v>232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277</v>
      </c>
      <c r="NV602" s="2" t="s">
        <v>217</v>
      </c>
      <c r="NW602" s="2" t="s">
        <v>220</v>
      </c>
      <c r="NX602" s="2" t="s">
        <v>220</v>
      </c>
      <c r="NY602" s="2" t="s">
        <v>232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220</v>
      </c>
      <c r="OI602" s="2" t="s">
        <v>220</v>
      </c>
      <c r="OJ602" s="2" t="s">
        <v>220</v>
      </c>
      <c r="OK602" s="2" t="s">
        <v>220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220</v>
      </c>
      <c r="OT602" s="2" t="s">
        <v>220</v>
      </c>
      <c r="OU602" s="2" t="s">
        <v>220</v>
      </c>
      <c r="OV602" s="2" t="s">
        <v>220</v>
      </c>
      <c r="OW602" s="2" t="s">
        <v>220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277</v>
      </c>
      <c r="PF602" s="2" t="s">
        <v>217</v>
      </c>
      <c r="PG602" s="2" t="s">
        <v>220</v>
      </c>
      <c r="PH602" s="2" t="s">
        <v>220</v>
      </c>
      <c r="PI602" s="2" t="s">
        <v>232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220</v>
      </c>
      <c r="PS602" s="2" t="s">
        <v>220</v>
      </c>
      <c r="PT602" s="2" t="s">
        <v>220</v>
      </c>
      <c r="PU602" s="2" t="s">
        <v>220</v>
      </c>
      <c r="PV602" s="2" t="s">
        <v>220</v>
      </c>
      <c r="PW602" s="4">
        <v>96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>
        <v>150</v>
      </c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>
        <v>150</v>
      </c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</row>
    <row r="603">
      <c r="A603" s="2" t="s">
        <v>4361</v>
      </c>
      <c r="B603" s="2" t="s">
        <v>209</v>
      </c>
      <c r="C603" s="2" t="s">
        <v>4347</v>
      </c>
      <c r="D603" s="2" t="s">
        <v>211</v>
      </c>
      <c r="E603" s="2" t="s">
        <v>212</v>
      </c>
      <c r="F603" s="2" t="s">
        <v>4348</v>
      </c>
      <c r="G603" s="2" t="s">
        <v>4348</v>
      </c>
      <c r="H603" s="2" t="s">
        <v>4348</v>
      </c>
      <c r="I603" s="2" t="s">
        <v>4349</v>
      </c>
      <c r="J603" s="2" t="s">
        <v>215</v>
      </c>
      <c r="K603" s="2" t="s">
        <v>304</v>
      </c>
      <c r="L603" s="3">
        <v>45.71</v>
      </c>
      <c r="M603" s="3">
        <v>48</v>
      </c>
      <c r="N603" s="3">
        <v>99.99</v>
      </c>
      <c r="O603" s="2" t="s">
        <v>217</v>
      </c>
      <c r="P603" s="2" t="s">
        <v>538</v>
      </c>
      <c r="Q603" s="2" t="s">
        <v>219</v>
      </c>
      <c r="R603" s="2" t="s">
        <v>220</v>
      </c>
      <c r="S603" s="2" t="s">
        <v>4362</v>
      </c>
      <c r="T603" s="2" t="s">
        <v>220</v>
      </c>
      <c r="U603" s="2" t="s">
        <v>223</v>
      </c>
      <c r="V603" s="2" t="s">
        <v>1033</v>
      </c>
      <c r="W603" s="2" t="s">
        <v>845</v>
      </c>
      <c r="X603" s="2" t="s">
        <v>220</v>
      </c>
      <c r="Y603" s="2" t="s">
        <v>546</v>
      </c>
      <c r="Z603" s="4">
        <v>211</v>
      </c>
      <c r="AA603" s="4">
        <f>=ROUNDDOWN(35.1666666666667,0)</f>
      </c>
      <c r="AB603" s="5">
        <v>6</v>
      </c>
      <c r="AC603" s="2" t="s">
        <v>220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>
        <v>20</v>
      </c>
      <c r="AQ603" s="8">
        <v>664.02</v>
      </c>
      <c r="AR603" s="4">
        <v>10</v>
      </c>
      <c r="AS603" s="8">
        <v>487.68</v>
      </c>
      <c r="AT603" s="7">
        <v>1</v>
      </c>
      <c r="AU603" s="7">
        <v>0.3616</v>
      </c>
      <c r="AV603" s="4">
        <v>45</v>
      </c>
      <c r="AW603" s="8">
        <v>1471.32</v>
      </c>
      <c r="AX603" s="4">
        <v>29</v>
      </c>
      <c r="AY603" s="8">
        <v>1417.31</v>
      </c>
      <c r="AZ603" s="7">
        <v>0.5517</v>
      </c>
      <c r="BA603" s="7">
        <v>0.0381</v>
      </c>
      <c r="BB603" s="7">
        <v>0.4513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>
        <v>0.3462</v>
      </c>
      <c r="BJ603" s="4">
        <v>20</v>
      </c>
      <c r="BK603" s="8">
        <v>664.02</v>
      </c>
      <c r="BL603" s="2" t="s">
        <v>901</v>
      </c>
      <c r="BM603" s="7">
        <v>1</v>
      </c>
      <c r="BN603" s="7">
        <v>1</v>
      </c>
      <c r="BO603" s="4">
        <v>2</v>
      </c>
      <c r="BP603" s="8">
        <v>105.14</v>
      </c>
      <c r="BQ603" s="4"/>
      <c r="BR603" s="8"/>
      <c r="BS603" s="7"/>
      <c r="BT603" s="7"/>
      <c r="BU603" s="2" t="s">
        <v>230</v>
      </c>
      <c r="BV603" s="2" t="s">
        <v>217</v>
      </c>
      <c r="BW603" s="2" t="s">
        <v>220</v>
      </c>
      <c r="BX603" s="2" t="s">
        <v>1814</v>
      </c>
      <c r="BY603" s="2" t="s">
        <v>232</v>
      </c>
      <c r="BZ603" s="2" t="s">
        <v>220</v>
      </c>
      <c r="CA603" s="4"/>
      <c r="CB603" s="8"/>
      <c r="CC603" s="4"/>
      <c r="CD603" s="8"/>
      <c r="CE603" s="7"/>
      <c r="CF603" s="7"/>
      <c r="CG603" s="2" t="s">
        <v>230</v>
      </c>
      <c r="CH603" s="2" t="s">
        <v>217</v>
      </c>
      <c r="CI603" s="2" t="s">
        <v>375</v>
      </c>
      <c r="CJ603" s="2" t="s">
        <v>2700</v>
      </c>
      <c r="CK603" s="2" t="s">
        <v>232</v>
      </c>
      <c r="CL603" s="2" t="s">
        <v>220</v>
      </c>
      <c r="CM603" s="4">
        <v>13</v>
      </c>
      <c r="CN603" s="8">
        <v>343.2</v>
      </c>
      <c r="CO603" s="4">
        <v>2</v>
      </c>
      <c r="CP603" s="8">
        <v>105.6</v>
      </c>
      <c r="CQ603" s="7">
        <v>5.5</v>
      </c>
      <c r="CR603" s="7">
        <v>2.25</v>
      </c>
      <c r="CS603" s="2" t="s">
        <v>230</v>
      </c>
      <c r="CT603" s="2" t="s">
        <v>217</v>
      </c>
      <c r="CU603" s="2" t="s">
        <v>367</v>
      </c>
      <c r="CV603" s="2" t="s">
        <v>1059</v>
      </c>
      <c r="CW603" s="2" t="s">
        <v>269</v>
      </c>
      <c r="CX603" s="2" t="s">
        <v>220</v>
      </c>
      <c r="CY603" s="4"/>
      <c r="CZ603" s="8"/>
      <c r="DA603" s="4">
        <v>1</v>
      </c>
      <c r="DB603" s="8">
        <v>51.84</v>
      </c>
      <c r="DC603" s="7">
        <v>-1</v>
      </c>
      <c r="DD603" s="7">
        <v>-1</v>
      </c>
      <c r="DE603" s="2" t="s">
        <v>230</v>
      </c>
      <c r="DF603" s="2" t="s">
        <v>217</v>
      </c>
      <c r="DG603" s="2" t="s">
        <v>2113</v>
      </c>
      <c r="DH603" s="2" t="s">
        <v>2700</v>
      </c>
      <c r="DI603" s="2" t="s">
        <v>232</v>
      </c>
      <c r="DJ603" s="2" t="s">
        <v>220</v>
      </c>
      <c r="DK603" s="4">
        <v>1</v>
      </c>
      <c r="DL603" s="8">
        <v>64</v>
      </c>
      <c r="DM603" s="4">
        <v>1</v>
      </c>
      <c r="DN603" s="8">
        <v>48</v>
      </c>
      <c r="DO603" s="7"/>
      <c r="DP603" s="7">
        <v>0.3333</v>
      </c>
      <c r="DQ603" s="2" t="s">
        <v>230</v>
      </c>
      <c r="DR603" s="2" t="s">
        <v>217</v>
      </c>
      <c r="DS603" s="2" t="s">
        <v>4352</v>
      </c>
      <c r="DT603" s="2" t="s">
        <v>4363</v>
      </c>
      <c r="DU603" s="2" t="s">
        <v>232</v>
      </c>
      <c r="DV603" s="2" t="s">
        <v>220</v>
      </c>
      <c r="DW603" s="4">
        <v>2</v>
      </c>
      <c r="DX603" s="8">
        <v>48</v>
      </c>
      <c r="DY603" s="4">
        <v>4</v>
      </c>
      <c r="DZ603" s="8">
        <v>180</v>
      </c>
      <c r="EA603" s="7">
        <v>-0.5</v>
      </c>
      <c r="EB603" s="7">
        <v>-0.7333</v>
      </c>
      <c r="EC603" s="2" t="s">
        <v>230</v>
      </c>
      <c r="ED603" s="2" t="s">
        <v>217</v>
      </c>
      <c r="EE603" s="2" t="s">
        <v>4353</v>
      </c>
      <c r="EF603" s="2" t="s">
        <v>397</v>
      </c>
      <c r="EG603" s="2" t="s">
        <v>232</v>
      </c>
      <c r="EH603" s="2" t="s">
        <v>220</v>
      </c>
      <c r="EI603" s="4">
        <v>1</v>
      </c>
      <c r="EJ603" s="8">
        <v>51.84</v>
      </c>
      <c r="EK603" s="4">
        <v>1</v>
      </c>
      <c r="EL603" s="8">
        <v>51.84</v>
      </c>
      <c r="EM603" s="7"/>
      <c r="EN603" s="7"/>
      <c r="EO603" s="2" t="s">
        <v>230</v>
      </c>
      <c r="EP603" s="2" t="s">
        <v>217</v>
      </c>
      <c r="EQ603" s="2" t="s">
        <v>4354</v>
      </c>
      <c r="ER603" s="2" t="s">
        <v>377</v>
      </c>
      <c r="ES603" s="2" t="s">
        <v>232</v>
      </c>
      <c r="ET603" s="2" t="s">
        <v>220</v>
      </c>
      <c r="EU603" s="4"/>
      <c r="EV603" s="8"/>
      <c r="EW603" s="4">
        <v>1</v>
      </c>
      <c r="EX603" s="8">
        <v>50.4</v>
      </c>
      <c r="EY603" s="7">
        <v>-1</v>
      </c>
      <c r="EZ603" s="7">
        <v>-1</v>
      </c>
      <c r="FA603" s="2" t="s">
        <v>230</v>
      </c>
      <c r="FB603" s="2" t="s">
        <v>217</v>
      </c>
      <c r="FC603" s="2" t="s">
        <v>3630</v>
      </c>
      <c r="FD603" s="2" t="s">
        <v>3842</v>
      </c>
      <c r="FE603" s="2" t="s">
        <v>232</v>
      </c>
      <c r="FF603" s="2" t="s">
        <v>220</v>
      </c>
      <c r="FG603" s="4"/>
      <c r="FH603" s="8"/>
      <c r="FI603" s="4"/>
      <c r="FJ603" s="8"/>
      <c r="FK603" s="7"/>
      <c r="FL603" s="7"/>
      <c r="FM603" s="2" t="s">
        <v>254</v>
      </c>
      <c r="FN603" s="2" t="s">
        <v>217</v>
      </c>
      <c r="FO603" s="2" t="s">
        <v>220</v>
      </c>
      <c r="FP603" s="2" t="s">
        <v>220</v>
      </c>
      <c r="FQ603" s="2" t="s">
        <v>232</v>
      </c>
      <c r="FR603" s="2" t="s">
        <v>220</v>
      </c>
      <c r="FS603" s="4">
        <v>1</v>
      </c>
      <c r="FT603" s="8">
        <v>51.84</v>
      </c>
      <c r="FU603" s="4"/>
      <c r="FV603" s="8"/>
      <c r="FW603" s="7"/>
      <c r="FX603" s="7"/>
      <c r="FY603" s="2" t="s">
        <v>230</v>
      </c>
      <c r="FZ603" s="2" t="s">
        <v>217</v>
      </c>
      <c r="GA603" s="2" t="s">
        <v>1081</v>
      </c>
      <c r="GB603" s="2" t="s">
        <v>384</v>
      </c>
      <c r="GC603" s="2" t="s">
        <v>232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230</v>
      </c>
      <c r="GL603" s="2" t="s">
        <v>217</v>
      </c>
      <c r="GM603" s="2" t="s">
        <v>380</v>
      </c>
      <c r="GN603" s="2" t="s">
        <v>220</v>
      </c>
      <c r="GO603" s="2" t="s">
        <v>232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230</v>
      </c>
      <c r="GX603" s="2" t="s">
        <v>217</v>
      </c>
      <c r="GY603" s="2" t="s">
        <v>604</v>
      </c>
      <c r="GZ603" s="2" t="s">
        <v>257</v>
      </c>
      <c r="HA603" s="2" t="s">
        <v>232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254</v>
      </c>
      <c r="HJ603" s="2" t="s">
        <v>217</v>
      </c>
      <c r="HK603" s="2" t="s">
        <v>220</v>
      </c>
      <c r="HL603" s="2" t="s">
        <v>220</v>
      </c>
      <c r="HM603" s="2" t="s">
        <v>232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230</v>
      </c>
      <c r="HV603" s="2" t="s">
        <v>217</v>
      </c>
      <c r="HW603" s="2" t="s">
        <v>970</v>
      </c>
      <c r="HX603" s="2" t="s">
        <v>220</v>
      </c>
      <c r="HY603" s="2" t="s">
        <v>232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230</v>
      </c>
      <c r="IH603" s="2" t="s">
        <v>217</v>
      </c>
      <c r="II603" s="2" t="s">
        <v>546</v>
      </c>
      <c r="IJ603" s="2" t="s">
        <v>220</v>
      </c>
      <c r="IK603" s="2" t="s">
        <v>232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277</v>
      </c>
      <c r="IT603" s="2" t="s">
        <v>217</v>
      </c>
      <c r="IU603" s="2" t="s">
        <v>220</v>
      </c>
      <c r="IV603" s="2" t="s">
        <v>220</v>
      </c>
      <c r="IW603" s="2" t="s">
        <v>232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254</v>
      </c>
      <c r="JF603" s="2" t="s">
        <v>217</v>
      </c>
      <c r="JG603" s="2" t="s">
        <v>220</v>
      </c>
      <c r="JH603" s="2" t="s">
        <v>220</v>
      </c>
      <c r="JI603" s="2" t="s">
        <v>232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277</v>
      </c>
      <c r="JR603" s="2" t="s">
        <v>217</v>
      </c>
      <c r="JS603" s="2" t="s">
        <v>220</v>
      </c>
      <c r="JT603" s="2" t="s">
        <v>220</v>
      </c>
      <c r="JU603" s="2" t="s">
        <v>232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277</v>
      </c>
      <c r="KD603" s="2" t="s">
        <v>217</v>
      </c>
      <c r="KE603" s="2" t="s">
        <v>220</v>
      </c>
      <c r="KF603" s="2" t="s">
        <v>220</v>
      </c>
      <c r="KG603" s="2" t="s">
        <v>232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277</v>
      </c>
      <c r="KP603" s="2" t="s">
        <v>217</v>
      </c>
      <c r="KQ603" s="2" t="s">
        <v>220</v>
      </c>
      <c r="KR603" s="2" t="s">
        <v>220</v>
      </c>
      <c r="KS603" s="2" t="s">
        <v>232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268</v>
      </c>
      <c r="LB603" s="2" t="s">
        <v>217</v>
      </c>
      <c r="LC603" s="2" t="s">
        <v>220</v>
      </c>
      <c r="LD603" s="2" t="s">
        <v>220</v>
      </c>
      <c r="LE603" s="2" t="s">
        <v>232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254</v>
      </c>
      <c r="LN603" s="2" t="s">
        <v>217</v>
      </c>
      <c r="LO603" s="2" t="s">
        <v>220</v>
      </c>
      <c r="LP603" s="2" t="s">
        <v>220</v>
      </c>
      <c r="LQ603" s="2" t="s">
        <v>232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230</v>
      </c>
      <c r="LZ603" s="2" t="s">
        <v>270</v>
      </c>
      <c r="MA603" s="2" t="s">
        <v>886</v>
      </c>
      <c r="MB603" s="2" t="s">
        <v>220</v>
      </c>
      <c r="MC603" s="2" t="s">
        <v>232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230</v>
      </c>
      <c r="ML603" s="2" t="s">
        <v>270</v>
      </c>
      <c r="MM603" s="2" t="s">
        <v>421</v>
      </c>
      <c r="MN603" s="2" t="s">
        <v>220</v>
      </c>
      <c r="MO603" s="2" t="s">
        <v>232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254</v>
      </c>
      <c r="MX603" s="2" t="s">
        <v>217</v>
      </c>
      <c r="MY603" s="2" t="s">
        <v>220</v>
      </c>
      <c r="MZ603" s="2" t="s">
        <v>220</v>
      </c>
      <c r="NA603" s="2" t="s">
        <v>232</v>
      </c>
      <c r="NB603" s="2" t="s">
        <v>220</v>
      </c>
      <c r="NC603" s="4"/>
      <c r="ND603" s="8"/>
      <c r="NE603" s="4"/>
      <c r="NF603" s="8"/>
      <c r="NG603" s="7"/>
      <c r="NH603" s="7"/>
      <c r="NI603" s="2" t="s">
        <v>268</v>
      </c>
      <c r="NJ603" s="2" t="s">
        <v>217</v>
      </c>
      <c r="NK603" s="2" t="s">
        <v>220</v>
      </c>
      <c r="NL603" s="2" t="s">
        <v>220</v>
      </c>
      <c r="NM603" s="2" t="s">
        <v>232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277</v>
      </c>
      <c r="NV603" s="2" t="s">
        <v>217</v>
      </c>
      <c r="NW603" s="2" t="s">
        <v>220</v>
      </c>
      <c r="NX603" s="2" t="s">
        <v>220</v>
      </c>
      <c r="NY603" s="2" t="s">
        <v>232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220</v>
      </c>
      <c r="OI603" s="2" t="s">
        <v>220</v>
      </c>
      <c r="OJ603" s="2" t="s">
        <v>220</v>
      </c>
      <c r="OK603" s="2" t="s">
        <v>220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220</v>
      </c>
      <c r="OT603" s="2" t="s">
        <v>220</v>
      </c>
      <c r="OU603" s="2" t="s">
        <v>220</v>
      </c>
      <c r="OV603" s="2" t="s">
        <v>220</v>
      </c>
      <c r="OW603" s="2" t="s">
        <v>220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277</v>
      </c>
      <c r="PF603" s="2" t="s">
        <v>217</v>
      </c>
      <c r="PG603" s="2" t="s">
        <v>220</v>
      </c>
      <c r="PH603" s="2" t="s">
        <v>220</v>
      </c>
      <c r="PI603" s="2" t="s">
        <v>232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220</v>
      </c>
      <c r="PS603" s="2" t="s">
        <v>220</v>
      </c>
      <c r="PT603" s="2" t="s">
        <v>220</v>
      </c>
      <c r="PU603" s="2" t="s">
        <v>220</v>
      </c>
      <c r="PV603" s="2" t="s">
        <v>220</v>
      </c>
      <c r="PW603" s="4">
        <v>211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</row>
    <row r="604">
      <c r="A604" s="2" t="s">
        <v>4364</v>
      </c>
      <c r="B604" s="2" t="s">
        <v>209</v>
      </c>
      <c r="C604" s="2" t="s">
        <v>4347</v>
      </c>
      <c r="D604" s="2" t="s">
        <v>211</v>
      </c>
      <c r="E604" s="2" t="s">
        <v>212</v>
      </c>
      <c r="F604" s="2" t="s">
        <v>4348</v>
      </c>
      <c r="G604" s="2" t="s">
        <v>4348</v>
      </c>
      <c r="H604" s="2" t="s">
        <v>4348</v>
      </c>
      <c r="I604" s="2" t="s">
        <v>4349</v>
      </c>
      <c r="J604" s="2" t="s">
        <v>282</v>
      </c>
      <c r="K604" s="2" t="s">
        <v>304</v>
      </c>
      <c r="L604" s="3">
        <v>50.28</v>
      </c>
      <c r="M604" s="3">
        <v>52.79</v>
      </c>
      <c r="N604" s="3">
        <v>109.99</v>
      </c>
      <c r="O604" s="2" t="s">
        <v>217</v>
      </c>
      <c r="P604" s="2" t="s">
        <v>538</v>
      </c>
      <c r="Q604" s="2" t="s">
        <v>219</v>
      </c>
      <c r="R604" s="2" t="s">
        <v>220</v>
      </c>
      <c r="S604" s="2" t="s">
        <v>4362</v>
      </c>
      <c r="T604" s="2" t="s">
        <v>220</v>
      </c>
      <c r="U604" s="2" t="s">
        <v>223</v>
      </c>
      <c r="V604" s="2" t="s">
        <v>1033</v>
      </c>
      <c r="W604" s="2" t="s">
        <v>845</v>
      </c>
      <c r="X604" s="2" t="s">
        <v>220</v>
      </c>
      <c r="Y604" s="2" t="s">
        <v>546</v>
      </c>
      <c r="Z604" s="4">
        <v>10</v>
      </c>
      <c r="AA604" s="4">
        <f>=ROUNDDOWN(0.847457627118644,0)</f>
      </c>
      <c r="AB604" s="5">
        <v>11.8</v>
      </c>
      <c r="AC604" s="2" t="s">
        <v>220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>
        <v>25</v>
      </c>
      <c r="AQ604" s="8">
        <v>807.3</v>
      </c>
      <c r="AR604" s="4">
        <v>19</v>
      </c>
      <c r="AS604" s="8">
        <v>929.63</v>
      </c>
      <c r="AT604" s="7">
        <v>0.3158</v>
      </c>
      <c r="AU604" s="7">
        <v>-0.1316</v>
      </c>
      <c r="AV604" s="4" t="s">
        <v>220</v>
      </c>
      <c r="AW604" s="8" t="s">
        <v>220</v>
      </c>
      <c r="AX604" s="4" t="s">
        <v>220</v>
      </c>
      <c r="AY604" s="8" t="s">
        <v>220</v>
      </c>
      <c r="AZ604" s="7" t="s">
        <v>220</v>
      </c>
      <c r="BA604" s="7" t="s">
        <v>220</v>
      </c>
      <c r="BB604" s="7">
        <v>0.5487</v>
      </c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 t="s">
        <v>220</v>
      </c>
      <c r="BJ604" s="4">
        <v>25</v>
      </c>
      <c r="BK604" s="8">
        <v>807.3</v>
      </c>
      <c r="BL604" s="2" t="s">
        <v>4365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230</v>
      </c>
      <c r="BV604" s="2" t="s">
        <v>217</v>
      </c>
      <c r="BW604" s="2" t="s">
        <v>220</v>
      </c>
      <c r="BX604" s="2" t="s">
        <v>1814</v>
      </c>
      <c r="BY604" s="2" t="s">
        <v>232</v>
      </c>
      <c r="BZ604" s="2" t="s">
        <v>220</v>
      </c>
      <c r="CA604" s="4"/>
      <c r="CB604" s="8"/>
      <c r="CC604" s="4"/>
      <c r="CD604" s="8"/>
      <c r="CE604" s="7"/>
      <c r="CF604" s="7"/>
      <c r="CG604" s="2" t="s">
        <v>230</v>
      </c>
      <c r="CH604" s="2" t="s">
        <v>217</v>
      </c>
      <c r="CI604" s="2" t="s">
        <v>375</v>
      </c>
      <c r="CJ604" s="2" t="s">
        <v>1226</v>
      </c>
      <c r="CK604" s="2" t="s">
        <v>232</v>
      </c>
      <c r="CL604" s="2" t="s">
        <v>220</v>
      </c>
      <c r="CM604" s="4">
        <v>21</v>
      </c>
      <c r="CN604" s="8">
        <v>609.84</v>
      </c>
      <c r="CO604" s="4"/>
      <c r="CP604" s="8"/>
      <c r="CQ604" s="7"/>
      <c r="CR604" s="7"/>
      <c r="CS604" s="2" t="s">
        <v>230</v>
      </c>
      <c r="CT604" s="2" t="s">
        <v>217</v>
      </c>
      <c r="CU604" s="2" t="s">
        <v>367</v>
      </c>
      <c r="CV604" s="2" t="s">
        <v>368</v>
      </c>
      <c r="CW604" s="2" t="s">
        <v>269</v>
      </c>
      <c r="CX604" s="2" t="s">
        <v>220</v>
      </c>
      <c r="CY604" s="4">
        <v>2</v>
      </c>
      <c r="CZ604" s="8">
        <v>114.04</v>
      </c>
      <c r="DA604" s="4">
        <v>1</v>
      </c>
      <c r="DB604" s="8">
        <v>57.02</v>
      </c>
      <c r="DC604" s="7">
        <v>1</v>
      </c>
      <c r="DD604" s="7">
        <v>1</v>
      </c>
      <c r="DE604" s="2" t="s">
        <v>230</v>
      </c>
      <c r="DF604" s="2" t="s">
        <v>217</v>
      </c>
      <c r="DG604" s="2" t="s">
        <v>2113</v>
      </c>
      <c r="DH604" s="2" t="s">
        <v>376</v>
      </c>
      <c r="DI604" s="2" t="s">
        <v>232</v>
      </c>
      <c r="DJ604" s="2" t="s">
        <v>220</v>
      </c>
      <c r="DK604" s="4"/>
      <c r="DL604" s="8"/>
      <c r="DM604" s="4">
        <v>1</v>
      </c>
      <c r="DN604" s="8">
        <v>52.79</v>
      </c>
      <c r="DO604" s="7">
        <v>-1</v>
      </c>
      <c r="DP604" s="7">
        <v>-1</v>
      </c>
      <c r="DQ604" s="2" t="s">
        <v>230</v>
      </c>
      <c r="DR604" s="2" t="s">
        <v>217</v>
      </c>
      <c r="DS604" s="2" t="s">
        <v>4352</v>
      </c>
      <c r="DT604" s="2" t="s">
        <v>1036</v>
      </c>
      <c r="DU604" s="2" t="s">
        <v>232</v>
      </c>
      <c r="DV604" s="2" t="s">
        <v>220</v>
      </c>
      <c r="DW604" s="4">
        <v>1</v>
      </c>
      <c r="DX604" s="8">
        <v>26.4</v>
      </c>
      <c r="DY604" s="4">
        <v>15</v>
      </c>
      <c r="DZ604" s="8">
        <v>707.37</v>
      </c>
      <c r="EA604" s="7">
        <v>-0.9333</v>
      </c>
      <c r="EB604" s="7">
        <v>-0.9627</v>
      </c>
      <c r="EC604" s="2" t="s">
        <v>230</v>
      </c>
      <c r="ED604" s="2" t="s">
        <v>217</v>
      </c>
      <c r="EE604" s="2" t="s">
        <v>4353</v>
      </c>
      <c r="EF604" s="2" t="s">
        <v>4366</v>
      </c>
      <c r="EG604" s="2" t="s">
        <v>232</v>
      </c>
      <c r="EH604" s="2" t="s">
        <v>220</v>
      </c>
      <c r="EI604" s="4"/>
      <c r="EJ604" s="8"/>
      <c r="EK604" s="4">
        <v>1</v>
      </c>
      <c r="EL604" s="8">
        <v>57.02</v>
      </c>
      <c r="EM604" s="7">
        <v>-1</v>
      </c>
      <c r="EN604" s="7">
        <v>-1</v>
      </c>
      <c r="EO604" s="2" t="s">
        <v>230</v>
      </c>
      <c r="EP604" s="2" t="s">
        <v>217</v>
      </c>
      <c r="EQ604" s="2" t="s">
        <v>4354</v>
      </c>
      <c r="ER604" s="2" t="s">
        <v>371</v>
      </c>
      <c r="ES604" s="2" t="s">
        <v>232</v>
      </c>
      <c r="ET604" s="2" t="s">
        <v>220</v>
      </c>
      <c r="EU604" s="4"/>
      <c r="EV604" s="8"/>
      <c r="EW604" s="4">
        <v>1</v>
      </c>
      <c r="EX604" s="8">
        <v>55.43</v>
      </c>
      <c r="EY604" s="7">
        <v>-1</v>
      </c>
      <c r="EZ604" s="7">
        <v>-1</v>
      </c>
      <c r="FA604" s="2" t="s">
        <v>230</v>
      </c>
      <c r="FB604" s="2" t="s">
        <v>217</v>
      </c>
      <c r="FC604" s="2" t="s">
        <v>3630</v>
      </c>
      <c r="FD604" s="2" t="s">
        <v>1256</v>
      </c>
      <c r="FE604" s="2" t="s">
        <v>232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254</v>
      </c>
      <c r="FN604" s="2" t="s">
        <v>217</v>
      </c>
      <c r="FO604" s="2" t="s">
        <v>220</v>
      </c>
      <c r="FP604" s="2" t="s">
        <v>220</v>
      </c>
      <c r="FQ604" s="2" t="s">
        <v>232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230</v>
      </c>
      <c r="FZ604" s="2" t="s">
        <v>217</v>
      </c>
      <c r="GA604" s="2" t="s">
        <v>1081</v>
      </c>
      <c r="GB604" s="2" t="s">
        <v>256</v>
      </c>
      <c r="GC604" s="2" t="s">
        <v>232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230</v>
      </c>
      <c r="GL604" s="2" t="s">
        <v>217</v>
      </c>
      <c r="GM604" s="2" t="s">
        <v>380</v>
      </c>
      <c r="GN604" s="2" t="s">
        <v>220</v>
      </c>
      <c r="GO604" s="2" t="s">
        <v>232</v>
      </c>
      <c r="GP604" s="2" t="s">
        <v>220</v>
      </c>
      <c r="GQ604" s="4">
        <v>1</v>
      </c>
      <c r="GR604" s="8">
        <v>57.02</v>
      </c>
      <c r="GS604" s="4"/>
      <c r="GT604" s="8"/>
      <c r="GU604" s="7"/>
      <c r="GV604" s="7"/>
      <c r="GW604" s="2" t="s">
        <v>230</v>
      </c>
      <c r="GX604" s="2" t="s">
        <v>217</v>
      </c>
      <c r="GY604" s="2" t="s">
        <v>604</v>
      </c>
      <c r="GZ604" s="2" t="s">
        <v>2282</v>
      </c>
      <c r="HA604" s="2" t="s">
        <v>232</v>
      </c>
      <c r="HB604" s="2" t="s">
        <v>220</v>
      </c>
      <c r="HC604" s="4"/>
      <c r="HD604" s="8"/>
      <c r="HE604" s="4"/>
      <c r="HF604" s="8"/>
      <c r="HG604" s="7"/>
      <c r="HH604" s="7"/>
      <c r="HI604" s="2" t="s">
        <v>254</v>
      </c>
      <c r="HJ604" s="2" t="s">
        <v>217</v>
      </c>
      <c r="HK604" s="2" t="s">
        <v>220</v>
      </c>
      <c r="HL604" s="2" t="s">
        <v>220</v>
      </c>
      <c r="HM604" s="2" t="s">
        <v>232</v>
      </c>
      <c r="HN604" s="2" t="s">
        <v>220</v>
      </c>
      <c r="HO604" s="4"/>
      <c r="HP604" s="8"/>
      <c r="HQ604" s="4"/>
      <c r="HR604" s="8"/>
      <c r="HS604" s="7"/>
      <c r="HT604" s="7"/>
      <c r="HU604" s="2" t="s">
        <v>230</v>
      </c>
      <c r="HV604" s="2" t="s">
        <v>217</v>
      </c>
      <c r="HW604" s="2" t="s">
        <v>970</v>
      </c>
      <c r="HX604" s="2" t="s">
        <v>220</v>
      </c>
      <c r="HY604" s="2" t="s">
        <v>232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230</v>
      </c>
      <c r="IH604" s="2" t="s">
        <v>217</v>
      </c>
      <c r="II604" s="2" t="s">
        <v>546</v>
      </c>
      <c r="IJ604" s="2" t="s">
        <v>531</v>
      </c>
      <c r="IK604" s="2" t="s">
        <v>232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277</v>
      </c>
      <c r="IT604" s="2" t="s">
        <v>217</v>
      </c>
      <c r="IU604" s="2" t="s">
        <v>220</v>
      </c>
      <c r="IV604" s="2" t="s">
        <v>220</v>
      </c>
      <c r="IW604" s="2" t="s">
        <v>232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254</v>
      </c>
      <c r="JF604" s="2" t="s">
        <v>217</v>
      </c>
      <c r="JG604" s="2" t="s">
        <v>220</v>
      </c>
      <c r="JH604" s="2" t="s">
        <v>220</v>
      </c>
      <c r="JI604" s="2" t="s">
        <v>232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277</v>
      </c>
      <c r="JR604" s="2" t="s">
        <v>217</v>
      </c>
      <c r="JS604" s="2" t="s">
        <v>220</v>
      </c>
      <c r="JT604" s="2" t="s">
        <v>220</v>
      </c>
      <c r="JU604" s="2" t="s">
        <v>232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277</v>
      </c>
      <c r="KD604" s="2" t="s">
        <v>217</v>
      </c>
      <c r="KE604" s="2" t="s">
        <v>220</v>
      </c>
      <c r="KF604" s="2" t="s">
        <v>220</v>
      </c>
      <c r="KG604" s="2" t="s">
        <v>232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277</v>
      </c>
      <c r="KP604" s="2" t="s">
        <v>217</v>
      </c>
      <c r="KQ604" s="2" t="s">
        <v>220</v>
      </c>
      <c r="KR604" s="2" t="s">
        <v>220</v>
      </c>
      <c r="KS604" s="2" t="s">
        <v>232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268</v>
      </c>
      <c r="LB604" s="2" t="s">
        <v>217</v>
      </c>
      <c r="LC604" s="2" t="s">
        <v>220</v>
      </c>
      <c r="LD604" s="2" t="s">
        <v>220</v>
      </c>
      <c r="LE604" s="2" t="s">
        <v>232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254</v>
      </c>
      <c r="LN604" s="2" t="s">
        <v>217</v>
      </c>
      <c r="LO604" s="2" t="s">
        <v>220</v>
      </c>
      <c r="LP604" s="2" t="s">
        <v>220</v>
      </c>
      <c r="LQ604" s="2" t="s">
        <v>232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270</v>
      </c>
      <c r="MA604" s="2" t="s">
        <v>886</v>
      </c>
      <c r="MB604" s="2" t="s">
        <v>220</v>
      </c>
      <c r="MC604" s="2" t="s">
        <v>232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230</v>
      </c>
      <c r="ML604" s="2" t="s">
        <v>270</v>
      </c>
      <c r="MM604" s="2" t="s">
        <v>421</v>
      </c>
      <c r="MN604" s="2" t="s">
        <v>220</v>
      </c>
      <c r="MO604" s="2" t="s">
        <v>232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254</v>
      </c>
      <c r="MX604" s="2" t="s">
        <v>217</v>
      </c>
      <c r="MY604" s="2" t="s">
        <v>220</v>
      </c>
      <c r="MZ604" s="2" t="s">
        <v>220</v>
      </c>
      <c r="NA604" s="2" t="s">
        <v>232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268</v>
      </c>
      <c r="NJ604" s="2" t="s">
        <v>217</v>
      </c>
      <c r="NK604" s="2" t="s">
        <v>220</v>
      </c>
      <c r="NL604" s="2" t="s">
        <v>220</v>
      </c>
      <c r="NM604" s="2" t="s">
        <v>232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277</v>
      </c>
      <c r="NV604" s="2" t="s">
        <v>217</v>
      </c>
      <c r="NW604" s="2" t="s">
        <v>220</v>
      </c>
      <c r="NX604" s="2" t="s">
        <v>220</v>
      </c>
      <c r="NY604" s="2" t="s">
        <v>232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220</v>
      </c>
      <c r="OI604" s="2" t="s">
        <v>220</v>
      </c>
      <c r="OJ604" s="2" t="s">
        <v>220</v>
      </c>
      <c r="OK604" s="2" t="s">
        <v>220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220</v>
      </c>
      <c r="OT604" s="2" t="s">
        <v>220</v>
      </c>
      <c r="OU604" s="2" t="s">
        <v>220</v>
      </c>
      <c r="OV604" s="2" t="s">
        <v>220</v>
      </c>
      <c r="OW604" s="2" t="s">
        <v>220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277</v>
      </c>
      <c r="PF604" s="2" t="s">
        <v>217</v>
      </c>
      <c r="PG604" s="2" t="s">
        <v>220</v>
      </c>
      <c r="PH604" s="2" t="s">
        <v>220</v>
      </c>
      <c r="PI604" s="2" t="s">
        <v>232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220</v>
      </c>
      <c r="PR604" s="2" t="s">
        <v>220</v>
      </c>
      <c r="PS604" s="2" t="s">
        <v>220</v>
      </c>
      <c r="PT604" s="2" t="s">
        <v>220</v>
      </c>
      <c r="PU604" s="2" t="s">
        <v>220</v>
      </c>
      <c r="PV604" s="2" t="s">
        <v>220</v>
      </c>
      <c r="PW604" s="4">
        <v>10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</row>
    <row r="605">
      <c r="A605" s="2" t="s">
        <v>4367</v>
      </c>
      <c r="B605" s="2" t="s">
        <v>209</v>
      </c>
      <c r="C605" s="2" t="s">
        <v>4347</v>
      </c>
      <c r="D605" s="2" t="s">
        <v>211</v>
      </c>
      <c r="E605" s="2" t="s">
        <v>212</v>
      </c>
      <c r="F605" s="2" t="s">
        <v>2559</v>
      </c>
      <c r="G605" s="2" t="s">
        <v>2559</v>
      </c>
      <c r="H605" s="2" t="s">
        <v>2559</v>
      </c>
      <c r="I605" s="2" t="s">
        <v>4368</v>
      </c>
      <c r="J605" s="2" t="s">
        <v>215</v>
      </c>
      <c r="K605" s="2" t="s">
        <v>1074</v>
      </c>
      <c r="L605" s="3">
        <v>45.71</v>
      </c>
      <c r="M605" s="3">
        <v>48</v>
      </c>
      <c r="N605" s="3">
        <v>99.99</v>
      </c>
      <c r="O605" s="2" t="s">
        <v>217</v>
      </c>
      <c r="P605" s="2" t="s">
        <v>538</v>
      </c>
      <c r="Q605" s="2" t="s">
        <v>219</v>
      </c>
      <c r="R605" s="2" t="s">
        <v>220</v>
      </c>
      <c r="S605" s="2" t="s">
        <v>4369</v>
      </c>
      <c r="T605" s="2" t="s">
        <v>220</v>
      </c>
      <c r="U605" s="2" t="s">
        <v>223</v>
      </c>
      <c r="V605" s="2" t="s">
        <v>843</v>
      </c>
      <c r="W605" s="2" t="s">
        <v>845</v>
      </c>
      <c r="X605" s="2" t="s">
        <v>220</v>
      </c>
      <c r="Y605" s="2" t="s">
        <v>546</v>
      </c>
      <c r="Z605" s="4">
        <v>336</v>
      </c>
      <c r="AA605" s="4">
        <f>=ROUNDDOWN(42,0)</f>
      </c>
      <c r="AB605" s="5">
        <v>8</v>
      </c>
      <c r="AC605" s="2" t="s">
        <v>220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>
        <v>19</v>
      </c>
      <c r="AQ605" s="8">
        <v>585.28</v>
      </c>
      <c r="AR605" s="4">
        <v>23</v>
      </c>
      <c r="AS605" s="8">
        <v>1205.6</v>
      </c>
      <c r="AT605" s="7">
        <v>-0.1739</v>
      </c>
      <c r="AU605" s="7">
        <v>-0.5145</v>
      </c>
      <c r="AV605" s="4">
        <v>51</v>
      </c>
      <c r="AW605" s="8">
        <v>1778.49</v>
      </c>
      <c r="AX605" s="4">
        <v>48</v>
      </c>
      <c r="AY605" s="8">
        <v>2619.2</v>
      </c>
      <c r="AZ605" s="7">
        <v>0.0625</v>
      </c>
      <c r="BA605" s="7">
        <v>-0.321</v>
      </c>
      <c r="BB605" s="7">
        <v>0.3291</v>
      </c>
      <c r="BC605" s="4">
        <v>64</v>
      </c>
      <c r="BD605" s="8">
        <v>2275.34</v>
      </c>
      <c r="BE605" s="4">
        <v>80</v>
      </c>
      <c r="BF605" s="8">
        <v>4290.72</v>
      </c>
      <c r="BG605" s="7">
        <v>-0.2</v>
      </c>
      <c r="BH605" s="7">
        <v>-0.4697</v>
      </c>
      <c r="BI605" s="7">
        <v>0.7816</v>
      </c>
      <c r="BJ605" s="4">
        <v>19</v>
      </c>
      <c r="BK605" s="8">
        <v>585.28</v>
      </c>
      <c r="BL605" s="2" t="s">
        <v>4370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254</v>
      </c>
      <c r="BV605" s="2" t="s">
        <v>217</v>
      </c>
      <c r="BW605" s="2" t="s">
        <v>220</v>
      </c>
      <c r="BX605" s="2" t="s">
        <v>220</v>
      </c>
      <c r="BY605" s="2" t="s">
        <v>232</v>
      </c>
      <c r="BZ605" s="2" t="s">
        <v>220</v>
      </c>
      <c r="CA605" s="4"/>
      <c r="CB605" s="8"/>
      <c r="CC605" s="4">
        <v>2</v>
      </c>
      <c r="CD605" s="8">
        <v>103.68</v>
      </c>
      <c r="CE605" s="7">
        <v>-1</v>
      </c>
      <c r="CF605" s="7">
        <v>-1</v>
      </c>
      <c r="CG605" s="2" t="s">
        <v>230</v>
      </c>
      <c r="CH605" s="2" t="s">
        <v>217</v>
      </c>
      <c r="CI605" s="2" t="s">
        <v>375</v>
      </c>
      <c r="CJ605" s="2" t="s">
        <v>757</v>
      </c>
      <c r="CK605" s="2" t="s">
        <v>232</v>
      </c>
      <c r="CL605" s="2" t="s">
        <v>220</v>
      </c>
      <c r="CM605" s="4">
        <v>15</v>
      </c>
      <c r="CN605" s="8">
        <v>396</v>
      </c>
      <c r="CO605" s="4">
        <v>1</v>
      </c>
      <c r="CP605" s="8">
        <v>52.8</v>
      </c>
      <c r="CQ605" s="7">
        <v>14</v>
      </c>
      <c r="CR605" s="7">
        <v>6.5</v>
      </c>
      <c r="CS605" s="2" t="s">
        <v>230</v>
      </c>
      <c r="CT605" s="2" t="s">
        <v>217</v>
      </c>
      <c r="CU605" s="2" t="s">
        <v>367</v>
      </c>
      <c r="CV605" s="2" t="s">
        <v>1887</v>
      </c>
      <c r="CW605" s="2" t="s">
        <v>269</v>
      </c>
      <c r="CX605" s="2" t="s">
        <v>220</v>
      </c>
      <c r="CY605" s="4">
        <v>2</v>
      </c>
      <c r="CZ605" s="8">
        <v>103.68</v>
      </c>
      <c r="DA605" s="4">
        <v>4</v>
      </c>
      <c r="DB605" s="8">
        <v>207.36</v>
      </c>
      <c r="DC605" s="7">
        <v>-0.5</v>
      </c>
      <c r="DD605" s="7">
        <v>-0.5</v>
      </c>
      <c r="DE605" s="2" t="s">
        <v>230</v>
      </c>
      <c r="DF605" s="2" t="s">
        <v>217</v>
      </c>
      <c r="DG605" s="2" t="s">
        <v>892</v>
      </c>
      <c r="DH605" s="2" t="s">
        <v>2113</v>
      </c>
      <c r="DI605" s="2" t="s">
        <v>232</v>
      </c>
      <c r="DJ605" s="2" t="s">
        <v>220</v>
      </c>
      <c r="DK605" s="4">
        <v>1</v>
      </c>
      <c r="DL605" s="8">
        <v>64</v>
      </c>
      <c r="DM605" s="4">
        <v>6</v>
      </c>
      <c r="DN605" s="8">
        <v>368</v>
      </c>
      <c r="DO605" s="7">
        <v>-0.8333</v>
      </c>
      <c r="DP605" s="7">
        <v>-0.8261</v>
      </c>
      <c r="DQ605" s="2" t="s">
        <v>230</v>
      </c>
      <c r="DR605" s="2" t="s">
        <v>217</v>
      </c>
      <c r="DS605" s="2" t="s">
        <v>4352</v>
      </c>
      <c r="DT605" s="2" t="s">
        <v>4371</v>
      </c>
      <c r="DU605" s="2" t="s">
        <v>232</v>
      </c>
      <c r="DV605" s="2" t="s">
        <v>220</v>
      </c>
      <c r="DW605" s="4">
        <v>1</v>
      </c>
      <c r="DX605" s="8">
        <v>21.6</v>
      </c>
      <c r="DY605" s="4">
        <v>5</v>
      </c>
      <c r="DZ605" s="8">
        <v>216</v>
      </c>
      <c r="EA605" s="7">
        <v>-0.8</v>
      </c>
      <c r="EB605" s="7">
        <v>-0.9</v>
      </c>
      <c r="EC605" s="2" t="s">
        <v>230</v>
      </c>
      <c r="ED605" s="2" t="s">
        <v>217</v>
      </c>
      <c r="EE605" s="2" t="s">
        <v>1790</v>
      </c>
      <c r="EF605" s="2" t="s">
        <v>4372</v>
      </c>
      <c r="EG605" s="2" t="s">
        <v>232</v>
      </c>
      <c r="EH605" s="2" t="s">
        <v>220</v>
      </c>
      <c r="EI605" s="4"/>
      <c r="EJ605" s="8"/>
      <c r="EK605" s="4">
        <v>4</v>
      </c>
      <c r="EL605" s="8">
        <v>207.36</v>
      </c>
      <c r="EM605" s="7">
        <v>-1</v>
      </c>
      <c r="EN605" s="7">
        <v>-1</v>
      </c>
      <c r="EO605" s="2" t="s">
        <v>230</v>
      </c>
      <c r="EP605" s="2" t="s">
        <v>217</v>
      </c>
      <c r="EQ605" s="2" t="s">
        <v>4354</v>
      </c>
      <c r="ER605" s="2" t="s">
        <v>777</v>
      </c>
      <c r="ES605" s="2" t="s">
        <v>232</v>
      </c>
      <c r="ET605" s="2" t="s">
        <v>220</v>
      </c>
      <c r="EU605" s="4"/>
      <c r="EV605" s="8"/>
      <c r="EW605" s="4">
        <v>1</v>
      </c>
      <c r="EX605" s="8">
        <v>50.4</v>
      </c>
      <c r="EY605" s="7">
        <v>-1</v>
      </c>
      <c r="EZ605" s="7">
        <v>-1</v>
      </c>
      <c r="FA605" s="2" t="s">
        <v>230</v>
      </c>
      <c r="FB605" s="2" t="s">
        <v>217</v>
      </c>
      <c r="FC605" s="2" t="s">
        <v>3630</v>
      </c>
      <c r="FD605" s="2" t="s">
        <v>382</v>
      </c>
      <c r="FE605" s="2" t="s">
        <v>232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254</v>
      </c>
      <c r="FN605" s="2" t="s">
        <v>217</v>
      </c>
      <c r="FO605" s="2" t="s">
        <v>220</v>
      </c>
      <c r="FP605" s="2" t="s">
        <v>220</v>
      </c>
      <c r="FQ605" s="2" t="s">
        <v>232</v>
      </c>
      <c r="FR605" s="2" t="s">
        <v>220</v>
      </c>
      <c r="FS605" s="4"/>
      <c r="FT605" s="8"/>
      <c r="FU605" s="4"/>
      <c r="FV605" s="8"/>
      <c r="FW605" s="7"/>
      <c r="FX605" s="7"/>
      <c r="FY605" s="2" t="s">
        <v>230</v>
      </c>
      <c r="FZ605" s="2" t="s">
        <v>217</v>
      </c>
      <c r="GA605" s="2" t="s">
        <v>1081</v>
      </c>
      <c r="GB605" s="2" t="s">
        <v>2282</v>
      </c>
      <c r="GC605" s="2" t="s">
        <v>232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230</v>
      </c>
      <c r="GL605" s="2" t="s">
        <v>217</v>
      </c>
      <c r="GM605" s="2" t="s">
        <v>380</v>
      </c>
      <c r="GN605" s="2" t="s">
        <v>220</v>
      </c>
      <c r="GO605" s="2" t="s">
        <v>232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277</v>
      </c>
      <c r="GX605" s="2" t="s">
        <v>217</v>
      </c>
      <c r="GY605" s="2" t="s">
        <v>220</v>
      </c>
      <c r="GZ605" s="2" t="s">
        <v>220</v>
      </c>
      <c r="HA605" s="2" t="s">
        <v>232</v>
      </c>
      <c r="HB605" s="2" t="s">
        <v>220</v>
      </c>
      <c r="HC605" s="4"/>
      <c r="HD605" s="8"/>
      <c r="HE605" s="4"/>
      <c r="HF605" s="8"/>
      <c r="HG605" s="7"/>
      <c r="HH605" s="7"/>
      <c r="HI605" s="2" t="s">
        <v>254</v>
      </c>
      <c r="HJ605" s="2" t="s">
        <v>217</v>
      </c>
      <c r="HK605" s="2" t="s">
        <v>220</v>
      </c>
      <c r="HL605" s="2" t="s">
        <v>220</v>
      </c>
      <c r="HM605" s="2" t="s">
        <v>232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254</v>
      </c>
      <c r="HV605" s="2" t="s">
        <v>217</v>
      </c>
      <c r="HW605" s="2" t="s">
        <v>220</v>
      </c>
      <c r="HX605" s="2" t="s">
        <v>220</v>
      </c>
      <c r="HY605" s="2" t="s">
        <v>232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230</v>
      </c>
      <c r="IH605" s="2" t="s">
        <v>217</v>
      </c>
      <c r="II605" s="2" t="s">
        <v>892</v>
      </c>
      <c r="IJ605" s="2" t="s">
        <v>220</v>
      </c>
      <c r="IK605" s="2" t="s">
        <v>232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277</v>
      </c>
      <c r="IT605" s="2" t="s">
        <v>217</v>
      </c>
      <c r="IU605" s="2" t="s">
        <v>220</v>
      </c>
      <c r="IV605" s="2" t="s">
        <v>220</v>
      </c>
      <c r="IW605" s="2" t="s">
        <v>232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254</v>
      </c>
      <c r="JF605" s="2" t="s">
        <v>217</v>
      </c>
      <c r="JG605" s="2" t="s">
        <v>220</v>
      </c>
      <c r="JH605" s="2" t="s">
        <v>220</v>
      </c>
      <c r="JI605" s="2" t="s">
        <v>232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277</v>
      </c>
      <c r="JR605" s="2" t="s">
        <v>217</v>
      </c>
      <c r="JS605" s="2" t="s">
        <v>220</v>
      </c>
      <c r="JT605" s="2" t="s">
        <v>220</v>
      </c>
      <c r="JU605" s="2" t="s">
        <v>232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277</v>
      </c>
      <c r="KD605" s="2" t="s">
        <v>217</v>
      </c>
      <c r="KE605" s="2" t="s">
        <v>220</v>
      </c>
      <c r="KF605" s="2" t="s">
        <v>220</v>
      </c>
      <c r="KG605" s="2" t="s">
        <v>232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277</v>
      </c>
      <c r="KP605" s="2" t="s">
        <v>217</v>
      </c>
      <c r="KQ605" s="2" t="s">
        <v>220</v>
      </c>
      <c r="KR605" s="2" t="s">
        <v>220</v>
      </c>
      <c r="KS605" s="2" t="s">
        <v>232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268</v>
      </c>
      <c r="LB605" s="2" t="s">
        <v>217</v>
      </c>
      <c r="LC605" s="2" t="s">
        <v>220</v>
      </c>
      <c r="LD605" s="2" t="s">
        <v>220</v>
      </c>
      <c r="LE605" s="2" t="s">
        <v>232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254</v>
      </c>
      <c r="LN605" s="2" t="s">
        <v>217</v>
      </c>
      <c r="LO605" s="2" t="s">
        <v>220</v>
      </c>
      <c r="LP605" s="2" t="s">
        <v>220</v>
      </c>
      <c r="LQ605" s="2" t="s">
        <v>232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270</v>
      </c>
      <c r="MA605" s="2" t="s">
        <v>886</v>
      </c>
      <c r="MB605" s="2" t="s">
        <v>220</v>
      </c>
      <c r="MC605" s="2" t="s">
        <v>232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230</v>
      </c>
      <c r="ML605" s="2" t="s">
        <v>270</v>
      </c>
      <c r="MM605" s="2" t="s">
        <v>421</v>
      </c>
      <c r="MN605" s="2" t="s">
        <v>220</v>
      </c>
      <c r="MO605" s="2" t="s">
        <v>232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230</v>
      </c>
      <c r="MX605" s="2" t="s">
        <v>274</v>
      </c>
      <c r="MY605" s="2" t="s">
        <v>3035</v>
      </c>
      <c r="MZ605" s="2" t="s">
        <v>1968</v>
      </c>
      <c r="NA605" s="2" t="s">
        <v>232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268</v>
      </c>
      <c r="NJ605" s="2" t="s">
        <v>217</v>
      </c>
      <c r="NK605" s="2" t="s">
        <v>220</v>
      </c>
      <c r="NL605" s="2" t="s">
        <v>220</v>
      </c>
      <c r="NM605" s="2" t="s">
        <v>232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277</v>
      </c>
      <c r="NV605" s="2" t="s">
        <v>217</v>
      </c>
      <c r="NW605" s="2" t="s">
        <v>220</v>
      </c>
      <c r="NX605" s="2" t="s">
        <v>220</v>
      </c>
      <c r="NY605" s="2" t="s">
        <v>232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220</v>
      </c>
      <c r="OH605" s="2" t="s">
        <v>220</v>
      </c>
      <c r="OI605" s="2" t="s">
        <v>220</v>
      </c>
      <c r="OJ605" s="2" t="s">
        <v>220</v>
      </c>
      <c r="OK605" s="2" t="s">
        <v>220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220</v>
      </c>
      <c r="OT605" s="2" t="s">
        <v>220</v>
      </c>
      <c r="OU605" s="2" t="s">
        <v>220</v>
      </c>
      <c r="OV605" s="2" t="s">
        <v>220</v>
      </c>
      <c r="OW605" s="2" t="s">
        <v>220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277</v>
      </c>
      <c r="PF605" s="2" t="s">
        <v>217</v>
      </c>
      <c r="PG605" s="2" t="s">
        <v>220</v>
      </c>
      <c r="PH605" s="2" t="s">
        <v>220</v>
      </c>
      <c r="PI605" s="2" t="s">
        <v>232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220</v>
      </c>
      <c r="PS605" s="2" t="s">
        <v>220</v>
      </c>
      <c r="PT605" s="2" t="s">
        <v>220</v>
      </c>
      <c r="PU605" s="2" t="s">
        <v>220</v>
      </c>
      <c r="PV605" s="2" t="s">
        <v>220</v>
      </c>
      <c r="PW605" s="4">
        <v>336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</row>
    <row r="606">
      <c r="A606" s="2" t="s">
        <v>4373</v>
      </c>
      <c r="B606" s="2" t="s">
        <v>209</v>
      </c>
      <c r="C606" s="2" t="s">
        <v>4347</v>
      </c>
      <c r="D606" s="2" t="s">
        <v>211</v>
      </c>
      <c r="E606" s="2" t="s">
        <v>212</v>
      </c>
      <c r="F606" s="2" t="s">
        <v>2559</v>
      </c>
      <c r="G606" s="2" t="s">
        <v>2559</v>
      </c>
      <c r="H606" s="2" t="s">
        <v>2559</v>
      </c>
      <c r="I606" s="2" t="s">
        <v>4368</v>
      </c>
      <c r="J606" s="2" t="s">
        <v>282</v>
      </c>
      <c r="K606" s="2" t="s">
        <v>1074</v>
      </c>
      <c r="L606" s="3">
        <v>50.28</v>
      </c>
      <c r="M606" s="3">
        <v>52.79</v>
      </c>
      <c r="N606" s="3">
        <v>109.99</v>
      </c>
      <c r="O606" s="2" t="s">
        <v>217</v>
      </c>
      <c r="P606" s="2" t="s">
        <v>538</v>
      </c>
      <c r="Q606" s="2" t="s">
        <v>219</v>
      </c>
      <c r="R606" s="2" t="s">
        <v>220</v>
      </c>
      <c r="S606" s="2" t="s">
        <v>4369</v>
      </c>
      <c r="T606" s="2" t="s">
        <v>220</v>
      </c>
      <c r="U606" s="2" t="s">
        <v>223</v>
      </c>
      <c r="V606" s="2" t="s">
        <v>843</v>
      </c>
      <c r="W606" s="2" t="s">
        <v>845</v>
      </c>
      <c r="X606" s="2" t="s">
        <v>220</v>
      </c>
      <c r="Y606" s="2" t="s">
        <v>546</v>
      </c>
      <c r="Z606" s="4">
        <v>197</v>
      </c>
      <c r="AA606" s="4">
        <f>=ROUNDDOWN(16.2809917355372,0)</f>
      </c>
      <c r="AB606" s="5">
        <v>12.1</v>
      </c>
      <c r="AC606" s="2" t="s">
        <v>220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32</v>
      </c>
      <c r="AQ606" s="8">
        <v>1193.21</v>
      </c>
      <c r="AR606" s="4">
        <v>25</v>
      </c>
      <c r="AS606" s="8">
        <v>1413.6</v>
      </c>
      <c r="AT606" s="7">
        <v>0.28</v>
      </c>
      <c r="AU606" s="7">
        <v>-0.1559</v>
      </c>
      <c r="AV606" s="4" t="s">
        <v>220</v>
      </c>
      <c r="AW606" s="8" t="s">
        <v>220</v>
      </c>
      <c r="AX606" s="4" t="s">
        <v>220</v>
      </c>
      <c r="AY606" s="8" t="s">
        <v>220</v>
      </c>
      <c r="AZ606" s="7" t="s">
        <v>220</v>
      </c>
      <c r="BA606" s="7" t="s">
        <v>220</v>
      </c>
      <c r="BB606" s="7">
        <v>0.6709</v>
      </c>
      <c r="BC606" s="4" t="s">
        <v>220</v>
      </c>
      <c r="BD606" s="8" t="s">
        <v>220</v>
      </c>
      <c r="BE606" s="4" t="s">
        <v>220</v>
      </c>
      <c r="BF606" s="8" t="s">
        <v>220</v>
      </c>
      <c r="BG606" s="7" t="s">
        <v>220</v>
      </c>
      <c r="BH606" s="7" t="s">
        <v>220</v>
      </c>
      <c r="BI606" s="7" t="s">
        <v>220</v>
      </c>
      <c r="BJ606" s="4">
        <v>32</v>
      </c>
      <c r="BK606" s="8">
        <v>1193.21</v>
      </c>
      <c r="BL606" s="2" t="s">
        <v>4370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254</v>
      </c>
      <c r="BV606" s="2" t="s">
        <v>217</v>
      </c>
      <c r="BW606" s="2" t="s">
        <v>220</v>
      </c>
      <c r="BX606" s="2" t="s">
        <v>220</v>
      </c>
      <c r="BY606" s="2" t="s">
        <v>232</v>
      </c>
      <c r="BZ606" s="2" t="s">
        <v>220</v>
      </c>
      <c r="CA606" s="4">
        <v>1</v>
      </c>
      <c r="CB606" s="8">
        <v>57.02</v>
      </c>
      <c r="CC606" s="4">
        <v>1</v>
      </c>
      <c r="CD606" s="8">
        <v>57.02</v>
      </c>
      <c r="CE606" s="7"/>
      <c r="CF606" s="7"/>
      <c r="CG606" s="2" t="s">
        <v>230</v>
      </c>
      <c r="CH606" s="2" t="s">
        <v>217</v>
      </c>
      <c r="CI606" s="2" t="s">
        <v>375</v>
      </c>
      <c r="CJ606" s="2" t="s">
        <v>3963</v>
      </c>
      <c r="CK606" s="2" t="s">
        <v>232</v>
      </c>
      <c r="CL606" s="2" t="s">
        <v>220</v>
      </c>
      <c r="CM606" s="4">
        <v>20</v>
      </c>
      <c r="CN606" s="8">
        <v>580.8</v>
      </c>
      <c r="CO606" s="4"/>
      <c r="CP606" s="8"/>
      <c r="CQ606" s="7"/>
      <c r="CR606" s="7"/>
      <c r="CS606" s="2" t="s">
        <v>230</v>
      </c>
      <c r="CT606" s="2" t="s">
        <v>217</v>
      </c>
      <c r="CU606" s="2" t="s">
        <v>367</v>
      </c>
      <c r="CV606" s="2" t="s">
        <v>1753</v>
      </c>
      <c r="CW606" s="2" t="s">
        <v>269</v>
      </c>
      <c r="CX606" s="2" t="s">
        <v>220</v>
      </c>
      <c r="CY606" s="4">
        <v>3</v>
      </c>
      <c r="CZ606" s="8">
        <v>171.06</v>
      </c>
      <c r="DA606" s="4">
        <v>6</v>
      </c>
      <c r="DB606" s="8">
        <v>342.12</v>
      </c>
      <c r="DC606" s="7">
        <v>-0.5</v>
      </c>
      <c r="DD606" s="7">
        <v>-0.5</v>
      </c>
      <c r="DE606" s="2" t="s">
        <v>230</v>
      </c>
      <c r="DF606" s="2" t="s">
        <v>217</v>
      </c>
      <c r="DG606" s="2" t="s">
        <v>892</v>
      </c>
      <c r="DH606" s="2" t="s">
        <v>2113</v>
      </c>
      <c r="DI606" s="2" t="s">
        <v>232</v>
      </c>
      <c r="DJ606" s="2" t="s">
        <v>220</v>
      </c>
      <c r="DK606" s="4">
        <v>1</v>
      </c>
      <c r="DL606" s="8">
        <v>52.79</v>
      </c>
      <c r="DM606" s="4">
        <v>7</v>
      </c>
      <c r="DN606" s="8">
        <v>457.53</v>
      </c>
      <c r="DO606" s="7">
        <v>-0.8571</v>
      </c>
      <c r="DP606" s="7">
        <v>-0.8846</v>
      </c>
      <c r="DQ606" s="2" t="s">
        <v>230</v>
      </c>
      <c r="DR606" s="2" t="s">
        <v>217</v>
      </c>
      <c r="DS606" s="2" t="s">
        <v>4352</v>
      </c>
      <c r="DT606" s="2" t="s">
        <v>1041</v>
      </c>
      <c r="DU606" s="2" t="s">
        <v>232</v>
      </c>
      <c r="DV606" s="2" t="s">
        <v>220</v>
      </c>
      <c r="DW606" s="4">
        <v>2</v>
      </c>
      <c r="DX606" s="8">
        <v>52.8</v>
      </c>
      <c r="DY606" s="4">
        <v>5</v>
      </c>
      <c r="DZ606" s="8">
        <v>224.35</v>
      </c>
      <c r="EA606" s="7">
        <v>-0.6</v>
      </c>
      <c r="EB606" s="7">
        <v>-0.7647</v>
      </c>
      <c r="EC606" s="2" t="s">
        <v>230</v>
      </c>
      <c r="ED606" s="2" t="s">
        <v>217</v>
      </c>
      <c r="EE606" s="2" t="s">
        <v>1790</v>
      </c>
      <c r="EF606" s="2" t="s">
        <v>3746</v>
      </c>
      <c r="EG606" s="2" t="s">
        <v>232</v>
      </c>
      <c r="EH606" s="2" t="s">
        <v>220</v>
      </c>
      <c r="EI606" s="4">
        <v>1</v>
      </c>
      <c r="EJ606" s="8">
        <v>57.02</v>
      </c>
      <c r="EK606" s="4"/>
      <c r="EL606" s="8"/>
      <c r="EM606" s="7"/>
      <c r="EN606" s="7"/>
      <c r="EO606" s="2" t="s">
        <v>230</v>
      </c>
      <c r="EP606" s="2" t="s">
        <v>217</v>
      </c>
      <c r="EQ606" s="2" t="s">
        <v>4354</v>
      </c>
      <c r="ER606" s="2" t="s">
        <v>1740</v>
      </c>
      <c r="ES606" s="2" t="s">
        <v>232</v>
      </c>
      <c r="ET606" s="2" t="s">
        <v>220</v>
      </c>
      <c r="EU606" s="4">
        <v>4</v>
      </c>
      <c r="EV606" s="8">
        <v>221.72</v>
      </c>
      <c r="EW606" s="4">
        <v>6</v>
      </c>
      <c r="EX606" s="8">
        <v>332.58</v>
      </c>
      <c r="EY606" s="7">
        <v>-0.3333</v>
      </c>
      <c r="EZ606" s="7">
        <v>-0.3333</v>
      </c>
      <c r="FA606" s="2" t="s">
        <v>230</v>
      </c>
      <c r="FB606" s="2" t="s">
        <v>217</v>
      </c>
      <c r="FC606" s="2" t="s">
        <v>3630</v>
      </c>
      <c r="FD606" s="2" t="s">
        <v>531</v>
      </c>
      <c r="FE606" s="2" t="s">
        <v>232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254</v>
      </c>
      <c r="FN606" s="2" t="s">
        <v>217</v>
      </c>
      <c r="FO606" s="2" t="s">
        <v>220</v>
      </c>
      <c r="FP606" s="2" t="s">
        <v>220</v>
      </c>
      <c r="FQ606" s="2" t="s">
        <v>232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230</v>
      </c>
      <c r="FZ606" s="2" t="s">
        <v>217</v>
      </c>
      <c r="GA606" s="2" t="s">
        <v>1081</v>
      </c>
      <c r="GB606" s="2" t="s">
        <v>3156</v>
      </c>
      <c r="GC606" s="2" t="s">
        <v>232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230</v>
      </c>
      <c r="GL606" s="2" t="s">
        <v>217</v>
      </c>
      <c r="GM606" s="2" t="s">
        <v>2890</v>
      </c>
      <c r="GN606" s="2" t="s">
        <v>220</v>
      </c>
      <c r="GO606" s="2" t="s">
        <v>232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277</v>
      </c>
      <c r="GX606" s="2" t="s">
        <v>217</v>
      </c>
      <c r="GY606" s="2" t="s">
        <v>220</v>
      </c>
      <c r="GZ606" s="2" t="s">
        <v>220</v>
      </c>
      <c r="HA606" s="2" t="s">
        <v>232</v>
      </c>
      <c r="HB606" s="2" t="s">
        <v>220</v>
      </c>
      <c r="HC606" s="4"/>
      <c r="HD606" s="8"/>
      <c r="HE606" s="4"/>
      <c r="HF606" s="8"/>
      <c r="HG606" s="7"/>
      <c r="HH606" s="7"/>
      <c r="HI606" s="2" t="s">
        <v>254</v>
      </c>
      <c r="HJ606" s="2" t="s">
        <v>217</v>
      </c>
      <c r="HK606" s="2" t="s">
        <v>220</v>
      </c>
      <c r="HL606" s="2" t="s">
        <v>220</v>
      </c>
      <c r="HM606" s="2" t="s">
        <v>232</v>
      </c>
      <c r="HN606" s="2" t="s">
        <v>220</v>
      </c>
      <c r="HO606" s="4"/>
      <c r="HP606" s="8"/>
      <c r="HQ606" s="4"/>
      <c r="HR606" s="8"/>
      <c r="HS606" s="7"/>
      <c r="HT606" s="7"/>
      <c r="HU606" s="2" t="s">
        <v>254</v>
      </c>
      <c r="HV606" s="2" t="s">
        <v>217</v>
      </c>
      <c r="HW606" s="2" t="s">
        <v>220</v>
      </c>
      <c r="HX606" s="2" t="s">
        <v>220</v>
      </c>
      <c r="HY606" s="2" t="s">
        <v>232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230</v>
      </c>
      <c r="IH606" s="2" t="s">
        <v>217</v>
      </c>
      <c r="II606" s="2" t="s">
        <v>892</v>
      </c>
      <c r="IJ606" s="2" t="s">
        <v>467</v>
      </c>
      <c r="IK606" s="2" t="s">
        <v>232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277</v>
      </c>
      <c r="IT606" s="2" t="s">
        <v>217</v>
      </c>
      <c r="IU606" s="2" t="s">
        <v>220</v>
      </c>
      <c r="IV606" s="2" t="s">
        <v>220</v>
      </c>
      <c r="IW606" s="2" t="s">
        <v>232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254</v>
      </c>
      <c r="JF606" s="2" t="s">
        <v>217</v>
      </c>
      <c r="JG606" s="2" t="s">
        <v>220</v>
      </c>
      <c r="JH606" s="2" t="s">
        <v>220</v>
      </c>
      <c r="JI606" s="2" t="s">
        <v>232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277</v>
      </c>
      <c r="JR606" s="2" t="s">
        <v>217</v>
      </c>
      <c r="JS606" s="2" t="s">
        <v>220</v>
      </c>
      <c r="JT606" s="2" t="s">
        <v>220</v>
      </c>
      <c r="JU606" s="2" t="s">
        <v>232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277</v>
      </c>
      <c r="KD606" s="2" t="s">
        <v>217</v>
      </c>
      <c r="KE606" s="2" t="s">
        <v>220</v>
      </c>
      <c r="KF606" s="2" t="s">
        <v>220</v>
      </c>
      <c r="KG606" s="2" t="s">
        <v>232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277</v>
      </c>
      <c r="KP606" s="2" t="s">
        <v>217</v>
      </c>
      <c r="KQ606" s="2" t="s">
        <v>220</v>
      </c>
      <c r="KR606" s="2" t="s">
        <v>220</v>
      </c>
      <c r="KS606" s="2" t="s">
        <v>232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268</v>
      </c>
      <c r="LB606" s="2" t="s">
        <v>217</v>
      </c>
      <c r="LC606" s="2" t="s">
        <v>220</v>
      </c>
      <c r="LD606" s="2" t="s">
        <v>220</v>
      </c>
      <c r="LE606" s="2" t="s">
        <v>232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254</v>
      </c>
      <c r="LN606" s="2" t="s">
        <v>217</v>
      </c>
      <c r="LO606" s="2" t="s">
        <v>220</v>
      </c>
      <c r="LP606" s="2" t="s">
        <v>220</v>
      </c>
      <c r="LQ606" s="2" t="s">
        <v>232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270</v>
      </c>
      <c r="MA606" s="2" t="s">
        <v>886</v>
      </c>
      <c r="MB606" s="2" t="s">
        <v>220</v>
      </c>
      <c r="MC606" s="2" t="s">
        <v>232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230</v>
      </c>
      <c r="ML606" s="2" t="s">
        <v>270</v>
      </c>
      <c r="MM606" s="2" t="s">
        <v>421</v>
      </c>
      <c r="MN606" s="2" t="s">
        <v>220</v>
      </c>
      <c r="MO606" s="2" t="s">
        <v>232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230</v>
      </c>
      <c r="MX606" s="2" t="s">
        <v>274</v>
      </c>
      <c r="MY606" s="2" t="s">
        <v>3035</v>
      </c>
      <c r="MZ606" s="2" t="s">
        <v>1041</v>
      </c>
      <c r="NA606" s="2" t="s">
        <v>232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268</v>
      </c>
      <c r="NJ606" s="2" t="s">
        <v>217</v>
      </c>
      <c r="NK606" s="2" t="s">
        <v>220</v>
      </c>
      <c r="NL606" s="2" t="s">
        <v>220</v>
      </c>
      <c r="NM606" s="2" t="s">
        <v>232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277</v>
      </c>
      <c r="NV606" s="2" t="s">
        <v>217</v>
      </c>
      <c r="NW606" s="2" t="s">
        <v>220</v>
      </c>
      <c r="NX606" s="2" t="s">
        <v>220</v>
      </c>
      <c r="NY606" s="2" t="s">
        <v>232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220</v>
      </c>
      <c r="OH606" s="2" t="s">
        <v>220</v>
      </c>
      <c r="OI606" s="2" t="s">
        <v>220</v>
      </c>
      <c r="OJ606" s="2" t="s">
        <v>220</v>
      </c>
      <c r="OK606" s="2" t="s">
        <v>220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220</v>
      </c>
      <c r="OT606" s="2" t="s">
        <v>220</v>
      </c>
      <c r="OU606" s="2" t="s">
        <v>220</v>
      </c>
      <c r="OV606" s="2" t="s">
        <v>220</v>
      </c>
      <c r="OW606" s="2" t="s">
        <v>220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277</v>
      </c>
      <c r="PF606" s="2" t="s">
        <v>217</v>
      </c>
      <c r="PG606" s="2" t="s">
        <v>220</v>
      </c>
      <c r="PH606" s="2" t="s">
        <v>220</v>
      </c>
      <c r="PI606" s="2" t="s">
        <v>232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220</v>
      </c>
      <c r="PS606" s="2" t="s">
        <v>220</v>
      </c>
      <c r="PT606" s="2" t="s">
        <v>220</v>
      </c>
      <c r="PU606" s="2" t="s">
        <v>220</v>
      </c>
      <c r="PV606" s="2" t="s">
        <v>220</v>
      </c>
      <c r="PW606" s="4">
        <v>197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</row>
    <row r="607">
      <c r="A607" s="2" t="s">
        <v>4374</v>
      </c>
      <c r="B607" s="2" t="s">
        <v>209</v>
      </c>
      <c r="C607" s="2" t="s">
        <v>4347</v>
      </c>
      <c r="D607" s="2" t="s">
        <v>211</v>
      </c>
      <c r="E607" s="2" t="s">
        <v>212</v>
      </c>
      <c r="F607" s="2" t="s">
        <v>2559</v>
      </c>
      <c r="G607" s="2" t="s">
        <v>2559</v>
      </c>
      <c r="H607" s="2" t="s">
        <v>2559</v>
      </c>
      <c r="I607" s="2" t="s">
        <v>4375</v>
      </c>
      <c r="J607" s="2" t="s">
        <v>215</v>
      </c>
      <c r="K607" s="2" t="s">
        <v>1329</v>
      </c>
      <c r="L607" s="3">
        <v>45.71</v>
      </c>
      <c r="M607" s="3">
        <v>48</v>
      </c>
      <c r="N607" s="3">
        <v>99.99</v>
      </c>
      <c r="O607" s="2" t="s">
        <v>217</v>
      </c>
      <c r="P607" s="2" t="s">
        <v>538</v>
      </c>
      <c r="Q607" s="2" t="s">
        <v>219</v>
      </c>
      <c r="R607" s="2" t="s">
        <v>220</v>
      </c>
      <c r="S607" s="2" t="s">
        <v>4376</v>
      </c>
      <c r="T607" s="2" t="s">
        <v>220</v>
      </c>
      <c r="U607" s="2" t="s">
        <v>223</v>
      </c>
      <c r="V607" s="2" t="s">
        <v>843</v>
      </c>
      <c r="W607" s="2" t="s">
        <v>845</v>
      </c>
      <c r="X607" s="2" t="s">
        <v>220</v>
      </c>
      <c r="Y607" s="2" t="s">
        <v>546</v>
      </c>
      <c r="Z607" s="4">
        <v>159</v>
      </c>
      <c r="AA607" s="4">
        <f>=ROUNDDOWN(26.5,0)</f>
      </c>
      <c r="AB607" s="5">
        <v>6</v>
      </c>
      <c r="AC607" s="2" t="s">
        <v>3017</v>
      </c>
      <c r="AD607" s="4">
        <v>160</v>
      </c>
      <c r="AE607" s="4">
        <v>160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12</v>
      </c>
      <c r="AQ607" s="8">
        <v>439.83</v>
      </c>
      <c r="AR607" s="4">
        <v>12</v>
      </c>
      <c r="AS607" s="8">
        <v>606.72</v>
      </c>
      <c r="AT607" s="7"/>
      <c r="AU607" s="7">
        <v>-0.2751</v>
      </c>
      <c r="AV607" s="4">
        <v>13</v>
      </c>
      <c r="AW607" s="8">
        <v>496.85</v>
      </c>
      <c r="AX607" s="4">
        <v>32</v>
      </c>
      <c r="AY607" s="8">
        <v>1671.52</v>
      </c>
      <c r="AZ607" s="7">
        <v>-0.5938</v>
      </c>
      <c r="BA607" s="7">
        <v>-0.7028</v>
      </c>
      <c r="BB607" s="7">
        <v>0.8852</v>
      </c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>
        <v>0.2184</v>
      </c>
      <c r="BJ607" s="4">
        <v>12</v>
      </c>
      <c r="BK607" s="8">
        <v>439.83</v>
      </c>
      <c r="BL607" s="2" t="s">
        <v>4377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254</v>
      </c>
      <c r="BV607" s="2" t="s">
        <v>217</v>
      </c>
      <c r="BW607" s="2" t="s">
        <v>220</v>
      </c>
      <c r="BX607" s="2" t="s">
        <v>220</v>
      </c>
      <c r="BY607" s="2" t="s">
        <v>232</v>
      </c>
      <c r="BZ607" s="2" t="s">
        <v>220</v>
      </c>
      <c r="CA607" s="4"/>
      <c r="CB607" s="8"/>
      <c r="CC607" s="4"/>
      <c r="CD607" s="8"/>
      <c r="CE607" s="7"/>
      <c r="CF607" s="7"/>
      <c r="CG607" s="2" t="s">
        <v>230</v>
      </c>
      <c r="CH607" s="2" t="s">
        <v>217</v>
      </c>
      <c r="CI607" s="2" t="s">
        <v>375</v>
      </c>
      <c r="CJ607" s="2" t="s">
        <v>3276</v>
      </c>
      <c r="CK607" s="2" t="s">
        <v>232</v>
      </c>
      <c r="CL607" s="2" t="s">
        <v>220</v>
      </c>
      <c r="CM607" s="4">
        <v>9</v>
      </c>
      <c r="CN607" s="8">
        <v>237.6</v>
      </c>
      <c r="CO607" s="4"/>
      <c r="CP607" s="8"/>
      <c r="CQ607" s="7"/>
      <c r="CR607" s="7"/>
      <c r="CS607" s="2" t="s">
        <v>230</v>
      </c>
      <c r="CT607" s="2" t="s">
        <v>217</v>
      </c>
      <c r="CU607" s="2" t="s">
        <v>367</v>
      </c>
      <c r="CV607" s="2" t="s">
        <v>1898</v>
      </c>
      <c r="CW607" s="2" t="s">
        <v>269</v>
      </c>
      <c r="CX607" s="2" t="s">
        <v>220</v>
      </c>
      <c r="CY607" s="4"/>
      <c r="CZ607" s="8"/>
      <c r="DA607" s="4"/>
      <c r="DB607" s="8"/>
      <c r="DC607" s="7"/>
      <c r="DD607" s="7"/>
      <c r="DE607" s="2" t="s">
        <v>230</v>
      </c>
      <c r="DF607" s="2" t="s">
        <v>217</v>
      </c>
      <c r="DG607" s="2" t="s">
        <v>892</v>
      </c>
      <c r="DH607" s="2" t="s">
        <v>1119</v>
      </c>
      <c r="DI607" s="2" t="s">
        <v>232</v>
      </c>
      <c r="DJ607" s="2" t="s">
        <v>220</v>
      </c>
      <c r="DK607" s="4"/>
      <c r="DL607" s="8"/>
      <c r="DM607" s="4">
        <v>3</v>
      </c>
      <c r="DN607" s="8">
        <v>192</v>
      </c>
      <c r="DO607" s="7">
        <v>-1</v>
      </c>
      <c r="DP607" s="7">
        <v>-1</v>
      </c>
      <c r="DQ607" s="2" t="s">
        <v>230</v>
      </c>
      <c r="DR607" s="2" t="s">
        <v>217</v>
      </c>
      <c r="DS607" s="2" t="s">
        <v>4352</v>
      </c>
      <c r="DT607" s="2" t="s">
        <v>1982</v>
      </c>
      <c r="DU607" s="2" t="s">
        <v>232</v>
      </c>
      <c r="DV607" s="2" t="s">
        <v>220</v>
      </c>
      <c r="DW607" s="4"/>
      <c r="DX607" s="8"/>
      <c r="DY607" s="4">
        <v>6</v>
      </c>
      <c r="DZ607" s="8">
        <v>259.2</v>
      </c>
      <c r="EA607" s="7">
        <v>-1</v>
      </c>
      <c r="EB607" s="7">
        <v>-1</v>
      </c>
      <c r="EC607" s="2" t="s">
        <v>230</v>
      </c>
      <c r="ED607" s="2" t="s">
        <v>217</v>
      </c>
      <c r="EE607" s="2" t="s">
        <v>1790</v>
      </c>
      <c r="EF607" s="2" t="s">
        <v>4372</v>
      </c>
      <c r="EG607" s="2" t="s">
        <v>232</v>
      </c>
      <c r="EH607" s="2" t="s">
        <v>220</v>
      </c>
      <c r="EI607" s="4">
        <v>1</v>
      </c>
      <c r="EJ607" s="8">
        <v>51.84</v>
      </c>
      <c r="EK607" s="4">
        <v>3</v>
      </c>
      <c r="EL607" s="8">
        <v>155.52</v>
      </c>
      <c r="EM607" s="7">
        <v>-0.6667</v>
      </c>
      <c r="EN607" s="7">
        <v>-0.6667</v>
      </c>
      <c r="EO607" s="2" t="s">
        <v>230</v>
      </c>
      <c r="EP607" s="2" t="s">
        <v>217</v>
      </c>
      <c r="EQ607" s="2" t="s">
        <v>4354</v>
      </c>
      <c r="ER607" s="2" t="s">
        <v>4378</v>
      </c>
      <c r="ES607" s="2" t="s">
        <v>232</v>
      </c>
      <c r="ET607" s="2" t="s">
        <v>220</v>
      </c>
      <c r="EU607" s="4">
        <v>1</v>
      </c>
      <c r="EV607" s="8">
        <v>50.4</v>
      </c>
      <c r="EW607" s="4"/>
      <c r="EX607" s="8"/>
      <c r="EY607" s="7"/>
      <c r="EZ607" s="7"/>
      <c r="FA607" s="2" t="s">
        <v>230</v>
      </c>
      <c r="FB607" s="2" t="s">
        <v>217</v>
      </c>
      <c r="FC607" s="2" t="s">
        <v>3630</v>
      </c>
      <c r="FD607" s="2" t="s">
        <v>4355</v>
      </c>
      <c r="FE607" s="2" t="s">
        <v>232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254</v>
      </c>
      <c r="FN607" s="2" t="s">
        <v>217</v>
      </c>
      <c r="FO607" s="2" t="s">
        <v>220</v>
      </c>
      <c r="FP607" s="2" t="s">
        <v>220</v>
      </c>
      <c r="FQ607" s="2" t="s">
        <v>232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230</v>
      </c>
      <c r="FZ607" s="2" t="s">
        <v>217</v>
      </c>
      <c r="GA607" s="2" t="s">
        <v>1081</v>
      </c>
      <c r="GB607" s="2" t="s">
        <v>3720</v>
      </c>
      <c r="GC607" s="2" t="s">
        <v>232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230</v>
      </c>
      <c r="GL607" s="2" t="s">
        <v>217</v>
      </c>
      <c r="GM607" s="2" t="s">
        <v>380</v>
      </c>
      <c r="GN607" s="2" t="s">
        <v>220</v>
      </c>
      <c r="GO607" s="2" t="s">
        <v>232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277</v>
      </c>
      <c r="GX607" s="2" t="s">
        <v>217</v>
      </c>
      <c r="GY607" s="2" t="s">
        <v>220</v>
      </c>
      <c r="GZ607" s="2" t="s">
        <v>220</v>
      </c>
      <c r="HA607" s="2" t="s">
        <v>232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254</v>
      </c>
      <c r="HJ607" s="2" t="s">
        <v>217</v>
      </c>
      <c r="HK607" s="2" t="s">
        <v>220</v>
      </c>
      <c r="HL607" s="2" t="s">
        <v>220</v>
      </c>
      <c r="HM607" s="2" t="s">
        <v>232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254</v>
      </c>
      <c r="HV607" s="2" t="s">
        <v>217</v>
      </c>
      <c r="HW607" s="2" t="s">
        <v>220</v>
      </c>
      <c r="HX607" s="2" t="s">
        <v>220</v>
      </c>
      <c r="HY607" s="2" t="s">
        <v>232</v>
      </c>
      <c r="HZ607" s="2" t="s">
        <v>220</v>
      </c>
      <c r="IA607" s="4">
        <v>1</v>
      </c>
      <c r="IB607" s="8">
        <v>99.99</v>
      </c>
      <c r="IC607" s="4"/>
      <c r="ID607" s="8"/>
      <c r="IE607" s="7"/>
      <c r="IF607" s="7"/>
      <c r="IG607" s="2" t="s">
        <v>230</v>
      </c>
      <c r="IH607" s="2" t="s">
        <v>217</v>
      </c>
      <c r="II607" s="2" t="s">
        <v>892</v>
      </c>
      <c r="IJ607" s="2" t="s">
        <v>838</v>
      </c>
      <c r="IK607" s="2" t="s">
        <v>232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277</v>
      </c>
      <c r="IT607" s="2" t="s">
        <v>217</v>
      </c>
      <c r="IU607" s="2" t="s">
        <v>220</v>
      </c>
      <c r="IV607" s="2" t="s">
        <v>220</v>
      </c>
      <c r="IW607" s="2" t="s">
        <v>232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254</v>
      </c>
      <c r="JF607" s="2" t="s">
        <v>217</v>
      </c>
      <c r="JG607" s="2" t="s">
        <v>220</v>
      </c>
      <c r="JH607" s="2" t="s">
        <v>220</v>
      </c>
      <c r="JI607" s="2" t="s">
        <v>232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277</v>
      </c>
      <c r="JR607" s="2" t="s">
        <v>217</v>
      </c>
      <c r="JS607" s="2" t="s">
        <v>220</v>
      </c>
      <c r="JT607" s="2" t="s">
        <v>220</v>
      </c>
      <c r="JU607" s="2" t="s">
        <v>232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277</v>
      </c>
      <c r="KD607" s="2" t="s">
        <v>217</v>
      </c>
      <c r="KE607" s="2" t="s">
        <v>220</v>
      </c>
      <c r="KF607" s="2" t="s">
        <v>220</v>
      </c>
      <c r="KG607" s="2" t="s">
        <v>232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277</v>
      </c>
      <c r="KP607" s="2" t="s">
        <v>217</v>
      </c>
      <c r="KQ607" s="2" t="s">
        <v>220</v>
      </c>
      <c r="KR607" s="2" t="s">
        <v>220</v>
      </c>
      <c r="KS607" s="2" t="s">
        <v>232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268</v>
      </c>
      <c r="LB607" s="2" t="s">
        <v>217</v>
      </c>
      <c r="LC607" s="2" t="s">
        <v>220</v>
      </c>
      <c r="LD607" s="2" t="s">
        <v>220</v>
      </c>
      <c r="LE607" s="2" t="s">
        <v>232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254</v>
      </c>
      <c r="LN607" s="2" t="s">
        <v>217</v>
      </c>
      <c r="LO607" s="2" t="s">
        <v>220</v>
      </c>
      <c r="LP607" s="2" t="s">
        <v>220</v>
      </c>
      <c r="LQ607" s="2" t="s">
        <v>232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270</v>
      </c>
      <c r="MA607" s="2" t="s">
        <v>886</v>
      </c>
      <c r="MB607" s="2" t="s">
        <v>220</v>
      </c>
      <c r="MC607" s="2" t="s">
        <v>232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230</v>
      </c>
      <c r="ML607" s="2" t="s">
        <v>270</v>
      </c>
      <c r="MM607" s="2" t="s">
        <v>421</v>
      </c>
      <c r="MN607" s="2" t="s">
        <v>220</v>
      </c>
      <c r="MO607" s="2" t="s">
        <v>232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230</v>
      </c>
      <c r="MX607" s="2" t="s">
        <v>274</v>
      </c>
      <c r="MY607" s="2" t="s">
        <v>3035</v>
      </c>
      <c r="MZ607" s="2" t="s">
        <v>1968</v>
      </c>
      <c r="NA607" s="2" t="s">
        <v>232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268</v>
      </c>
      <c r="NJ607" s="2" t="s">
        <v>217</v>
      </c>
      <c r="NK607" s="2" t="s">
        <v>220</v>
      </c>
      <c r="NL607" s="2" t="s">
        <v>220</v>
      </c>
      <c r="NM607" s="2" t="s">
        <v>232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277</v>
      </c>
      <c r="NV607" s="2" t="s">
        <v>217</v>
      </c>
      <c r="NW607" s="2" t="s">
        <v>220</v>
      </c>
      <c r="NX607" s="2" t="s">
        <v>220</v>
      </c>
      <c r="NY607" s="2" t="s">
        <v>232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220</v>
      </c>
      <c r="OI607" s="2" t="s">
        <v>220</v>
      </c>
      <c r="OJ607" s="2" t="s">
        <v>220</v>
      </c>
      <c r="OK607" s="2" t="s">
        <v>220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220</v>
      </c>
      <c r="OT607" s="2" t="s">
        <v>220</v>
      </c>
      <c r="OU607" s="2" t="s">
        <v>220</v>
      </c>
      <c r="OV607" s="2" t="s">
        <v>220</v>
      </c>
      <c r="OW607" s="2" t="s">
        <v>220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277</v>
      </c>
      <c r="PF607" s="2" t="s">
        <v>217</v>
      </c>
      <c r="PG607" s="2" t="s">
        <v>220</v>
      </c>
      <c r="PH607" s="2" t="s">
        <v>220</v>
      </c>
      <c r="PI607" s="2" t="s">
        <v>232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220</v>
      </c>
      <c r="PS607" s="2" t="s">
        <v>220</v>
      </c>
      <c r="PT607" s="2" t="s">
        <v>220</v>
      </c>
      <c r="PU607" s="2" t="s">
        <v>220</v>
      </c>
      <c r="PV607" s="2" t="s">
        <v>220</v>
      </c>
      <c r="PW607" s="4">
        <v>159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>
        <v>160</v>
      </c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</row>
    <row r="608">
      <c r="A608" s="2" t="s">
        <v>4379</v>
      </c>
      <c r="B608" s="2" t="s">
        <v>209</v>
      </c>
      <c r="C608" s="2" t="s">
        <v>4347</v>
      </c>
      <c r="D608" s="2" t="s">
        <v>211</v>
      </c>
      <c r="E608" s="2" t="s">
        <v>212</v>
      </c>
      <c r="F608" s="2" t="s">
        <v>2559</v>
      </c>
      <c r="G608" s="2" t="s">
        <v>2559</v>
      </c>
      <c r="H608" s="2" t="s">
        <v>2559</v>
      </c>
      <c r="I608" s="2" t="s">
        <v>4375</v>
      </c>
      <c r="J608" s="2" t="s">
        <v>282</v>
      </c>
      <c r="K608" s="2" t="s">
        <v>1329</v>
      </c>
      <c r="L608" s="3">
        <v>50.28</v>
      </c>
      <c r="M608" s="3">
        <v>52.79</v>
      </c>
      <c r="N608" s="3">
        <v>109.99</v>
      </c>
      <c r="O608" s="2" t="s">
        <v>217</v>
      </c>
      <c r="P608" s="2" t="s">
        <v>538</v>
      </c>
      <c r="Q608" s="2" t="s">
        <v>219</v>
      </c>
      <c r="R608" s="2" t="s">
        <v>220</v>
      </c>
      <c r="S608" s="2" t="s">
        <v>4376</v>
      </c>
      <c r="T608" s="2" t="s">
        <v>220</v>
      </c>
      <c r="U608" s="2" t="s">
        <v>223</v>
      </c>
      <c r="V608" s="2" t="s">
        <v>843</v>
      </c>
      <c r="W608" s="2" t="s">
        <v>845</v>
      </c>
      <c r="X608" s="2" t="s">
        <v>220</v>
      </c>
      <c r="Y608" s="2" t="s">
        <v>546</v>
      </c>
      <c r="Z608" s="4"/>
      <c r="AA608" s="4">
        <f>=ROUNDDOWN({0},0)</f>
      </c>
      <c r="AB608" s="5">
        <v>6</v>
      </c>
      <c r="AC608" s="2" t="s">
        <v>3017</v>
      </c>
      <c r="AD608" s="4">
        <v>220</v>
      </c>
      <c r="AE608" s="4">
        <v>220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1</v>
      </c>
      <c r="AQ608" s="8">
        <v>57.02</v>
      </c>
      <c r="AR608" s="4">
        <v>20</v>
      </c>
      <c r="AS608" s="8">
        <v>1064.8</v>
      </c>
      <c r="AT608" s="7">
        <v>-0.95</v>
      </c>
      <c r="AU608" s="7">
        <v>-0.9465</v>
      </c>
      <c r="AV608" s="4" t="s">
        <v>220</v>
      </c>
      <c r="AW608" s="8" t="s">
        <v>220</v>
      </c>
      <c r="AX608" s="4" t="s">
        <v>220</v>
      </c>
      <c r="AY608" s="8" t="s">
        <v>220</v>
      </c>
      <c r="AZ608" s="7" t="s">
        <v>220</v>
      </c>
      <c r="BA608" s="7" t="s">
        <v>220</v>
      </c>
      <c r="BB608" s="7">
        <v>0.1148</v>
      </c>
      <c r="BC608" s="4" t="s">
        <v>220</v>
      </c>
      <c r="BD608" s="8" t="s">
        <v>220</v>
      </c>
      <c r="BE608" s="4" t="s">
        <v>220</v>
      </c>
      <c r="BF608" s="8" t="s">
        <v>220</v>
      </c>
      <c r="BG608" s="7" t="s">
        <v>220</v>
      </c>
      <c r="BH608" s="7" t="s">
        <v>220</v>
      </c>
      <c r="BI608" s="7" t="s">
        <v>220</v>
      </c>
      <c r="BJ608" s="4">
        <v>1</v>
      </c>
      <c r="BK608" s="8">
        <v>57.02</v>
      </c>
      <c r="BL608" s="2" t="s">
        <v>4380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254</v>
      </c>
      <c r="BV608" s="2" t="s">
        <v>217</v>
      </c>
      <c r="BW608" s="2" t="s">
        <v>220</v>
      </c>
      <c r="BX608" s="2" t="s">
        <v>220</v>
      </c>
      <c r="BY608" s="2" t="s">
        <v>232</v>
      </c>
      <c r="BZ608" s="2" t="s">
        <v>220</v>
      </c>
      <c r="CA608" s="4"/>
      <c r="CB608" s="8"/>
      <c r="CC608" s="4"/>
      <c r="CD608" s="8"/>
      <c r="CE608" s="7"/>
      <c r="CF608" s="7"/>
      <c r="CG608" s="2" t="s">
        <v>230</v>
      </c>
      <c r="CH608" s="2" t="s">
        <v>217</v>
      </c>
      <c r="CI608" s="2" t="s">
        <v>375</v>
      </c>
      <c r="CJ608" s="2" t="s">
        <v>733</v>
      </c>
      <c r="CK608" s="2" t="s">
        <v>232</v>
      </c>
      <c r="CL608" s="2" t="s">
        <v>220</v>
      </c>
      <c r="CM608" s="4"/>
      <c r="CN608" s="8"/>
      <c r="CO608" s="4">
        <v>2</v>
      </c>
      <c r="CP608" s="8">
        <v>116.14</v>
      </c>
      <c r="CQ608" s="7">
        <v>-1</v>
      </c>
      <c r="CR608" s="7">
        <v>-1</v>
      </c>
      <c r="CS608" s="2" t="s">
        <v>230</v>
      </c>
      <c r="CT608" s="2" t="s">
        <v>217</v>
      </c>
      <c r="CU608" s="2" t="s">
        <v>367</v>
      </c>
      <c r="CV608" s="2" t="s">
        <v>871</v>
      </c>
      <c r="CW608" s="2" t="s">
        <v>269</v>
      </c>
      <c r="CX608" s="2" t="s">
        <v>220</v>
      </c>
      <c r="CY608" s="4">
        <v>1</v>
      </c>
      <c r="CZ608" s="8">
        <v>57.02</v>
      </c>
      <c r="DA608" s="4">
        <v>1</v>
      </c>
      <c r="DB608" s="8">
        <v>57.02</v>
      </c>
      <c r="DC608" s="7"/>
      <c r="DD608" s="7"/>
      <c r="DE608" s="2" t="s">
        <v>230</v>
      </c>
      <c r="DF608" s="2" t="s">
        <v>217</v>
      </c>
      <c r="DG608" s="2" t="s">
        <v>892</v>
      </c>
      <c r="DH608" s="2" t="s">
        <v>2113</v>
      </c>
      <c r="DI608" s="2" t="s">
        <v>232</v>
      </c>
      <c r="DJ608" s="2" t="s">
        <v>220</v>
      </c>
      <c r="DK608" s="4"/>
      <c r="DL608" s="8"/>
      <c r="DM608" s="4">
        <v>3</v>
      </c>
      <c r="DN608" s="8">
        <v>211.17</v>
      </c>
      <c r="DO608" s="7">
        <v>-1</v>
      </c>
      <c r="DP608" s="7">
        <v>-1</v>
      </c>
      <c r="DQ608" s="2" t="s">
        <v>230</v>
      </c>
      <c r="DR608" s="2" t="s">
        <v>217</v>
      </c>
      <c r="DS608" s="2" t="s">
        <v>4352</v>
      </c>
      <c r="DT608" s="2" t="s">
        <v>1982</v>
      </c>
      <c r="DU608" s="2" t="s">
        <v>232</v>
      </c>
      <c r="DV608" s="2" t="s">
        <v>220</v>
      </c>
      <c r="DW608" s="4"/>
      <c r="DX608" s="8"/>
      <c r="DY608" s="4">
        <v>8</v>
      </c>
      <c r="DZ608" s="8">
        <v>343.12</v>
      </c>
      <c r="EA608" s="7">
        <v>-1</v>
      </c>
      <c r="EB608" s="7">
        <v>-1</v>
      </c>
      <c r="EC608" s="2" t="s">
        <v>230</v>
      </c>
      <c r="ED608" s="2" t="s">
        <v>217</v>
      </c>
      <c r="EE608" s="2" t="s">
        <v>1790</v>
      </c>
      <c r="EF608" s="2" t="s">
        <v>3842</v>
      </c>
      <c r="EG608" s="2" t="s">
        <v>232</v>
      </c>
      <c r="EH608" s="2" t="s">
        <v>220</v>
      </c>
      <c r="EI608" s="4"/>
      <c r="EJ608" s="8"/>
      <c r="EK608" s="4">
        <v>3</v>
      </c>
      <c r="EL608" s="8">
        <v>171.06</v>
      </c>
      <c r="EM608" s="7">
        <v>-1</v>
      </c>
      <c r="EN608" s="7">
        <v>-1</v>
      </c>
      <c r="EO608" s="2" t="s">
        <v>230</v>
      </c>
      <c r="EP608" s="2" t="s">
        <v>217</v>
      </c>
      <c r="EQ608" s="2" t="s">
        <v>4354</v>
      </c>
      <c r="ER608" s="2" t="s">
        <v>519</v>
      </c>
      <c r="ES608" s="2" t="s">
        <v>232</v>
      </c>
      <c r="ET608" s="2" t="s">
        <v>220</v>
      </c>
      <c r="EU608" s="4"/>
      <c r="EV608" s="8"/>
      <c r="EW608" s="4">
        <v>3</v>
      </c>
      <c r="EX608" s="8">
        <v>166.29</v>
      </c>
      <c r="EY608" s="7">
        <v>-1</v>
      </c>
      <c r="EZ608" s="7">
        <v>-1</v>
      </c>
      <c r="FA608" s="2" t="s">
        <v>230</v>
      </c>
      <c r="FB608" s="2" t="s">
        <v>217</v>
      </c>
      <c r="FC608" s="2" t="s">
        <v>3630</v>
      </c>
      <c r="FD608" s="2" t="s">
        <v>1968</v>
      </c>
      <c r="FE608" s="2" t="s">
        <v>232</v>
      </c>
      <c r="FF608" s="2" t="s">
        <v>220</v>
      </c>
      <c r="FG608" s="4"/>
      <c r="FH608" s="8"/>
      <c r="FI608" s="4"/>
      <c r="FJ608" s="8"/>
      <c r="FK608" s="7"/>
      <c r="FL608" s="7"/>
      <c r="FM608" s="2" t="s">
        <v>254</v>
      </c>
      <c r="FN608" s="2" t="s">
        <v>217</v>
      </c>
      <c r="FO608" s="2" t="s">
        <v>220</v>
      </c>
      <c r="FP608" s="2" t="s">
        <v>220</v>
      </c>
      <c r="FQ608" s="2" t="s">
        <v>232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230</v>
      </c>
      <c r="FZ608" s="2" t="s">
        <v>217</v>
      </c>
      <c r="GA608" s="2" t="s">
        <v>1081</v>
      </c>
      <c r="GB608" s="2" t="s">
        <v>944</v>
      </c>
      <c r="GC608" s="2" t="s">
        <v>232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230</v>
      </c>
      <c r="GL608" s="2" t="s">
        <v>217</v>
      </c>
      <c r="GM608" s="2" t="s">
        <v>380</v>
      </c>
      <c r="GN608" s="2" t="s">
        <v>220</v>
      </c>
      <c r="GO608" s="2" t="s">
        <v>232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277</v>
      </c>
      <c r="GX608" s="2" t="s">
        <v>217</v>
      </c>
      <c r="GY608" s="2" t="s">
        <v>220</v>
      </c>
      <c r="GZ608" s="2" t="s">
        <v>220</v>
      </c>
      <c r="HA608" s="2" t="s">
        <v>232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254</v>
      </c>
      <c r="HJ608" s="2" t="s">
        <v>217</v>
      </c>
      <c r="HK608" s="2" t="s">
        <v>220</v>
      </c>
      <c r="HL608" s="2" t="s">
        <v>220</v>
      </c>
      <c r="HM608" s="2" t="s">
        <v>232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254</v>
      </c>
      <c r="HV608" s="2" t="s">
        <v>217</v>
      </c>
      <c r="HW608" s="2" t="s">
        <v>220</v>
      </c>
      <c r="HX608" s="2" t="s">
        <v>220</v>
      </c>
      <c r="HY608" s="2" t="s">
        <v>232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230</v>
      </c>
      <c r="IH608" s="2" t="s">
        <v>217</v>
      </c>
      <c r="II608" s="2" t="s">
        <v>892</v>
      </c>
      <c r="IJ608" s="2" t="s">
        <v>377</v>
      </c>
      <c r="IK608" s="2" t="s">
        <v>232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277</v>
      </c>
      <c r="IT608" s="2" t="s">
        <v>217</v>
      </c>
      <c r="IU608" s="2" t="s">
        <v>220</v>
      </c>
      <c r="IV608" s="2" t="s">
        <v>220</v>
      </c>
      <c r="IW608" s="2" t="s">
        <v>232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254</v>
      </c>
      <c r="JF608" s="2" t="s">
        <v>217</v>
      </c>
      <c r="JG608" s="2" t="s">
        <v>220</v>
      </c>
      <c r="JH608" s="2" t="s">
        <v>220</v>
      </c>
      <c r="JI608" s="2" t="s">
        <v>232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277</v>
      </c>
      <c r="JR608" s="2" t="s">
        <v>217</v>
      </c>
      <c r="JS608" s="2" t="s">
        <v>220</v>
      </c>
      <c r="JT608" s="2" t="s">
        <v>220</v>
      </c>
      <c r="JU608" s="2" t="s">
        <v>232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277</v>
      </c>
      <c r="KD608" s="2" t="s">
        <v>217</v>
      </c>
      <c r="KE608" s="2" t="s">
        <v>220</v>
      </c>
      <c r="KF608" s="2" t="s">
        <v>220</v>
      </c>
      <c r="KG608" s="2" t="s">
        <v>232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277</v>
      </c>
      <c r="KP608" s="2" t="s">
        <v>217</v>
      </c>
      <c r="KQ608" s="2" t="s">
        <v>220</v>
      </c>
      <c r="KR608" s="2" t="s">
        <v>220</v>
      </c>
      <c r="KS608" s="2" t="s">
        <v>232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268</v>
      </c>
      <c r="LB608" s="2" t="s">
        <v>217</v>
      </c>
      <c r="LC608" s="2" t="s">
        <v>220</v>
      </c>
      <c r="LD608" s="2" t="s">
        <v>220</v>
      </c>
      <c r="LE608" s="2" t="s">
        <v>232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254</v>
      </c>
      <c r="LN608" s="2" t="s">
        <v>217</v>
      </c>
      <c r="LO608" s="2" t="s">
        <v>220</v>
      </c>
      <c r="LP608" s="2" t="s">
        <v>220</v>
      </c>
      <c r="LQ608" s="2" t="s">
        <v>232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230</v>
      </c>
      <c r="LZ608" s="2" t="s">
        <v>270</v>
      </c>
      <c r="MA608" s="2" t="s">
        <v>886</v>
      </c>
      <c r="MB608" s="2" t="s">
        <v>220</v>
      </c>
      <c r="MC608" s="2" t="s">
        <v>232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230</v>
      </c>
      <c r="ML608" s="2" t="s">
        <v>270</v>
      </c>
      <c r="MM608" s="2" t="s">
        <v>421</v>
      </c>
      <c r="MN608" s="2" t="s">
        <v>220</v>
      </c>
      <c r="MO608" s="2" t="s">
        <v>232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230</v>
      </c>
      <c r="MX608" s="2" t="s">
        <v>274</v>
      </c>
      <c r="MY608" s="2" t="s">
        <v>3035</v>
      </c>
      <c r="MZ608" s="2" t="s">
        <v>1968</v>
      </c>
      <c r="NA608" s="2" t="s">
        <v>232</v>
      </c>
      <c r="NB608" s="2" t="s">
        <v>220</v>
      </c>
      <c r="NC608" s="4"/>
      <c r="ND608" s="8"/>
      <c r="NE608" s="4"/>
      <c r="NF608" s="8"/>
      <c r="NG608" s="7"/>
      <c r="NH608" s="7"/>
      <c r="NI608" s="2" t="s">
        <v>268</v>
      </c>
      <c r="NJ608" s="2" t="s">
        <v>217</v>
      </c>
      <c r="NK608" s="2" t="s">
        <v>220</v>
      </c>
      <c r="NL608" s="2" t="s">
        <v>220</v>
      </c>
      <c r="NM608" s="2" t="s">
        <v>232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277</v>
      </c>
      <c r="NV608" s="2" t="s">
        <v>217</v>
      </c>
      <c r="NW608" s="2" t="s">
        <v>220</v>
      </c>
      <c r="NX608" s="2" t="s">
        <v>220</v>
      </c>
      <c r="NY608" s="2" t="s">
        <v>232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220</v>
      </c>
      <c r="OI608" s="2" t="s">
        <v>220</v>
      </c>
      <c r="OJ608" s="2" t="s">
        <v>220</v>
      </c>
      <c r="OK608" s="2" t="s">
        <v>220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220</v>
      </c>
      <c r="OT608" s="2" t="s">
        <v>220</v>
      </c>
      <c r="OU608" s="2" t="s">
        <v>220</v>
      </c>
      <c r="OV608" s="2" t="s">
        <v>220</v>
      </c>
      <c r="OW608" s="2" t="s">
        <v>220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277</v>
      </c>
      <c r="PF608" s="2" t="s">
        <v>217</v>
      </c>
      <c r="PG608" s="2" t="s">
        <v>220</v>
      </c>
      <c r="PH608" s="2" t="s">
        <v>220</v>
      </c>
      <c r="PI608" s="2" t="s">
        <v>232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220</v>
      </c>
      <c r="PS608" s="2" t="s">
        <v>220</v>
      </c>
      <c r="PT608" s="2" t="s">
        <v>220</v>
      </c>
      <c r="PU608" s="2" t="s">
        <v>220</v>
      </c>
      <c r="PV608" s="2" t="s">
        <v>220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>
        <v>220</v>
      </c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</row>
    <row r="609">
      <c r="A609" s="2" t="s">
        <v>4381</v>
      </c>
      <c r="B609" s="2" t="s">
        <v>209</v>
      </c>
      <c r="C609" s="2" t="s">
        <v>4347</v>
      </c>
      <c r="D609" s="2" t="s">
        <v>211</v>
      </c>
      <c r="E609" s="2" t="s">
        <v>212</v>
      </c>
      <c r="F609" s="2" t="s">
        <v>4382</v>
      </c>
      <c r="G609" s="2" t="s">
        <v>4382</v>
      </c>
      <c r="H609" s="2" t="s">
        <v>4382</v>
      </c>
      <c r="I609" s="2" t="s">
        <v>4383</v>
      </c>
      <c r="J609" s="2" t="s">
        <v>215</v>
      </c>
      <c r="K609" s="2" t="s">
        <v>304</v>
      </c>
      <c r="L609" s="3">
        <v>45.71</v>
      </c>
      <c r="M609" s="3">
        <v>48</v>
      </c>
      <c r="N609" s="3">
        <v>99</v>
      </c>
      <c r="O609" s="2" t="s">
        <v>537</v>
      </c>
      <c r="P609" s="2" t="s">
        <v>538</v>
      </c>
      <c r="Q609" s="2" t="s">
        <v>219</v>
      </c>
      <c r="R609" s="2" t="s">
        <v>220</v>
      </c>
      <c r="S609" s="2" t="s">
        <v>4384</v>
      </c>
      <c r="T609" s="2" t="s">
        <v>220</v>
      </c>
      <c r="U609" s="2" t="s">
        <v>223</v>
      </c>
      <c r="V609" s="2" t="s">
        <v>843</v>
      </c>
      <c r="W609" s="2" t="s">
        <v>845</v>
      </c>
      <c r="X609" s="2" t="s">
        <v>220</v>
      </c>
      <c r="Y609" s="2" t="s">
        <v>3035</v>
      </c>
      <c r="Z609" s="4">
        <v>78</v>
      </c>
      <c r="AA609" s="4">
        <f>=ROUNDDOWN(30,0)</f>
      </c>
      <c r="AB609" s="5">
        <v>2.6</v>
      </c>
      <c r="AC609" s="2" t="s">
        <v>220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2</v>
      </c>
      <c r="AQ609" s="8">
        <v>84.96</v>
      </c>
      <c r="AR609" s="4">
        <v>15</v>
      </c>
      <c r="AS609" s="8">
        <v>684.48</v>
      </c>
      <c r="AT609" s="7">
        <v>-0.8667</v>
      </c>
      <c r="AU609" s="7">
        <v>-0.8759</v>
      </c>
      <c r="AV609" s="4">
        <v>11</v>
      </c>
      <c r="AW609" s="8">
        <v>455.6</v>
      </c>
      <c r="AX609" s="4">
        <v>22</v>
      </c>
      <c r="AY609" s="8">
        <v>1059.29</v>
      </c>
      <c r="AZ609" s="7">
        <v>-0.5</v>
      </c>
      <c r="BA609" s="7">
        <v>-0.5699</v>
      </c>
      <c r="BB609" s="7">
        <v>0.1865</v>
      </c>
      <c r="BC609" s="4">
        <v>20</v>
      </c>
      <c r="BD609" s="8">
        <v>815.71</v>
      </c>
      <c r="BE609" s="4">
        <v>29</v>
      </c>
      <c r="BF609" s="8">
        <v>1417.54</v>
      </c>
      <c r="BG609" s="7">
        <v>-0.3103</v>
      </c>
      <c r="BH609" s="7">
        <v>-0.4246</v>
      </c>
      <c r="BI609" s="7">
        <v>0.5585</v>
      </c>
      <c r="BJ609" s="4">
        <v>2</v>
      </c>
      <c r="BK609" s="8">
        <v>84.96</v>
      </c>
      <c r="BL609" s="2" t="s">
        <v>2344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254</v>
      </c>
      <c r="BV609" s="2" t="s">
        <v>217</v>
      </c>
      <c r="BW609" s="2" t="s">
        <v>220</v>
      </c>
      <c r="BX609" s="2" t="s">
        <v>220</v>
      </c>
      <c r="BY609" s="2" t="s">
        <v>232</v>
      </c>
      <c r="BZ609" s="2" t="s">
        <v>220</v>
      </c>
      <c r="CA609" s="4"/>
      <c r="CB609" s="8"/>
      <c r="CC609" s="4">
        <v>1</v>
      </c>
      <c r="CD609" s="8">
        <v>51.84</v>
      </c>
      <c r="CE609" s="7">
        <v>-1</v>
      </c>
      <c r="CF609" s="7">
        <v>-1</v>
      </c>
      <c r="CG609" s="2" t="s">
        <v>230</v>
      </c>
      <c r="CH609" s="2" t="s">
        <v>217</v>
      </c>
      <c r="CI609" s="2" t="s">
        <v>932</v>
      </c>
      <c r="CJ609" s="2" t="s">
        <v>871</v>
      </c>
      <c r="CK609" s="2" t="s">
        <v>232</v>
      </c>
      <c r="CL609" s="2" t="s">
        <v>220</v>
      </c>
      <c r="CM609" s="4">
        <v>1</v>
      </c>
      <c r="CN609" s="8">
        <v>36.96</v>
      </c>
      <c r="CO609" s="4">
        <v>1</v>
      </c>
      <c r="CP609" s="8">
        <v>52.8</v>
      </c>
      <c r="CQ609" s="7"/>
      <c r="CR609" s="7">
        <v>-0.3</v>
      </c>
      <c r="CS609" s="2" t="s">
        <v>230</v>
      </c>
      <c r="CT609" s="2" t="s">
        <v>217</v>
      </c>
      <c r="CU609" s="2" t="s">
        <v>367</v>
      </c>
      <c r="CV609" s="2" t="s">
        <v>1981</v>
      </c>
      <c r="CW609" s="2" t="s">
        <v>269</v>
      </c>
      <c r="CX609" s="2" t="s">
        <v>220</v>
      </c>
      <c r="CY609" s="4"/>
      <c r="CZ609" s="8"/>
      <c r="DA609" s="4">
        <v>1</v>
      </c>
      <c r="DB609" s="8">
        <v>51.84</v>
      </c>
      <c r="DC609" s="7">
        <v>-1</v>
      </c>
      <c r="DD609" s="7">
        <v>-1</v>
      </c>
      <c r="DE609" s="2" t="s">
        <v>230</v>
      </c>
      <c r="DF609" s="2" t="s">
        <v>217</v>
      </c>
      <c r="DG609" s="2" t="s">
        <v>1752</v>
      </c>
      <c r="DH609" s="2" t="s">
        <v>930</v>
      </c>
      <c r="DI609" s="2" t="s">
        <v>232</v>
      </c>
      <c r="DJ609" s="2" t="s">
        <v>220</v>
      </c>
      <c r="DK609" s="4">
        <v>1</v>
      </c>
      <c r="DL609" s="8">
        <v>48</v>
      </c>
      <c r="DM609" s="4">
        <v>8</v>
      </c>
      <c r="DN609" s="8">
        <v>384</v>
      </c>
      <c r="DO609" s="7">
        <v>-0.875</v>
      </c>
      <c r="DP609" s="7">
        <v>-0.875</v>
      </c>
      <c r="DQ609" s="2" t="s">
        <v>230</v>
      </c>
      <c r="DR609" s="2" t="s">
        <v>217</v>
      </c>
      <c r="DS609" s="2" t="s">
        <v>3085</v>
      </c>
      <c r="DT609" s="2" t="s">
        <v>368</v>
      </c>
      <c r="DU609" s="2" t="s">
        <v>232</v>
      </c>
      <c r="DV609" s="2" t="s">
        <v>220</v>
      </c>
      <c r="DW609" s="4"/>
      <c r="DX609" s="8"/>
      <c r="DY609" s="4">
        <v>4</v>
      </c>
      <c r="DZ609" s="8">
        <v>144</v>
      </c>
      <c r="EA609" s="7">
        <v>-1</v>
      </c>
      <c r="EB609" s="7">
        <v>-1</v>
      </c>
      <c r="EC609" s="2" t="s">
        <v>230</v>
      </c>
      <c r="ED609" s="2" t="s">
        <v>217</v>
      </c>
      <c r="EE609" s="2" t="s">
        <v>2068</v>
      </c>
      <c r="EF609" s="2" t="s">
        <v>368</v>
      </c>
      <c r="EG609" s="2" t="s">
        <v>269</v>
      </c>
      <c r="EH609" s="2" t="s">
        <v>220</v>
      </c>
      <c r="EI609" s="4"/>
      <c r="EJ609" s="8"/>
      <c r="EK609" s="4"/>
      <c r="EL609" s="8"/>
      <c r="EM609" s="7"/>
      <c r="EN609" s="7"/>
      <c r="EO609" s="2" t="s">
        <v>230</v>
      </c>
      <c r="EP609" s="2" t="s">
        <v>217</v>
      </c>
      <c r="EQ609" s="2" t="s">
        <v>4354</v>
      </c>
      <c r="ER609" s="2" t="s">
        <v>601</v>
      </c>
      <c r="ES609" s="2" t="s">
        <v>232</v>
      </c>
      <c r="ET609" s="2" t="s">
        <v>220</v>
      </c>
      <c r="EU609" s="4"/>
      <c r="EV609" s="8"/>
      <c r="EW609" s="4"/>
      <c r="EX609" s="8"/>
      <c r="EY609" s="7"/>
      <c r="EZ609" s="7"/>
      <c r="FA609" s="2" t="s">
        <v>230</v>
      </c>
      <c r="FB609" s="2" t="s">
        <v>217</v>
      </c>
      <c r="FC609" s="2" t="s">
        <v>3630</v>
      </c>
      <c r="FD609" s="2" t="s">
        <v>1567</v>
      </c>
      <c r="FE609" s="2" t="s">
        <v>232</v>
      </c>
      <c r="FF609" s="2" t="s">
        <v>220</v>
      </c>
      <c r="FG609" s="4"/>
      <c r="FH609" s="8"/>
      <c r="FI609" s="4"/>
      <c r="FJ609" s="8"/>
      <c r="FK609" s="7"/>
      <c r="FL609" s="7"/>
      <c r="FM609" s="2" t="s">
        <v>254</v>
      </c>
      <c r="FN609" s="2" t="s">
        <v>217</v>
      </c>
      <c r="FO609" s="2" t="s">
        <v>220</v>
      </c>
      <c r="FP609" s="2" t="s">
        <v>220</v>
      </c>
      <c r="FQ609" s="2" t="s">
        <v>232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230</v>
      </c>
      <c r="FZ609" s="2" t="s">
        <v>217</v>
      </c>
      <c r="GA609" s="2" t="s">
        <v>1081</v>
      </c>
      <c r="GB609" s="2" t="s">
        <v>257</v>
      </c>
      <c r="GC609" s="2" t="s">
        <v>232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277</v>
      </c>
      <c r="GL609" s="2" t="s">
        <v>217</v>
      </c>
      <c r="GM609" s="2" t="s">
        <v>220</v>
      </c>
      <c r="GN609" s="2" t="s">
        <v>220</v>
      </c>
      <c r="GO609" s="2" t="s">
        <v>232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416</v>
      </c>
      <c r="GX609" s="2" t="s">
        <v>217</v>
      </c>
      <c r="GY609" s="2" t="s">
        <v>220</v>
      </c>
      <c r="GZ609" s="2" t="s">
        <v>220</v>
      </c>
      <c r="HA609" s="2" t="s">
        <v>232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254</v>
      </c>
      <c r="HJ609" s="2" t="s">
        <v>217</v>
      </c>
      <c r="HK609" s="2" t="s">
        <v>220</v>
      </c>
      <c r="HL609" s="2" t="s">
        <v>220</v>
      </c>
      <c r="HM609" s="2" t="s">
        <v>232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230</v>
      </c>
      <c r="HV609" s="2" t="s">
        <v>217</v>
      </c>
      <c r="HW609" s="2" t="s">
        <v>1238</v>
      </c>
      <c r="HX609" s="2" t="s">
        <v>220</v>
      </c>
      <c r="HY609" s="2" t="s">
        <v>232</v>
      </c>
      <c r="HZ609" s="2" t="s">
        <v>220</v>
      </c>
      <c r="IA609" s="4"/>
      <c r="IB609" s="8"/>
      <c r="IC609" s="4"/>
      <c r="ID609" s="8"/>
      <c r="IE609" s="7"/>
      <c r="IF609" s="7"/>
      <c r="IG609" s="2" t="s">
        <v>230</v>
      </c>
      <c r="IH609" s="2" t="s">
        <v>217</v>
      </c>
      <c r="II609" s="2" t="s">
        <v>3035</v>
      </c>
      <c r="IJ609" s="2" t="s">
        <v>220</v>
      </c>
      <c r="IK609" s="2" t="s">
        <v>232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277</v>
      </c>
      <c r="IT609" s="2" t="s">
        <v>217</v>
      </c>
      <c r="IU609" s="2" t="s">
        <v>220</v>
      </c>
      <c r="IV609" s="2" t="s">
        <v>220</v>
      </c>
      <c r="IW609" s="2" t="s">
        <v>232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254</v>
      </c>
      <c r="JF609" s="2" t="s">
        <v>217</v>
      </c>
      <c r="JG609" s="2" t="s">
        <v>220</v>
      </c>
      <c r="JH609" s="2" t="s">
        <v>220</v>
      </c>
      <c r="JI609" s="2" t="s">
        <v>232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277</v>
      </c>
      <c r="JR609" s="2" t="s">
        <v>217</v>
      </c>
      <c r="JS609" s="2" t="s">
        <v>220</v>
      </c>
      <c r="JT609" s="2" t="s">
        <v>220</v>
      </c>
      <c r="JU609" s="2" t="s">
        <v>232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277</v>
      </c>
      <c r="KD609" s="2" t="s">
        <v>217</v>
      </c>
      <c r="KE609" s="2" t="s">
        <v>220</v>
      </c>
      <c r="KF609" s="2" t="s">
        <v>220</v>
      </c>
      <c r="KG609" s="2" t="s">
        <v>232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277</v>
      </c>
      <c r="KP609" s="2" t="s">
        <v>217</v>
      </c>
      <c r="KQ609" s="2" t="s">
        <v>220</v>
      </c>
      <c r="KR609" s="2" t="s">
        <v>220</v>
      </c>
      <c r="KS609" s="2" t="s">
        <v>232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268</v>
      </c>
      <c r="LB609" s="2" t="s">
        <v>217</v>
      </c>
      <c r="LC609" s="2" t="s">
        <v>220</v>
      </c>
      <c r="LD609" s="2" t="s">
        <v>220</v>
      </c>
      <c r="LE609" s="2" t="s">
        <v>232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254</v>
      </c>
      <c r="LN609" s="2" t="s">
        <v>217</v>
      </c>
      <c r="LO609" s="2" t="s">
        <v>220</v>
      </c>
      <c r="LP609" s="2" t="s">
        <v>220</v>
      </c>
      <c r="LQ609" s="2" t="s">
        <v>232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230</v>
      </c>
      <c r="LZ609" s="2" t="s">
        <v>270</v>
      </c>
      <c r="MA609" s="2" t="s">
        <v>3096</v>
      </c>
      <c r="MB609" s="2" t="s">
        <v>220</v>
      </c>
      <c r="MC609" s="2" t="s">
        <v>232</v>
      </c>
      <c r="MD609" s="2" t="s">
        <v>220</v>
      </c>
      <c r="ME609" s="4"/>
      <c r="MF609" s="8"/>
      <c r="MG609" s="4"/>
      <c r="MH609" s="8"/>
      <c r="MI609" s="7"/>
      <c r="MJ609" s="7"/>
      <c r="MK609" s="2" t="s">
        <v>230</v>
      </c>
      <c r="ML609" s="2" t="s">
        <v>270</v>
      </c>
      <c r="MM609" s="2" t="s">
        <v>421</v>
      </c>
      <c r="MN609" s="2" t="s">
        <v>220</v>
      </c>
      <c r="MO609" s="2" t="s">
        <v>232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254</v>
      </c>
      <c r="MX609" s="2" t="s">
        <v>217</v>
      </c>
      <c r="MY609" s="2" t="s">
        <v>220</v>
      </c>
      <c r="MZ609" s="2" t="s">
        <v>220</v>
      </c>
      <c r="NA609" s="2" t="s">
        <v>232</v>
      </c>
      <c r="NB609" s="2" t="s">
        <v>220</v>
      </c>
      <c r="NC609" s="4"/>
      <c r="ND609" s="8"/>
      <c r="NE609" s="4"/>
      <c r="NF609" s="8"/>
      <c r="NG609" s="7"/>
      <c r="NH609" s="7"/>
      <c r="NI609" s="2" t="s">
        <v>268</v>
      </c>
      <c r="NJ609" s="2" t="s">
        <v>217</v>
      </c>
      <c r="NK609" s="2" t="s">
        <v>220</v>
      </c>
      <c r="NL609" s="2" t="s">
        <v>220</v>
      </c>
      <c r="NM609" s="2" t="s">
        <v>232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277</v>
      </c>
      <c r="NV609" s="2" t="s">
        <v>217</v>
      </c>
      <c r="NW609" s="2" t="s">
        <v>220</v>
      </c>
      <c r="NX609" s="2" t="s">
        <v>220</v>
      </c>
      <c r="NY609" s="2" t="s">
        <v>232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220</v>
      </c>
      <c r="OH609" s="2" t="s">
        <v>220</v>
      </c>
      <c r="OI609" s="2" t="s">
        <v>220</v>
      </c>
      <c r="OJ609" s="2" t="s">
        <v>220</v>
      </c>
      <c r="OK609" s="2" t="s">
        <v>220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220</v>
      </c>
      <c r="OT609" s="2" t="s">
        <v>220</v>
      </c>
      <c r="OU609" s="2" t="s">
        <v>220</v>
      </c>
      <c r="OV609" s="2" t="s">
        <v>220</v>
      </c>
      <c r="OW609" s="2" t="s">
        <v>220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277</v>
      </c>
      <c r="PF609" s="2" t="s">
        <v>217</v>
      </c>
      <c r="PG609" s="2" t="s">
        <v>220</v>
      </c>
      <c r="PH609" s="2" t="s">
        <v>220</v>
      </c>
      <c r="PI609" s="2" t="s">
        <v>232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220</v>
      </c>
      <c r="PS609" s="2" t="s">
        <v>220</v>
      </c>
      <c r="PT609" s="2" t="s">
        <v>220</v>
      </c>
      <c r="PU609" s="2" t="s">
        <v>220</v>
      </c>
      <c r="PV609" s="2" t="s">
        <v>220</v>
      </c>
      <c r="PW609" s="4">
        <v>78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</row>
    <row r="610">
      <c r="A610" s="2" t="s">
        <v>4385</v>
      </c>
      <c r="B610" s="2" t="s">
        <v>209</v>
      </c>
      <c r="C610" s="2" t="s">
        <v>4347</v>
      </c>
      <c r="D610" s="2" t="s">
        <v>211</v>
      </c>
      <c r="E610" s="2" t="s">
        <v>212</v>
      </c>
      <c r="F610" s="2" t="s">
        <v>4382</v>
      </c>
      <c r="G610" s="2" t="s">
        <v>4382</v>
      </c>
      <c r="H610" s="2" t="s">
        <v>4382</v>
      </c>
      <c r="I610" s="2" t="s">
        <v>4383</v>
      </c>
      <c r="J610" s="2" t="s">
        <v>282</v>
      </c>
      <c r="K610" s="2" t="s">
        <v>304</v>
      </c>
      <c r="L610" s="3">
        <v>50.28</v>
      </c>
      <c r="M610" s="3">
        <v>52.79</v>
      </c>
      <c r="N610" s="3">
        <v>109.99</v>
      </c>
      <c r="O610" s="2" t="s">
        <v>537</v>
      </c>
      <c r="P610" s="2" t="s">
        <v>538</v>
      </c>
      <c r="Q610" s="2" t="s">
        <v>219</v>
      </c>
      <c r="R610" s="2" t="s">
        <v>220</v>
      </c>
      <c r="S610" s="2" t="s">
        <v>4384</v>
      </c>
      <c r="T610" s="2" t="s">
        <v>220</v>
      </c>
      <c r="U610" s="2" t="s">
        <v>223</v>
      </c>
      <c r="V610" s="2" t="s">
        <v>843</v>
      </c>
      <c r="W610" s="2" t="s">
        <v>845</v>
      </c>
      <c r="X610" s="2" t="s">
        <v>220</v>
      </c>
      <c r="Y610" s="2" t="s">
        <v>3035</v>
      </c>
      <c r="Z610" s="4">
        <v>105</v>
      </c>
      <c r="AA610" s="4">
        <f>=ROUNDDOWN(52.5,0)</f>
      </c>
      <c r="AB610" s="5">
        <v>2</v>
      </c>
      <c r="AC610" s="2" t="s">
        <v>220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>
        <v>9</v>
      </c>
      <c r="AQ610" s="8">
        <v>370.64</v>
      </c>
      <c r="AR610" s="4">
        <v>7</v>
      </c>
      <c r="AS610" s="8">
        <v>374.81</v>
      </c>
      <c r="AT610" s="7">
        <v>0.2857</v>
      </c>
      <c r="AU610" s="7">
        <v>-0.0111</v>
      </c>
      <c r="AV610" s="4" t="s">
        <v>220</v>
      </c>
      <c r="AW610" s="8" t="s">
        <v>220</v>
      </c>
      <c r="AX610" s="4" t="s">
        <v>220</v>
      </c>
      <c r="AY610" s="8" t="s">
        <v>220</v>
      </c>
      <c r="AZ610" s="7" t="s">
        <v>220</v>
      </c>
      <c r="BA610" s="7" t="s">
        <v>220</v>
      </c>
      <c r="BB610" s="7">
        <v>0.8135</v>
      </c>
      <c r="BC610" s="4" t="s">
        <v>220</v>
      </c>
      <c r="BD610" s="8" t="s">
        <v>220</v>
      </c>
      <c r="BE610" s="4" t="s">
        <v>220</v>
      </c>
      <c r="BF610" s="8" t="s">
        <v>220</v>
      </c>
      <c r="BG610" s="7" t="s">
        <v>220</v>
      </c>
      <c r="BH610" s="7" t="s">
        <v>220</v>
      </c>
      <c r="BI610" s="7" t="s">
        <v>220</v>
      </c>
      <c r="BJ610" s="4">
        <v>9</v>
      </c>
      <c r="BK610" s="8">
        <v>370.64</v>
      </c>
      <c r="BL610" s="2" t="s">
        <v>4386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254</v>
      </c>
      <c r="BV610" s="2" t="s">
        <v>217</v>
      </c>
      <c r="BW610" s="2" t="s">
        <v>220</v>
      </c>
      <c r="BX610" s="2" t="s">
        <v>220</v>
      </c>
      <c r="BY610" s="2" t="s">
        <v>232</v>
      </c>
      <c r="BZ610" s="2" t="s">
        <v>220</v>
      </c>
      <c r="CA610" s="4"/>
      <c r="CB610" s="8"/>
      <c r="CC610" s="4"/>
      <c r="CD610" s="8"/>
      <c r="CE610" s="7"/>
      <c r="CF610" s="7"/>
      <c r="CG610" s="2" t="s">
        <v>230</v>
      </c>
      <c r="CH610" s="2" t="s">
        <v>217</v>
      </c>
      <c r="CI610" s="2" t="s">
        <v>932</v>
      </c>
      <c r="CJ610" s="2" t="s">
        <v>823</v>
      </c>
      <c r="CK610" s="2" t="s">
        <v>232</v>
      </c>
      <c r="CL610" s="2" t="s">
        <v>220</v>
      </c>
      <c r="CM610" s="4">
        <v>3</v>
      </c>
      <c r="CN610" s="8">
        <v>87.12</v>
      </c>
      <c r="CO610" s="4">
        <v>1</v>
      </c>
      <c r="CP610" s="8">
        <v>58.07</v>
      </c>
      <c r="CQ610" s="7">
        <v>2</v>
      </c>
      <c r="CR610" s="7">
        <v>0.5003</v>
      </c>
      <c r="CS610" s="2" t="s">
        <v>230</v>
      </c>
      <c r="CT610" s="2" t="s">
        <v>217</v>
      </c>
      <c r="CU610" s="2" t="s">
        <v>367</v>
      </c>
      <c r="CV610" s="2" t="s">
        <v>4358</v>
      </c>
      <c r="CW610" s="2" t="s">
        <v>269</v>
      </c>
      <c r="CX610" s="2" t="s">
        <v>220</v>
      </c>
      <c r="CY610" s="4">
        <v>1</v>
      </c>
      <c r="CZ610" s="8">
        <v>57.02</v>
      </c>
      <c r="DA610" s="4"/>
      <c r="DB610" s="8"/>
      <c r="DC610" s="7"/>
      <c r="DD610" s="7"/>
      <c r="DE610" s="2" t="s">
        <v>230</v>
      </c>
      <c r="DF610" s="2" t="s">
        <v>217</v>
      </c>
      <c r="DG610" s="2" t="s">
        <v>1752</v>
      </c>
      <c r="DH610" s="2" t="s">
        <v>896</v>
      </c>
      <c r="DI610" s="2" t="s">
        <v>232</v>
      </c>
      <c r="DJ610" s="2" t="s">
        <v>220</v>
      </c>
      <c r="DK610" s="4"/>
      <c r="DL610" s="8"/>
      <c r="DM610" s="4">
        <v>6</v>
      </c>
      <c r="DN610" s="8">
        <v>316.74</v>
      </c>
      <c r="DO610" s="7">
        <v>-1</v>
      </c>
      <c r="DP610" s="7">
        <v>-1</v>
      </c>
      <c r="DQ610" s="2" t="s">
        <v>230</v>
      </c>
      <c r="DR610" s="2" t="s">
        <v>217</v>
      </c>
      <c r="DS610" s="2" t="s">
        <v>3085</v>
      </c>
      <c r="DT610" s="2" t="s">
        <v>3330</v>
      </c>
      <c r="DU610" s="2" t="s">
        <v>232</v>
      </c>
      <c r="DV610" s="2" t="s">
        <v>220</v>
      </c>
      <c r="DW610" s="4"/>
      <c r="DX610" s="8"/>
      <c r="DY610" s="4"/>
      <c r="DZ610" s="8"/>
      <c r="EA610" s="7"/>
      <c r="EB610" s="7"/>
      <c r="EC610" s="2" t="s">
        <v>230</v>
      </c>
      <c r="ED610" s="2" t="s">
        <v>217</v>
      </c>
      <c r="EE610" s="2" t="s">
        <v>2068</v>
      </c>
      <c r="EF610" s="2" t="s">
        <v>4366</v>
      </c>
      <c r="EG610" s="2" t="s">
        <v>269</v>
      </c>
      <c r="EH610" s="2" t="s">
        <v>220</v>
      </c>
      <c r="EI610" s="4">
        <v>3</v>
      </c>
      <c r="EJ610" s="8">
        <v>171.06</v>
      </c>
      <c r="EK610" s="4"/>
      <c r="EL610" s="8"/>
      <c r="EM610" s="7"/>
      <c r="EN610" s="7"/>
      <c r="EO610" s="2" t="s">
        <v>230</v>
      </c>
      <c r="EP610" s="2" t="s">
        <v>217</v>
      </c>
      <c r="EQ610" s="2" t="s">
        <v>4354</v>
      </c>
      <c r="ER610" s="2" t="s">
        <v>886</v>
      </c>
      <c r="ES610" s="2" t="s">
        <v>232</v>
      </c>
      <c r="ET610" s="2" t="s">
        <v>220</v>
      </c>
      <c r="EU610" s="4">
        <v>2</v>
      </c>
      <c r="EV610" s="8">
        <v>55.44</v>
      </c>
      <c r="EW610" s="4"/>
      <c r="EX610" s="8"/>
      <c r="EY610" s="7"/>
      <c r="EZ610" s="7"/>
      <c r="FA610" s="2" t="s">
        <v>230</v>
      </c>
      <c r="FB610" s="2" t="s">
        <v>217</v>
      </c>
      <c r="FC610" s="2" t="s">
        <v>3630</v>
      </c>
      <c r="FD610" s="2" t="s">
        <v>1567</v>
      </c>
      <c r="FE610" s="2" t="s">
        <v>232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254</v>
      </c>
      <c r="FN610" s="2" t="s">
        <v>217</v>
      </c>
      <c r="FO610" s="2" t="s">
        <v>220</v>
      </c>
      <c r="FP610" s="2" t="s">
        <v>220</v>
      </c>
      <c r="FQ610" s="2" t="s">
        <v>232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230</v>
      </c>
      <c r="FZ610" s="2" t="s">
        <v>217</v>
      </c>
      <c r="GA610" s="2" t="s">
        <v>1081</v>
      </c>
      <c r="GB610" s="2" t="s">
        <v>2120</v>
      </c>
      <c r="GC610" s="2" t="s">
        <v>232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277</v>
      </c>
      <c r="GL610" s="2" t="s">
        <v>217</v>
      </c>
      <c r="GM610" s="2" t="s">
        <v>220</v>
      </c>
      <c r="GN610" s="2" t="s">
        <v>220</v>
      </c>
      <c r="GO610" s="2" t="s">
        <v>232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416</v>
      </c>
      <c r="GX610" s="2" t="s">
        <v>217</v>
      </c>
      <c r="GY610" s="2" t="s">
        <v>220</v>
      </c>
      <c r="GZ610" s="2" t="s">
        <v>220</v>
      </c>
      <c r="HA610" s="2" t="s">
        <v>232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254</v>
      </c>
      <c r="HJ610" s="2" t="s">
        <v>217</v>
      </c>
      <c r="HK610" s="2" t="s">
        <v>220</v>
      </c>
      <c r="HL610" s="2" t="s">
        <v>220</v>
      </c>
      <c r="HM610" s="2" t="s">
        <v>232</v>
      </c>
      <c r="HN610" s="2" t="s">
        <v>220</v>
      </c>
      <c r="HO610" s="4"/>
      <c r="HP610" s="8"/>
      <c r="HQ610" s="4"/>
      <c r="HR610" s="8"/>
      <c r="HS610" s="7"/>
      <c r="HT610" s="7"/>
      <c r="HU610" s="2" t="s">
        <v>230</v>
      </c>
      <c r="HV610" s="2" t="s">
        <v>217</v>
      </c>
      <c r="HW610" s="2" t="s">
        <v>1238</v>
      </c>
      <c r="HX610" s="2" t="s">
        <v>220</v>
      </c>
      <c r="HY610" s="2" t="s">
        <v>232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230</v>
      </c>
      <c r="IH610" s="2" t="s">
        <v>217</v>
      </c>
      <c r="II610" s="2" t="s">
        <v>3035</v>
      </c>
      <c r="IJ610" s="2" t="s">
        <v>220</v>
      </c>
      <c r="IK610" s="2" t="s">
        <v>232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277</v>
      </c>
      <c r="IT610" s="2" t="s">
        <v>217</v>
      </c>
      <c r="IU610" s="2" t="s">
        <v>220</v>
      </c>
      <c r="IV610" s="2" t="s">
        <v>220</v>
      </c>
      <c r="IW610" s="2" t="s">
        <v>232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254</v>
      </c>
      <c r="JF610" s="2" t="s">
        <v>217</v>
      </c>
      <c r="JG610" s="2" t="s">
        <v>220</v>
      </c>
      <c r="JH610" s="2" t="s">
        <v>220</v>
      </c>
      <c r="JI610" s="2" t="s">
        <v>232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277</v>
      </c>
      <c r="JR610" s="2" t="s">
        <v>217</v>
      </c>
      <c r="JS610" s="2" t="s">
        <v>220</v>
      </c>
      <c r="JT610" s="2" t="s">
        <v>220</v>
      </c>
      <c r="JU610" s="2" t="s">
        <v>232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277</v>
      </c>
      <c r="KD610" s="2" t="s">
        <v>217</v>
      </c>
      <c r="KE610" s="2" t="s">
        <v>220</v>
      </c>
      <c r="KF610" s="2" t="s">
        <v>220</v>
      </c>
      <c r="KG610" s="2" t="s">
        <v>232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277</v>
      </c>
      <c r="KP610" s="2" t="s">
        <v>217</v>
      </c>
      <c r="KQ610" s="2" t="s">
        <v>220</v>
      </c>
      <c r="KR610" s="2" t="s">
        <v>220</v>
      </c>
      <c r="KS610" s="2" t="s">
        <v>232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268</v>
      </c>
      <c r="LB610" s="2" t="s">
        <v>217</v>
      </c>
      <c r="LC610" s="2" t="s">
        <v>220</v>
      </c>
      <c r="LD610" s="2" t="s">
        <v>220</v>
      </c>
      <c r="LE610" s="2" t="s">
        <v>232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254</v>
      </c>
      <c r="LN610" s="2" t="s">
        <v>217</v>
      </c>
      <c r="LO610" s="2" t="s">
        <v>220</v>
      </c>
      <c r="LP610" s="2" t="s">
        <v>220</v>
      </c>
      <c r="LQ610" s="2" t="s">
        <v>232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230</v>
      </c>
      <c r="LZ610" s="2" t="s">
        <v>270</v>
      </c>
      <c r="MA610" s="2" t="s">
        <v>3096</v>
      </c>
      <c r="MB610" s="2" t="s">
        <v>2196</v>
      </c>
      <c r="MC610" s="2" t="s">
        <v>232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230</v>
      </c>
      <c r="ML610" s="2" t="s">
        <v>270</v>
      </c>
      <c r="MM610" s="2" t="s">
        <v>421</v>
      </c>
      <c r="MN610" s="2" t="s">
        <v>4387</v>
      </c>
      <c r="MO610" s="2" t="s">
        <v>232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254</v>
      </c>
      <c r="MX610" s="2" t="s">
        <v>217</v>
      </c>
      <c r="MY610" s="2" t="s">
        <v>220</v>
      </c>
      <c r="MZ610" s="2" t="s">
        <v>220</v>
      </c>
      <c r="NA610" s="2" t="s">
        <v>232</v>
      </c>
      <c r="NB610" s="2" t="s">
        <v>220</v>
      </c>
      <c r="NC610" s="4"/>
      <c r="ND610" s="8"/>
      <c r="NE610" s="4"/>
      <c r="NF610" s="8"/>
      <c r="NG610" s="7"/>
      <c r="NH610" s="7"/>
      <c r="NI610" s="2" t="s">
        <v>268</v>
      </c>
      <c r="NJ610" s="2" t="s">
        <v>217</v>
      </c>
      <c r="NK610" s="2" t="s">
        <v>220</v>
      </c>
      <c r="NL610" s="2" t="s">
        <v>220</v>
      </c>
      <c r="NM610" s="2" t="s">
        <v>232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277</v>
      </c>
      <c r="NV610" s="2" t="s">
        <v>217</v>
      </c>
      <c r="NW610" s="2" t="s">
        <v>220</v>
      </c>
      <c r="NX610" s="2" t="s">
        <v>220</v>
      </c>
      <c r="NY610" s="2" t="s">
        <v>232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220</v>
      </c>
      <c r="OH610" s="2" t="s">
        <v>220</v>
      </c>
      <c r="OI610" s="2" t="s">
        <v>220</v>
      </c>
      <c r="OJ610" s="2" t="s">
        <v>220</v>
      </c>
      <c r="OK610" s="2" t="s">
        <v>220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220</v>
      </c>
      <c r="OT610" s="2" t="s">
        <v>220</v>
      </c>
      <c r="OU610" s="2" t="s">
        <v>220</v>
      </c>
      <c r="OV610" s="2" t="s">
        <v>220</v>
      </c>
      <c r="OW610" s="2" t="s">
        <v>220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277</v>
      </c>
      <c r="PF610" s="2" t="s">
        <v>217</v>
      </c>
      <c r="PG610" s="2" t="s">
        <v>220</v>
      </c>
      <c r="PH610" s="2" t="s">
        <v>220</v>
      </c>
      <c r="PI610" s="2" t="s">
        <v>232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220</v>
      </c>
      <c r="PS610" s="2" t="s">
        <v>220</v>
      </c>
      <c r="PT610" s="2" t="s">
        <v>220</v>
      </c>
      <c r="PU610" s="2" t="s">
        <v>220</v>
      </c>
      <c r="PV610" s="2" t="s">
        <v>220</v>
      </c>
      <c r="PW610" s="4">
        <v>105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</row>
    <row r="611">
      <c r="A611" s="2" t="s">
        <v>4388</v>
      </c>
      <c r="B611" s="2" t="s">
        <v>209</v>
      </c>
      <c r="C611" s="2" t="s">
        <v>4347</v>
      </c>
      <c r="D611" s="2" t="s">
        <v>211</v>
      </c>
      <c r="E611" s="2" t="s">
        <v>212</v>
      </c>
      <c r="F611" s="2" t="s">
        <v>4382</v>
      </c>
      <c r="G611" s="2" t="s">
        <v>4382</v>
      </c>
      <c r="H611" s="2" t="s">
        <v>4382</v>
      </c>
      <c r="I611" s="2" t="s">
        <v>4383</v>
      </c>
      <c r="J611" s="2" t="s">
        <v>215</v>
      </c>
      <c r="K611" s="2" t="s">
        <v>1074</v>
      </c>
      <c r="L611" s="3">
        <v>45.71</v>
      </c>
      <c r="M611" s="3">
        <v>48</v>
      </c>
      <c r="N611" s="3">
        <v>99.99</v>
      </c>
      <c r="O611" s="2" t="s">
        <v>537</v>
      </c>
      <c r="P611" s="2" t="s">
        <v>538</v>
      </c>
      <c r="Q611" s="2" t="s">
        <v>219</v>
      </c>
      <c r="R611" s="2" t="s">
        <v>220</v>
      </c>
      <c r="S611" s="2" t="s">
        <v>4389</v>
      </c>
      <c r="T611" s="2" t="s">
        <v>220</v>
      </c>
      <c r="U611" s="2" t="s">
        <v>223</v>
      </c>
      <c r="V611" s="2" t="s">
        <v>843</v>
      </c>
      <c r="W611" s="2" t="s">
        <v>845</v>
      </c>
      <c r="X611" s="2" t="s">
        <v>220</v>
      </c>
      <c r="Y611" s="2" t="s">
        <v>3035</v>
      </c>
      <c r="Z611" s="4">
        <v>134</v>
      </c>
      <c r="AA611" s="4">
        <f>=ROUNDDOWN(67,0)</f>
      </c>
      <c r="AB611" s="5">
        <v>2</v>
      </c>
      <c r="AC611" s="2" t="s">
        <v>220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>
        <v>4</v>
      </c>
      <c r="AQ611" s="8">
        <v>192.48</v>
      </c>
      <c r="AR611" s="4">
        <v>3</v>
      </c>
      <c r="AS611" s="8">
        <v>134.4</v>
      </c>
      <c r="AT611" s="7">
        <v>0.3333</v>
      </c>
      <c r="AU611" s="7">
        <v>0.4321</v>
      </c>
      <c r="AV611" s="4">
        <v>9</v>
      </c>
      <c r="AW611" s="8">
        <v>360.11</v>
      </c>
      <c r="AX611" s="4">
        <v>7</v>
      </c>
      <c r="AY611" s="8">
        <v>358.25</v>
      </c>
      <c r="AZ611" s="7">
        <v>0.2857</v>
      </c>
      <c r="BA611" s="7">
        <v>0.0052</v>
      </c>
      <c r="BB611" s="7">
        <v>0.5345</v>
      </c>
      <c r="BC611" s="4" t="s">
        <v>220</v>
      </c>
      <c r="BD611" s="8" t="s">
        <v>220</v>
      </c>
      <c r="BE611" s="4" t="s">
        <v>220</v>
      </c>
      <c r="BF611" s="8" t="s">
        <v>220</v>
      </c>
      <c r="BG611" s="7" t="s">
        <v>220</v>
      </c>
      <c r="BH611" s="7" t="s">
        <v>220</v>
      </c>
      <c r="BI611" s="7">
        <v>0.4415</v>
      </c>
      <c r="BJ611" s="4">
        <v>4</v>
      </c>
      <c r="BK611" s="8">
        <v>192.48</v>
      </c>
      <c r="BL611" s="2" t="s">
        <v>4390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254</v>
      </c>
      <c r="BV611" s="2" t="s">
        <v>217</v>
      </c>
      <c r="BW611" s="2" t="s">
        <v>220</v>
      </c>
      <c r="BX611" s="2" t="s">
        <v>220</v>
      </c>
      <c r="BY611" s="2" t="s">
        <v>232</v>
      </c>
      <c r="BZ611" s="2" t="s">
        <v>220</v>
      </c>
      <c r="CA611" s="4"/>
      <c r="CB611" s="8"/>
      <c r="CC611" s="4"/>
      <c r="CD611" s="8"/>
      <c r="CE611" s="7"/>
      <c r="CF611" s="7"/>
      <c r="CG611" s="2" t="s">
        <v>230</v>
      </c>
      <c r="CH611" s="2" t="s">
        <v>217</v>
      </c>
      <c r="CI611" s="2" t="s">
        <v>932</v>
      </c>
      <c r="CJ611" s="2" t="s">
        <v>385</v>
      </c>
      <c r="CK611" s="2" t="s">
        <v>232</v>
      </c>
      <c r="CL611" s="2" t="s">
        <v>220</v>
      </c>
      <c r="CM611" s="4">
        <v>1</v>
      </c>
      <c r="CN611" s="8">
        <v>36.96</v>
      </c>
      <c r="CO611" s="4"/>
      <c r="CP611" s="8"/>
      <c r="CQ611" s="7"/>
      <c r="CR611" s="7"/>
      <c r="CS611" s="2" t="s">
        <v>230</v>
      </c>
      <c r="CT611" s="2" t="s">
        <v>217</v>
      </c>
      <c r="CU611" s="2" t="s">
        <v>367</v>
      </c>
      <c r="CV611" s="2" t="s">
        <v>331</v>
      </c>
      <c r="CW611" s="2" t="s">
        <v>232</v>
      </c>
      <c r="CX611" s="2" t="s">
        <v>220</v>
      </c>
      <c r="CY611" s="4">
        <v>1</v>
      </c>
      <c r="CZ611" s="8">
        <v>51.84</v>
      </c>
      <c r="DA611" s="4"/>
      <c r="DB611" s="8"/>
      <c r="DC611" s="7"/>
      <c r="DD611" s="7"/>
      <c r="DE611" s="2" t="s">
        <v>230</v>
      </c>
      <c r="DF611" s="2" t="s">
        <v>217</v>
      </c>
      <c r="DG611" s="2" t="s">
        <v>1752</v>
      </c>
      <c r="DH611" s="2" t="s">
        <v>3967</v>
      </c>
      <c r="DI611" s="2" t="s">
        <v>232</v>
      </c>
      <c r="DJ611" s="2" t="s">
        <v>220</v>
      </c>
      <c r="DK611" s="4"/>
      <c r="DL611" s="8"/>
      <c r="DM611" s="4"/>
      <c r="DN611" s="8"/>
      <c r="DO611" s="7"/>
      <c r="DP611" s="7"/>
      <c r="DQ611" s="2" t="s">
        <v>230</v>
      </c>
      <c r="DR611" s="2" t="s">
        <v>217</v>
      </c>
      <c r="DS611" s="2" t="s">
        <v>3085</v>
      </c>
      <c r="DT611" s="2" t="s">
        <v>1448</v>
      </c>
      <c r="DU611" s="2" t="s">
        <v>232</v>
      </c>
      <c r="DV611" s="2" t="s">
        <v>220</v>
      </c>
      <c r="DW611" s="4"/>
      <c r="DX611" s="8"/>
      <c r="DY611" s="4">
        <v>2</v>
      </c>
      <c r="DZ611" s="8">
        <v>84</v>
      </c>
      <c r="EA611" s="7">
        <v>-1</v>
      </c>
      <c r="EB611" s="7">
        <v>-1</v>
      </c>
      <c r="EC611" s="2" t="s">
        <v>230</v>
      </c>
      <c r="ED611" s="2" t="s">
        <v>217</v>
      </c>
      <c r="EE611" s="2" t="s">
        <v>2068</v>
      </c>
      <c r="EF611" s="2" t="s">
        <v>367</v>
      </c>
      <c r="EG611" s="2" t="s">
        <v>269</v>
      </c>
      <c r="EH611" s="2" t="s">
        <v>220</v>
      </c>
      <c r="EI611" s="4">
        <v>2</v>
      </c>
      <c r="EJ611" s="8">
        <v>103.68</v>
      </c>
      <c r="EK611" s="4"/>
      <c r="EL611" s="8"/>
      <c r="EM611" s="7"/>
      <c r="EN611" s="7"/>
      <c r="EO611" s="2" t="s">
        <v>230</v>
      </c>
      <c r="EP611" s="2" t="s">
        <v>217</v>
      </c>
      <c r="EQ611" s="2" t="s">
        <v>4354</v>
      </c>
      <c r="ER611" s="2" t="s">
        <v>371</v>
      </c>
      <c r="ES611" s="2" t="s">
        <v>232</v>
      </c>
      <c r="ET611" s="2" t="s">
        <v>220</v>
      </c>
      <c r="EU611" s="4"/>
      <c r="EV611" s="8"/>
      <c r="EW611" s="4">
        <v>1</v>
      </c>
      <c r="EX611" s="8">
        <v>50.4</v>
      </c>
      <c r="EY611" s="7">
        <v>-1</v>
      </c>
      <c r="EZ611" s="7">
        <v>-1</v>
      </c>
      <c r="FA611" s="2" t="s">
        <v>230</v>
      </c>
      <c r="FB611" s="2" t="s">
        <v>217</v>
      </c>
      <c r="FC611" s="2" t="s">
        <v>3630</v>
      </c>
      <c r="FD611" s="2" t="s">
        <v>1982</v>
      </c>
      <c r="FE611" s="2" t="s">
        <v>232</v>
      </c>
      <c r="FF611" s="2" t="s">
        <v>220</v>
      </c>
      <c r="FG611" s="4"/>
      <c r="FH611" s="8"/>
      <c r="FI611" s="4"/>
      <c r="FJ611" s="8"/>
      <c r="FK611" s="7"/>
      <c r="FL611" s="7"/>
      <c r="FM611" s="2" t="s">
        <v>254</v>
      </c>
      <c r="FN611" s="2" t="s">
        <v>217</v>
      </c>
      <c r="FO611" s="2" t="s">
        <v>220</v>
      </c>
      <c r="FP611" s="2" t="s">
        <v>220</v>
      </c>
      <c r="FQ611" s="2" t="s">
        <v>232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230</v>
      </c>
      <c r="FZ611" s="2" t="s">
        <v>217</v>
      </c>
      <c r="GA611" s="2" t="s">
        <v>1081</v>
      </c>
      <c r="GB611" s="2" t="s">
        <v>379</v>
      </c>
      <c r="GC611" s="2" t="s">
        <v>232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277</v>
      </c>
      <c r="GL611" s="2" t="s">
        <v>217</v>
      </c>
      <c r="GM611" s="2" t="s">
        <v>220</v>
      </c>
      <c r="GN611" s="2" t="s">
        <v>220</v>
      </c>
      <c r="GO611" s="2" t="s">
        <v>232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416</v>
      </c>
      <c r="GX611" s="2" t="s">
        <v>217</v>
      </c>
      <c r="GY611" s="2" t="s">
        <v>220</v>
      </c>
      <c r="GZ611" s="2" t="s">
        <v>220</v>
      </c>
      <c r="HA611" s="2" t="s">
        <v>232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254</v>
      </c>
      <c r="HJ611" s="2" t="s">
        <v>217</v>
      </c>
      <c r="HK611" s="2" t="s">
        <v>220</v>
      </c>
      <c r="HL611" s="2" t="s">
        <v>220</v>
      </c>
      <c r="HM611" s="2" t="s">
        <v>232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230</v>
      </c>
      <c r="HV611" s="2" t="s">
        <v>217</v>
      </c>
      <c r="HW611" s="2" t="s">
        <v>1238</v>
      </c>
      <c r="HX611" s="2" t="s">
        <v>220</v>
      </c>
      <c r="HY611" s="2" t="s">
        <v>232</v>
      </c>
      <c r="HZ611" s="2" t="s">
        <v>220</v>
      </c>
      <c r="IA611" s="4"/>
      <c r="IB611" s="8"/>
      <c r="IC611" s="4"/>
      <c r="ID611" s="8"/>
      <c r="IE611" s="7"/>
      <c r="IF611" s="7"/>
      <c r="IG611" s="2" t="s">
        <v>230</v>
      </c>
      <c r="IH611" s="2" t="s">
        <v>217</v>
      </c>
      <c r="II611" s="2" t="s">
        <v>3035</v>
      </c>
      <c r="IJ611" s="2" t="s">
        <v>519</v>
      </c>
      <c r="IK611" s="2" t="s">
        <v>232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277</v>
      </c>
      <c r="IT611" s="2" t="s">
        <v>217</v>
      </c>
      <c r="IU611" s="2" t="s">
        <v>220</v>
      </c>
      <c r="IV611" s="2" t="s">
        <v>220</v>
      </c>
      <c r="IW611" s="2" t="s">
        <v>232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254</v>
      </c>
      <c r="JF611" s="2" t="s">
        <v>217</v>
      </c>
      <c r="JG611" s="2" t="s">
        <v>220</v>
      </c>
      <c r="JH611" s="2" t="s">
        <v>220</v>
      </c>
      <c r="JI611" s="2" t="s">
        <v>232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277</v>
      </c>
      <c r="JR611" s="2" t="s">
        <v>217</v>
      </c>
      <c r="JS611" s="2" t="s">
        <v>220</v>
      </c>
      <c r="JT611" s="2" t="s">
        <v>220</v>
      </c>
      <c r="JU611" s="2" t="s">
        <v>232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277</v>
      </c>
      <c r="KD611" s="2" t="s">
        <v>217</v>
      </c>
      <c r="KE611" s="2" t="s">
        <v>220</v>
      </c>
      <c r="KF611" s="2" t="s">
        <v>220</v>
      </c>
      <c r="KG611" s="2" t="s">
        <v>232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277</v>
      </c>
      <c r="KP611" s="2" t="s">
        <v>217</v>
      </c>
      <c r="KQ611" s="2" t="s">
        <v>220</v>
      </c>
      <c r="KR611" s="2" t="s">
        <v>220</v>
      </c>
      <c r="KS611" s="2" t="s">
        <v>232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268</v>
      </c>
      <c r="LB611" s="2" t="s">
        <v>217</v>
      </c>
      <c r="LC611" s="2" t="s">
        <v>220</v>
      </c>
      <c r="LD611" s="2" t="s">
        <v>220</v>
      </c>
      <c r="LE611" s="2" t="s">
        <v>232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254</v>
      </c>
      <c r="LN611" s="2" t="s">
        <v>217</v>
      </c>
      <c r="LO611" s="2" t="s">
        <v>220</v>
      </c>
      <c r="LP611" s="2" t="s">
        <v>220</v>
      </c>
      <c r="LQ611" s="2" t="s">
        <v>232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230</v>
      </c>
      <c r="LZ611" s="2" t="s">
        <v>270</v>
      </c>
      <c r="MA611" s="2" t="s">
        <v>3096</v>
      </c>
      <c r="MB611" s="2" t="s">
        <v>220</v>
      </c>
      <c r="MC611" s="2" t="s">
        <v>232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230</v>
      </c>
      <c r="ML611" s="2" t="s">
        <v>270</v>
      </c>
      <c r="MM611" s="2" t="s">
        <v>421</v>
      </c>
      <c r="MN611" s="2" t="s">
        <v>220</v>
      </c>
      <c r="MO611" s="2" t="s">
        <v>232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254</v>
      </c>
      <c r="MX611" s="2" t="s">
        <v>217</v>
      </c>
      <c r="MY611" s="2" t="s">
        <v>220</v>
      </c>
      <c r="MZ611" s="2" t="s">
        <v>220</v>
      </c>
      <c r="NA611" s="2" t="s">
        <v>232</v>
      </c>
      <c r="NB611" s="2" t="s">
        <v>220</v>
      </c>
      <c r="NC611" s="4"/>
      <c r="ND611" s="8"/>
      <c r="NE611" s="4"/>
      <c r="NF611" s="8"/>
      <c r="NG611" s="7"/>
      <c r="NH611" s="7"/>
      <c r="NI611" s="2" t="s">
        <v>268</v>
      </c>
      <c r="NJ611" s="2" t="s">
        <v>217</v>
      </c>
      <c r="NK611" s="2" t="s">
        <v>220</v>
      </c>
      <c r="NL611" s="2" t="s">
        <v>220</v>
      </c>
      <c r="NM611" s="2" t="s">
        <v>232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277</v>
      </c>
      <c r="NV611" s="2" t="s">
        <v>217</v>
      </c>
      <c r="NW611" s="2" t="s">
        <v>220</v>
      </c>
      <c r="NX611" s="2" t="s">
        <v>220</v>
      </c>
      <c r="NY611" s="2" t="s">
        <v>232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220</v>
      </c>
      <c r="OI611" s="2" t="s">
        <v>220</v>
      </c>
      <c r="OJ611" s="2" t="s">
        <v>220</v>
      </c>
      <c r="OK611" s="2" t="s">
        <v>220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220</v>
      </c>
      <c r="OT611" s="2" t="s">
        <v>220</v>
      </c>
      <c r="OU611" s="2" t="s">
        <v>220</v>
      </c>
      <c r="OV611" s="2" t="s">
        <v>220</v>
      </c>
      <c r="OW611" s="2" t="s">
        <v>220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277</v>
      </c>
      <c r="PF611" s="2" t="s">
        <v>217</v>
      </c>
      <c r="PG611" s="2" t="s">
        <v>220</v>
      </c>
      <c r="PH611" s="2" t="s">
        <v>220</v>
      </c>
      <c r="PI611" s="2" t="s">
        <v>232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220</v>
      </c>
      <c r="PS611" s="2" t="s">
        <v>220</v>
      </c>
      <c r="PT611" s="2" t="s">
        <v>220</v>
      </c>
      <c r="PU611" s="2" t="s">
        <v>220</v>
      </c>
      <c r="PV611" s="2" t="s">
        <v>220</v>
      </c>
      <c r="PW611" s="4">
        <v>134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</row>
    <row r="612">
      <c r="A612" s="2" t="s">
        <v>4391</v>
      </c>
      <c r="B612" s="2" t="s">
        <v>209</v>
      </c>
      <c r="C612" s="2" t="s">
        <v>4347</v>
      </c>
      <c r="D612" s="2" t="s">
        <v>211</v>
      </c>
      <c r="E612" s="2" t="s">
        <v>212</v>
      </c>
      <c r="F612" s="2" t="s">
        <v>4382</v>
      </c>
      <c r="G612" s="2" t="s">
        <v>4382</v>
      </c>
      <c r="H612" s="2" t="s">
        <v>4382</v>
      </c>
      <c r="I612" s="2" t="s">
        <v>4383</v>
      </c>
      <c r="J612" s="2" t="s">
        <v>282</v>
      </c>
      <c r="K612" s="2" t="s">
        <v>1074</v>
      </c>
      <c r="L612" s="3">
        <v>50.28</v>
      </c>
      <c r="M612" s="3">
        <v>52.79</v>
      </c>
      <c r="N612" s="3">
        <v>109.99</v>
      </c>
      <c r="O612" s="2" t="s">
        <v>537</v>
      </c>
      <c r="P612" s="2" t="s">
        <v>538</v>
      </c>
      <c r="Q612" s="2" t="s">
        <v>219</v>
      </c>
      <c r="R612" s="2" t="s">
        <v>220</v>
      </c>
      <c r="S612" s="2" t="s">
        <v>4389</v>
      </c>
      <c r="T612" s="2" t="s">
        <v>220</v>
      </c>
      <c r="U612" s="2" t="s">
        <v>223</v>
      </c>
      <c r="V612" s="2" t="s">
        <v>843</v>
      </c>
      <c r="W612" s="2" t="s">
        <v>845</v>
      </c>
      <c r="X612" s="2" t="s">
        <v>220</v>
      </c>
      <c r="Y612" s="2" t="s">
        <v>3035</v>
      </c>
      <c r="Z612" s="4">
        <v>162</v>
      </c>
      <c r="AA612" s="4">
        <f>=ROUNDDOWN(81,0)</f>
      </c>
      <c r="AB612" s="5">
        <v>2</v>
      </c>
      <c r="AC612" s="2" t="s">
        <v>220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5</v>
      </c>
      <c r="AQ612" s="8">
        <v>167.63</v>
      </c>
      <c r="AR612" s="4">
        <v>4</v>
      </c>
      <c r="AS612" s="8">
        <v>223.85</v>
      </c>
      <c r="AT612" s="7">
        <v>0.25</v>
      </c>
      <c r="AU612" s="7">
        <v>-0.2512</v>
      </c>
      <c r="AV612" s="4" t="s">
        <v>220</v>
      </c>
      <c r="AW612" s="8" t="s">
        <v>220</v>
      </c>
      <c r="AX612" s="4" t="s">
        <v>220</v>
      </c>
      <c r="AY612" s="8" t="s">
        <v>220</v>
      </c>
      <c r="AZ612" s="7" t="s">
        <v>220</v>
      </c>
      <c r="BA612" s="7" t="s">
        <v>220</v>
      </c>
      <c r="BB612" s="7">
        <v>0.4655</v>
      </c>
      <c r="BC612" s="4" t="s">
        <v>220</v>
      </c>
      <c r="BD612" s="8" t="s">
        <v>220</v>
      </c>
      <c r="BE612" s="4" t="s">
        <v>220</v>
      </c>
      <c r="BF612" s="8" t="s">
        <v>220</v>
      </c>
      <c r="BG612" s="7" t="s">
        <v>220</v>
      </c>
      <c r="BH612" s="7" t="s">
        <v>220</v>
      </c>
      <c r="BI612" s="7" t="s">
        <v>220</v>
      </c>
      <c r="BJ612" s="4">
        <v>5</v>
      </c>
      <c r="BK612" s="8">
        <v>167.63</v>
      </c>
      <c r="BL612" s="2" t="s">
        <v>4380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254</v>
      </c>
      <c r="BV612" s="2" t="s">
        <v>217</v>
      </c>
      <c r="BW612" s="2" t="s">
        <v>220</v>
      </c>
      <c r="BX612" s="2" t="s">
        <v>220</v>
      </c>
      <c r="BY612" s="2" t="s">
        <v>232</v>
      </c>
      <c r="BZ612" s="2" t="s">
        <v>220</v>
      </c>
      <c r="CA612" s="4"/>
      <c r="CB612" s="8"/>
      <c r="CC612" s="4"/>
      <c r="CD612" s="8"/>
      <c r="CE612" s="7"/>
      <c r="CF612" s="7"/>
      <c r="CG612" s="2" t="s">
        <v>230</v>
      </c>
      <c r="CH612" s="2" t="s">
        <v>217</v>
      </c>
      <c r="CI612" s="2" t="s">
        <v>932</v>
      </c>
      <c r="CJ612" s="2" t="s">
        <v>378</v>
      </c>
      <c r="CK612" s="2" t="s">
        <v>232</v>
      </c>
      <c r="CL612" s="2" t="s">
        <v>220</v>
      </c>
      <c r="CM612" s="4">
        <v>3</v>
      </c>
      <c r="CN612" s="8">
        <v>87.12</v>
      </c>
      <c r="CO612" s="4"/>
      <c r="CP612" s="8"/>
      <c r="CQ612" s="7"/>
      <c r="CR612" s="7"/>
      <c r="CS612" s="2" t="s">
        <v>230</v>
      </c>
      <c r="CT612" s="2" t="s">
        <v>217</v>
      </c>
      <c r="CU612" s="2" t="s">
        <v>367</v>
      </c>
      <c r="CV612" s="2" t="s">
        <v>1884</v>
      </c>
      <c r="CW612" s="2" t="s">
        <v>232</v>
      </c>
      <c r="CX612" s="2" t="s">
        <v>220</v>
      </c>
      <c r="CY612" s="4"/>
      <c r="CZ612" s="8"/>
      <c r="DA612" s="4">
        <v>2</v>
      </c>
      <c r="DB612" s="8">
        <v>114.04</v>
      </c>
      <c r="DC612" s="7">
        <v>-1</v>
      </c>
      <c r="DD612" s="7">
        <v>-1</v>
      </c>
      <c r="DE612" s="2" t="s">
        <v>230</v>
      </c>
      <c r="DF612" s="2" t="s">
        <v>217</v>
      </c>
      <c r="DG612" s="2" t="s">
        <v>1752</v>
      </c>
      <c r="DH612" s="2" t="s">
        <v>401</v>
      </c>
      <c r="DI612" s="2" t="s">
        <v>232</v>
      </c>
      <c r="DJ612" s="2" t="s">
        <v>220</v>
      </c>
      <c r="DK612" s="4">
        <v>1</v>
      </c>
      <c r="DL612" s="8">
        <v>52.79</v>
      </c>
      <c r="DM612" s="4"/>
      <c r="DN612" s="8"/>
      <c r="DO612" s="7"/>
      <c r="DP612" s="7"/>
      <c r="DQ612" s="2" t="s">
        <v>230</v>
      </c>
      <c r="DR612" s="2" t="s">
        <v>217</v>
      </c>
      <c r="DS612" s="2" t="s">
        <v>3085</v>
      </c>
      <c r="DT612" s="2" t="s">
        <v>2895</v>
      </c>
      <c r="DU612" s="2" t="s">
        <v>232</v>
      </c>
      <c r="DV612" s="2" t="s">
        <v>220</v>
      </c>
      <c r="DW612" s="4"/>
      <c r="DX612" s="8"/>
      <c r="DY612" s="4">
        <v>1</v>
      </c>
      <c r="DZ612" s="8">
        <v>52.79</v>
      </c>
      <c r="EA612" s="7">
        <v>-1</v>
      </c>
      <c r="EB612" s="7">
        <v>-1</v>
      </c>
      <c r="EC612" s="2" t="s">
        <v>230</v>
      </c>
      <c r="ED612" s="2" t="s">
        <v>217</v>
      </c>
      <c r="EE612" s="2" t="s">
        <v>2068</v>
      </c>
      <c r="EF612" s="2" t="s">
        <v>4366</v>
      </c>
      <c r="EG612" s="2" t="s">
        <v>269</v>
      </c>
      <c r="EH612" s="2" t="s">
        <v>220</v>
      </c>
      <c r="EI612" s="4"/>
      <c r="EJ612" s="8"/>
      <c r="EK612" s="4">
        <v>1</v>
      </c>
      <c r="EL612" s="8">
        <v>57.02</v>
      </c>
      <c r="EM612" s="7">
        <v>-1</v>
      </c>
      <c r="EN612" s="7">
        <v>-1</v>
      </c>
      <c r="EO612" s="2" t="s">
        <v>230</v>
      </c>
      <c r="EP612" s="2" t="s">
        <v>217</v>
      </c>
      <c r="EQ612" s="2" t="s">
        <v>4354</v>
      </c>
      <c r="ER612" s="2" t="s">
        <v>777</v>
      </c>
      <c r="ES612" s="2" t="s">
        <v>232</v>
      </c>
      <c r="ET612" s="2" t="s">
        <v>220</v>
      </c>
      <c r="EU612" s="4">
        <v>1</v>
      </c>
      <c r="EV612" s="8">
        <v>27.72</v>
      </c>
      <c r="EW612" s="4"/>
      <c r="EX612" s="8"/>
      <c r="EY612" s="7"/>
      <c r="EZ612" s="7"/>
      <c r="FA612" s="2" t="s">
        <v>230</v>
      </c>
      <c r="FB612" s="2" t="s">
        <v>217</v>
      </c>
      <c r="FC612" s="2" t="s">
        <v>3630</v>
      </c>
      <c r="FD612" s="2" t="s">
        <v>1041</v>
      </c>
      <c r="FE612" s="2" t="s">
        <v>232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254</v>
      </c>
      <c r="FN612" s="2" t="s">
        <v>217</v>
      </c>
      <c r="FO612" s="2" t="s">
        <v>220</v>
      </c>
      <c r="FP612" s="2" t="s">
        <v>220</v>
      </c>
      <c r="FQ612" s="2" t="s">
        <v>232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230</v>
      </c>
      <c r="FZ612" s="2" t="s">
        <v>217</v>
      </c>
      <c r="GA612" s="2" t="s">
        <v>1081</v>
      </c>
      <c r="GB612" s="2" t="s">
        <v>379</v>
      </c>
      <c r="GC612" s="2" t="s">
        <v>232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277</v>
      </c>
      <c r="GL612" s="2" t="s">
        <v>217</v>
      </c>
      <c r="GM612" s="2" t="s">
        <v>220</v>
      </c>
      <c r="GN612" s="2" t="s">
        <v>220</v>
      </c>
      <c r="GO612" s="2" t="s">
        <v>232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416</v>
      </c>
      <c r="GX612" s="2" t="s">
        <v>217</v>
      </c>
      <c r="GY612" s="2" t="s">
        <v>220</v>
      </c>
      <c r="GZ612" s="2" t="s">
        <v>220</v>
      </c>
      <c r="HA612" s="2" t="s">
        <v>232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254</v>
      </c>
      <c r="HJ612" s="2" t="s">
        <v>217</v>
      </c>
      <c r="HK612" s="2" t="s">
        <v>220</v>
      </c>
      <c r="HL612" s="2" t="s">
        <v>220</v>
      </c>
      <c r="HM612" s="2" t="s">
        <v>232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230</v>
      </c>
      <c r="HV612" s="2" t="s">
        <v>217</v>
      </c>
      <c r="HW612" s="2" t="s">
        <v>1238</v>
      </c>
      <c r="HX612" s="2" t="s">
        <v>220</v>
      </c>
      <c r="HY612" s="2" t="s">
        <v>232</v>
      </c>
      <c r="HZ612" s="2" t="s">
        <v>220</v>
      </c>
      <c r="IA612" s="4"/>
      <c r="IB612" s="8"/>
      <c r="IC612" s="4"/>
      <c r="ID612" s="8"/>
      <c r="IE612" s="7"/>
      <c r="IF612" s="7"/>
      <c r="IG612" s="2" t="s">
        <v>230</v>
      </c>
      <c r="IH612" s="2" t="s">
        <v>217</v>
      </c>
      <c r="II612" s="2" t="s">
        <v>3035</v>
      </c>
      <c r="IJ612" s="2" t="s">
        <v>220</v>
      </c>
      <c r="IK612" s="2" t="s">
        <v>232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277</v>
      </c>
      <c r="IT612" s="2" t="s">
        <v>217</v>
      </c>
      <c r="IU612" s="2" t="s">
        <v>220</v>
      </c>
      <c r="IV612" s="2" t="s">
        <v>220</v>
      </c>
      <c r="IW612" s="2" t="s">
        <v>232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254</v>
      </c>
      <c r="JF612" s="2" t="s">
        <v>217</v>
      </c>
      <c r="JG612" s="2" t="s">
        <v>220</v>
      </c>
      <c r="JH612" s="2" t="s">
        <v>220</v>
      </c>
      <c r="JI612" s="2" t="s">
        <v>232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277</v>
      </c>
      <c r="JR612" s="2" t="s">
        <v>217</v>
      </c>
      <c r="JS612" s="2" t="s">
        <v>220</v>
      </c>
      <c r="JT612" s="2" t="s">
        <v>220</v>
      </c>
      <c r="JU612" s="2" t="s">
        <v>232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277</v>
      </c>
      <c r="KD612" s="2" t="s">
        <v>217</v>
      </c>
      <c r="KE612" s="2" t="s">
        <v>220</v>
      </c>
      <c r="KF612" s="2" t="s">
        <v>220</v>
      </c>
      <c r="KG612" s="2" t="s">
        <v>232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277</v>
      </c>
      <c r="KP612" s="2" t="s">
        <v>217</v>
      </c>
      <c r="KQ612" s="2" t="s">
        <v>220</v>
      </c>
      <c r="KR612" s="2" t="s">
        <v>220</v>
      </c>
      <c r="KS612" s="2" t="s">
        <v>232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268</v>
      </c>
      <c r="LB612" s="2" t="s">
        <v>217</v>
      </c>
      <c r="LC612" s="2" t="s">
        <v>220</v>
      </c>
      <c r="LD612" s="2" t="s">
        <v>220</v>
      </c>
      <c r="LE612" s="2" t="s">
        <v>232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254</v>
      </c>
      <c r="LN612" s="2" t="s">
        <v>217</v>
      </c>
      <c r="LO612" s="2" t="s">
        <v>220</v>
      </c>
      <c r="LP612" s="2" t="s">
        <v>220</v>
      </c>
      <c r="LQ612" s="2" t="s">
        <v>232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270</v>
      </c>
      <c r="MA612" s="2" t="s">
        <v>3096</v>
      </c>
      <c r="MB612" s="2" t="s">
        <v>3966</v>
      </c>
      <c r="MC612" s="2" t="s">
        <v>232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230</v>
      </c>
      <c r="ML612" s="2" t="s">
        <v>270</v>
      </c>
      <c r="MM612" s="2" t="s">
        <v>421</v>
      </c>
      <c r="MN612" s="2" t="s">
        <v>3392</v>
      </c>
      <c r="MO612" s="2" t="s">
        <v>232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254</v>
      </c>
      <c r="MX612" s="2" t="s">
        <v>217</v>
      </c>
      <c r="MY612" s="2" t="s">
        <v>220</v>
      </c>
      <c r="MZ612" s="2" t="s">
        <v>220</v>
      </c>
      <c r="NA612" s="2" t="s">
        <v>232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268</v>
      </c>
      <c r="NJ612" s="2" t="s">
        <v>217</v>
      </c>
      <c r="NK612" s="2" t="s">
        <v>220</v>
      </c>
      <c r="NL612" s="2" t="s">
        <v>220</v>
      </c>
      <c r="NM612" s="2" t="s">
        <v>232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277</v>
      </c>
      <c r="NV612" s="2" t="s">
        <v>217</v>
      </c>
      <c r="NW612" s="2" t="s">
        <v>220</v>
      </c>
      <c r="NX612" s="2" t="s">
        <v>220</v>
      </c>
      <c r="NY612" s="2" t="s">
        <v>232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220</v>
      </c>
      <c r="OH612" s="2" t="s">
        <v>220</v>
      </c>
      <c r="OI612" s="2" t="s">
        <v>220</v>
      </c>
      <c r="OJ612" s="2" t="s">
        <v>220</v>
      </c>
      <c r="OK612" s="2" t="s">
        <v>220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220</v>
      </c>
      <c r="OT612" s="2" t="s">
        <v>220</v>
      </c>
      <c r="OU612" s="2" t="s">
        <v>220</v>
      </c>
      <c r="OV612" s="2" t="s">
        <v>220</v>
      </c>
      <c r="OW612" s="2" t="s">
        <v>220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277</v>
      </c>
      <c r="PF612" s="2" t="s">
        <v>217</v>
      </c>
      <c r="PG612" s="2" t="s">
        <v>220</v>
      </c>
      <c r="PH612" s="2" t="s">
        <v>220</v>
      </c>
      <c r="PI612" s="2" t="s">
        <v>232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220</v>
      </c>
      <c r="PS612" s="2" t="s">
        <v>220</v>
      </c>
      <c r="PT612" s="2" t="s">
        <v>220</v>
      </c>
      <c r="PU612" s="2" t="s">
        <v>220</v>
      </c>
      <c r="PV612" s="2" t="s">
        <v>220</v>
      </c>
      <c r="PW612" s="4">
        <v>162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</row>
    <row r="613">
      <c r="A613" s="2" t="s">
        <v>4392</v>
      </c>
      <c r="B613" s="2" t="s">
        <v>209</v>
      </c>
      <c r="C613" s="2" t="s">
        <v>4347</v>
      </c>
      <c r="D613" s="2" t="s">
        <v>211</v>
      </c>
      <c r="E613" s="2" t="s">
        <v>212</v>
      </c>
      <c r="F613" s="2" t="s">
        <v>4393</v>
      </c>
      <c r="G613" s="2" t="s">
        <v>4393</v>
      </c>
      <c r="H613" s="2" t="s">
        <v>4393</v>
      </c>
      <c r="I613" s="2" t="s">
        <v>4394</v>
      </c>
      <c r="J613" s="2" t="s">
        <v>215</v>
      </c>
      <c r="K613" s="2" t="s">
        <v>1329</v>
      </c>
      <c r="L613" s="3">
        <v>45.71</v>
      </c>
      <c r="M613" s="3">
        <v>48</v>
      </c>
      <c r="N613" s="3">
        <v>99.99</v>
      </c>
      <c r="O613" s="2" t="s">
        <v>217</v>
      </c>
      <c r="P613" s="2" t="s">
        <v>538</v>
      </c>
      <c r="Q613" s="2" t="s">
        <v>219</v>
      </c>
      <c r="R613" s="2" t="s">
        <v>220</v>
      </c>
      <c r="S613" s="2" t="s">
        <v>4395</v>
      </c>
      <c r="T613" s="2" t="s">
        <v>220</v>
      </c>
      <c r="U613" s="2" t="s">
        <v>223</v>
      </c>
      <c r="V613" s="2" t="s">
        <v>1033</v>
      </c>
      <c r="W613" s="2" t="s">
        <v>845</v>
      </c>
      <c r="X613" s="2" t="s">
        <v>220</v>
      </c>
      <c r="Y613" s="2" t="s">
        <v>546</v>
      </c>
      <c r="Z613" s="4">
        <v>18</v>
      </c>
      <c r="AA613" s="4">
        <f>=ROUNDDOWN(6,0)</f>
      </c>
      <c r="AB613" s="5">
        <v>3</v>
      </c>
      <c r="AC613" s="2" t="s">
        <v>220</v>
      </c>
      <c r="AD613" s="4"/>
      <c r="AE613" s="4"/>
      <c r="AF613" s="6">
        <v>65</v>
      </c>
      <c r="AG613" s="6"/>
      <c r="AH613" s="7">
        <v>0.8571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7</v>
      </c>
      <c r="AQ613" s="8">
        <v>182.4</v>
      </c>
      <c r="AR613" s="4">
        <v>14</v>
      </c>
      <c r="AS613" s="8">
        <v>663.84</v>
      </c>
      <c r="AT613" s="7">
        <v>-0.5</v>
      </c>
      <c r="AU613" s="7">
        <v>-0.7252</v>
      </c>
      <c r="AV613" s="4">
        <v>7</v>
      </c>
      <c r="AW613" s="8">
        <v>182.4</v>
      </c>
      <c r="AX613" s="4">
        <v>22</v>
      </c>
      <c r="AY613" s="8">
        <v>1079.83</v>
      </c>
      <c r="AZ613" s="7">
        <v>-0.6818</v>
      </c>
      <c r="BA613" s="7">
        <v>-0.8311</v>
      </c>
      <c r="BB613" s="7">
        <v>1</v>
      </c>
      <c r="BC613" s="4">
        <v>11</v>
      </c>
      <c r="BD613" s="8">
        <v>362.83</v>
      </c>
      <c r="BE613" s="4">
        <v>40</v>
      </c>
      <c r="BF613" s="8">
        <v>1995.41</v>
      </c>
      <c r="BG613" s="7">
        <v>-0.725</v>
      </c>
      <c r="BH613" s="7">
        <v>-0.8182</v>
      </c>
      <c r="BI613" s="7">
        <v>0.5027</v>
      </c>
      <c r="BJ613" s="4">
        <v>7</v>
      </c>
      <c r="BK613" s="8">
        <v>182.4</v>
      </c>
      <c r="BL613" s="2" t="s">
        <v>4396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254</v>
      </c>
      <c r="BV613" s="2" t="s">
        <v>217</v>
      </c>
      <c r="BW613" s="2" t="s">
        <v>220</v>
      </c>
      <c r="BX613" s="2" t="s">
        <v>220</v>
      </c>
      <c r="BY613" s="2" t="s">
        <v>232</v>
      </c>
      <c r="BZ613" s="2" t="s">
        <v>220</v>
      </c>
      <c r="CA613" s="4"/>
      <c r="CB613" s="8"/>
      <c r="CC613" s="4"/>
      <c r="CD613" s="8"/>
      <c r="CE613" s="7"/>
      <c r="CF613" s="7"/>
      <c r="CG613" s="2" t="s">
        <v>230</v>
      </c>
      <c r="CH613" s="2" t="s">
        <v>217</v>
      </c>
      <c r="CI613" s="2" t="s">
        <v>375</v>
      </c>
      <c r="CJ613" s="2" t="s">
        <v>3966</v>
      </c>
      <c r="CK613" s="2" t="s">
        <v>232</v>
      </c>
      <c r="CL613" s="2" t="s">
        <v>220</v>
      </c>
      <c r="CM613" s="4">
        <v>6</v>
      </c>
      <c r="CN613" s="8">
        <v>158.4</v>
      </c>
      <c r="CO613" s="4"/>
      <c r="CP613" s="8"/>
      <c r="CQ613" s="7"/>
      <c r="CR613" s="7"/>
      <c r="CS613" s="2" t="s">
        <v>230</v>
      </c>
      <c r="CT613" s="2" t="s">
        <v>217</v>
      </c>
      <c r="CU613" s="2" t="s">
        <v>367</v>
      </c>
      <c r="CV613" s="2" t="s">
        <v>1898</v>
      </c>
      <c r="CW613" s="2" t="s">
        <v>269</v>
      </c>
      <c r="CX613" s="2" t="s">
        <v>220</v>
      </c>
      <c r="CY613" s="4"/>
      <c r="CZ613" s="8"/>
      <c r="DA613" s="4">
        <v>1</v>
      </c>
      <c r="DB613" s="8">
        <v>51.84</v>
      </c>
      <c r="DC613" s="7">
        <v>-1</v>
      </c>
      <c r="DD613" s="7">
        <v>-1</v>
      </c>
      <c r="DE613" s="2" t="s">
        <v>230</v>
      </c>
      <c r="DF613" s="2" t="s">
        <v>217</v>
      </c>
      <c r="DG613" s="2" t="s">
        <v>1961</v>
      </c>
      <c r="DH613" s="2" t="s">
        <v>4397</v>
      </c>
      <c r="DI613" s="2" t="s">
        <v>232</v>
      </c>
      <c r="DJ613" s="2" t="s">
        <v>220</v>
      </c>
      <c r="DK613" s="4"/>
      <c r="DL613" s="8"/>
      <c r="DM613" s="4">
        <v>9</v>
      </c>
      <c r="DN613" s="8">
        <v>432</v>
      </c>
      <c r="DO613" s="7">
        <v>-1</v>
      </c>
      <c r="DP613" s="7">
        <v>-1</v>
      </c>
      <c r="DQ613" s="2" t="s">
        <v>230</v>
      </c>
      <c r="DR613" s="2" t="s">
        <v>217</v>
      </c>
      <c r="DS613" s="2" t="s">
        <v>4352</v>
      </c>
      <c r="DT613" s="2" t="s">
        <v>1036</v>
      </c>
      <c r="DU613" s="2" t="s">
        <v>232</v>
      </c>
      <c r="DV613" s="2" t="s">
        <v>220</v>
      </c>
      <c r="DW613" s="4">
        <v>1</v>
      </c>
      <c r="DX613" s="8">
        <v>24</v>
      </c>
      <c r="DY613" s="4">
        <v>4</v>
      </c>
      <c r="DZ613" s="8">
        <v>180</v>
      </c>
      <c r="EA613" s="7">
        <v>-0.75</v>
      </c>
      <c r="EB613" s="7">
        <v>-0.8667</v>
      </c>
      <c r="EC613" s="2" t="s">
        <v>230</v>
      </c>
      <c r="ED613" s="2" t="s">
        <v>217</v>
      </c>
      <c r="EE613" s="2" t="s">
        <v>4398</v>
      </c>
      <c r="EF613" s="2" t="s">
        <v>3085</v>
      </c>
      <c r="EG613" s="2" t="s">
        <v>269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230</v>
      </c>
      <c r="EP613" s="2" t="s">
        <v>217</v>
      </c>
      <c r="EQ613" s="2" t="s">
        <v>4354</v>
      </c>
      <c r="ER613" s="2" t="s">
        <v>1968</v>
      </c>
      <c r="ES613" s="2" t="s">
        <v>232</v>
      </c>
      <c r="ET613" s="2" t="s">
        <v>220</v>
      </c>
      <c r="EU613" s="4"/>
      <c r="EV613" s="8"/>
      <c r="EW613" s="4"/>
      <c r="EX613" s="8"/>
      <c r="EY613" s="7"/>
      <c r="EZ613" s="7"/>
      <c r="FA613" s="2" t="s">
        <v>230</v>
      </c>
      <c r="FB613" s="2" t="s">
        <v>217</v>
      </c>
      <c r="FC613" s="2" t="s">
        <v>3630</v>
      </c>
      <c r="FD613" s="2" t="s">
        <v>3080</v>
      </c>
      <c r="FE613" s="2" t="s">
        <v>232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254</v>
      </c>
      <c r="FN613" s="2" t="s">
        <v>217</v>
      </c>
      <c r="FO613" s="2" t="s">
        <v>220</v>
      </c>
      <c r="FP613" s="2" t="s">
        <v>220</v>
      </c>
      <c r="FQ613" s="2" t="s">
        <v>232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230</v>
      </c>
      <c r="FZ613" s="2" t="s">
        <v>217</v>
      </c>
      <c r="GA613" s="2" t="s">
        <v>1081</v>
      </c>
      <c r="GB613" s="2" t="s">
        <v>400</v>
      </c>
      <c r="GC613" s="2" t="s">
        <v>232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277</v>
      </c>
      <c r="GL613" s="2" t="s">
        <v>217</v>
      </c>
      <c r="GM613" s="2" t="s">
        <v>220</v>
      </c>
      <c r="GN613" s="2" t="s">
        <v>220</v>
      </c>
      <c r="GO613" s="2" t="s">
        <v>232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277</v>
      </c>
      <c r="GX613" s="2" t="s">
        <v>217</v>
      </c>
      <c r="GY613" s="2" t="s">
        <v>220</v>
      </c>
      <c r="GZ613" s="2" t="s">
        <v>220</v>
      </c>
      <c r="HA613" s="2" t="s">
        <v>232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254</v>
      </c>
      <c r="HJ613" s="2" t="s">
        <v>217</v>
      </c>
      <c r="HK613" s="2" t="s">
        <v>220</v>
      </c>
      <c r="HL613" s="2" t="s">
        <v>220</v>
      </c>
      <c r="HM613" s="2" t="s">
        <v>232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230</v>
      </c>
      <c r="HV613" s="2" t="s">
        <v>217</v>
      </c>
      <c r="HW613" s="2" t="s">
        <v>1238</v>
      </c>
      <c r="HX613" s="2" t="s">
        <v>220</v>
      </c>
      <c r="HY613" s="2" t="s">
        <v>232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230</v>
      </c>
      <c r="IH613" s="2" t="s">
        <v>217</v>
      </c>
      <c r="II613" s="2" t="s">
        <v>1961</v>
      </c>
      <c r="IJ613" s="2" t="s">
        <v>220</v>
      </c>
      <c r="IK613" s="2" t="s">
        <v>232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277</v>
      </c>
      <c r="IT613" s="2" t="s">
        <v>217</v>
      </c>
      <c r="IU613" s="2" t="s">
        <v>220</v>
      </c>
      <c r="IV613" s="2" t="s">
        <v>220</v>
      </c>
      <c r="IW613" s="2" t="s">
        <v>232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254</v>
      </c>
      <c r="JF613" s="2" t="s">
        <v>217</v>
      </c>
      <c r="JG613" s="2" t="s">
        <v>220</v>
      </c>
      <c r="JH613" s="2" t="s">
        <v>220</v>
      </c>
      <c r="JI613" s="2" t="s">
        <v>232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277</v>
      </c>
      <c r="JR613" s="2" t="s">
        <v>217</v>
      </c>
      <c r="JS613" s="2" t="s">
        <v>220</v>
      </c>
      <c r="JT613" s="2" t="s">
        <v>220</v>
      </c>
      <c r="JU613" s="2" t="s">
        <v>232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277</v>
      </c>
      <c r="KD613" s="2" t="s">
        <v>217</v>
      </c>
      <c r="KE613" s="2" t="s">
        <v>220</v>
      </c>
      <c r="KF613" s="2" t="s">
        <v>220</v>
      </c>
      <c r="KG613" s="2" t="s">
        <v>232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277</v>
      </c>
      <c r="KP613" s="2" t="s">
        <v>217</v>
      </c>
      <c r="KQ613" s="2" t="s">
        <v>220</v>
      </c>
      <c r="KR613" s="2" t="s">
        <v>220</v>
      </c>
      <c r="KS613" s="2" t="s">
        <v>232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268</v>
      </c>
      <c r="LB613" s="2" t="s">
        <v>217</v>
      </c>
      <c r="LC613" s="2" t="s">
        <v>220</v>
      </c>
      <c r="LD613" s="2" t="s">
        <v>220</v>
      </c>
      <c r="LE613" s="2" t="s">
        <v>232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254</v>
      </c>
      <c r="LN613" s="2" t="s">
        <v>217</v>
      </c>
      <c r="LO613" s="2" t="s">
        <v>220</v>
      </c>
      <c r="LP613" s="2" t="s">
        <v>220</v>
      </c>
      <c r="LQ613" s="2" t="s">
        <v>232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230</v>
      </c>
      <c r="LZ613" s="2" t="s">
        <v>270</v>
      </c>
      <c r="MA613" s="2" t="s">
        <v>886</v>
      </c>
      <c r="MB613" s="2" t="s">
        <v>220</v>
      </c>
      <c r="MC613" s="2" t="s">
        <v>232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230</v>
      </c>
      <c r="ML613" s="2" t="s">
        <v>270</v>
      </c>
      <c r="MM613" s="2" t="s">
        <v>421</v>
      </c>
      <c r="MN613" s="2" t="s">
        <v>220</v>
      </c>
      <c r="MO613" s="2" t="s">
        <v>232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230</v>
      </c>
      <c r="MX613" s="2" t="s">
        <v>274</v>
      </c>
      <c r="MY613" s="2" t="s">
        <v>3035</v>
      </c>
      <c r="MZ613" s="2" t="s">
        <v>4179</v>
      </c>
      <c r="NA613" s="2" t="s">
        <v>232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268</v>
      </c>
      <c r="NJ613" s="2" t="s">
        <v>217</v>
      </c>
      <c r="NK613" s="2" t="s">
        <v>220</v>
      </c>
      <c r="NL613" s="2" t="s">
        <v>220</v>
      </c>
      <c r="NM613" s="2" t="s">
        <v>232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277</v>
      </c>
      <c r="NV613" s="2" t="s">
        <v>217</v>
      </c>
      <c r="NW613" s="2" t="s">
        <v>220</v>
      </c>
      <c r="NX613" s="2" t="s">
        <v>220</v>
      </c>
      <c r="NY613" s="2" t="s">
        <v>232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220</v>
      </c>
      <c r="OH613" s="2" t="s">
        <v>220</v>
      </c>
      <c r="OI613" s="2" t="s">
        <v>220</v>
      </c>
      <c r="OJ613" s="2" t="s">
        <v>220</v>
      </c>
      <c r="OK613" s="2" t="s">
        <v>220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220</v>
      </c>
      <c r="OT613" s="2" t="s">
        <v>220</v>
      </c>
      <c r="OU613" s="2" t="s">
        <v>220</v>
      </c>
      <c r="OV613" s="2" t="s">
        <v>220</v>
      </c>
      <c r="OW613" s="2" t="s">
        <v>220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277</v>
      </c>
      <c r="PF613" s="2" t="s">
        <v>217</v>
      </c>
      <c r="PG613" s="2" t="s">
        <v>220</v>
      </c>
      <c r="PH613" s="2" t="s">
        <v>220</v>
      </c>
      <c r="PI613" s="2" t="s">
        <v>232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220</v>
      </c>
      <c r="PS613" s="2" t="s">
        <v>220</v>
      </c>
      <c r="PT613" s="2" t="s">
        <v>220</v>
      </c>
      <c r="PU613" s="2" t="s">
        <v>220</v>
      </c>
      <c r="PV613" s="2" t="s">
        <v>220</v>
      </c>
      <c r="PW613" s="4">
        <v>18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</row>
    <row r="614">
      <c r="A614" s="2" t="s">
        <v>4399</v>
      </c>
      <c r="B614" s="2" t="s">
        <v>209</v>
      </c>
      <c r="C614" s="2" t="s">
        <v>4347</v>
      </c>
      <c r="D614" s="2" t="s">
        <v>211</v>
      </c>
      <c r="E614" s="2" t="s">
        <v>212</v>
      </c>
      <c r="F614" s="2" t="s">
        <v>4393</v>
      </c>
      <c r="G614" s="2" t="s">
        <v>4393</v>
      </c>
      <c r="H614" s="2" t="s">
        <v>4393</v>
      </c>
      <c r="I614" s="2" t="s">
        <v>4394</v>
      </c>
      <c r="J614" s="2" t="s">
        <v>282</v>
      </c>
      <c r="K614" s="2" t="s">
        <v>1329</v>
      </c>
      <c r="L614" s="3">
        <v>50.28</v>
      </c>
      <c r="M614" s="3">
        <v>52.79</v>
      </c>
      <c r="N614" s="3">
        <v>109.99</v>
      </c>
      <c r="O614" s="2" t="s">
        <v>537</v>
      </c>
      <c r="P614" s="2" t="s">
        <v>538</v>
      </c>
      <c r="Q614" s="2" t="s">
        <v>219</v>
      </c>
      <c r="R614" s="2" t="s">
        <v>220</v>
      </c>
      <c r="S614" s="2" t="s">
        <v>4395</v>
      </c>
      <c r="T614" s="2" t="s">
        <v>220</v>
      </c>
      <c r="U614" s="2" t="s">
        <v>223</v>
      </c>
      <c r="V614" s="2" t="s">
        <v>1033</v>
      </c>
      <c r="W614" s="2" t="s">
        <v>845</v>
      </c>
      <c r="X614" s="2" t="s">
        <v>220</v>
      </c>
      <c r="Y614" s="2" t="s">
        <v>546</v>
      </c>
      <c r="Z614" s="4"/>
      <c r="AA614" s="4">
        <f>=ROUNDDOWN({0},0)</f>
      </c>
      <c r="AB614" s="5">
        <v>2</v>
      </c>
      <c r="AC614" s="2" t="s">
        <v>220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/>
      <c r="AQ614" s="8"/>
      <c r="AR614" s="4">
        <v>8</v>
      </c>
      <c r="AS614" s="8">
        <v>415.99</v>
      </c>
      <c r="AT614" s="7">
        <v>-1</v>
      </c>
      <c r="AU614" s="7">
        <v>-1</v>
      </c>
      <c r="AV614" s="4" t="s">
        <v>220</v>
      </c>
      <c r="AW614" s="8" t="s">
        <v>220</v>
      </c>
      <c r="AX614" s="4" t="s">
        <v>220</v>
      </c>
      <c r="AY614" s="8" t="s">
        <v>220</v>
      </c>
      <c r="AZ614" s="7" t="s">
        <v>220</v>
      </c>
      <c r="BA614" s="7" t="s">
        <v>220</v>
      </c>
      <c r="BB614" s="7"/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 t="s">
        <v>220</v>
      </c>
      <c r="BJ614" s="4"/>
      <c r="BK614" s="8"/>
      <c r="BL614" s="2" t="s">
        <v>4400</v>
      </c>
      <c r="BM614" s="7"/>
      <c r="BN614" s="7"/>
      <c r="BO614" s="4"/>
      <c r="BP614" s="8"/>
      <c r="BQ614" s="4"/>
      <c r="BR614" s="8"/>
      <c r="BS614" s="7"/>
      <c r="BT614" s="7"/>
      <c r="BU614" s="2" t="s">
        <v>254</v>
      </c>
      <c r="BV614" s="2" t="s">
        <v>270</v>
      </c>
      <c r="BW614" s="2" t="s">
        <v>220</v>
      </c>
      <c r="BX614" s="2" t="s">
        <v>220</v>
      </c>
      <c r="BY614" s="2" t="s">
        <v>232</v>
      </c>
      <c r="BZ614" s="2" t="s">
        <v>220</v>
      </c>
      <c r="CA614" s="4"/>
      <c r="CB614" s="8"/>
      <c r="CC614" s="4"/>
      <c r="CD614" s="8"/>
      <c r="CE614" s="7"/>
      <c r="CF614" s="7"/>
      <c r="CG614" s="2" t="s">
        <v>230</v>
      </c>
      <c r="CH614" s="2" t="s">
        <v>270</v>
      </c>
      <c r="CI614" s="2" t="s">
        <v>375</v>
      </c>
      <c r="CJ614" s="2" t="s">
        <v>3573</v>
      </c>
      <c r="CK614" s="2" t="s">
        <v>232</v>
      </c>
      <c r="CL614" s="2" t="s">
        <v>220</v>
      </c>
      <c r="CM614" s="4"/>
      <c r="CN614" s="8"/>
      <c r="CO614" s="4"/>
      <c r="CP614" s="8"/>
      <c r="CQ614" s="7"/>
      <c r="CR614" s="7"/>
      <c r="CS614" s="2" t="s">
        <v>230</v>
      </c>
      <c r="CT614" s="2" t="s">
        <v>270</v>
      </c>
      <c r="CU614" s="2" t="s">
        <v>367</v>
      </c>
      <c r="CV614" s="2" t="s">
        <v>1753</v>
      </c>
      <c r="CW614" s="2" t="s">
        <v>232</v>
      </c>
      <c r="CX614" s="2" t="s">
        <v>220</v>
      </c>
      <c r="CY614" s="4"/>
      <c r="CZ614" s="8"/>
      <c r="DA614" s="4"/>
      <c r="DB614" s="8"/>
      <c r="DC614" s="7"/>
      <c r="DD614" s="7"/>
      <c r="DE614" s="2" t="s">
        <v>230</v>
      </c>
      <c r="DF614" s="2" t="s">
        <v>270</v>
      </c>
      <c r="DG614" s="2" t="s">
        <v>1961</v>
      </c>
      <c r="DH614" s="2" t="s">
        <v>1340</v>
      </c>
      <c r="DI614" s="2" t="s">
        <v>232</v>
      </c>
      <c r="DJ614" s="2" t="s">
        <v>220</v>
      </c>
      <c r="DK614" s="4"/>
      <c r="DL614" s="8"/>
      <c r="DM614" s="4">
        <v>4</v>
      </c>
      <c r="DN614" s="8">
        <v>211.16</v>
      </c>
      <c r="DO614" s="7">
        <v>-1</v>
      </c>
      <c r="DP614" s="7">
        <v>-1</v>
      </c>
      <c r="DQ614" s="2" t="s">
        <v>230</v>
      </c>
      <c r="DR614" s="2" t="s">
        <v>270</v>
      </c>
      <c r="DS614" s="2" t="s">
        <v>4352</v>
      </c>
      <c r="DT614" s="2" t="s">
        <v>3330</v>
      </c>
      <c r="DU614" s="2" t="s">
        <v>232</v>
      </c>
      <c r="DV614" s="2" t="s">
        <v>220</v>
      </c>
      <c r="DW614" s="4"/>
      <c r="DX614" s="8"/>
      <c r="DY614" s="4">
        <v>2</v>
      </c>
      <c r="DZ614" s="8">
        <v>92.38</v>
      </c>
      <c r="EA614" s="7">
        <v>-1</v>
      </c>
      <c r="EB614" s="7">
        <v>-1</v>
      </c>
      <c r="EC614" s="2" t="s">
        <v>230</v>
      </c>
      <c r="ED614" s="2" t="s">
        <v>270</v>
      </c>
      <c r="EE614" s="2" t="s">
        <v>4398</v>
      </c>
      <c r="EF614" s="2" t="s">
        <v>3963</v>
      </c>
      <c r="EG614" s="2" t="s">
        <v>269</v>
      </c>
      <c r="EH614" s="2" t="s">
        <v>220</v>
      </c>
      <c r="EI614" s="4"/>
      <c r="EJ614" s="8"/>
      <c r="EK614" s="4">
        <v>1</v>
      </c>
      <c r="EL614" s="8">
        <v>57.02</v>
      </c>
      <c r="EM614" s="7">
        <v>-1</v>
      </c>
      <c r="EN614" s="7">
        <v>-1</v>
      </c>
      <c r="EO614" s="2" t="s">
        <v>230</v>
      </c>
      <c r="EP614" s="2" t="s">
        <v>270</v>
      </c>
      <c r="EQ614" s="2" t="s">
        <v>4354</v>
      </c>
      <c r="ER614" s="2" t="s">
        <v>942</v>
      </c>
      <c r="ES614" s="2" t="s">
        <v>232</v>
      </c>
      <c r="ET614" s="2" t="s">
        <v>220</v>
      </c>
      <c r="EU614" s="4"/>
      <c r="EV614" s="8"/>
      <c r="EW614" s="4">
        <v>1</v>
      </c>
      <c r="EX614" s="8">
        <v>55.43</v>
      </c>
      <c r="EY614" s="7">
        <v>-1</v>
      </c>
      <c r="EZ614" s="7">
        <v>-1</v>
      </c>
      <c r="FA614" s="2" t="s">
        <v>230</v>
      </c>
      <c r="FB614" s="2" t="s">
        <v>270</v>
      </c>
      <c r="FC614" s="2" t="s">
        <v>3630</v>
      </c>
      <c r="FD614" s="2" t="s">
        <v>930</v>
      </c>
      <c r="FE614" s="2" t="s">
        <v>232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254</v>
      </c>
      <c r="FN614" s="2" t="s">
        <v>270</v>
      </c>
      <c r="FO614" s="2" t="s">
        <v>220</v>
      </c>
      <c r="FP614" s="2" t="s">
        <v>220</v>
      </c>
      <c r="FQ614" s="2" t="s">
        <v>232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230</v>
      </c>
      <c r="FZ614" s="2" t="s">
        <v>270</v>
      </c>
      <c r="GA614" s="2" t="s">
        <v>1081</v>
      </c>
      <c r="GB614" s="2" t="s">
        <v>3628</v>
      </c>
      <c r="GC614" s="2" t="s">
        <v>232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277</v>
      </c>
      <c r="GL614" s="2" t="s">
        <v>270</v>
      </c>
      <c r="GM614" s="2" t="s">
        <v>220</v>
      </c>
      <c r="GN614" s="2" t="s">
        <v>220</v>
      </c>
      <c r="GO614" s="2" t="s">
        <v>232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277</v>
      </c>
      <c r="GX614" s="2" t="s">
        <v>270</v>
      </c>
      <c r="GY614" s="2" t="s">
        <v>220</v>
      </c>
      <c r="GZ614" s="2" t="s">
        <v>220</v>
      </c>
      <c r="HA614" s="2" t="s">
        <v>232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254</v>
      </c>
      <c r="HJ614" s="2" t="s">
        <v>270</v>
      </c>
      <c r="HK614" s="2" t="s">
        <v>220</v>
      </c>
      <c r="HL614" s="2" t="s">
        <v>220</v>
      </c>
      <c r="HM614" s="2" t="s">
        <v>232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230</v>
      </c>
      <c r="HV614" s="2" t="s">
        <v>270</v>
      </c>
      <c r="HW614" s="2" t="s">
        <v>1238</v>
      </c>
      <c r="HX614" s="2" t="s">
        <v>220</v>
      </c>
      <c r="HY614" s="2" t="s">
        <v>232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230</v>
      </c>
      <c r="IH614" s="2" t="s">
        <v>270</v>
      </c>
      <c r="II614" s="2" t="s">
        <v>1961</v>
      </c>
      <c r="IJ614" s="2" t="s">
        <v>220</v>
      </c>
      <c r="IK614" s="2" t="s">
        <v>232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277</v>
      </c>
      <c r="IT614" s="2" t="s">
        <v>270</v>
      </c>
      <c r="IU614" s="2" t="s">
        <v>220</v>
      </c>
      <c r="IV614" s="2" t="s">
        <v>220</v>
      </c>
      <c r="IW614" s="2" t="s">
        <v>232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254</v>
      </c>
      <c r="JF614" s="2" t="s">
        <v>270</v>
      </c>
      <c r="JG614" s="2" t="s">
        <v>220</v>
      </c>
      <c r="JH614" s="2" t="s">
        <v>220</v>
      </c>
      <c r="JI614" s="2" t="s">
        <v>232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277</v>
      </c>
      <c r="JR614" s="2" t="s">
        <v>270</v>
      </c>
      <c r="JS614" s="2" t="s">
        <v>220</v>
      </c>
      <c r="JT614" s="2" t="s">
        <v>220</v>
      </c>
      <c r="JU614" s="2" t="s">
        <v>232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277</v>
      </c>
      <c r="KD614" s="2" t="s">
        <v>270</v>
      </c>
      <c r="KE614" s="2" t="s">
        <v>220</v>
      </c>
      <c r="KF614" s="2" t="s">
        <v>220</v>
      </c>
      <c r="KG614" s="2" t="s">
        <v>232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277</v>
      </c>
      <c r="KP614" s="2" t="s">
        <v>270</v>
      </c>
      <c r="KQ614" s="2" t="s">
        <v>220</v>
      </c>
      <c r="KR614" s="2" t="s">
        <v>220</v>
      </c>
      <c r="KS614" s="2" t="s">
        <v>232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268</v>
      </c>
      <c r="LB614" s="2" t="s">
        <v>270</v>
      </c>
      <c r="LC614" s="2" t="s">
        <v>220</v>
      </c>
      <c r="LD614" s="2" t="s">
        <v>220</v>
      </c>
      <c r="LE614" s="2" t="s">
        <v>232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254</v>
      </c>
      <c r="LN614" s="2" t="s">
        <v>270</v>
      </c>
      <c r="LO614" s="2" t="s">
        <v>220</v>
      </c>
      <c r="LP614" s="2" t="s">
        <v>220</v>
      </c>
      <c r="LQ614" s="2" t="s">
        <v>232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230</v>
      </c>
      <c r="LZ614" s="2" t="s">
        <v>270</v>
      </c>
      <c r="MA614" s="2" t="s">
        <v>886</v>
      </c>
      <c r="MB614" s="2" t="s">
        <v>4401</v>
      </c>
      <c r="MC614" s="2" t="s">
        <v>232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230</v>
      </c>
      <c r="ML614" s="2" t="s">
        <v>270</v>
      </c>
      <c r="MM614" s="2" t="s">
        <v>421</v>
      </c>
      <c r="MN614" s="2" t="s">
        <v>220</v>
      </c>
      <c r="MO614" s="2" t="s">
        <v>232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270</v>
      </c>
      <c r="MY614" s="2" t="s">
        <v>3035</v>
      </c>
      <c r="MZ614" s="2" t="s">
        <v>1968</v>
      </c>
      <c r="NA614" s="2" t="s">
        <v>232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268</v>
      </c>
      <c r="NJ614" s="2" t="s">
        <v>270</v>
      </c>
      <c r="NK614" s="2" t="s">
        <v>220</v>
      </c>
      <c r="NL614" s="2" t="s">
        <v>220</v>
      </c>
      <c r="NM614" s="2" t="s">
        <v>232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277</v>
      </c>
      <c r="NV614" s="2" t="s">
        <v>270</v>
      </c>
      <c r="NW614" s="2" t="s">
        <v>220</v>
      </c>
      <c r="NX614" s="2" t="s">
        <v>220</v>
      </c>
      <c r="NY614" s="2" t="s">
        <v>232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220</v>
      </c>
      <c r="OI614" s="2" t="s">
        <v>220</v>
      </c>
      <c r="OJ614" s="2" t="s">
        <v>220</v>
      </c>
      <c r="OK614" s="2" t="s">
        <v>220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220</v>
      </c>
      <c r="OT614" s="2" t="s">
        <v>220</v>
      </c>
      <c r="OU614" s="2" t="s">
        <v>220</v>
      </c>
      <c r="OV614" s="2" t="s">
        <v>220</v>
      </c>
      <c r="OW614" s="2" t="s">
        <v>220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277</v>
      </c>
      <c r="PF614" s="2" t="s">
        <v>270</v>
      </c>
      <c r="PG614" s="2" t="s">
        <v>220</v>
      </c>
      <c r="PH614" s="2" t="s">
        <v>220</v>
      </c>
      <c r="PI614" s="2" t="s">
        <v>232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220</v>
      </c>
      <c r="PS614" s="2" t="s">
        <v>220</v>
      </c>
      <c r="PT614" s="2" t="s">
        <v>220</v>
      </c>
      <c r="PU614" s="2" t="s">
        <v>220</v>
      </c>
      <c r="PV614" s="2" t="s">
        <v>220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</row>
    <row r="615">
      <c r="A615" s="2" t="s">
        <v>4402</v>
      </c>
      <c r="B615" s="2" t="s">
        <v>209</v>
      </c>
      <c r="C615" s="2" t="s">
        <v>4347</v>
      </c>
      <c r="D615" s="2" t="s">
        <v>211</v>
      </c>
      <c r="E615" s="2" t="s">
        <v>212</v>
      </c>
      <c r="F615" s="2" t="s">
        <v>4393</v>
      </c>
      <c r="G615" s="2" t="s">
        <v>4393</v>
      </c>
      <c r="H615" s="2" t="s">
        <v>4393</v>
      </c>
      <c r="I615" s="2" t="s">
        <v>4394</v>
      </c>
      <c r="J615" s="2" t="s">
        <v>215</v>
      </c>
      <c r="K615" s="2" t="s">
        <v>761</v>
      </c>
      <c r="L615" s="3">
        <v>45.71</v>
      </c>
      <c r="M615" s="3">
        <v>48</v>
      </c>
      <c r="N615" s="3">
        <v>99.99</v>
      </c>
      <c r="O615" s="2" t="s">
        <v>217</v>
      </c>
      <c r="P615" s="2" t="s">
        <v>538</v>
      </c>
      <c r="Q615" s="2" t="s">
        <v>219</v>
      </c>
      <c r="R615" s="2" t="s">
        <v>220</v>
      </c>
      <c r="S615" s="2" t="s">
        <v>4403</v>
      </c>
      <c r="T615" s="2" t="s">
        <v>220</v>
      </c>
      <c r="U615" s="2" t="s">
        <v>223</v>
      </c>
      <c r="V615" s="2" t="s">
        <v>1033</v>
      </c>
      <c r="W615" s="2" t="s">
        <v>845</v>
      </c>
      <c r="X615" s="2" t="s">
        <v>220</v>
      </c>
      <c r="Y615" s="2" t="s">
        <v>546</v>
      </c>
      <c r="Z615" s="4">
        <v>60</v>
      </c>
      <c r="AA615" s="4">
        <f>=ROUNDDOWN(22.2222222222222,0)</f>
      </c>
      <c r="AB615" s="5">
        <v>2.7</v>
      </c>
      <c r="AC615" s="2" t="s">
        <v>220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>
        <v>4</v>
      </c>
      <c r="AQ615" s="8">
        <v>180.43</v>
      </c>
      <c r="AR615" s="4">
        <v>10</v>
      </c>
      <c r="AS615" s="8">
        <v>484.8</v>
      </c>
      <c r="AT615" s="7">
        <v>-0.6</v>
      </c>
      <c r="AU615" s="7">
        <v>-0.6278</v>
      </c>
      <c r="AV615" s="4">
        <v>4</v>
      </c>
      <c r="AW615" s="8">
        <v>180.43</v>
      </c>
      <c r="AX615" s="4">
        <v>18</v>
      </c>
      <c r="AY615" s="8">
        <v>915.58</v>
      </c>
      <c r="AZ615" s="7">
        <v>-0.7778</v>
      </c>
      <c r="BA615" s="7">
        <v>-0.8029</v>
      </c>
      <c r="BB615" s="7">
        <v>1</v>
      </c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>
        <v>0.4973</v>
      </c>
      <c r="BJ615" s="4">
        <v>4</v>
      </c>
      <c r="BK615" s="8">
        <v>180.43</v>
      </c>
      <c r="BL615" s="2" t="s">
        <v>4404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254</v>
      </c>
      <c r="BV615" s="2" t="s">
        <v>217</v>
      </c>
      <c r="BW615" s="2" t="s">
        <v>220</v>
      </c>
      <c r="BX615" s="2" t="s">
        <v>220</v>
      </c>
      <c r="BY615" s="2" t="s">
        <v>232</v>
      </c>
      <c r="BZ615" s="2" t="s">
        <v>220</v>
      </c>
      <c r="CA615" s="4">
        <v>1</v>
      </c>
      <c r="CB615" s="8">
        <v>41.47</v>
      </c>
      <c r="CC615" s="4"/>
      <c r="CD615" s="8"/>
      <c r="CE615" s="7"/>
      <c r="CF615" s="7"/>
      <c r="CG615" s="2" t="s">
        <v>230</v>
      </c>
      <c r="CH615" s="2" t="s">
        <v>217</v>
      </c>
      <c r="CI615" s="2" t="s">
        <v>375</v>
      </c>
      <c r="CJ615" s="2" t="s">
        <v>4372</v>
      </c>
      <c r="CK615" s="2" t="s">
        <v>232</v>
      </c>
      <c r="CL615" s="2" t="s">
        <v>220</v>
      </c>
      <c r="CM615" s="4"/>
      <c r="CN615" s="8"/>
      <c r="CO615" s="4">
        <v>1</v>
      </c>
      <c r="CP615" s="8">
        <v>52.8</v>
      </c>
      <c r="CQ615" s="7">
        <v>-1</v>
      </c>
      <c r="CR615" s="7">
        <v>-1</v>
      </c>
      <c r="CS615" s="2" t="s">
        <v>230</v>
      </c>
      <c r="CT615" s="2" t="s">
        <v>217</v>
      </c>
      <c r="CU615" s="2" t="s">
        <v>367</v>
      </c>
      <c r="CV615" s="2" t="s">
        <v>1338</v>
      </c>
      <c r="CW615" s="2" t="s">
        <v>269</v>
      </c>
      <c r="CX615" s="2" t="s">
        <v>220</v>
      </c>
      <c r="CY615" s="4">
        <v>1</v>
      </c>
      <c r="CZ615" s="8">
        <v>51.84</v>
      </c>
      <c r="DA615" s="4"/>
      <c r="DB615" s="8"/>
      <c r="DC615" s="7"/>
      <c r="DD615" s="7"/>
      <c r="DE615" s="2" t="s">
        <v>230</v>
      </c>
      <c r="DF615" s="2" t="s">
        <v>217</v>
      </c>
      <c r="DG615" s="2" t="s">
        <v>1961</v>
      </c>
      <c r="DH615" s="2" t="s">
        <v>2113</v>
      </c>
      <c r="DI615" s="2" t="s">
        <v>232</v>
      </c>
      <c r="DJ615" s="2" t="s">
        <v>220</v>
      </c>
      <c r="DK615" s="4"/>
      <c r="DL615" s="8"/>
      <c r="DM615" s="4">
        <v>9</v>
      </c>
      <c r="DN615" s="8">
        <v>432</v>
      </c>
      <c r="DO615" s="7">
        <v>-1</v>
      </c>
      <c r="DP615" s="7">
        <v>-1</v>
      </c>
      <c r="DQ615" s="2" t="s">
        <v>230</v>
      </c>
      <c r="DR615" s="2" t="s">
        <v>217</v>
      </c>
      <c r="DS615" s="2" t="s">
        <v>4352</v>
      </c>
      <c r="DT615" s="2" t="s">
        <v>3330</v>
      </c>
      <c r="DU615" s="2" t="s">
        <v>232</v>
      </c>
      <c r="DV615" s="2" t="s">
        <v>220</v>
      </c>
      <c r="DW615" s="4"/>
      <c r="DX615" s="8"/>
      <c r="DY615" s="4"/>
      <c r="DZ615" s="8"/>
      <c r="EA615" s="7"/>
      <c r="EB615" s="7"/>
      <c r="EC615" s="2" t="s">
        <v>230</v>
      </c>
      <c r="ED615" s="2" t="s">
        <v>217</v>
      </c>
      <c r="EE615" s="2" t="s">
        <v>4398</v>
      </c>
      <c r="EF615" s="2" t="s">
        <v>941</v>
      </c>
      <c r="EG615" s="2" t="s">
        <v>269</v>
      </c>
      <c r="EH615" s="2" t="s">
        <v>220</v>
      </c>
      <c r="EI615" s="4"/>
      <c r="EJ615" s="8"/>
      <c r="EK615" s="4"/>
      <c r="EL615" s="8"/>
      <c r="EM615" s="7"/>
      <c r="EN615" s="7"/>
      <c r="EO615" s="2" t="s">
        <v>230</v>
      </c>
      <c r="EP615" s="2" t="s">
        <v>217</v>
      </c>
      <c r="EQ615" s="2" t="s">
        <v>4354</v>
      </c>
      <c r="ER615" s="2" t="s">
        <v>1740</v>
      </c>
      <c r="ES615" s="2" t="s">
        <v>232</v>
      </c>
      <c r="ET615" s="2" t="s">
        <v>220</v>
      </c>
      <c r="EU615" s="4">
        <v>1</v>
      </c>
      <c r="EV615" s="8">
        <v>35.28</v>
      </c>
      <c r="EW615" s="4"/>
      <c r="EX615" s="8"/>
      <c r="EY615" s="7"/>
      <c r="EZ615" s="7"/>
      <c r="FA615" s="2" t="s">
        <v>230</v>
      </c>
      <c r="FB615" s="2" t="s">
        <v>217</v>
      </c>
      <c r="FC615" s="2" t="s">
        <v>3630</v>
      </c>
      <c r="FD615" s="2" t="s">
        <v>896</v>
      </c>
      <c r="FE615" s="2" t="s">
        <v>232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254</v>
      </c>
      <c r="FN615" s="2" t="s">
        <v>217</v>
      </c>
      <c r="FO615" s="2" t="s">
        <v>220</v>
      </c>
      <c r="FP615" s="2" t="s">
        <v>220</v>
      </c>
      <c r="FQ615" s="2" t="s">
        <v>232</v>
      </c>
      <c r="FR615" s="2" t="s">
        <v>220</v>
      </c>
      <c r="FS615" s="4">
        <v>1</v>
      </c>
      <c r="FT615" s="8">
        <v>51.84</v>
      </c>
      <c r="FU615" s="4"/>
      <c r="FV615" s="8"/>
      <c r="FW615" s="7"/>
      <c r="FX615" s="7"/>
      <c r="FY615" s="2" t="s">
        <v>230</v>
      </c>
      <c r="FZ615" s="2" t="s">
        <v>217</v>
      </c>
      <c r="GA615" s="2" t="s">
        <v>1081</v>
      </c>
      <c r="GB615" s="2" t="s">
        <v>809</v>
      </c>
      <c r="GC615" s="2" t="s">
        <v>232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277</v>
      </c>
      <c r="GL615" s="2" t="s">
        <v>217</v>
      </c>
      <c r="GM615" s="2" t="s">
        <v>220</v>
      </c>
      <c r="GN615" s="2" t="s">
        <v>220</v>
      </c>
      <c r="GO615" s="2" t="s">
        <v>232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277</v>
      </c>
      <c r="GX615" s="2" t="s">
        <v>217</v>
      </c>
      <c r="GY615" s="2" t="s">
        <v>220</v>
      </c>
      <c r="GZ615" s="2" t="s">
        <v>220</v>
      </c>
      <c r="HA615" s="2" t="s">
        <v>232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254</v>
      </c>
      <c r="HJ615" s="2" t="s">
        <v>217</v>
      </c>
      <c r="HK615" s="2" t="s">
        <v>220</v>
      </c>
      <c r="HL615" s="2" t="s">
        <v>220</v>
      </c>
      <c r="HM615" s="2" t="s">
        <v>232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230</v>
      </c>
      <c r="HV615" s="2" t="s">
        <v>217</v>
      </c>
      <c r="HW615" s="2" t="s">
        <v>1238</v>
      </c>
      <c r="HX615" s="2" t="s">
        <v>220</v>
      </c>
      <c r="HY615" s="2" t="s">
        <v>232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230</v>
      </c>
      <c r="IH615" s="2" t="s">
        <v>217</v>
      </c>
      <c r="II615" s="2" t="s">
        <v>1961</v>
      </c>
      <c r="IJ615" s="2" t="s">
        <v>220</v>
      </c>
      <c r="IK615" s="2" t="s">
        <v>232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277</v>
      </c>
      <c r="IT615" s="2" t="s">
        <v>217</v>
      </c>
      <c r="IU615" s="2" t="s">
        <v>220</v>
      </c>
      <c r="IV615" s="2" t="s">
        <v>220</v>
      </c>
      <c r="IW615" s="2" t="s">
        <v>232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254</v>
      </c>
      <c r="JF615" s="2" t="s">
        <v>217</v>
      </c>
      <c r="JG615" s="2" t="s">
        <v>220</v>
      </c>
      <c r="JH615" s="2" t="s">
        <v>220</v>
      </c>
      <c r="JI615" s="2" t="s">
        <v>232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277</v>
      </c>
      <c r="JR615" s="2" t="s">
        <v>217</v>
      </c>
      <c r="JS615" s="2" t="s">
        <v>220</v>
      </c>
      <c r="JT615" s="2" t="s">
        <v>220</v>
      </c>
      <c r="JU615" s="2" t="s">
        <v>232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277</v>
      </c>
      <c r="KD615" s="2" t="s">
        <v>217</v>
      </c>
      <c r="KE615" s="2" t="s">
        <v>220</v>
      </c>
      <c r="KF615" s="2" t="s">
        <v>220</v>
      </c>
      <c r="KG615" s="2" t="s">
        <v>232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277</v>
      </c>
      <c r="KP615" s="2" t="s">
        <v>217</v>
      </c>
      <c r="KQ615" s="2" t="s">
        <v>220</v>
      </c>
      <c r="KR615" s="2" t="s">
        <v>220</v>
      </c>
      <c r="KS615" s="2" t="s">
        <v>232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268</v>
      </c>
      <c r="LB615" s="2" t="s">
        <v>217</v>
      </c>
      <c r="LC615" s="2" t="s">
        <v>220</v>
      </c>
      <c r="LD615" s="2" t="s">
        <v>220</v>
      </c>
      <c r="LE615" s="2" t="s">
        <v>232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254</v>
      </c>
      <c r="LN615" s="2" t="s">
        <v>217</v>
      </c>
      <c r="LO615" s="2" t="s">
        <v>220</v>
      </c>
      <c r="LP615" s="2" t="s">
        <v>220</v>
      </c>
      <c r="LQ615" s="2" t="s">
        <v>232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230</v>
      </c>
      <c r="LZ615" s="2" t="s">
        <v>270</v>
      </c>
      <c r="MA615" s="2" t="s">
        <v>886</v>
      </c>
      <c r="MB615" s="2" t="s">
        <v>823</v>
      </c>
      <c r="MC615" s="2" t="s">
        <v>232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230</v>
      </c>
      <c r="ML615" s="2" t="s">
        <v>270</v>
      </c>
      <c r="MM615" s="2" t="s">
        <v>421</v>
      </c>
      <c r="MN615" s="2" t="s">
        <v>220</v>
      </c>
      <c r="MO615" s="2" t="s">
        <v>232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274</v>
      </c>
      <c r="MY615" s="2" t="s">
        <v>3035</v>
      </c>
      <c r="MZ615" s="2" t="s">
        <v>1070</v>
      </c>
      <c r="NA615" s="2" t="s">
        <v>232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268</v>
      </c>
      <c r="NJ615" s="2" t="s">
        <v>217</v>
      </c>
      <c r="NK615" s="2" t="s">
        <v>220</v>
      </c>
      <c r="NL615" s="2" t="s">
        <v>220</v>
      </c>
      <c r="NM615" s="2" t="s">
        <v>232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277</v>
      </c>
      <c r="NV615" s="2" t="s">
        <v>217</v>
      </c>
      <c r="NW615" s="2" t="s">
        <v>220</v>
      </c>
      <c r="NX615" s="2" t="s">
        <v>220</v>
      </c>
      <c r="NY615" s="2" t="s">
        <v>232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220</v>
      </c>
      <c r="OI615" s="2" t="s">
        <v>220</v>
      </c>
      <c r="OJ615" s="2" t="s">
        <v>220</v>
      </c>
      <c r="OK615" s="2" t="s">
        <v>220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220</v>
      </c>
      <c r="OT615" s="2" t="s">
        <v>220</v>
      </c>
      <c r="OU615" s="2" t="s">
        <v>220</v>
      </c>
      <c r="OV615" s="2" t="s">
        <v>220</v>
      </c>
      <c r="OW615" s="2" t="s">
        <v>220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277</v>
      </c>
      <c r="PF615" s="2" t="s">
        <v>217</v>
      </c>
      <c r="PG615" s="2" t="s">
        <v>220</v>
      </c>
      <c r="PH615" s="2" t="s">
        <v>220</v>
      </c>
      <c r="PI615" s="2" t="s">
        <v>232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220</v>
      </c>
      <c r="PS615" s="2" t="s">
        <v>220</v>
      </c>
      <c r="PT615" s="2" t="s">
        <v>220</v>
      </c>
      <c r="PU615" s="2" t="s">
        <v>220</v>
      </c>
      <c r="PV615" s="2" t="s">
        <v>220</v>
      </c>
      <c r="PW615" s="4">
        <v>60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</row>
    <row r="616">
      <c r="A616" s="2" t="s">
        <v>4405</v>
      </c>
      <c r="B616" s="2" t="s">
        <v>209</v>
      </c>
      <c r="C616" s="2" t="s">
        <v>4347</v>
      </c>
      <c r="D616" s="2" t="s">
        <v>211</v>
      </c>
      <c r="E616" s="2" t="s">
        <v>212</v>
      </c>
      <c r="F616" s="2" t="s">
        <v>4393</v>
      </c>
      <c r="G616" s="2" t="s">
        <v>4393</v>
      </c>
      <c r="H616" s="2" t="s">
        <v>4393</v>
      </c>
      <c r="I616" s="2" t="s">
        <v>4394</v>
      </c>
      <c r="J616" s="2" t="s">
        <v>282</v>
      </c>
      <c r="K616" s="2" t="s">
        <v>761</v>
      </c>
      <c r="L616" s="3">
        <v>50.28</v>
      </c>
      <c r="M616" s="3">
        <v>52.79</v>
      </c>
      <c r="N616" s="3">
        <v>109.99</v>
      </c>
      <c r="O616" s="2" t="s">
        <v>537</v>
      </c>
      <c r="P616" s="2" t="s">
        <v>538</v>
      </c>
      <c r="Q616" s="2" t="s">
        <v>219</v>
      </c>
      <c r="R616" s="2" t="s">
        <v>220</v>
      </c>
      <c r="S616" s="2" t="s">
        <v>4403</v>
      </c>
      <c r="T616" s="2" t="s">
        <v>220</v>
      </c>
      <c r="U616" s="2" t="s">
        <v>223</v>
      </c>
      <c r="V616" s="2" t="s">
        <v>1033</v>
      </c>
      <c r="W616" s="2" t="s">
        <v>845</v>
      </c>
      <c r="X616" s="2" t="s">
        <v>220</v>
      </c>
      <c r="Y616" s="2" t="s">
        <v>546</v>
      </c>
      <c r="Z616" s="4"/>
      <c r="AA616" s="4">
        <f>=ROUNDDOWN({0},0)</f>
      </c>
      <c r="AB616" s="5">
        <v>3</v>
      </c>
      <c r="AC616" s="2" t="s">
        <v>220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>
        <v>8</v>
      </c>
      <c r="AS616" s="8">
        <v>430.78</v>
      </c>
      <c r="AT616" s="7">
        <v>-1</v>
      </c>
      <c r="AU616" s="7">
        <v>-1</v>
      </c>
      <c r="AV616" s="4" t="s">
        <v>220</v>
      </c>
      <c r="AW616" s="8" t="s">
        <v>220</v>
      </c>
      <c r="AX616" s="4" t="s">
        <v>220</v>
      </c>
      <c r="AY616" s="8" t="s">
        <v>220</v>
      </c>
      <c r="AZ616" s="7" t="s">
        <v>220</v>
      </c>
      <c r="BA616" s="7" t="s">
        <v>220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 t="s">
        <v>220</v>
      </c>
      <c r="BJ616" s="4"/>
      <c r="BK616" s="8"/>
      <c r="BL616" s="2" t="s">
        <v>4406</v>
      </c>
      <c r="BM616" s="7"/>
      <c r="BN616" s="7"/>
      <c r="BO616" s="4"/>
      <c r="BP616" s="8"/>
      <c r="BQ616" s="4"/>
      <c r="BR616" s="8"/>
      <c r="BS616" s="7"/>
      <c r="BT616" s="7"/>
      <c r="BU616" s="2" t="s">
        <v>254</v>
      </c>
      <c r="BV616" s="2" t="s">
        <v>270</v>
      </c>
      <c r="BW616" s="2" t="s">
        <v>220</v>
      </c>
      <c r="BX616" s="2" t="s">
        <v>220</v>
      </c>
      <c r="BY616" s="2" t="s">
        <v>232</v>
      </c>
      <c r="BZ616" s="2" t="s">
        <v>220</v>
      </c>
      <c r="CA616" s="4"/>
      <c r="CB616" s="8"/>
      <c r="CC616" s="4"/>
      <c r="CD616" s="8"/>
      <c r="CE616" s="7"/>
      <c r="CF616" s="7"/>
      <c r="CG616" s="2" t="s">
        <v>230</v>
      </c>
      <c r="CH616" s="2" t="s">
        <v>270</v>
      </c>
      <c r="CI616" s="2" t="s">
        <v>375</v>
      </c>
      <c r="CJ616" s="2" t="s">
        <v>4407</v>
      </c>
      <c r="CK616" s="2" t="s">
        <v>232</v>
      </c>
      <c r="CL616" s="2" t="s">
        <v>220</v>
      </c>
      <c r="CM616" s="4"/>
      <c r="CN616" s="8"/>
      <c r="CO616" s="4"/>
      <c r="CP616" s="8"/>
      <c r="CQ616" s="7"/>
      <c r="CR616" s="7"/>
      <c r="CS616" s="2" t="s">
        <v>230</v>
      </c>
      <c r="CT616" s="2" t="s">
        <v>270</v>
      </c>
      <c r="CU616" s="2" t="s">
        <v>367</v>
      </c>
      <c r="CV616" s="2" t="s">
        <v>401</v>
      </c>
      <c r="CW616" s="2" t="s">
        <v>232</v>
      </c>
      <c r="CX616" s="2" t="s">
        <v>220</v>
      </c>
      <c r="CY616" s="4"/>
      <c r="CZ616" s="8"/>
      <c r="DA616" s="4"/>
      <c r="DB616" s="8"/>
      <c r="DC616" s="7"/>
      <c r="DD616" s="7"/>
      <c r="DE616" s="2" t="s">
        <v>230</v>
      </c>
      <c r="DF616" s="2" t="s">
        <v>270</v>
      </c>
      <c r="DG616" s="2" t="s">
        <v>546</v>
      </c>
      <c r="DH616" s="2" t="s">
        <v>1340</v>
      </c>
      <c r="DI616" s="2" t="s">
        <v>232</v>
      </c>
      <c r="DJ616" s="2" t="s">
        <v>220</v>
      </c>
      <c r="DK616" s="4"/>
      <c r="DL616" s="8"/>
      <c r="DM616" s="4">
        <v>4</v>
      </c>
      <c r="DN616" s="8">
        <v>211.16</v>
      </c>
      <c r="DO616" s="7">
        <v>-1</v>
      </c>
      <c r="DP616" s="7">
        <v>-1</v>
      </c>
      <c r="DQ616" s="2" t="s">
        <v>230</v>
      </c>
      <c r="DR616" s="2" t="s">
        <v>270</v>
      </c>
      <c r="DS616" s="2" t="s">
        <v>4352</v>
      </c>
      <c r="DT616" s="2" t="s">
        <v>3330</v>
      </c>
      <c r="DU616" s="2" t="s">
        <v>232</v>
      </c>
      <c r="DV616" s="2" t="s">
        <v>220</v>
      </c>
      <c r="DW616" s="4"/>
      <c r="DX616" s="8"/>
      <c r="DY616" s="4">
        <v>2</v>
      </c>
      <c r="DZ616" s="8">
        <v>105.58</v>
      </c>
      <c r="EA616" s="7">
        <v>-1</v>
      </c>
      <c r="EB616" s="7">
        <v>-1</v>
      </c>
      <c r="EC616" s="2" t="s">
        <v>230</v>
      </c>
      <c r="ED616" s="2" t="s">
        <v>270</v>
      </c>
      <c r="EE616" s="2" t="s">
        <v>4398</v>
      </c>
      <c r="EF616" s="2" t="s">
        <v>4408</v>
      </c>
      <c r="EG616" s="2" t="s">
        <v>232</v>
      </c>
      <c r="EH616" s="2" t="s">
        <v>220</v>
      </c>
      <c r="EI616" s="4"/>
      <c r="EJ616" s="8"/>
      <c r="EK616" s="4">
        <v>2</v>
      </c>
      <c r="EL616" s="8">
        <v>114.04</v>
      </c>
      <c r="EM616" s="7">
        <v>-1</v>
      </c>
      <c r="EN616" s="7">
        <v>-1</v>
      </c>
      <c r="EO616" s="2" t="s">
        <v>230</v>
      </c>
      <c r="EP616" s="2" t="s">
        <v>270</v>
      </c>
      <c r="EQ616" s="2" t="s">
        <v>4354</v>
      </c>
      <c r="ER616" s="2" t="s">
        <v>1889</v>
      </c>
      <c r="ES616" s="2" t="s">
        <v>232</v>
      </c>
      <c r="ET616" s="2" t="s">
        <v>220</v>
      </c>
      <c r="EU616" s="4"/>
      <c r="EV616" s="8"/>
      <c r="EW616" s="4"/>
      <c r="EX616" s="8"/>
      <c r="EY616" s="7"/>
      <c r="EZ616" s="7"/>
      <c r="FA616" s="2" t="s">
        <v>230</v>
      </c>
      <c r="FB616" s="2" t="s">
        <v>270</v>
      </c>
      <c r="FC616" s="2" t="s">
        <v>3630</v>
      </c>
      <c r="FD616" s="2" t="s">
        <v>3842</v>
      </c>
      <c r="FE616" s="2" t="s">
        <v>232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254</v>
      </c>
      <c r="FN616" s="2" t="s">
        <v>270</v>
      </c>
      <c r="FO616" s="2" t="s">
        <v>220</v>
      </c>
      <c r="FP616" s="2" t="s">
        <v>220</v>
      </c>
      <c r="FQ616" s="2" t="s">
        <v>232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230</v>
      </c>
      <c r="FZ616" s="2" t="s">
        <v>270</v>
      </c>
      <c r="GA616" s="2" t="s">
        <v>1081</v>
      </c>
      <c r="GB616" s="2" t="s">
        <v>220</v>
      </c>
      <c r="GC616" s="2" t="s">
        <v>232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277</v>
      </c>
      <c r="GL616" s="2" t="s">
        <v>270</v>
      </c>
      <c r="GM616" s="2" t="s">
        <v>220</v>
      </c>
      <c r="GN616" s="2" t="s">
        <v>220</v>
      </c>
      <c r="GO616" s="2" t="s">
        <v>232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277</v>
      </c>
      <c r="GX616" s="2" t="s">
        <v>270</v>
      </c>
      <c r="GY616" s="2" t="s">
        <v>220</v>
      </c>
      <c r="GZ616" s="2" t="s">
        <v>220</v>
      </c>
      <c r="HA616" s="2" t="s">
        <v>232</v>
      </c>
      <c r="HB616" s="2" t="s">
        <v>220</v>
      </c>
      <c r="HC616" s="4"/>
      <c r="HD616" s="8"/>
      <c r="HE616" s="4"/>
      <c r="HF616" s="8"/>
      <c r="HG616" s="7"/>
      <c r="HH616" s="7"/>
      <c r="HI616" s="2" t="s">
        <v>254</v>
      </c>
      <c r="HJ616" s="2" t="s">
        <v>270</v>
      </c>
      <c r="HK616" s="2" t="s">
        <v>220</v>
      </c>
      <c r="HL616" s="2" t="s">
        <v>220</v>
      </c>
      <c r="HM616" s="2" t="s">
        <v>232</v>
      </c>
      <c r="HN616" s="2" t="s">
        <v>220</v>
      </c>
      <c r="HO616" s="4"/>
      <c r="HP616" s="8"/>
      <c r="HQ616" s="4"/>
      <c r="HR616" s="8"/>
      <c r="HS616" s="7"/>
      <c r="HT616" s="7"/>
      <c r="HU616" s="2" t="s">
        <v>230</v>
      </c>
      <c r="HV616" s="2" t="s">
        <v>270</v>
      </c>
      <c r="HW616" s="2" t="s">
        <v>1238</v>
      </c>
      <c r="HX616" s="2" t="s">
        <v>220</v>
      </c>
      <c r="HY616" s="2" t="s">
        <v>232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230</v>
      </c>
      <c r="IH616" s="2" t="s">
        <v>270</v>
      </c>
      <c r="II616" s="2" t="s">
        <v>546</v>
      </c>
      <c r="IJ616" s="2" t="s">
        <v>220</v>
      </c>
      <c r="IK616" s="2" t="s">
        <v>232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277</v>
      </c>
      <c r="IT616" s="2" t="s">
        <v>270</v>
      </c>
      <c r="IU616" s="2" t="s">
        <v>220</v>
      </c>
      <c r="IV616" s="2" t="s">
        <v>220</v>
      </c>
      <c r="IW616" s="2" t="s">
        <v>232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254</v>
      </c>
      <c r="JF616" s="2" t="s">
        <v>270</v>
      </c>
      <c r="JG616" s="2" t="s">
        <v>220</v>
      </c>
      <c r="JH616" s="2" t="s">
        <v>220</v>
      </c>
      <c r="JI616" s="2" t="s">
        <v>232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277</v>
      </c>
      <c r="JR616" s="2" t="s">
        <v>270</v>
      </c>
      <c r="JS616" s="2" t="s">
        <v>220</v>
      </c>
      <c r="JT616" s="2" t="s">
        <v>220</v>
      </c>
      <c r="JU616" s="2" t="s">
        <v>232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277</v>
      </c>
      <c r="KD616" s="2" t="s">
        <v>270</v>
      </c>
      <c r="KE616" s="2" t="s">
        <v>220</v>
      </c>
      <c r="KF616" s="2" t="s">
        <v>220</v>
      </c>
      <c r="KG616" s="2" t="s">
        <v>232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277</v>
      </c>
      <c r="KP616" s="2" t="s">
        <v>270</v>
      </c>
      <c r="KQ616" s="2" t="s">
        <v>220</v>
      </c>
      <c r="KR616" s="2" t="s">
        <v>220</v>
      </c>
      <c r="KS616" s="2" t="s">
        <v>232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268</v>
      </c>
      <c r="LB616" s="2" t="s">
        <v>270</v>
      </c>
      <c r="LC616" s="2" t="s">
        <v>220</v>
      </c>
      <c r="LD616" s="2" t="s">
        <v>220</v>
      </c>
      <c r="LE616" s="2" t="s">
        <v>232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254</v>
      </c>
      <c r="LN616" s="2" t="s">
        <v>270</v>
      </c>
      <c r="LO616" s="2" t="s">
        <v>220</v>
      </c>
      <c r="LP616" s="2" t="s">
        <v>220</v>
      </c>
      <c r="LQ616" s="2" t="s">
        <v>232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270</v>
      </c>
      <c r="MA616" s="2" t="s">
        <v>886</v>
      </c>
      <c r="MB616" s="2" t="s">
        <v>1342</v>
      </c>
      <c r="MC616" s="2" t="s">
        <v>232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230</v>
      </c>
      <c r="ML616" s="2" t="s">
        <v>270</v>
      </c>
      <c r="MM616" s="2" t="s">
        <v>421</v>
      </c>
      <c r="MN616" s="2" t="s">
        <v>220</v>
      </c>
      <c r="MO616" s="2" t="s">
        <v>232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230</v>
      </c>
      <c r="MX616" s="2" t="s">
        <v>274</v>
      </c>
      <c r="MY616" s="2" t="s">
        <v>3035</v>
      </c>
      <c r="MZ616" s="2" t="s">
        <v>2700</v>
      </c>
      <c r="NA616" s="2" t="s">
        <v>232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268</v>
      </c>
      <c r="NJ616" s="2" t="s">
        <v>270</v>
      </c>
      <c r="NK616" s="2" t="s">
        <v>220</v>
      </c>
      <c r="NL616" s="2" t="s">
        <v>220</v>
      </c>
      <c r="NM616" s="2" t="s">
        <v>232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277</v>
      </c>
      <c r="NV616" s="2" t="s">
        <v>270</v>
      </c>
      <c r="NW616" s="2" t="s">
        <v>220</v>
      </c>
      <c r="NX616" s="2" t="s">
        <v>220</v>
      </c>
      <c r="NY616" s="2" t="s">
        <v>232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220</v>
      </c>
      <c r="OI616" s="2" t="s">
        <v>220</v>
      </c>
      <c r="OJ616" s="2" t="s">
        <v>220</v>
      </c>
      <c r="OK616" s="2" t="s">
        <v>220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220</v>
      </c>
      <c r="OT616" s="2" t="s">
        <v>220</v>
      </c>
      <c r="OU616" s="2" t="s">
        <v>220</v>
      </c>
      <c r="OV616" s="2" t="s">
        <v>220</v>
      </c>
      <c r="OW616" s="2" t="s">
        <v>220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277</v>
      </c>
      <c r="PF616" s="2" t="s">
        <v>270</v>
      </c>
      <c r="PG616" s="2" t="s">
        <v>220</v>
      </c>
      <c r="PH616" s="2" t="s">
        <v>220</v>
      </c>
      <c r="PI616" s="2" t="s">
        <v>232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220</v>
      </c>
      <c r="PS616" s="2" t="s">
        <v>220</v>
      </c>
      <c r="PT616" s="2" t="s">
        <v>220</v>
      </c>
      <c r="PU616" s="2" t="s">
        <v>220</v>
      </c>
      <c r="PV616" s="2" t="s">
        <v>220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</row>
    <row r="617">
      <c r="A617" s="2" t="s">
        <v>4409</v>
      </c>
      <c r="B617" s="2" t="s">
        <v>209</v>
      </c>
      <c r="C617" s="2" t="s">
        <v>4347</v>
      </c>
      <c r="D617" s="2" t="s">
        <v>211</v>
      </c>
      <c r="E617" s="2" t="s">
        <v>1372</v>
      </c>
      <c r="F617" s="2" t="s">
        <v>4410</v>
      </c>
      <c r="G617" s="2" t="s">
        <v>4410</v>
      </c>
      <c r="H617" s="2" t="s">
        <v>4410</v>
      </c>
      <c r="I617" s="2" t="s">
        <v>4411</v>
      </c>
      <c r="J617" s="2" t="s">
        <v>215</v>
      </c>
      <c r="K617" s="2" t="s">
        <v>2725</v>
      </c>
      <c r="L617" s="3">
        <v>47.61</v>
      </c>
      <c r="M617" s="3">
        <v>49.99</v>
      </c>
      <c r="N617" s="3">
        <v>99.99</v>
      </c>
      <c r="O617" s="2" t="s">
        <v>217</v>
      </c>
      <c r="P617" s="2" t="s">
        <v>538</v>
      </c>
      <c r="Q617" s="2" t="s">
        <v>219</v>
      </c>
      <c r="R617" s="2" t="s">
        <v>220</v>
      </c>
      <c r="S617" s="2" t="s">
        <v>4412</v>
      </c>
      <c r="T617" s="2" t="s">
        <v>4413</v>
      </c>
      <c r="U617" s="2" t="s">
        <v>3531</v>
      </c>
      <c r="V617" s="2" t="s">
        <v>441</v>
      </c>
      <c r="W617" s="2" t="s">
        <v>954</v>
      </c>
      <c r="X617" s="2" t="s">
        <v>220</v>
      </c>
      <c r="Y617" s="2" t="s">
        <v>2984</v>
      </c>
      <c r="Z617" s="4">
        <v>126</v>
      </c>
      <c r="AA617" s="4">
        <f>=ROUNDDOWN(22.1052631578947,0)</f>
      </c>
      <c r="AB617" s="5">
        <v>5.7</v>
      </c>
      <c r="AC617" s="2" t="s">
        <v>220</v>
      </c>
      <c r="AD617" s="4"/>
      <c r="AE617" s="4"/>
      <c r="AF617" s="6"/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2</v>
      </c>
      <c r="AQ617" s="8">
        <v>42</v>
      </c>
      <c r="AR617" s="4"/>
      <c r="AS617" s="8"/>
      <c r="AT617" s="7"/>
      <c r="AU617" s="7"/>
      <c r="AV617" s="4">
        <v>6</v>
      </c>
      <c r="AW617" s="8">
        <v>191.16</v>
      </c>
      <c r="AX617" s="4">
        <v>1</v>
      </c>
      <c r="AY617" s="8">
        <v>70.81</v>
      </c>
      <c r="AZ617" s="7">
        <v>5</v>
      </c>
      <c r="BA617" s="7">
        <v>1.6996</v>
      </c>
      <c r="BB617" s="7">
        <v>0.2197</v>
      </c>
      <c r="BC617" s="4">
        <v>9</v>
      </c>
      <c r="BD617" s="8">
        <v>269.55</v>
      </c>
      <c r="BE617" s="4">
        <v>8</v>
      </c>
      <c r="BF617" s="8">
        <v>465.2</v>
      </c>
      <c r="BG617" s="7">
        <v>0.125</v>
      </c>
      <c r="BH617" s="7">
        <v>-0.4206</v>
      </c>
      <c r="BI617" s="7">
        <v>0.7092</v>
      </c>
      <c r="BJ617" s="4">
        <v>2</v>
      </c>
      <c r="BK617" s="8">
        <v>42</v>
      </c>
      <c r="BL617" s="2" t="s">
        <v>23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220</v>
      </c>
      <c r="BV617" s="2" t="s">
        <v>220</v>
      </c>
      <c r="BW617" s="2" t="s">
        <v>220</v>
      </c>
      <c r="BX617" s="2" t="s">
        <v>220</v>
      </c>
      <c r="BY617" s="2" t="s">
        <v>220</v>
      </c>
      <c r="BZ617" s="2" t="s">
        <v>220</v>
      </c>
      <c r="CA617" s="4"/>
      <c r="CB617" s="8"/>
      <c r="CC617" s="4"/>
      <c r="CD617" s="8"/>
      <c r="CE617" s="7"/>
      <c r="CF617" s="7"/>
      <c r="CG617" s="2" t="s">
        <v>230</v>
      </c>
      <c r="CH617" s="2" t="s">
        <v>217</v>
      </c>
      <c r="CI617" s="2" t="s">
        <v>800</v>
      </c>
      <c r="CJ617" s="2" t="s">
        <v>4414</v>
      </c>
      <c r="CK617" s="2" t="s">
        <v>232</v>
      </c>
      <c r="CL617" s="2" t="s">
        <v>220</v>
      </c>
      <c r="CM617" s="4"/>
      <c r="CN617" s="8"/>
      <c r="CO617" s="4"/>
      <c r="CP617" s="8"/>
      <c r="CQ617" s="7"/>
      <c r="CR617" s="7"/>
      <c r="CS617" s="2" t="s">
        <v>230</v>
      </c>
      <c r="CT617" s="2" t="s">
        <v>217</v>
      </c>
      <c r="CU617" s="2" t="s">
        <v>934</v>
      </c>
      <c r="CV617" s="2" t="s">
        <v>936</v>
      </c>
      <c r="CW617" s="2" t="s">
        <v>232</v>
      </c>
      <c r="CX617" s="2" t="s">
        <v>220</v>
      </c>
      <c r="CY617" s="4"/>
      <c r="CZ617" s="8"/>
      <c r="DA617" s="4"/>
      <c r="DB617" s="8"/>
      <c r="DC617" s="7"/>
      <c r="DD617" s="7"/>
      <c r="DE617" s="2" t="s">
        <v>230</v>
      </c>
      <c r="DF617" s="2" t="s">
        <v>217</v>
      </c>
      <c r="DG617" s="2" t="s">
        <v>369</v>
      </c>
      <c r="DH617" s="2" t="s">
        <v>1069</v>
      </c>
      <c r="DI617" s="2" t="s">
        <v>232</v>
      </c>
      <c r="DJ617" s="2" t="s">
        <v>220</v>
      </c>
      <c r="DK617" s="4"/>
      <c r="DL617" s="8"/>
      <c r="DM617" s="4"/>
      <c r="DN617" s="8"/>
      <c r="DO617" s="7"/>
      <c r="DP617" s="7"/>
      <c r="DQ617" s="2" t="s">
        <v>230</v>
      </c>
      <c r="DR617" s="2" t="s">
        <v>217</v>
      </c>
      <c r="DS617" s="2" t="s">
        <v>1817</v>
      </c>
      <c r="DT617" s="2" t="s">
        <v>1331</v>
      </c>
      <c r="DU617" s="2" t="s">
        <v>232</v>
      </c>
      <c r="DV617" s="2" t="s">
        <v>220</v>
      </c>
      <c r="DW617" s="4"/>
      <c r="DX617" s="8"/>
      <c r="DY617" s="4"/>
      <c r="DZ617" s="8"/>
      <c r="EA617" s="7"/>
      <c r="EB617" s="7"/>
      <c r="EC617" s="2" t="s">
        <v>230</v>
      </c>
      <c r="ED617" s="2" t="s">
        <v>217</v>
      </c>
      <c r="EE617" s="2" t="s">
        <v>4153</v>
      </c>
      <c r="EF617" s="2" t="s">
        <v>1355</v>
      </c>
      <c r="EG617" s="2" t="s">
        <v>269</v>
      </c>
      <c r="EH617" s="2" t="s">
        <v>220</v>
      </c>
      <c r="EI617" s="4"/>
      <c r="EJ617" s="8"/>
      <c r="EK617" s="4"/>
      <c r="EL617" s="8"/>
      <c r="EM617" s="7"/>
      <c r="EN617" s="7"/>
      <c r="EO617" s="2" t="s">
        <v>230</v>
      </c>
      <c r="EP617" s="2" t="s">
        <v>217</v>
      </c>
      <c r="EQ617" s="2" t="s">
        <v>369</v>
      </c>
      <c r="ER617" s="2" t="s">
        <v>395</v>
      </c>
      <c r="ES617" s="2" t="s">
        <v>232</v>
      </c>
      <c r="ET617" s="2" t="s">
        <v>220</v>
      </c>
      <c r="EU617" s="4">
        <v>2</v>
      </c>
      <c r="EV617" s="8">
        <v>42</v>
      </c>
      <c r="EW617" s="4"/>
      <c r="EX617" s="8"/>
      <c r="EY617" s="7"/>
      <c r="EZ617" s="7"/>
      <c r="FA617" s="2" t="s">
        <v>230</v>
      </c>
      <c r="FB617" s="2" t="s">
        <v>217</v>
      </c>
      <c r="FC617" s="2" t="s">
        <v>4415</v>
      </c>
      <c r="FD617" s="2" t="s">
        <v>810</v>
      </c>
      <c r="FE617" s="2" t="s">
        <v>232</v>
      </c>
      <c r="FF617" s="2" t="s">
        <v>220</v>
      </c>
      <c r="FG617" s="4"/>
      <c r="FH617" s="8"/>
      <c r="FI617" s="4"/>
      <c r="FJ617" s="8"/>
      <c r="FK617" s="7"/>
      <c r="FL617" s="7"/>
      <c r="FM617" s="2" t="s">
        <v>230</v>
      </c>
      <c r="FN617" s="2" t="s">
        <v>217</v>
      </c>
      <c r="FO617" s="2" t="s">
        <v>1352</v>
      </c>
      <c r="FP617" s="2" t="s">
        <v>220</v>
      </c>
      <c r="FQ617" s="2" t="s">
        <v>232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220</v>
      </c>
      <c r="GA617" s="2" t="s">
        <v>220</v>
      </c>
      <c r="GB617" s="2" t="s">
        <v>220</v>
      </c>
      <c r="GC617" s="2" t="s">
        <v>220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220</v>
      </c>
      <c r="GL617" s="2" t="s">
        <v>220</v>
      </c>
      <c r="GM617" s="2" t="s">
        <v>220</v>
      </c>
      <c r="GN617" s="2" t="s">
        <v>220</v>
      </c>
      <c r="GO617" s="2" t="s">
        <v>220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220</v>
      </c>
      <c r="GY617" s="2" t="s">
        <v>220</v>
      </c>
      <c r="GZ617" s="2" t="s">
        <v>220</v>
      </c>
      <c r="HA617" s="2" t="s">
        <v>220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220</v>
      </c>
      <c r="HJ617" s="2" t="s">
        <v>220</v>
      </c>
      <c r="HK617" s="2" t="s">
        <v>220</v>
      </c>
      <c r="HL617" s="2" t="s">
        <v>220</v>
      </c>
      <c r="HM617" s="2" t="s">
        <v>220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277</v>
      </c>
      <c r="HV617" s="2" t="s">
        <v>217</v>
      </c>
      <c r="HW617" s="2" t="s">
        <v>220</v>
      </c>
      <c r="HX617" s="2" t="s">
        <v>220</v>
      </c>
      <c r="HY617" s="2" t="s">
        <v>232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230</v>
      </c>
      <c r="IH617" s="2" t="s">
        <v>217</v>
      </c>
      <c r="II617" s="2" t="s">
        <v>1817</v>
      </c>
      <c r="IJ617" s="2" t="s">
        <v>220</v>
      </c>
      <c r="IK617" s="2" t="s">
        <v>232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220</v>
      </c>
      <c r="IT617" s="2" t="s">
        <v>220</v>
      </c>
      <c r="IU617" s="2" t="s">
        <v>220</v>
      </c>
      <c r="IV617" s="2" t="s">
        <v>220</v>
      </c>
      <c r="IW617" s="2" t="s">
        <v>220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220</v>
      </c>
      <c r="JF617" s="2" t="s">
        <v>220</v>
      </c>
      <c r="JG617" s="2" t="s">
        <v>220</v>
      </c>
      <c r="JH617" s="2" t="s">
        <v>220</v>
      </c>
      <c r="JI617" s="2" t="s">
        <v>220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220</v>
      </c>
      <c r="JR617" s="2" t="s">
        <v>220</v>
      </c>
      <c r="JS617" s="2" t="s">
        <v>220</v>
      </c>
      <c r="JT617" s="2" t="s">
        <v>220</v>
      </c>
      <c r="JU617" s="2" t="s">
        <v>220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220</v>
      </c>
      <c r="KD617" s="2" t="s">
        <v>220</v>
      </c>
      <c r="KE617" s="2" t="s">
        <v>220</v>
      </c>
      <c r="KF617" s="2" t="s">
        <v>220</v>
      </c>
      <c r="KG617" s="2" t="s">
        <v>220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220</v>
      </c>
      <c r="KQ617" s="2" t="s">
        <v>220</v>
      </c>
      <c r="KR617" s="2" t="s">
        <v>220</v>
      </c>
      <c r="KS617" s="2" t="s">
        <v>220</v>
      </c>
      <c r="KT617" s="2" t="s">
        <v>220</v>
      </c>
      <c r="KU617" s="4"/>
      <c r="KV617" s="8"/>
      <c r="KW617" s="4"/>
      <c r="KX617" s="8"/>
      <c r="KY617" s="7"/>
      <c r="KZ617" s="7"/>
      <c r="LA617" s="2" t="s">
        <v>220</v>
      </c>
      <c r="LB617" s="2" t="s">
        <v>220</v>
      </c>
      <c r="LC617" s="2" t="s">
        <v>220</v>
      </c>
      <c r="LD617" s="2" t="s">
        <v>220</v>
      </c>
      <c r="LE617" s="2" t="s">
        <v>220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230</v>
      </c>
      <c r="LN617" s="2" t="s">
        <v>217</v>
      </c>
      <c r="LO617" s="2" t="s">
        <v>1014</v>
      </c>
      <c r="LP617" s="2" t="s">
        <v>332</v>
      </c>
      <c r="LQ617" s="2" t="s">
        <v>232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220</v>
      </c>
      <c r="MA617" s="2" t="s">
        <v>220</v>
      </c>
      <c r="MB617" s="2" t="s">
        <v>220</v>
      </c>
      <c r="MC617" s="2" t="s">
        <v>220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220</v>
      </c>
      <c r="ML617" s="2" t="s">
        <v>220</v>
      </c>
      <c r="MM617" s="2" t="s">
        <v>220</v>
      </c>
      <c r="MN617" s="2" t="s">
        <v>220</v>
      </c>
      <c r="MO617" s="2" t="s">
        <v>220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274</v>
      </c>
      <c r="MY617" s="2" t="s">
        <v>1967</v>
      </c>
      <c r="MZ617" s="2" t="s">
        <v>815</v>
      </c>
      <c r="NA617" s="2" t="s">
        <v>232</v>
      </c>
      <c r="NB617" s="2" t="s">
        <v>220</v>
      </c>
      <c r="NC617" s="4"/>
      <c r="ND617" s="8"/>
      <c r="NE617" s="4"/>
      <c r="NF617" s="8"/>
      <c r="NG617" s="7"/>
      <c r="NH617" s="7"/>
      <c r="NI617" s="2" t="s">
        <v>220</v>
      </c>
      <c r="NJ617" s="2" t="s">
        <v>220</v>
      </c>
      <c r="NK617" s="2" t="s">
        <v>220</v>
      </c>
      <c r="NL617" s="2" t="s">
        <v>220</v>
      </c>
      <c r="NM617" s="2" t="s">
        <v>220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220</v>
      </c>
      <c r="NV617" s="2" t="s">
        <v>220</v>
      </c>
      <c r="NW617" s="2" t="s">
        <v>220</v>
      </c>
      <c r="NX617" s="2" t="s">
        <v>220</v>
      </c>
      <c r="NY617" s="2" t="s">
        <v>220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220</v>
      </c>
      <c r="OI617" s="2" t="s">
        <v>220</v>
      </c>
      <c r="OJ617" s="2" t="s">
        <v>220</v>
      </c>
      <c r="OK617" s="2" t="s">
        <v>220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220</v>
      </c>
      <c r="OT617" s="2" t="s">
        <v>220</v>
      </c>
      <c r="OU617" s="2" t="s">
        <v>220</v>
      </c>
      <c r="OV617" s="2" t="s">
        <v>220</v>
      </c>
      <c r="OW617" s="2" t="s">
        <v>220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220</v>
      </c>
      <c r="PF617" s="2" t="s">
        <v>220</v>
      </c>
      <c r="PG617" s="2" t="s">
        <v>220</v>
      </c>
      <c r="PH617" s="2" t="s">
        <v>220</v>
      </c>
      <c r="PI617" s="2" t="s">
        <v>220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>
        <v>126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</row>
    <row r="618">
      <c r="A618" s="2" t="s">
        <v>4416</v>
      </c>
      <c r="B618" s="2" t="s">
        <v>209</v>
      </c>
      <c r="C618" s="2" t="s">
        <v>4347</v>
      </c>
      <c r="D618" s="2" t="s">
        <v>211</v>
      </c>
      <c r="E618" s="2" t="s">
        <v>1372</v>
      </c>
      <c r="F618" s="2" t="s">
        <v>4410</v>
      </c>
      <c r="G618" s="2" t="s">
        <v>4410</v>
      </c>
      <c r="H618" s="2" t="s">
        <v>4410</v>
      </c>
      <c r="I618" s="2" t="s">
        <v>4411</v>
      </c>
      <c r="J618" s="2" t="s">
        <v>282</v>
      </c>
      <c r="K618" s="2" t="s">
        <v>2725</v>
      </c>
      <c r="L618" s="3">
        <v>52.38</v>
      </c>
      <c r="M618" s="3">
        <v>55</v>
      </c>
      <c r="N618" s="3">
        <v>109.99</v>
      </c>
      <c r="O618" s="2" t="s">
        <v>217</v>
      </c>
      <c r="P618" s="2" t="s">
        <v>538</v>
      </c>
      <c r="Q618" s="2" t="s">
        <v>219</v>
      </c>
      <c r="R618" s="2" t="s">
        <v>220</v>
      </c>
      <c r="S618" s="2" t="s">
        <v>4412</v>
      </c>
      <c r="T618" s="2" t="s">
        <v>4413</v>
      </c>
      <c r="U618" s="2" t="s">
        <v>3531</v>
      </c>
      <c r="V618" s="2" t="s">
        <v>441</v>
      </c>
      <c r="W618" s="2" t="s">
        <v>954</v>
      </c>
      <c r="X618" s="2" t="s">
        <v>220</v>
      </c>
      <c r="Y618" s="2" t="s">
        <v>2984</v>
      </c>
      <c r="Z618" s="4">
        <v>37</v>
      </c>
      <c r="AA618" s="4">
        <f>=ROUNDDOWN(21.7647058823529,0)</f>
      </c>
      <c r="AB618" s="5">
        <v>1.7</v>
      </c>
      <c r="AC618" s="2" t="s">
        <v>220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>
        <v>4</v>
      </c>
      <c r="AQ618" s="8">
        <v>149.16</v>
      </c>
      <c r="AR618" s="4">
        <v>1</v>
      </c>
      <c r="AS618" s="8">
        <v>70.81</v>
      </c>
      <c r="AT618" s="7">
        <v>3</v>
      </c>
      <c r="AU618" s="7">
        <v>1.1065</v>
      </c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>
        <v>0.7803</v>
      </c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 t="s">
        <v>220</v>
      </c>
      <c r="BJ618" s="4">
        <v>4</v>
      </c>
      <c r="BK618" s="8">
        <v>149.16</v>
      </c>
      <c r="BL618" s="2" t="s">
        <v>2084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220</v>
      </c>
      <c r="BV618" s="2" t="s">
        <v>220</v>
      </c>
      <c r="BW618" s="2" t="s">
        <v>220</v>
      </c>
      <c r="BX618" s="2" t="s">
        <v>220</v>
      </c>
      <c r="BY618" s="2" t="s">
        <v>220</v>
      </c>
      <c r="BZ618" s="2" t="s">
        <v>220</v>
      </c>
      <c r="CA618" s="4">
        <v>2</v>
      </c>
      <c r="CB618" s="8">
        <v>89.1</v>
      </c>
      <c r="CC618" s="4"/>
      <c r="CD618" s="8"/>
      <c r="CE618" s="7"/>
      <c r="CF618" s="7"/>
      <c r="CG618" s="2" t="s">
        <v>230</v>
      </c>
      <c r="CH618" s="2" t="s">
        <v>217</v>
      </c>
      <c r="CI618" s="2" t="s">
        <v>800</v>
      </c>
      <c r="CJ618" s="2" t="s">
        <v>3080</v>
      </c>
      <c r="CK618" s="2" t="s">
        <v>232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230</v>
      </c>
      <c r="CT618" s="2" t="s">
        <v>217</v>
      </c>
      <c r="CU618" s="2" t="s">
        <v>934</v>
      </c>
      <c r="CV618" s="2" t="s">
        <v>1898</v>
      </c>
      <c r="CW618" s="2" t="s">
        <v>232</v>
      </c>
      <c r="CX618" s="2" t="s">
        <v>220</v>
      </c>
      <c r="CY618" s="4"/>
      <c r="CZ618" s="8"/>
      <c r="DA618" s="4"/>
      <c r="DB618" s="8"/>
      <c r="DC618" s="7"/>
      <c r="DD618" s="7"/>
      <c r="DE618" s="2" t="s">
        <v>230</v>
      </c>
      <c r="DF618" s="2" t="s">
        <v>217</v>
      </c>
      <c r="DG618" s="2" t="s">
        <v>369</v>
      </c>
      <c r="DH618" s="2" t="s">
        <v>1750</v>
      </c>
      <c r="DI618" s="2" t="s">
        <v>232</v>
      </c>
      <c r="DJ618" s="2" t="s">
        <v>220</v>
      </c>
      <c r="DK618" s="4"/>
      <c r="DL618" s="8"/>
      <c r="DM618" s="4">
        <v>1</v>
      </c>
      <c r="DN618" s="8">
        <v>70.81</v>
      </c>
      <c r="DO618" s="7">
        <v>-1</v>
      </c>
      <c r="DP618" s="7">
        <v>-1</v>
      </c>
      <c r="DQ618" s="2" t="s">
        <v>230</v>
      </c>
      <c r="DR618" s="2" t="s">
        <v>217</v>
      </c>
      <c r="DS618" s="2" t="s">
        <v>1817</v>
      </c>
      <c r="DT618" s="2" t="s">
        <v>1790</v>
      </c>
      <c r="DU618" s="2" t="s">
        <v>232</v>
      </c>
      <c r="DV618" s="2" t="s">
        <v>220</v>
      </c>
      <c r="DW618" s="4"/>
      <c r="DX618" s="8"/>
      <c r="DY618" s="4"/>
      <c r="DZ618" s="8"/>
      <c r="EA618" s="7"/>
      <c r="EB618" s="7"/>
      <c r="EC618" s="2" t="s">
        <v>230</v>
      </c>
      <c r="ED618" s="2" t="s">
        <v>217</v>
      </c>
      <c r="EE618" s="2" t="s">
        <v>4153</v>
      </c>
      <c r="EF618" s="2" t="s">
        <v>1355</v>
      </c>
      <c r="EG618" s="2" t="s">
        <v>269</v>
      </c>
      <c r="EH618" s="2" t="s">
        <v>220</v>
      </c>
      <c r="EI618" s="4"/>
      <c r="EJ618" s="8"/>
      <c r="EK618" s="4"/>
      <c r="EL618" s="8"/>
      <c r="EM618" s="7"/>
      <c r="EN618" s="7"/>
      <c r="EO618" s="2" t="s">
        <v>230</v>
      </c>
      <c r="EP618" s="2" t="s">
        <v>217</v>
      </c>
      <c r="EQ618" s="2" t="s">
        <v>369</v>
      </c>
      <c r="ER618" s="2" t="s">
        <v>1740</v>
      </c>
      <c r="ES618" s="2" t="s">
        <v>232</v>
      </c>
      <c r="ET618" s="2" t="s">
        <v>220</v>
      </c>
      <c r="EU618" s="4">
        <v>2</v>
      </c>
      <c r="EV618" s="8">
        <v>60.06</v>
      </c>
      <c r="EW618" s="4"/>
      <c r="EX618" s="8"/>
      <c r="EY618" s="7"/>
      <c r="EZ618" s="7"/>
      <c r="FA618" s="2" t="s">
        <v>230</v>
      </c>
      <c r="FB618" s="2" t="s">
        <v>217</v>
      </c>
      <c r="FC618" s="2" t="s">
        <v>4415</v>
      </c>
      <c r="FD618" s="2" t="s">
        <v>1128</v>
      </c>
      <c r="FE618" s="2" t="s">
        <v>232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230</v>
      </c>
      <c r="FN618" s="2" t="s">
        <v>217</v>
      </c>
      <c r="FO618" s="2" t="s">
        <v>1352</v>
      </c>
      <c r="FP618" s="2" t="s">
        <v>220</v>
      </c>
      <c r="FQ618" s="2" t="s">
        <v>232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220</v>
      </c>
      <c r="GA618" s="2" t="s">
        <v>220</v>
      </c>
      <c r="GB618" s="2" t="s">
        <v>220</v>
      </c>
      <c r="GC618" s="2" t="s">
        <v>220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220</v>
      </c>
      <c r="GL618" s="2" t="s">
        <v>220</v>
      </c>
      <c r="GM618" s="2" t="s">
        <v>220</v>
      </c>
      <c r="GN618" s="2" t="s">
        <v>220</v>
      </c>
      <c r="GO618" s="2" t="s">
        <v>220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220</v>
      </c>
      <c r="GY618" s="2" t="s">
        <v>220</v>
      </c>
      <c r="GZ618" s="2" t="s">
        <v>220</v>
      </c>
      <c r="HA618" s="2" t="s">
        <v>220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220</v>
      </c>
      <c r="HJ618" s="2" t="s">
        <v>220</v>
      </c>
      <c r="HK618" s="2" t="s">
        <v>220</v>
      </c>
      <c r="HL618" s="2" t="s">
        <v>220</v>
      </c>
      <c r="HM618" s="2" t="s">
        <v>220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277</v>
      </c>
      <c r="HV618" s="2" t="s">
        <v>217</v>
      </c>
      <c r="HW618" s="2" t="s">
        <v>220</v>
      </c>
      <c r="HX618" s="2" t="s">
        <v>220</v>
      </c>
      <c r="HY618" s="2" t="s">
        <v>232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230</v>
      </c>
      <c r="IH618" s="2" t="s">
        <v>217</v>
      </c>
      <c r="II618" s="2" t="s">
        <v>1817</v>
      </c>
      <c r="IJ618" s="2" t="s">
        <v>220</v>
      </c>
      <c r="IK618" s="2" t="s">
        <v>232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220</v>
      </c>
      <c r="IT618" s="2" t="s">
        <v>220</v>
      </c>
      <c r="IU618" s="2" t="s">
        <v>220</v>
      </c>
      <c r="IV618" s="2" t="s">
        <v>220</v>
      </c>
      <c r="IW618" s="2" t="s">
        <v>220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220</v>
      </c>
      <c r="JF618" s="2" t="s">
        <v>220</v>
      </c>
      <c r="JG618" s="2" t="s">
        <v>220</v>
      </c>
      <c r="JH618" s="2" t="s">
        <v>220</v>
      </c>
      <c r="JI618" s="2" t="s">
        <v>220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220</v>
      </c>
      <c r="JR618" s="2" t="s">
        <v>220</v>
      </c>
      <c r="JS618" s="2" t="s">
        <v>220</v>
      </c>
      <c r="JT618" s="2" t="s">
        <v>220</v>
      </c>
      <c r="JU618" s="2" t="s">
        <v>220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220</v>
      </c>
      <c r="KD618" s="2" t="s">
        <v>220</v>
      </c>
      <c r="KE618" s="2" t="s">
        <v>220</v>
      </c>
      <c r="KF618" s="2" t="s">
        <v>220</v>
      </c>
      <c r="KG618" s="2" t="s">
        <v>220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220</v>
      </c>
      <c r="KQ618" s="2" t="s">
        <v>220</v>
      </c>
      <c r="KR618" s="2" t="s">
        <v>220</v>
      </c>
      <c r="KS618" s="2" t="s">
        <v>220</v>
      </c>
      <c r="KT618" s="2" t="s">
        <v>220</v>
      </c>
      <c r="KU618" s="4"/>
      <c r="KV618" s="8"/>
      <c r="KW618" s="4"/>
      <c r="KX618" s="8"/>
      <c r="KY618" s="7"/>
      <c r="KZ618" s="7"/>
      <c r="LA618" s="2" t="s">
        <v>220</v>
      </c>
      <c r="LB618" s="2" t="s">
        <v>220</v>
      </c>
      <c r="LC618" s="2" t="s">
        <v>220</v>
      </c>
      <c r="LD618" s="2" t="s">
        <v>220</v>
      </c>
      <c r="LE618" s="2" t="s">
        <v>220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230</v>
      </c>
      <c r="LN618" s="2" t="s">
        <v>217</v>
      </c>
      <c r="LO618" s="2" t="s">
        <v>1014</v>
      </c>
      <c r="LP618" s="2" t="s">
        <v>1738</v>
      </c>
      <c r="LQ618" s="2" t="s">
        <v>232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220</v>
      </c>
      <c r="MA618" s="2" t="s">
        <v>220</v>
      </c>
      <c r="MB618" s="2" t="s">
        <v>220</v>
      </c>
      <c r="MC618" s="2" t="s">
        <v>220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220</v>
      </c>
      <c r="ML618" s="2" t="s">
        <v>220</v>
      </c>
      <c r="MM618" s="2" t="s">
        <v>220</v>
      </c>
      <c r="MN618" s="2" t="s">
        <v>220</v>
      </c>
      <c r="MO618" s="2" t="s">
        <v>220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230</v>
      </c>
      <c r="MX618" s="2" t="s">
        <v>274</v>
      </c>
      <c r="MY618" s="2" t="s">
        <v>1967</v>
      </c>
      <c r="MZ618" s="2" t="s">
        <v>1331</v>
      </c>
      <c r="NA618" s="2" t="s">
        <v>232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220</v>
      </c>
      <c r="NJ618" s="2" t="s">
        <v>220</v>
      </c>
      <c r="NK618" s="2" t="s">
        <v>220</v>
      </c>
      <c r="NL618" s="2" t="s">
        <v>220</v>
      </c>
      <c r="NM618" s="2" t="s">
        <v>220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220</v>
      </c>
      <c r="NV618" s="2" t="s">
        <v>220</v>
      </c>
      <c r="NW618" s="2" t="s">
        <v>220</v>
      </c>
      <c r="NX618" s="2" t="s">
        <v>220</v>
      </c>
      <c r="NY618" s="2" t="s">
        <v>220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220</v>
      </c>
      <c r="OI618" s="2" t="s">
        <v>220</v>
      </c>
      <c r="OJ618" s="2" t="s">
        <v>220</v>
      </c>
      <c r="OK618" s="2" t="s">
        <v>220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220</v>
      </c>
      <c r="OT618" s="2" t="s">
        <v>220</v>
      </c>
      <c r="OU618" s="2" t="s">
        <v>220</v>
      </c>
      <c r="OV618" s="2" t="s">
        <v>220</v>
      </c>
      <c r="OW618" s="2" t="s">
        <v>220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220</v>
      </c>
      <c r="PF618" s="2" t="s">
        <v>220</v>
      </c>
      <c r="PG618" s="2" t="s">
        <v>220</v>
      </c>
      <c r="PH618" s="2" t="s">
        <v>220</v>
      </c>
      <c r="PI618" s="2" t="s">
        <v>220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>
        <v>36</v>
      </c>
      <c r="PX618" s="4">
        <v>1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</row>
    <row r="619">
      <c r="A619" s="2" t="s">
        <v>4417</v>
      </c>
      <c r="B619" s="2" t="s">
        <v>209</v>
      </c>
      <c r="C619" s="2" t="s">
        <v>4347</v>
      </c>
      <c r="D619" s="2" t="s">
        <v>211</v>
      </c>
      <c r="E619" s="2" t="s">
        <v>1372</v>
      </c>
      <c r="F619" s="2" t="s">
        <v>4410</v>
      </c>
      <c r="G619" s="2" t="s">
        <v>4410</v>
      </c>
      <c r="H619" s="2" t="s">
        <v>4410</v>
      </c>
      <c r="I619" s="2" t="s">
        <v>4411</v>
      </c>
      <c r="J619" s="2" t="s">
        <v>215</v>
      </c>
      <c r="K619" s="2" t="s">
        <v>4418</v>
      </c>
      <c r="L619" s="3">
        <v>47.61</v>
      </c>
      <c r="M619" s="3">
        <v>49.99</v>
      </c>
      <c r="N619" s="3">
        <v>99.99</v>
      </c>
      <c r="O619" s="2" t="s">
        <v>217</v>
      </c>
      <c r="P619" s="2" t="s">
        <v>538</v>
      </c>
      <c r="Q619" s="2" t="s">
        <v>219</v>
      </c>
      <c r="R619" s="2" t="s">
        <v>220</v>
      </c>
      <c r="S619" s="2" t="s">
        <v>4419</v>
      </c>
      <c r="T619" s="2" t="s">
        <v>4413</v>
      </c>
      <c r="U619" s="2" t="s">
        <v>3531</v>
      </c>
      <c r="V619" s="2" t="s">
        <v>441</v>
      </c>
      <c r="W619" s="2" t="s">
        <v>954</v>
      </c>
      <c r="X619" s="2" t="s">
        <v>220</v>
      </c>
      <c r="Y619" s="2" t="s">
        <v>973</v>
      </c>
      <c r="Z619" s="4">
        <v>49</v>
      </c>
      <c r="AA619" s="4">
        <f>=ROUNDDOWN(6.80555555555556,0)</f>
      </c>
      <c r="AB619" s="5">
        <v>7.2</v>
      </c>
      <c r="AC619" s="2" t="s">
        <v>220</v>
      </c>
      <c r="AD619" s="4"/>
      <c r="AE619" s="4"/>
      <c r="AF619" s="6"/>
      <c r="AG619" s="6"/>
      <c r="AH619" s="7">
        <v>1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>
        <v>3</v>
      </c>
      <c r="AQ619" s="8">
        <v>78.39</v>
      </c>
      <c r="AR619" s="4">
        <v>2</v>
      </c>
      <c r="AS619" s="8">
        <v>96.98</v>
      </c>
      <c r="AT619" s="7">
        <v>0.5</v>
      </c>
      <c r="AU619" s="7">
        <v>-0.1917</v>
      </c>
      <c r="AV619" s="4">
        <v>3</v>
      </c>
      <c r="AW619" s="8">
        <v>78.39</v>
      </c>
      <c r="AX619" s="4">
        <v>7</v>
      </c>
      <c r="AY619" s="8">
        <v>394.39</v>
      </c>
      <c r="AZ619" s="7">
        <v>-0.5714</v>
      </c>
      <c r="BA619" s="7">
        <v>-0.8012</v>
      </c>
      <c r="BB619" s="7">
        <v>1</v>
      </c>
      <c r="BC619" s="4" t="s">
        <v>220</v>
      </c>
      <c r="BD619" s="8" t="s">
        <v>220</v>
      </c>
      <c r="BE619" s="4" t="s">
        <v>220</v>
      </c>
      <c r="BF619" s="8" t="s">
        <v>220</v>
      </c>
      <c r="BG619" s="7" t="s">
        <v>220</v>
      </c>
      <c r="BH619" s="7" t="s">
        <v>220</v>
      </c>
      <c r="BI619" s="7">
        <v>0.2908</v>
      </c>
      <c r="BJ619" s="4">
        <v>3</v>
      </c>
      <c r="BK619" s="8">
        <v>78.39</v>
      </c>
      <c r="BL619" s="2" t="s">
        <v>2993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220</v>
      </c>
      <c r="BV619" s="2" t="s">
        <v>220</v>
      </c>
      <c r="BW619" s="2" t="s">
        <v>220</v>
      </c>
      <c r="BX619" s="2" t="s">
        <v>220</v>
      </c>
      <c r="BY619" s="2" t="s">
        <v>220</v>
      </c>
      <c r="BZ619" s="2" t="s">
        <v>220</v>
      </c>
      <c r="CA619" s="4">
        <v>1</v>
      </c>
      <c r="CB619" s="8">
        <v>32.39</v>
      </c>
      <c r="CC619" s="4"/>
      <c r="CD619" s="8"/>
      <c r="CE619" s="7"/>
      <c r="CF619" s="7"/>
      <c r="CG619" s="2" t="s">
        <v>230</v>
      </c>
      <c r="CH619" s="2" t="s">
        <v>217</v>
      </c>
      <c r="CI619" s="2" t="s">
        <v>800</v>
      </c>
      <c r="CJ619" s="2" t="s">
        <v>946</v>
      </c>
      <c r="CK619" s="2" t="s">
        <v>232</v>
      </c>
      <c r="CL619" s="2" t="s">
        <v>220</v>
      </c>
      <c r="CM619" s="4"/>
      <c r="CN619" s="8"/>
      <c r="CO619" s="4">
        <v>1</v>
      </c>
      <c r="CP619" s="8">
        <v>54.99</v>
      </c>
      <c r="CQ619" s="7">
        <v>-1</v>
      </c>
      <c r="CR619" s="7">
        <v>-1</v>
      </c>
      <c r="CS619" s="2" t="s">
        <v>230</v>
      </c>
      <c r="CT619" s="2" t="s">
        <v>217</v>
      </c>
      <c r="CU619" s="2" t="s">
        <v>934</v>
      </c>
      <c r="CV619" s="2" t="s">
        <v>1065</v>
      </c>
      <c r="CW619" s="2" t="s">
        <v>232</v>
      </c>
      <c r="CX619" s="2" t="s">
        <v>220</v>
      </c>
      <c r="CY619" s="4"/>
      <c r="CZ619" s="8"/>
      <c r="DA619" s="4"/>
      <c r="DB619" s="8"/>
      <c r="DC619" s="7"/>
      <c r="DD619" s="7"/>
      <c r="DE619" s="2" t="s">
        <v>230</v>
      </c>
      <c r="DF619" s="2" t="s">
        <v>217</v>
      </c>
      <c r="DG619" s="2" t="s">
        <v>369</v>
      </c>
      <c r="DH619" s="2" t="s">
        <v>1069</v>
      </c>
      <c r="DI619" s="2" t="s">
        <v>232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230</v>
      </c>
      <c r="DR619" s="2" t="s">
        <v>217</v>
      </c>
      <c r="DS619" s="2" t="s">
        <v>1817</v>
      </c>
      <c r="DT619" s="2" t="s">
        <v>1790</v>
      </c>
      <c r="DU619" s="2" t="s">
        <v>232</v>
      </c>
      <c r="DV619" s="2" t="s">
        <v>220</v>
      </c>
      <c r="DW619" s="4">
        <v>1</v>
      </c>
      <c r="DX619" s="8">
        <v>25</v>
      </c>
      <c r="DY619" s="4"/>
      <c r="DZ619" s="8"/>
      <c r="EA619" s="7"/>
      <c r="EB619" s="7"/>
      <c r="EC619" s="2" t="s">
        <v>230</v>
      </c>
      <c r="ED619" s="2" t="s">
        <v>217</v>
      </c>
      <c r="EE619" s="2" t="s">
        <v>4153</v>
      </c>
      <c r="EF619" s="2" t="s">
        <v>3233</v>
      </c>
      <c r="EG619" s="2" t="s">
        <v>269</v>
      </c>
      <c r="EH619" s="2" t="s">
        <v>220</v>
      </c>
      <c r="EI619" s="4"/>
      <c r="EJ619" s="8"/>
      <c r="EK619" s="4"/>
      <c r="EL619" s="8"/>
      <c r="EM619" s="7"/>
      <c r="EN619" s="7"/>
      <c r="EO619" s="2" t="s">
        <v>230</v>
      </c>
      <c r="EP619" s="2" t="s">
        <v>217</v>
      </c>
      <c r="EQ619" s="2" t="s">
        <v>369</v>
      </c>
      <c r="ER619" s="2" t="s">
        <v>1790</v>
      </c>
      <c r="ES619" s="2" t="s">
        <v>232</v>
      </c>
      <c r="ET619" s="2" t="s">
        <v>220</v>
      </c>
      <c r="EU619" s="4">
        <v>1</v>
      </c>
      <c r="EV619" s="8">
        <v>21</v>
      </c>
      <c r="EW619" s="4">
        <v>1</v>
      </c>
      <c r="EX619" s="8">
        <v>41.99</v>
      </c>
      <c r="EY619" s="7"/>
      <c r="EZ619" s="7">
        <v>-0.4999</v>
      </c>
      <c r="FA619" s="2" t="s">
        <v>230</v>
      </c>
      <c r="FB619" s="2" t="s">
        <v>217</v>
      </c>
      <c r="FC619" s="2" t="s">
        <v>4415</v>
      </c>
      <c r="FD619" s="2" t="s">
        <v>1351</v>
      </c>
      <c r="FE619" s="2" t="s">
        <v>232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230</v>
      </c>
      <c r="FN619" s="2" t="s">
        <v>217</v>
      </c>
      <c r="FO619" s="2" t="s">
        <v>1352</v>
      </c>
      <c r="FP619" s="2" t="s">
        <v>220</v>
      </c>
      <c r="FQ619" s="2" t="s">
        <v>232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220</v>
      </c>
      <c r="GA619" s="2" t="s">
        <v>220</v>
      </c>
      <c r="GB619" s="2" t="s">
        <v>220</v>
      </c>
      <c r="GC619" s="2" t="s">
        <v>220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220</v>
      </c>
      <c r="GL619" s="2" t="s">
        <v>220</v>
      </c>
      <c r="GM619" s="2" t="s">
        <v>220</v>
      </c>
      <c r="GN619" s="2" t="s">
        <v>220</v>
      </c>
      <c r="GO619" s="2" t="s">
        <v>220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220</v>
      </c>
      <c r="GY619" s="2" t="s">
        <v>220</v>
      </c>
      <c r="GZ619" s="2" t="s">
        <v>220</v>
      </c>
      <c r="HA619" s="2" t="s">
        <v>220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220</v>
      </c>
      <c r="HJ619" s="2" t="s">
        <v>220</v>
      </c>
      <c r="HK619" s="2" t="s">
        <v>220</v>
      </c>
      <c r="HL619" s="2" t="s">
        <v>220</v>
      </c>
      <c r="HM619" s="2" t="s">
        <v>220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277</v>
      </c>
      <c r="HV619" s="2" t="s">
        <v>217</v>
      </c>
      <c r="HW619" s="2" t="s">
        <v>220</v>
      </c>
      <c r="HX619" s="2" t="s">
        <v>220</v>
      </c>
      <c r="HY619" s="2" t="s">
        <v>232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230</v>
      </c>
      <c r="IH619" s="2" t="s">
        <v>217</v>
      </c>
      <c r="II619" s="2" t="s">
        <v>1817</v>
      </c>
      <c r="IJ619" s="2" t="s">
        <v>220</v>
      </c>
      <c r="IK619" s="2" t="s">
        <v>232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220</v>
      </c>
      <c r="IT619" s="2" t="s">
        <v>220</v>
      </c>
      <c r="IU619" s="2" t="s">
        <v>220</v>
      </c>
      <c r="IV619" s="2" t="s">
        <v>220</v>
      </c>
      <c r="IW619" s="2" t="s">
        <v>220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220</v>
      </c>
      <c r="JF619" s="2" t="s">
        <v>220</v>
      </c>
      <c r="JG619" s="2" t="s">
        <v>220</v>
      </c>
      <c r="JH619" s="2" t="s">
        <v>220</v>
      </c>
      <c r="JI619" s="2" t="s">
        <v>220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220</v>
      </c>
      <c r="JR619" s="2" t="s">
        <v>220</v>
      </c>
      <c r="JS619" s="2" t="s">
        <v>220</v>
      </c>
      <c r="JT619" s="2" t="s">
        <v>220</v>
      </c>
      <c r="JU619" s="2" t="s">
        <v>220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220</v>
      </c>
      <c r="KD619" s="2" t="s">
        <v>220</v>
      </c>
      <c r="KE619" s="2" t="s">
        <v>220</v>
      </c>
      <c r="KF619" s="2" t="s">
        <v>220</v>
      </c>
      <c r="KG619" s="2" t="s">
        <v>220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220</v>
      </c>
      <c r="KQ619" s="2" t="s">
        <v>220</v>
      </c>
      <c r="KR619" s="2" t="s">
        <v>220</v>
      </c>
      <c r="KS619" s="2" t="s">
        <v>220</v>
      </c>
      <c r="KT619" s="2" t="s">
        <v>220</v>
      </c>
      <c r="KU619" s="4"/>
      <c r="KV619" s="8"/>
      <c r="KW619" s="4"/>
      <c r="KX619" s="8"/>
      <c r="KY619" s="7"/>
      <c r="KZ619" s="7"/>
      <c r="LA619" s="2" t="s">
        <v>220</v>
      </c>
      <c r="LB619" s="2" t="s">
        <v>220</v>
      </c>
      <c r="LC619" s="2" t="s">
        <v>220</v>
      </c>
      <c r="LD619" s="2" t="s">
        <v>220</v>
      </c>
      <c r="LE619" s="2" t="s">
        <v>220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230</v>
      </c>
      <c r="LN619" s="2" t="s">
        <v>217</v>
      </c>
      <c r="LO619" s="2" t="s">
        <v>251</v>
      </c>
      <c r="LP619" s="2" t="s">
        <v>904</v>
      </c>
      <c r="LQ619" s="2" t="s">
        <v>232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220</v>
      </c>
      <c r="MA619" s="2" t="s">
        <v>220</v>
      </c>
      <c r="MB619" s="2" t="s">
        <v>220</v>
      </c>
      <c r="MC619" s="2" t="s">
        <v>220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220</v>
      </c>
      <c r="ML619" s="2" t="s">
        <v>220</v>
      </c>
      <c r="MM619" s="2" t="s">
        <v>220</v>
      </c>
      <c r="MN619" s="2" t="s">
        <v>220</v>
      </c>
      <c r="MO619" s="2" t="s">
        <v>220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230</v>
      </c>
      <c r="MX619" s="2" t="s">
        <v>274</v>
      </c>
      <c r="MY619" s="2" t="s">
        <v>1967</v>
      </c>
      <c r="MZ619" s="2" t="s">
        <v>1770</v>
      </c>
      <c r="NA619" s="2" t="s">
        <v>232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220</v>
      </c>
      <c r="NJ619" s="2" t="s">
        <v>220</v>
      </c>
      <c r="NK619" s="2" t="s">
        <v>220</v>
      </c>
      <c r="NL619" s="2" t="s">
        <v>220</v>
      </c>
      <c r="NM619" s="2" t="s">
        <v>220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220</v>
      </c>
      <c r="NW619" s="2" t="s">
        <v>220</v>
      </c>
      <c r="NX619" s="2" t="s">
        <v>220</v>
      </c>
      <c r="NY619" s="2" t="s">
        <v>220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220</v>
      </c>
      <c r="OI619" s="2" t="s">
        <v>220</v>
      </c>
      <c r="OJ619" s="2" t="s">
        <v>220</v>
      </c>
      <c r="OK619" s="2" t="s">
        <v>220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220</v>
      </c>
      <c r="OT619" s="2" t="s">
        <v>220</v>
      </c>
      <c r="OU619" s="2" t="s">
        <v>220</v>
      </c>
      <c r="OV619" s="2" t="s">
        <v>220</v>
      </c>
      <c r="OW619" s="2" t="s">
        <v>220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220</v>
      </c>
      <c r="PF619" s="2" t="s">
        <v>220</v>
      </c>
      <c r="PG619" s="2" t="s">
        <v>220</v>
      </c>
      <c r="PH619" s="2" t="s">
        <v>220</v>
      </c>
      <c r="PI619" s="2" t="s">
        <v>220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220</v>
      </c>
      <c r="PS619" s="2" t="s">
        <v>220</v>
      </c>
      <c r="PT619" s="2" t="s">
        <v>220</v>
      </c>
      <c r="PU619" s="2" t="s">
        <v>220</v>
      </c>
      <c r="PV619" s="2" t="s">
        <v>220</v>
      </c>
      <c r="PW619" s="4">
        <v>49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</row>
    <row r="620">
      <c r="A620" s="2" t="s">
        <v>4420</v>
      </c>
      <c r="B620" s="2" t="s">
        <v>209</v>
      </c>
      <c r="C620" s="2" t="s">
        <v>4347</v>
      </c>
      <c r="D620" s="2" t="s">
        <v>211</v>
      </c>
      <c r="E620" s="2" t="s">
        <v>1372</v>
      </c>
      <c r="F620" s="2" t="s">
        <v>4410</v>
      </c>
      <c r="G620" s="2" t="s">
        <v>4410</v>
      </c>
      <c r="H620" s="2" t="s">
        <v>4410</v>
      </c>
      <c r="I620" s="2" t="s">
        <v>4411</v>
      </c>
      <c r="J620" s="2" t="s">
        <v>282</v>
      </c>
      <c r="K620" s="2" t="s">
        <v>4418</v>
      </c>
      <c r="L620" s="3">
        <v>52.38</v>
      </c>
      <c r="M620" s="3">
        <v>55</v>
      </c>
      <c r="N620" s="3">
        <v>109.99</v>
      </c>
      <c r="O620" s="2" t="s">
        <v>217</v>
      </c>
      <c r="P620" s="2" t="s">
        <v>538</v>
      </c>
      <c r="Q620" s="2" t="s">
        <v>219</v>
      </c>
      <c r="R620" s="2" t="s">
        <v>220</v>
      </c>
      <c r="S620" s="2" t="s">
        <v>4419</v>
      </c>
      <c r="T620" s="2" t="s">
        <v>4413</v>
      </c>
      <c r="U620" s="2" t="s">
        <v>3531</v>
      </c>
      <c r="V620" s="2" t="s">
        <v>441</v>
      </c>
      <c r="W620" s="2" t="s">
        <v>954</v>
      </c>
      <c r="X620" s="2" t="s">
        <v>220</v>
      </c>
      <c r="Y620" s="2" t="s">
        <v>973</v>
      </c>
      <c r="Z620" s="4"/>
      <c r="AA620" s="4">
        <f>=ROUNDDOWN({0},0)</f>
      </c>
      <c r="AB620" s="5">
        <v>1.8</v>
      </c>
      <c r="AC620" s="2" t="s">
        <v>220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/>
      <c r="AQ620" s="8"/>
      <c r="AR620" s="4">
        <v>5</v>
      </c>
      <c r="AS620" s="8">
        <v>297.41</v>
      </c>
      <c r="AT620" s="7">
        <v>-1</v>
      </c>
      <c r="AU620" s="7">
        <v>-1</v>
      </c>
      <c r="AV620" s="4" t="s">
        <v>220</v>
      </c>
      <c r="AW620" s="8" t="s">
        <v>220</v>
      </c>
      <c r="AX620" s="4" t="s">
        <v>220</v>
      </c>
      <c r="AY620" s="8" t="s">
        <v>220</v>
      </c>
      <c r="AZ620" s="7" t="s">
        <v>220</v>
      </c>
      <c r="BA620" s="7" t="s">
        <v>220</v>
      </c>
      <c r="BB620" s="7"/>
      <c r="BC620" s="4" t="s">
        <v>220</v>
      </c>
      <c r="BD620" s="8" t="s">
        <v>220</v>
      </c>
      <c r="BE620" s="4" t="s">
        <v>220</v>
      </c>
      <c r="BF620" s="8" t="s">
        <v>220</v>
      </c>
      <c r="BG620" s="7" t="s">
        <v>220</v>
      </c>
      <c r="BH620" s="7" t="s">
        <v>220</v>
      </c>
      <c r="BI620" s="7" t="s">
        <v>220</v>
      </c>
      <c r="BJ620" s="4"/>
      <c r="BK620" s="8"/>
      <c r="BL620" s="2" t="s">
        <v>4421</v>
      </c>
      <c r="BM620" s="7"/>
      <c r="BN620" s="7"/>
      <c r="BO620" s="4"/>
      <c r="BP620" s="8"/>
      <c r="BQ620" s="4"/>
      <c r="BR620" s="8"/>
      <c r="BS620" s="7"/>
      <c r="BT620" s="7"/>
      <c r="BU620" s="2" t="s">
        <v>220</v>
      </c>
      <c r="BV620" s="2" t="s">
        <v>220</v>
      </c>
      <c r="BW620" s="2" t="s">
        <v>220</v>
      </c>
      <c r="BX620" s="2" t="s">
        <v>220</v>
      </c>
      <c r="BY620" s="2" t="s">
        <v>220</v>
      </c>
      <c r="BZ620" s="2" t="s">
        <v>220</v>
      </c>
      <c r="CA620" s="4"/>
      <c r="CB620" s="8"/>
      <c r="CC620" s="4"/>
      <c r="CD620" s="8"/>
      <c r="CE620" s="7"/>
      <c r="CF620" s="7"/>
      <c r="CG620" s="2" t="s">
        <v>230</v>
      </c>
      <c r="CH620" s="2" t="s">
        <v>217</v>
      </c>
      <c r="CI620" s="2" t="s">
        <v>800</v>
      </c>
      <c r="CJ620" s="2" t="s">
        <v>816</v>
      </c>
      <c r="CK620" s="2" t="s">
        <v>232</v>
      </c>
      <c r="CL620" s="2" t="s">
        <v>220</v>
      </c>
      <c r="CM620" s="4"/>
      <c r="CN620" s="8"/>
      <c r="CO620" s="4">
        <v>2</v>
      </c>
      <c r="CP620" s="8">
        <v>121</v>
      </c>
      <c r="CQ620" s="7">
        <v>-1</v>
      </c>
      <c r="CR620" s="7">
        <v>-1</v>
      </c>
      <c r="CS620" s="2" t="s">
        <v>230</v>
      </c>
      <c r="CT620" s="2" t="s">
        <v>217</v>
      </c>
      <c r="CU620" s="2" t="s">
        <v>934</v>
      </c>
      <c r="CV620" s="2" t="s">
        <v>4358</v>
      </c>
      <c r="CW620" s="2" t="s">
        <v>232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230</v>
      </c>
      <c r="DF620" s="2" t="s">
        <v>217</v>
      </c>
      <c r="DG620" s="2" t="s">
        <v>369</v>
      </c>
      <c r="DH620" s="2" t="s">
        <v>366</v>
      </c>
      <c r="DI620" s="2" t="s">
        <v>232</v>
      </c>
      <c r="DJ620" s="2" t="s">
        <v>220</v>
      </c>
      <c r="DK620" s="4"/>
      <c r="DL620" s="8"/>
      <c r="DM620" s="4">
        <v>1</v>
      </c>
      <c r="DN620" s="8">
        <v>70.81</v>
      </c>
      <c r="DO620" s="7">
        <v>-1</v>
      </c>
      <c r="DP620" s="7">
        <v>-1</v>
      </c>
      <c r="DQ620" s="2" t="s">
        <v>230</v>
      </c>
      <c r="DR620" s="2" t="s">
        <v>217</v>
      </c>
      <c r="DS620" s="2" t="s">
        <v>1817</v>
      </c>
      <c r="DT620" s="2" t="s">
        <v>1274</v>
      </c>
      <c r="DU620" s="2" t="s">
        <v>232</v>
      </c>
      <c r="DV620" s="2" t="s">
        <v>220</v>
      </c>
      <c r="DW620" s="4"/>
      <c r="DX620" s="8"/>
      <c r="DY620" s="4"/>
      <c r="DZ620" s="8"/>
      <c r="EA620" s="7"/>
      <c r="EB620" s="7"/>
      <c r="EC620" s="2" t="s">
        <v>230</v>
      </c>
      <c r="ED620" s="2" t="s">
        <v>217</v>
      </c>
      <c r="EE620" s="2" t="s">
        <v>4153</v>
      </c>
      <c r="EF620" s="2" t="s">
        <v>810</v>
      </c>
      <c r="EG620" s="2" t="s">
        <v>269</v>
      </c>
      <c r="EH620" s="2" t="s">
        <v>220</v>
      </c>
      <c r="EI620" s="4"/>
      <c r="EJ620" s="8"/>
      <c r="EK620" s="4">
        <v>1</v>
      </c>
      <c r="EL620" s="8">
        <v>59.4</v>
      </c>
      <c r="EM620" s="7">
        <v>-1</v>
      </c>
      <c r="EN620" s="7">
        <v>-1</v>
      </c>
      <c r="EO620" s="2" t="s">
        <v>230</v>
      </c>
      <c r="EP620" s="2" t="s">
        <v>217</v>
      </c>
      <c r="EQ620" s="2" t="s">
        <v>369</v>
      </c>
      <c r="ER620" s="2" t="s">
        <v>777</v>
      </c>
      <c r="ES620" s="2" t="s">
        <v>232</v>
      </c>
      <c r="ET620" s="2" t="s">
        <v>220</v>
      </c>
      <c r="EU620" s="4"/>
      <c r="EV620" s="8"/>
      <c r="EW620" s="4">
        <v>1</v>
      </c>
      <c r="EX620" s="8">
        <v>46.2</v>
      </c>
      <c r="EY620" s="7">
        <v>-1</v>
      </c>
      <c r="EZ620" s="7">
        <v>-1</v>
      </c>
      <c r="FA620" s="2" t="s">
        <v>230</v>
      </c>
      <c r="FB620" s="2" t="s">
        <v>217</v>
      </c>
      <c r="FC620" s="2" t="s">
        <v>4415</v>
      </c>
      <c r="FD620" s="2" t="s">
        <v>810</v>
      </c>
      <c r="FE620" s="2" t="s">
        <v>232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230</v>
      </c>
      <c r="FN620" s="2" t="s">
        <v>217</v>
      </c>
      <c r="FO620" s="2" t="s">
        <v>1352</v>
      </c>
      <c r="FP620" s="2" t="s">
        <v>220</v>
      </c>
      <c r="FQ620" s="2" t="s">
        <v>232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220</v>
      </c>
      <c r="GA620" s="2" t="s">
        <v>220</v>
      </c>
      <c r="GB620" s="2" t="s">
        <v>220</v>
      </c>
      <c r="GC620" s="2" t="s">
        <v>220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220</v>
      </c>
      <c r="GL620" s="2" t="s">
        <v>220</v>
      </c>
      <c r="GM620" s="2" t="s">
        <v>220</v>
      </c>
      <c r="GN620" s="2" t="s">
        <v>220</v>
      </c>
      <c r="GO620" s="2" t="s">
        <v>220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220</v>
      </c>
      <c r="GY620" s="2" t="s">
        <v>220</v>
      </c>
      <c r="GZ620" s="2" t="s">
        <v>220</v>
      </c>
      <c r="HA620" s="2" t="s">
        <v>220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220</v>
      </c>
      <c r="HJ620" s="2" t="s">
        <v>220</v>
      </c>
      <c r="HK620" s="2" t="s">
        <v>220</v>
      </c>
      <c r="HL620" s="2" t="s">
        <v>220</v>
      </c>
      <c r="HM620" s="2" t="s">
        <v>220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277</v>
      </c>
      <c r="HV620" s="2" t="s">
        <v>217</v>
      </c>
      <c r="HW620" s="2" t="s">
        <v>220</v>
      </c>
      <c r="HX620" s="2" t="s">
        <v>220</v>
      </c>
      <c r="HY620" s="2" t="s">
        <v>232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230</v>
      </c>
      <c r="IH620" s="2" t="s">
        <v>217</v>
      </c>
      <c r="II620" s="2" t="s">
        <v>1817</v>
      </c>
      <c r="IJ620" s="2" t="s">
        <v>220</v>
      </c>
      <c r="IK620" s="2" t="s">
        <v>232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220</v>
      </c>
      <c r="IU620" s="2" t="s">
        <v>220</v>
      </c>
      <c r="IV620" s="2" t="s">
        <v>220</v>
      </c>
      <c r="IW620" s="2" t="s">
        <v>220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220</v>
      </c>
      <c r="JG620" s="2" t="s">
        <v>220</v>
      </c>
      <c r="JH620" s="2" t="s">
        <v>220</v>
      </c>
      <c r="JI620" s="2" t="s">
        <v>220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220</v>
      </c>
      <c r="JR620" s="2" t="s">
        <v>220</v>
      </c>
      <c r="JS620" s="2" t="s">
        <v>220</v>
      </c>
      <c r="JT620" s="2" t="s">
        <v>220</v>
      </c>
      <c r="JU620" s="2" t="s">
        <v>220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220</v>
      </c>
      <c r="KD620" s="2" t="s">
        <v>220</v>
      </c>
      <c r="KE620" s="2" t="s">
        <v>220</v>
      </c>
      <c r="KF620" s="2" t="s">
        <v>220</v>
      </c>
      <c r="KG620" s="2" t="s">
        <v>220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220</v>
      </c>
      <c r="KQ620" s="2" t="s">
        <v>220</v>
      </c>
      <c r="KR620" s="2" t="s">
        <v>220</v>
      </c>
      <c r="KS620" s="2" t="s">
        <v>220</v>
      </c>
      <c r="KT620" s="2" t="s">
        <v>220</v>
      </c>
      <c r="KU620" s="4"/>
      <c r="KV620" s="8"/>
      <c r="KW620" s="4"/>
      <c r="KX620" s="8"/>
      <c r="KY620" s="7"/>
      <c r="KZ620" s="7"/>
      <c r="LA620" s="2" t="s">
        <v>220</v>
      </c>
      <c r="LB620" s="2" t="s">
        <v>220</v>
      </c>
      <c r="LC620" s="2" t="s">
        <v>220</v>
      </c>
      <c r="LD620" s="2" t="s">
        <v>220</v>
      </c>
      <c r="LE620" s="2" t="s">
        <v>220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230</v>
      </c>
      <c r="LN620" s="2" t="s">
        <v>217</v>
      </c>
      <c r="LO620" s="2" t="s">
        <v>2515</v>
      </c>
      <c r="LP620" s="2" t="s">
        <v>1122</v>
      </c>
      <c r="LQ620" s="2" t="s">
        <v>232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220</v>
      </c>
      <c r="MM620" s="2" t="s">
        <v>220</v>
      </c>
      <c r="MN620" s="2" t="s">
        <v>220</v>
      </c>
      <c r="MO620" s="2" t="s">
        <v>220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274</v>
      </c>
      <c r="MY620" s="2" t="s">
        <v>1967</v>
      </c>
      <c r="MZ620" s="2" t="s">
        <v>1976</v>
      </c>
      <c r="NA620" s="2" t="s">
        <v>232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220</v>
      </c>
      <c r="NJ620" s="2" t="s">
        <v>220</v>
      </c>
      <c r="NK620" s="2" t="s">
        <v>220</v>
      </c>
      <c r="NL620" s="2" t="s">
        <v>220</v>
      </c>
      <c r="NM620" s="2" t="s">
        <v>220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220</v>
      </c>
      <c r="NV620" s="2" t="s">
        <v>220</v>
      </c>
      <c r="NW620" s="2" t="s">
        <v>220</v>
      </c>
      <c r="NX620" s="2" t="s">
        <v>220</v>
      </c>
      <c r="NY620" s="2" t="s">
        <v>220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220</v>
      </c>
      <c r="OI620" s="2" t="s">
        <v>220</v>
      </c>
      <c r="OJ620" s="2" t="s">
        <v>220</v>
      </c>
      <c r="OK620" s="2" t="s">
        <v>220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220</v>
      </c>
      <c r="OT620" s="2" t="s">
        <v>220</v>
      </c>
      <c r="OU620" s="2" t="s">
        <v>220</v>
      </c>
      <c r="OV620" s="2" t="s">
        <v>220</v>
      </c>
      <c r="OW620" s="2" t="s">
        <v>220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220</v>
      </c>
      <c r="PF620" s="2" t="s">
        <v>220</v>
      </c>
      <c r="PG620" s="2" t="s">
        <v>220</v>
      </c>
      <c r="PH620" s="2" t="s">
        <v>220</v>
      </c>
      <c r="PI620" s="2" t="s">
        <v>220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220</v>
      </c>
      <c r="PS620" s="2" t="s">
        <v>220</v>
      </c>
      <c r="PT620" s="2" t="s">
        <v>220</v>
      </c>
      <c r="PU620" s="2" t="s">
        <v>220</v>
      </c>
      <c r="PV620" s="2" t="s">
        <v>220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</row>
    <row r="621">
      <c r="A621" s="2" t="s">
        <v>4422</v>
      </c>
      <c r="B621" s="2" t="s">
        <v>209</v>
      </c>
      <c r="C621" s="2" t="s">
        <v>4347</v>
      </c>
      <c r="D621" s="2" t="s">
        <v>211</v>
      </c>
      <c r="E621" s="2" t="s">
        <v>1372</v>
      </c>
      <c r="F621" s="2" t="s">
        <v>4423</v>
      </c>
      <c r="G621" s="2" t="s">
        <v>4423</v>
      </c>
      <c r="H621" s="2" t="s">
        <v>4423</v>
      </c>
      <c r="I621" s="2" t="s">
        <v>4424</v>
      </c>
      <c r="J621" s="2" t="s">
        <v>215</v>
      </c>
      <c r="K621" s="2" t="s">
        <v>1583</v>
      </c>
      <c r="L621" s="3">
        <v>52.38</v>
      </c>
      <c r="M621" s="3">
        <v>55</v>
      </c>
      <c r="N621" s="3">
        <v>109.99</v>
      </c>
      <c r="O621" s="2" t="s">
        <v>217</v>
      </c>
      <c r="P621" s="2" t="s">
        <v>1115</v>
      </c>
      <c r="Q621" s="2" t="s">
        <v>219</v>
      </c>
      <c r="R621" s="2" t="s">
        <v>220</v>
      </c>
      <c r="S621" s="2" t="s">
        <v>4425</v>
      </c>
      <c r="T621" s="2" t="s">
        <v>4413</v>
      </c>
      <c r="U621" s="2" t="s">
        <v>3531</v>
      </c>
      <c r="V621" s="2" t="s">
        <v>843</v>
      </c>
      <c r="W621" s="2" t="s">
        <v>2965</v>
      </c>
      <c r="X621" s="2" t="s">
        <v>1234</v>
      </c>
      <c r="Y621" s="2" t="s">
        <v>1039</v>
      </c>
      <c r="Z621" s="4"/>
      <c r="AA621" s="4">
        <f>=ROUNDDOWN({0},0)</f>
      </c>
      <c r="AB621" s="5">
        <v>2.4</v>
      </c>
      <c r="AC621" s="2" t="s">
        <v>220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/>
      <c r="AQ621" s="8"/>
      <c r="AR621" s="4">
        <v>5</v>
      </c>
      <c r="AS621" s="8">
        <v>232.32</v>
      </c>
      <c r="AT621" s="7">
        <v>-1</v>
      </c>
      <c r="AU621" s="7">
        <v>-1</v>
      </c>
      <c r="AV621" s="4" t="s">
        <v>220</v>
      </c>
      <c r="AW621" s="8" t="s">
        <v>220</v>
      </c>
      <c r="AX621" s="4">
        <v>5</v>
      </c>
      <c r="AY621" s="8">
        <v>232.32</v>
      </c>
      <c r="AZ621" s="7" t="s">
        <v>220</v>
      </c>
      <c r="BA621" s="7" t="s">
        <v>220</v>
      </c>
      <c r="BB621" s="7"/>
      <c r="BC621" s="4" t="s">
        <v>220</v>
      </c>
      <c r="BD621" s="8" t="s">
        <v>220</v>
      </c>
      <c r="BE621" s="4">
        <v>9</v>
      </c>
      <c r="BF621" s="8">
        <v>466.32</v>
      </c>
      <c r="BG621" s="7" t="s">
        <v>220</v>
      </c>
      <c r="BH621" s="7" t="s">
        <v>220</v>
      </c>
      <c r="BI621" s="7"/>
      <c r="BJ621" s="4"/>
      <c r="BK621" s="8"/>
      <c r="BL621" s="2" t="s">
        <v>834</v>
      </c>
      <c r="BM621" s="7"/>
      <c r="BN621" s="7"/>
      <c r="BO621" s="4"/>
      <c r="BP621" s="8"/>
      <c r="BQ621" s="4"/>
      <c r="BR621" s="8"/>
      <c r="BS621" s="7"/>
      <c r="BT621" s="7"/>
      <c r="BU621" s="2" t="s">
        <v>220</v>
      </c>
      <c r="BV621" s="2" t="s">
        <v>220</v>
      </c>
      <c r="BW621" s="2" t="s">
        <v>220</v>
      </c>
      <c r="BX621" s="2" t="s">
        <v>220</v>
      </c>
      <c r="BY621" s="2" t="s">
        <v>220</v>
      </c>
      <c r="BZ621" s="2" t="s">
        <v>220</v>
      </c>
      <c r="CA621" s="4"/>
      <c r="CB621" s="8"/>
      <c r="CC621" s="4"/>
      <c r="CD621" s="8"/>
      <c r="CE621" s="7"/>
      <c r="CF621" s="7"/>
      <c r="CG621" s="2" t="s">
        <v>230</v>
      </c>
      <c r="CH621" s="2" t="s">
        <v>217</v>
      </c>
      <c r="CI621" s="2" t="s">
        <v>800</v>
      </c>
      <c r="CJ621" s="2" t="s">
        <v>1266</v>
      </c>
      <c r="CK621" s="2" t="s">
        <v>232</v>
      </c>
      <c r="CL621" s="2" t="s">
        <v>220</v>
      </c>
      <c r="CM621" s="4"/>
      <c r="CN621" s="8"/>
      <c r="CO621" s="4"/>
      <c r="CP621" s="8"/>
      <c r="CQ621" s="7"/>
      <c r="CR621" s="7"/>
      <c r="CS621" s="2" t="s">
        <v>230</v>
      </c>
      <c r="CT621" s="2" t="s">
        <v>217</v>
      </c>
      <c r="CU621" s="2" t="s">
        <v>934</v>
      </c>
      <c r="CV621" s="2" t="s">
        <v>2470</v>
      </c>
      <c r="CW621" s="2" t="s">
        <v>232</v>
      </c>
      <c r="CX621" s="2" t="s">
        <v>220</v>
      </c>
      <c r="CY621" s="4"/>
      <c r="CZ621" s="8"/>
      <c r="DA621" s="4">
        <v>1</v>
      </c>
      <c r="DB621" s="8">
        <v>47.52</v>
      </c>
      <c r="DC621" s="7">
        <v>-1</v>
      </c>
      <c r="DD621" s="7">
        <v>-1</v>
      </c>
      <c r="DE621" s="2" t="s">
        <v>230</v>
      </c>
      <c r="DF621" s="2" t="s">
        <v>217</v>
      </c>
      <c r="DG621" s="2" t="s">
        <v>369</v>
      </c>
      <c r="DH621" s="2" t="s">
        <v>1060</v>
      </c>
      <c r="DI621" s="2" t="s">
        <v>232</v>
      </c>
      <c r="DJ621" s="2" t="s">
        <v>220</v>
      </c>
      <c r="DK621" s="4"/>
      <c r="DL621" s="8"/>
      <c r="DM621" s="4"/>
      <c r="DN621" s="8"/>
      <c r="DO621" s="7"/>
      <c r="DP621" s="7"/>
      <c r="DQ621" s="2" t="s">
        <v>230</v>
      </c>
      <c r="DR621" s="2" t="s">
        <v>217</v>
      </c>
      <c r="DS621" s="2" t="s">
        <v>561</v>
      </c>
      <c r="DT621" s="2" t="s">
        <v>2813</v>
      </c>
      <c r="DU621" s="2" t="s">
        <v>232</v>
      </c>
      <c r="DV621" s="2" t="s">
        <v>220</v>
      </c>
      <c r="DW621" s="4"/>
      <c r="DX621" s="8"/>
      <c r="DY621" s="4"/>
      <c r="DZ621" s="8"/>
      <c r="EA621" s="7"/>
      <c r="EB621" s="7"/>
      <c r="EC621" s="2" t="s">
        <v>230</v>
      </c>
      <c r="ED621" s="2" t="s">
        <v>270</v>
      </c>
      <c r="EE621" s="2" t="s">
        <v>4153</v>
      </c>
      <c r="EF621" s="2" t="s">
        <v>1355</v>
      </c>
      <c r="EG621" s="2" t="s">
        <v>269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230</v>
      </c>
      <c r="EP621" s="2" t="s">
        <v>217</v>
      </c>
      <c r="EQ621" s="2" t="s">
        <v>369</v>
      </c>
      <c r="ER621" s="2" t="s">
        <v>1340</v>
      </c>
      <c r="ES621" s="2" t="s">
        <v>232</v>
      </c>
      <c r="ET621" s="2" t="s">
        <v>220</v>
      </c>
      <c r="EU621" s="4"/>
      <c r="EV621" s="8"/>
      <c r="EW621" s="4">
        <v>4</v>
      </c>
      <c r="EX621" s="8">
        <v>184.8</v>
      </c>
      <c r="EY621" s="7">
        <v>-1</v>
      </c>
      <c r="EZ621" s="7">
        <v>-1</v>
      </c>
      <c r="FA621" s="2" t="s">
        <v>230</v>
      </c>
      <c r="FB621" s="2" t="s">
        <v>217</v>
      </c>
      <c r="FC621" s="2" t="s">
        <v>4415</v>
      </c>
      <c r="FD621" s="2" t="s">
        <v>810</v>
      </c>
      <c r="FE621" s="2" t="s">
        <v>232</v>
      </c>
      <c r="FF621" s="2" t="s">
        <v>220</v>
      </c>
      <c r="FG621" s="4"/>
      <c r="FH621" s="8"/>
      <c r="FI621" s="4"/>
      <c r="FJ621" s="8"/>
      <c r="FK621" s="7"/>
      <c r="FL621" s="7"/>
      <c r="FM621" s="2" t="s">
        <v>230</v>
      </c>
      <c r="FN621" s="2" t="s">
        <v>217</v>
      </c>
      <c r="FO621" s="2" t="s">
        <v>1352</v>
      </c>
      <c r="FP621" s="2" t="s">
        <v>220</v>
      </c>
      <c r="FQ621" s="2" t="s">
        <v>232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220</v>
      </c>
      <c r="GA621" s="2" t="s">
        <v>220</v>
      </c>
      <c r="GB621" s="2" t="s">
        <v>220</v>
      </c>
      <c r="GC621" s="2" t="s">
        <v>220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220</v>
      </c>
      <c r="GL621" s="2" t="s">
        <v>220</v>
      </c>
      <c r="GM621" s="2" t="s">
        <v>220</v>
      </c>
      <c r="GN621" s="2" t="s">
        <v>220</v>
      </c>
      <c r="GO621" s="2" t="s">
        <v>220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220</v>
      </c>
      <c r="GY621" s="2" t="s">
        <v>220</v>
      </c>
      <c r="GZ621" s="2" t="s">
        <v>220</v>
      </c>
      <c r="HA621" s="2" t="s">
        <v>220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220</v>
      </c>
      <c r="HJ621" s="2" t="s">
        <v>220</v>
      </c>
      <c r="HK621" s="2" t="s">
        <v>220</v>
      </c>
      <c r="HL621" s="2" t="s">
        <v>220</v>
      </c>
      <c r="HM621" s="2" t="s">
        <v>220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254</v>
      </c>
      <c r="HV621" s="2" t="s">
        <v>217</v>
      </c>
      <c r="HW621" s="2" t="s">
        <v>220</v>
      </c>
      <c r="HX621" s="2" t="s">
        <v>220</v>
      </c>
      <c r="HY621" s="2" t="s">
        <v>232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230</v>
      </c>
      <c r="IH621" s="2" t="s">
        <v>217</v>
      </c>
      <c r="II621" s="2" t="s">
        <v>561</v>
      </c>
      <c r="IJ621" s="2" t="s">
        <v>220</v>
      </c>
      <c r="IK621" s="2" t="s">
        <v>232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220</v>
      </c>
      <c r="IT621" s="2" t="s">
        <v>220</v>
      </c>
      <c r="IU621" s="2" t="s">
        <v>220</v>
      </c>
      <c r="IV621" s="2" t="s">
        <v>220</v>
      </c>
      <c r="IW621" s="2" t="s">
        <v>220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220</v>
      </c>
      <c r="JG621" s="2" t="s">
        <v>220</v>
      </c>
      <c r="JH621" s="2" t="s">
        <v>220</v>
      </c>
      <c r="JI621" s="2" t="s">
        <v>220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220</v>
      </c>
      <c r="JR621" s="2" t="s">
        <v>220</v>
      </c>
      <c r="JS621" s="2" t="s">
        <v>220</v>
      </c>
      <c r="JT621" s="2" t="s">
        <v>220</v>
      </c>
      <c r="JU621" s="2" t="s">
        <v>220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220</v>
      </c>
      <c r="KD621" s="2" t="s">
        <v>220</v>
      </c>
      <c r="KE621" s="2" t="s">
        <v>220</v>
      </c>
      <c r="KF621" s="2" t="s">
        <v>220</v>
      </c>
      <c r="KG621" s="2" t="s">
        <v>220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220</v>
      </c>
      <c r="KQ621" s="2" t="s">
        <v>220</v>
      </c>
      <c r="KR621" s="2" t="s">
        <v>220</v>
      </c>
      <c r="KS621" s="2" t="s">
        <v>220</v>
      </c>
      <c r="KT621" s="2" t="s">
        <v>220</v>
      </c>
      <c r="KU621" s="4"/>
      <c r="KV621" s="8"/>
      <c r="KW621" s="4"/>
      <c r="KX621" s="8"/>
      <c r="KY621" s="7"/>
      <c r="KZ621" s="7"/>
      <c r="LA621" s="2" t="s">
        <v>220</v>
      </c>
      <c r="LB621" s="2" t="s">
        <v>220</v>
      </c>
      <c r="LC621" s="2" t="s">
        <v>220</v>
      </c>
      <c r="LD621" s="2" t="s">
        <v>220</v>
      </c>
      <c r="LE621" s="2" t="s">
        <v>220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230</v>
      </c>
      <c r="LN621" s="2" t="s">
        <v>217</v>
      </c>
      <c r="LO621" s="2" t="s">
        <v>2481</v>
      </c>
      <c r="LP621" s="2" t="s">
        <v>1268</v>
      </c>
      <c r="LQ621" s="2" t="s">
        <v>232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220</v>
      </c>
      <c r="MM621" s="2" t="s">
        <v>220</v>
      </c>
      <c r="MN621" s="2" t="s">
        <v>220</v>
      </c>
      <c r="MO621" s="2" t="s">
        <v>220</v>
      </c>
      <c r="MP621" s="2" t="s">
        <v>220</v>
      </c>
      <c r="MQ621" s="4"/>
      <c r="MR621" s="8"/>
      <c r="MS621" s="4"/>
      <c r="MT621" s="8"/>
      <c r="MU621" s="7"/>
      <c r="MV621" s="7"/>
      <c r="MW621" s="2" t="s">
        <v>230</v>
      </c>
      <c r="MX621" s="2" t="s">
        <v>274</v>
      </c>
      <c r="MY621" s="2" t="s">
        <v>1967</v>
      </c>
      <c r="MZ621" s="2" t="s">
        <v>1062</v>
      </c>
      <c r="NA621" s="2" t="s">
        <v>232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220</v>
      </c>
      <c r="NJ621" s="2" t="s">
        <v>220</v>
      </c>
      <c r="NK621" s="2" t="s">
        <v>220</v>
      </c>
      <c r="NL621" s="2" t="s">
        <v>220</v>
      </c>
      <c r="NM621" s="2" t="s">
        <v>220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220</v>
      </c>
      <c r="NV621" s="2" t="s">
        <v>220</v>
      </c>
      <c r="NW621" s="2" t="s">
        <v>220</v>
      </c>
      <c r="NX621" s="2" t="s">
        <v>220</v>
      </c>
      <c r="NY621" s="2" t="s">
        <v>220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220</v>
      </c>
      <c r="OT621" s="2" t="s">
        <v>220</v>
      </c>
      <c r="OU621" s="2" t="s">
        <v>220</v>
      </c>
      <c r="OV621" s="2" t="s">
        <v>220</v>
      </c>
      <c r="OW621" s="2" t="s">
        <v>220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220</v>
      </c>
      <c r="PF621" s="2" t="s">
        <v>220</v>
      </c>
      <c r="PG621" s="2" t="s">
        <v>220</v>
      </c>
      <c r="PH621" s="2" t="s">
        <v>220</v>
      </c>
      <c r="PI621" s="2" t="s">
        <v>220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220</v>
      </c>
      <c r="PS621" s="2" t="s">
        <v>220</v>
      </c>
      <c r="PT621" s="2" t="s">
        <v>220</v>
      </c>
      <c r="PU621" s="2" t="s">
        <v>220</v>
      </c>
      <c r="PV621" s="2" t="s">
        <v>220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</row>
    <row r="622">
      <c r="A622" s="2" t="s">
        <v>4426</v>
      </c>
      <c r="B622" s="2" t="s">
        <v>209</v>
      </c>
      <c r="C622" s="2" t="s">
        <v>4347</v>
      </c>
      <c r="D622" s="2" t="s">
        <v>211</v>
      </c>
      <c r="E622" s="2" t="s">
        <v>1372</v>
      </c>
      <c r="F622" s="2" t="s">
        <v>4423</v>
      </c>
      <c r="G622" s="2" t="s">
        <v>4423</v>
      </c>
      <c r="H622" s="2" t="s">
        <v>4423</v>
      </c>
      <c r="I622" s="2" t="s">
        <v>4424</v>
      </c>
      <c r="J622" s="2" t="s">
        <v>282</v>
      </c>
      <c r="K622" s="2" t="s">
        <v>1583</v>
      </c>
      <c r="L622" s="3">
        <v>57.14</v>
      </c>
      <c r="M622" s="3">
        <v>60</v>
      </c>
      <c r="N622" s="3">
        <v>119.99</v>
      </c>
      <c r="O622" s="2" t="s">
        <v>217</v>
      </c>
      <c r="P622" s="2" t="s">
        <v>538</v>
      </c>
      <c r="Q622" s="2" t="s">
        <v>219</v>
      </c>
      <c r="R622" s="2" t="s">
        <v>220</v>
      </c>
      <c r="S622" s="2" t="s">
        <v>4425</v>
      </c>
      <c r="T622" s="2" t="s">
        <v>4413</v>
      </c>
      <c r="U622" s="2" t="s">
        <v>3531</v>
      </c>
      <c r="V622" s="2" t="s">
        <v>843</v>
      </c>
      <c r="W622" s="2" t="s">
        <v>2965</v>
      </c>
      <c r="X622" s="2" t="s">
        <v>1234</v>
      </c>
      <c r="Y622" s="2" t="s">
        <v>1039</v>
      </c>
      <c r="Z622" s="4"/>
      <c r="AA622" s="4">
        <f>=ROUNDDOWN({0},0)</f>
      </c>
      <c r="AB622" s="5"/>
      <c r="AC622" s="2" t="s">
        <v>220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220</v>
      </c>
      <c r="AW622" s="8" t="s">
        <v>220</v>
      </c>
      <c r="AX622" s="4" t="s">
        <v>220</v>
      </c>
      <c r="AY622" s="8" t="s">
        <v>220</v>
      </c>
      <c r="AZ622" s="7" t="s">
        <v>220</v>
      </c>
      <c r="BA622" s="7" t="s">
        <v>220</v>
      </c>
      <c r="BB622" s="7"/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/>
      <c r="BJ622" s="4"/>
      <c r="BK622" s="8"/>
      <c r="BL622" s="2" t="s">
        <v>220</v>
      </c>
      <c r="BM622" s="7"/>
      <c r="BN622" s="7"/>
      <c r="BO622" s="4"/>
      <c r="BP622" s="8"/>
      <c r="BQ622" s="4"/>
      <c r="BR622" s="8"/>
      <c r="BS622" s="7"/>
      <c r="BT622" s="7"/>
      <c r="BU622" s="2" t="s">
        <v>220</v>
      </c>
      <c r="BV622" s="2" t="s">
        <v>220</v>
      </c>
      <c r="BW622" s="2" t="s">
        <v>220</v>
      </c>
      <c r="BX622" s="2" t="s">
        <v>220</v>
      </c>
      <c r="BY622" s="2" t="s">
        <v>220</v>
      </c>
      <c r="BZ622" s="2" t="s">
        <v>220</v>
      </c>
      <c r="CA622" s="4"/>
      <c r="CB622" s="8"/>
      <c r="CC622" s="4"/>
      <c r="CD622" s="8"/>
      <c r="CE622" s="7"/>
      <c r="CF622" s="7"/>
      <c r="CG622" s="2" t="s">
        <v>230</v>
      </c>
      <c r="CH622" s="2" t="s">
        <v>217</v>
      </c>
      <c r="CI622" s="2" t="s">
        <v>800</v>
      </c>
      <c r="CJ622" s="2" t="s">
        <v>220</v>
      </c>
      <c r="CK622" s="2" t="s">
        <v>232</v>
      </c>
      <c r="CL622" s="2" t="s">
        <v>220</v>
      </c>
      <c r="CM622" s="4"/>
      <c r="CN622" s="8"/>
      <c r="CO622" s="4"/>
      <c r="CP622" s="8"/>
      <c r="CQ622" s="7"/>
      <c r="CR622" s="7"/>
      <c r="CS622" s="2" t="s">
        <v>230</v>
      </c>
      <c r="CT622" s="2" t="s">
        <v>270</v>
      </c>
      <c r="CU622" s="2" t="s">
        <v>934</v>
      </c>
      <c r="CV622" s="2" t="s">
        <v>220</v>
      </c>
      <c r="CW622" s="2" t="s">
        <v>232</v>
      </c>
      <c r="CX622" s="2" t="s">
        <v>220</v>
      </c>
      <c r="CY622" s="4"/>
      <c r="CZ622" s="8"/>
      <c r="DA622" s="4"/>
      <c r="DB622" s="8"/>
      <c r="DC622" s="7"/>
      <c r="DD622" s="7"/>
      <c r="DE622" s="2" t="s">
        <v>230</v>
      </c>
      <c r="DF622" s="2" t="s">
        <v>217</v>
      </c>
      <c r="DG622" s="2" t="s">
        <v>369</v>
      </c>
      <c r="DH622" s="2" t="s">
        <v>372</v>
      </c>
      <c r="DI622" s="2" t="s">
        <v>232</v>
      </c>
      <c r="DJ622" s="2" t="s">
        <v>220</v>
      </c>
      <c r="DK622" s="4"/>
      <c r="DL622" s="8"/>
      <c r="DM622" s="4"/>
      <c r="DN622" s="8"/>
      <c r="DO622" s="7"/>
      <c r="DP622" s="7"/>
      <c r="DQ622" s="2" t="s">
        <v>230</v>
      </c>
      <c r="DR622" s="2" t="s">
        <v>217</v>
      </c>
      <c r="DS622" s="2" t="s">
        <v>561</v>
      </c>
      <c r="DT622" s="2" t="s">
        <v>1355</v>
      </c>
      <c r="DU622" s="2" t="s">
        <v>232</v>
      </c>
      <c r="DV622" s="2" t="s">
        <v>220</v>
      </c>
      <c r="DW622" s="4"/>
      <c r="DX622" s="8"/>
      <c r="DY622" s="4"/>
      <c r="DZ622" s="8"/>
      <c r="EA622" s="7"/>
      <c r="EB622" s="7"/>
      <c r="EC622" s="2" t="s">
        <v>230</v>
      </c>
      <c r="ED622" s="2" t="s">
        <v>270</v>
      </c>
      <c r="EE622" s="2" t="s">
        <v>4153</v>
      </c>
      <c r="EF622" s="2" t="s">
        <v>1355</v>
      </c>
      <c r="EG622" s="2" t="s">
        <v>232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230</v>
      </c>
      <c r="EP622" s="2" t="s">
        <v>217</v>
      </c>
      <c r="EQ622" s="2" t="s">
        <v>369</v>
      </c>
      <c r="ER622" s="2" t="s">
        <v>365</v>
      </c>
      <c r="ES622" s="2" t="s">
        <v>232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230</v>
      </c>
      <c r="FB622" s="2" t="s">
        <v>270</v>
      </c>
      <c r="FC622" s="2" t="s">
        <v>4415</v>
      </c>
      <c r="FD622" s="2" t="s">
        <v>1357</v>
      </c>
      <c r="FE622" s="2" t="s">
        <v>232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230</v>
      </c>
      <c r="FN622" s="2" t="s">
        <v>217</v>
      </c>
      <c r="FO622" s="2" t="s">
        <v>1352</v>
      </c>
      <c r="FP622" s="2" t="s">
        <v>377</v>
      </c>
      <c r="FQ622" s="2" t="s">
        <v>232</v>
      </c>
      <c r="FR622" s="2" t="s">
        <v>220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220</v>
      </c>
      <c r="GA622" s="2" t="s">
        <v>220</v>
      </c>
      <c r="GB622" s="2" t="s">
        <v>220</v>
      </c>
      <c r="GC622" s="2" t="s">
        <v>220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220</v>
      </c>
      <c r="GL622" s="2" t="s">
        <v>220</v>
      </c>
      <c r="GM622" s="2" t="s">
        <v>220</v>
      </c>
      <c r="GN622" s="2" t="s">
        <v>220</v>
      </c>
      <c r="GO622" s="2" t="s">
        <v>220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220</v>
      </c>
      <c r="GY622" s="2" t="s">
        <v>220</v>
      </c>
      <c r="GZ622" s="2" t="s">
        <v>220</v>
      </c>
      <c r="HA622" s="2" t="s">
        <v>220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220</v>
      </c>
      <c r="HJ622" s="2" t="s">
        <v>220</v>
      </c>
      <c r="HK622" s="2" t="s">
        <v>220</v>
      </c>
      <c r="HL622" s="2" t="s">
        <v>220</v>
      </c>
      <c r="HM622" s="2" t="s">
        <v>220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277</v>
      </c>
      <c r="HV622" s="2" t="s">
        <v>217</v>
      </c>
      <c r="HW622" s="2" t="s">
        <v>220</v>
      </c>
      <c r="HX622" s="2" t="s">
        <v>220</v>
      </c>
      <c r="HY622" s="2" t="s">
        <v>232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230</v>
      </c>
      <c r="IH622" s="2" t="s">
        <v>217</v>
      </c>
      <c r="II622" s="2" t="s">
        <v>561</v>
      </c>
      <c r="IJ622" s="2" t="s">
        <v>220</v>
      </c>
      <c r="IK622" s="2" t="s">
        <v>232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220</v>
      </c>
      <c r="IU622" s="2" t="s">
        <v>220</v>
      </c>
      <c r="IV622" s="2" t="s">
        <v>220</v>
      </c>
      <c r="IW622" s="2" t="s">
        <v>220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220</v>
      </c>
      <c r="JG622" s="2" t="s">
        <v>220</v>
      </c>
      <c r="JH622" s="2" t="s">
        <v>220</v>
      </c>
      <c r="JI622" s="2" t="s">
        <v>220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220</v>
      </c>
      <c r="JR622" s="2" t="s">
        <v>220</v>
      </c>
      <c r="JS622" s="2" t="s">
        <v>220</v>
      </c>
      <c r="JT622" s="2" t="s">
        <v>220</v>
      </c>
      <c r="JU622" s="2" t="s">
        <v>220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220</v>
      </c>
      <c r="KD622" s="2" t="s">
        <v>220</v>
      </c>
      <c r="KE622" s="2" t="s">
        <v>220</v>
      </c>
      <c r="KF622" s="2" t="s">
        <v>220</v>
      </c>
      <c r="KG622" s="2" t="s">
        <v>220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220</v>
      </c>
      <c r="KQ622" s="2" t="s">
        <v>220</v>
      </c>
      <c r="KR622" s="2" t="s">
        <v>220</v>
      </c>
      <c r="KS622" s="2" t="s">
        <v>220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220</v>
      </c>
      <c r="LB622" s="2" t="s">
        <v>220</v>
      </c>
      <c r="LC622" s="2" t="s">
        <v>220</v>
      </c>
      <c r="LD622" s="2" t="s">
        <v>220</v>
      </c>
      <c r="LE622" s="2" t="s">
        <v>220</v>
      </c>
      <c r="LF622" s="2" t="s">
        <v>220</v>
      </c>
      <c r="LG622" s="4"/>
      <c r="LH622" s="8"/>
      <c r="LI622" s="4"/>
      <c r="LJ622" s="8"/>
      <c r="LK622" s="7"/>
      <c r="LL622" s="7"/>
      <c r="LM622" s="2" t="s">
        <v>230</v>
      </c>
      <c r="LN622" s="2" t="s">
        <v>217</v>
      </c>
      <c r="LO622" s="2" t="s">
        <v>2515</v>
      </c>
      <c r="LP622" s="2" t="s">
        <v>289</v>
      </c>
      <c r="LQ622" s="2" t="s">
        <v>232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220</v>
      </c>
      <c r="MM622" s="2" t="s">
        <v>220</v>
      </c>
      <c r="MN622" s="2" t="s">
        <v>220</v>
      </c>
      <c r="MO622" s="2" t="s">
        <v>220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274</v>
      </c>
      <c r="MY622" s="2" t="s">
        <v>1967</v>
      </c>
      <c r="MZ622" s="2" t="s">
        <v>1880</v>
      </c>
      <c r="NA622" s="2" t="s">
        <v>232</v>
      </c>
      <c r="NB622" s="2" t="s">
        <v>220</v>
      </c>
      <c r="NC622" s="4"/>
      <c r="ND622" s="8"/>
      <c r="NE622" s="4"/>
      <c r="NF622" s="8"/>
      <c r="NG622" s="7"/>
      <c r="NH622" s="7"/>
      <c r="NI622" s="2" t="s">
        <v>220</v>
      </c>
      <c r="NJ622" s="2" t="s">
        <v>220</v>
      </c>
      <c r="NK622" s="2" t="s">
        <v>220</v>
      </c>
      <c r="NL622" s="2" t="s">
        <v>220</v>
      </c>
      <c r="NM622" s="2" t="s">
        <v>220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220</v>
      </c>
      <c r="NV622" s="2" t="s">
        <v>220</v>
      </c>
      <c r="NW622" s="2" t="s">
        <v>220</v>
      </c>
      <c r="NX622" s="2" t="s">
        <v>220</v>
      </c>
      <c r="NY622" s="2" t="s">
        <v>220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220</v>
      </c>
      <c r="OT622" s="2" t="s">
        <v>220</v>
      </c>
      <c r="OU622" s="2" t="s">
        <v>220</v>
      </c>
      <c r="OV622" s="2" t="s">
        <v>220</v>
      </c>
      <c r="OW622" s="2" t="s">
        <v>220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220</v>
      </c>
      <c r="PF622" s="2" t="s">
        <v>220</v>
      </c>
      <c r="PG622" s="2" t="s">
        <v>220</v>
      </c>
      <c r="PH622" s="2" t="s">
        <v>220</v>
      </c>
      <c r="PI622" s="2" t="s">
        <v>220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220</v>
      </c>
      <c r="PS622" s="2" t="s">
        <v>220</v>
      </c>
      <c r="PT622" s="2" t="s">
        <v>220</v>
      </c>
      <c r="PU622" s="2" t="s">
        <v>220</v>
      </c>
      <c r="PV622" s="2" t="s">
        <v>220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</row>
    <row r="623">
      <c r="A623" s="2" t="s">
        <v>4427</v>
      </c>
      <c r="B623" s="2" t="s">
        <v>209</v>
      </c>
      <c r="C623" s="2" t="s">
        <v>4347</v>
      </c>
      <c r="D623" s="2" t="s">
        <v>211</v>
      </c>
      <c r="E623" s="2" t="s">
        <v>1372</v>
      </c>
      <c r="F623" s="2" t="s">
        <v>4423</v>
      </c>
      <c r="G623" s="2" t="s">
        <v>4423</v>
      </c>
      <c r="H623" s="2" t="s">
        <v>4423</v>
      </c>
      <c r="I623" s="2" t="s">
        <v>4424</v>
      </c>
      <c r="J623" s="2" t="s">
        <v>215</v>
      </c>
      <c r="K623" s="2" t="s">
        <v>216</v>
      </c>
      <c r="L623" s="3">
        <v>52.38</v>
      </c>
      <c r="M623" s="3">
        <v>55</v>
      </c>
      <c r="N623" s="3">
        <v>109.99</v>
      </c>
      <c r="O623" s="2" t="s">
        <v>217</v>
      </c>
      <c r="P623" s="2" t="s">
        <v>1115</v>
      </c>
      <c r="Q623" s="2" t="s">
        <v>219</v>
      </c>
      <c r="R623" s="2" t="s">
        <v>220</v>
      </c>
      <c r="S623" s="2" t="s">
        <v>4428</v>
      </c>
      <c r="T623" s="2" t="s">
        <v>4413</v>
      </c>
      <c r="U623" s="2" t="s">
        <v>3531</v>
      </c>
      <c r="V623" s="2" t="s">
        <v>843</v>
      </c>
      <c r="W623" s="2" t="s">
        <v>2965</v>
      </c>
      <c r="X623" s="2" t="s">
        <v>1234</v>
      </c>
      <c r="Y623" s="2" t="s">
        <v>2984</v>
      </c>
      <c r="Z623" s="4"/>
      <c r="AA623" s="4">
        <f>=ROUNDDOWN({0},0)</f>
      </c>
      <c r="AB623" s="5">
        <v>5.4</v>
      </c>
      <c r="AC623" s="2" t="s">
        <v>220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/>
      <c r="AQ623" s="8"/>
      <c r="AR623" s="4">
        <v>2</v>
      </c>
      <c r="AS623" s="8">
        <v>116.16</v>
      </c>
      <c r="AT623" s="7">
        <v>-1</v>
      </c>
      <c r="AU623" s="7">
        <v>-1</v>
      </c>
      <c r="AV623" s="4" t="s">
        <v>220</v>
      </c>
      <c r="AW623" s="8" t="s">
        <v>220</v>
      </c>
      <c r="AX623" s="4">
        <v>4</v>
      </c>
      <c r="AY623" s="8">
        <v>234</v>
      </c>
      <c r="AZ623" s="7" t="s">
        <v>220</v>
      </c>
      <c r="BA623" s="7" t="s">
        <v>220</v>
      </c>
      <c r="BB623" s="7"/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/>
      <c r="BJ623" s="4"/>
      <c r="BK623" s="8"/>
      <c r="BL623" s="2" t="s">
        <v>3099</v>
      </c>
      <c r="BM623" s="7"/>
      <c r="BN623" s="7"/>
      <c r="BO623" s="4"/>
      <c r="BP623" s="8"/>
      <c r="BQ623" s="4"/>
      <c r="BR623" s="8"/>
      <c r="BS623" s="7"/>
      <c r="BT623" s="7"/>
      <c r="BU623" s="2" t="s">
        <v>220</v>
      </c>
      <c r="BV623" s="2" t="s">
        <v>220</v>
      </c>
      <c r="BW623" s="2" t="s">
        <v>220</v>
      </c>
      <c r="BX623" s="2" t="s">
        <v>220</v>
      </c>
      <c r="BY623" s="2" t="s">
        <v>220</v>
      </c>
      <c r="BZ623" s="2" t="s">
        <v>220</v>
      </c>
      <c r="CA623" s="4"/>
      <c r="CB623" s="8"/>
      <c r="CC623" s="4"/>
      <c r="CD623" s="8"/>
      <c r="CE623" s="7"/>
      <c r="CF623" s="7"/>
      <c r="CG623" s="2" t="s">
        <v>230</v>
      </c>
      <c r="CH623" s="2" t="s">
        <v>217</v>
      </c>
      <c r="CI623" s="2" t="s">
        <v>800</v>
      </c>
      <c r="CJ623" s="2" t="s">
        <v>827</v>
      </c>
      <c r="CK623" s="2" t="s">
        <v>232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230</v>
      </c>
      <c r="CT623" s="2" t="s">
        <v>217</v>
      </c>
      <c r="CU623" s="2" t="s">
        <v>934</v>
      </c>
      <c r="CV623" s="2" t="s">
        <v>3621</v>
      </c>
      <c r="CW623" s="2" t="s">
        <v>232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230</v>
      </c>
      <c r="DF623" s="2" t="s">
        <v>217</v>
      </c>
      <c r="DG623" s="2" t="s">
        <v>369</v>
      </c>
      <c r="DH623" s="2" t="s">
        <v>1069</v>
      </c>
      <c r="DI623" s="2" t="s">
        <v>232</v>
      </c>
      <c r="DJ623" s="2" t="s">
        <v>220</v>
      </c>
      <c r="DK623" s="4"/>
      <c r="DL623" s="8"/>
      <c r="DM623" s="4">
        <v>1</v>
      </c>
      <c r="DN623" s="8">
        <v>69.96</v>
      </c>
      <c r="DO623" s="7">
        <v>-1</v>
      </c>
      <c r="DP623" s="7">
        <v>-1</v>
      </c>
      <c r="DQ623" s="2" t="s">
        <v>230</v>
      </c>
      <c r="DR623" s="2" t="s">
        <v>217</v>
      </c>
      <c r="DS623" s="2" t="s">
        <v>561</v>
      </c>
      <c r="DT623" s="2" t="s">
        <v>4429</v>
      </c>
      <c r="DU623" s="2" t="s">
        <v>232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230</v>
      </c>
      <c r="ED623" s="2" t="s">
        <v>217</v>
      </c>
      <c r="EE623" s="2" t="s">
        <v>4153</v>
      </c>
      <c r="EF623" s="2" t="s">
        <v>1811</v>
      </c>
      <c r="EG623" s="2" t="s">
        <v>269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230</v>
      </c>
      <c r="EP623" s="2" t="s">
        <v>217</v>
      </c>
      <c r="EQ623" s="2" t="s">
        <v>369</v>
      </c>
      <c r="ER623" s="2" t="s">
        <v>365</v>
      </c>
      <c r="ES623" s="2" t="s">
        <v>232</v>
      </c>
      <c r="ET623" s="2" t="s">
        <v>220</v>
      </c>
      <c r="EU623" s="4"/>
      <c r="EV623" s="8"/>
      <c r="EW623" s="4">
        <v>1</v>
      </c>
      <c r="EX623" s="8">
        <v>46.2</v>
      </c>
      <c r="EY623" s="7">
        <v>-1</v>
      </c>
      <c r="EZ623" s="7">
        <v>-1</v>
      </c>
      <c r="FA623" s="2" t="s">
        <v>230</v>
      </c>
      <c r="FB623" s="2" t="s">
        <v>217</v>
      </c>
      <c r="FC623" s="2" t="s">
        <v>4415</v>
      </c>
      <c r="FD623" s="2" t="s">
        <v>1128</v>
      </c>
      <c r="FE623" s="2" t="s">
        <v>232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230</v>
      </c>
      <c r="FN623" s="2" t="s">
        <v>217</v>
      </c>
      <c r="FO623" s="2" t="s">
        <v>1352</v>
      </c>
      <c r="FP623" s="2" t="s">
        <v>220</v>
      </c>
      <c r="FQ623" s="2" t="s">
        <v>232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220</v>
      </c>
      <c r="GA623" s="2" t="s">
        <v>220</v>
      </c>
      <c r="GB623" s="2" t="s">
        <v>220</v>
      </c>
      <c r="GC623" s="2" t="s">
        <v>220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220</v>
      </c>
      <c r="GL623" s="2" t="s">
        <v>220</v>
      </c>
      <c r="GM623" s="2" t="s">
        <v>220</v>
      </c>
      <c r="GN623" s="2" t="s">
        <v>220</v>
      </c>
      <c r="GO623" s="2" t="s">
        <v>220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220</v>
      </c>
      <c r="GY623" s="2" t="s">
        <v>220</v>
      </c>
      <c r="GZ623" s="2" t="s">
        <v>220</v>
      </c>
      <c r="HA623" s="2" t="s">
        <v>220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220</v>
      </c>
      <c r="HK623" s="2" t="s">
        <v>220</v>
      </c>
      <c r="HL623" s="2" t="s">
        <v>220</v>
      </c>
      <c r="HM623" s="2" t="s">
        <v>220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254</v>
      </c>
      <c r="HV623" s="2" t="s">
        <v>217</v>
      </c>
      <c r="HW623" s="2" t="s">
        <v>220</v>
      </c>
      <c r="HX623" s="2" t="s">
        <v>220</v>
      </c>
      <c r="HY623" s="2" t="s">
        <v>232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230</v>
      </c>
      <c r="IH623" s="2" t="s">
        <v>217</v>
      </c>
      <c r="II623" s="2" t="s">
        <v>561</v>
      </c>
      <c r="IJ623" s="2" t="s">
        <v>220</v>
      </c>
      <c r="IK623" s="2" t="s">
        <v>232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220</v>
      </c>
      <c r="IU623" s="2" t="s">
        <v>220</v>
      </c>
      <c r="IV623" s="2" t="s">
        <v>220</v>
      </c>
      <c r="IW623" s="2" t="s">
        <v>220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220</v>
      </c>
      <c r="JG623" s="2" t="s">
        <v>220</v>
      </c>
      <c r="JH623" s="2" t="s">
        <v>220</v>
      </c>
      <c r="JI623" s="2" t="s">
        <v>220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220</v>
      </c>
      <c r="JS623" s="2" t="s">
        <v>220</v>
      </c>
      <c r="JT623" s="2" t="s">
        <v>220</v>
      </c>
      <c r="JU623" s="2" t="s">
        <v>220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220</v>
      </c>
      <c r="KD623" s="2" t="s">
        <v>220</v>
      </c>
      <c r="KE623" s="2" t="s">
        <v>220</v>
      </c>
      <c r="KF623" s="2" t="s">
        <v>220</v>
      </c>
      <c r="KG623" s="2" t="s">
        <v>220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220</v>
      </c>
      <c r="KQ623" s="2" t="s">
        <v>220</v>
      </c>
      <c r="KR623" s="2" t="s">
        <v>220</v>
      </c>
      <c r="KS623" s="2" t="s">
        <v>220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220</v>
      </c>
      <c r="LB623" s="2" t="s">
        <v>220</v>
      </c>
      <c r="LC623" s="2" t="s">
        <v>220</v>
      </c>
      <c r="LD623" s="2" t="s">
        <v>220</v>
      </c>
      <c r="LE623" s="2" t="s">
        <v>220</v>
      </c>
      <c r="LF623" s="2" t="s">
        <v>220</v>
      </c>
      <c r="LG623" s="4"/>
      <c r="LH623" s="8"/>
      <c r="LI623" s="4"/>
      <c r="LJ623" s="8"/>
      <c r="LK623" s="7"/>
      <c r="LL623" s="7"/>
      <c r="LM623" s="2" t="s">
        <v>230</v>
      </c>
      <c r="LN623" s="2" t="s">
        <v>217</v>
      </c>
      <c r="LO623" s="2" t="s">
        <v>251</v>
      </c>
      <c r="LP623" s="2" t="s">
        <v>1877</v>
      </c>
      <c r="LQ623" s="2" t="s">
        <v>232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220</v>
      </c>
      <c r="MM623" s="2" t="s">
        <v>220</v>
      </c>
      <c r="MN623" s="2" t="s">
        <v>220</v>
      </c>
      <c r="MO623" s="2" t="s">
        <v>220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274</v>
      </c>
      <c r="MY623" s="2" t="s">
        <v>1967</v>
      </c>
      <c r="MZ623" s="2" t="s">
        <v>362</v>
      </c>
      <c r="NA623" s="2" t="s">
        <v>232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220</v>
      </c>
      <c r="NJ623" s="2" t="s">
        <v>220</v>
      </c>
      <c r="NK623" s="2" t="s">
        <v>220</v>
      </c>
      <c r="NL623" s="2" t="s">
        <v>220</v>
      </c>
      <c r="NM623" s="2" t="s">
        <v>220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220</v>
      </c>
      <c r="NV623" s="2" t="s">
        <v>220</v>
      </c>
      <c r="NW623" s="2" t="s">
        <v>220</v>
      </c>
      <c r="NX623" s="2" t="s">
        <v>220</v>
      </c>
      <c r="NY623" s="2" t="s">
        <v>220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220</v>
      </c>
      <c r="OU623" s="2" t="s">
        <v>220</v>
      </c>
      <c r="OV623" s="2" t="s">
        <v>220</v>
      </c>
      <c r="OW623" s="2" t="s">
        <v>220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220</v>
      </c>
      <c r="PF623" s="2" t="s">
        <v>220</v>
      </c>
      <c r="PG623" s="2" t="s">
        <v>220</v>
      </c>
      <c r="PH623" s="2" t="s">
        <v>220</v>
      </c>
      <c r="PI623" s="2" t="s">
        <v>220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220</v>
      </c>
      <c r="PS623" s="2" t="s">
        <v>220</v>
      </c>
      <c r="PT623" s="2" t="s">
        <v>220</v>
      </c>
      <c r="PU623" s="2" t="s">
        <v>220</v>
      </c>
      <c r="PV623" s="2" t="s">
        <v>220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</row>
    <row r="624">
      <c r="A624" s="2" t="s">
        <v>4430</v>
      </c>
      <c r="B624" s="2" t="s">
        <v>209</v>
      </c>
      <c r="C624" s="2" t="s">
        <v>4347</v>
      </c>
      <c r="D624" s="2" t="s">
        <v>211</v>
      </c>
      <c r="E624" s="2" t="s">
        <v>1372</v>
      </c>
      <c r="F624" s="2" t="s">
        <v>4423</v>
      </c>
      <c r="G624" s="2" t="s">
        <v>4423</v>
      </c>
      <c r="H624" s="2" t="s">
        <v>4423</v>
      </c>
      <c r="I624" s="2" t="s">
        <v>4424</v>
      </c>
      <c r="J624" s="2" t="s">
        <v>282</v>
      </c>
      <c r="K624" s="2" t="s">
        <v>216</v>
      </c>
      <c r="L624" s="3">
        <v>57.14</v>
      </c>
      <c r="M624" s="3">
        <v>60</v>
      </c>
      <c r="N624" s="3">
        <v>119.99</v>
      </c>
      <c r="O624" s="2" t="s">
        <v>217</v>
      </c>
      <c r="P624" s="2" t="s">
        <v>538</v>
      </c>
      <c r="Q624" s="2" t="s">
        <v>219</v>
      </c>
      <c r="R624" s="2" t="s">
        <v>220</v>
      </c>
      <c r="S624" s="2" t="s">
        <v>4428</v>
      </c>
      <c r="T624" s="2" t="s">
        <v>4413</v>
      </c>
      <c r="U624" s="2" t="s">
        <v>3531</v>
      </c>
      <c r="V624" s="2" t="s">
        <v>843</v>
      </c>
      <c r="W624" s="2" t="s">
        <v>2965</v>
      </c>
      <c r="X624" s="2" t="s">
        <v>1234</v>
      </c>
      <c r="Y624" s="2" t="s">
        <v>2984</v>
      </c>
      <c r="Z624" s="4"/>
      <c r="AA624" s="4">
        <f>=ROUNDDOWN({0},0)</f>
      </c>
      <c r="AB624" s="5">
        <v>0.5</v>
      </c>
      <c r="AC624" s="2" t="s">
        <v>220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>
        <v>2</v>
      </c>
      <c r="AS624" s="8">
        <v>117.84</v>
      </c>
      <c r="AT624" s="7">
        <v>-1</v>
      </c>
      <c r="AU624" s="7">
        <v>-1</v>
      </c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/>
      <c r="BJ624" s="4"/>
      <c r="BK624" s="8"/>
      <c r="BL624" s="2" t="s">
        <v>4431</v>
      </c>
      <c r="BM624" s="7"/>
      <c r="BN624" s="7"/>
      <c r="BO624" s="4"/>
      <c r="BP624" s="8"/>
      <c r="BQ624" s="4"/>
      <c r="BR624" s="8"/>
      <c r="BS624" s="7"/>
      <c r="BT624" s="7"/>
      <c r="BU624" s="2" t="s">
        <v>220</v>
      </c>
      <c r="BV624" s="2" t="s">
        <v>220</v>
      </c>
      <c r="BW624" s="2" t="s">
        <v>220</v>
      </c>
      <c r="BX624" s="2" t="s">
        <v>220</v>
      </c>
      <c r="BY624" s="2" t="s">
        <v>220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230</v>
      </c>
      <c r="CH624" s="2" t="s">
        <v>217</v>
      </c>
      <c r="CI624" s="2" t="s">
        <v>800</v>
      </c>
      <c r="CJ624" s="2" t="s">
        <v>1790</v>
      </c>
      <c r="CK624" s="2" t="s">
        <v>232</v>
      </c>
      <c r="CL624" s="2" t="s">
        <v>220</v>
      </c>
      <c r="CM624" s="4"/>
      <c r="CN624" s="8"/>
      <c r="CO624" s="4">
        <v>1</v>
      </c>
      <c r="CP624" s="8">
        <v>66</v>
      </c>
      <c r="CQ624" s="7">
        <v>-1</v>
      </c>
      <c r="CR624" s="7">
        <v>-1</v>
      </c>
      <c r="CS624" s="2" t="s">
        <v>230</v>
      </c>
      <c r="CT624" s="2" t="s">
        <v>270</v>
      </c>
      <c r="CU624" s="2" t="s">
        <v>934</v>
      </c>
      <c r="CV624" s="2" t="s">
        <v>4358</v>
      </c>
      <c r="CW624" s="2" t="s">
        <v>232</v>
      </c>
      <c r="CX624" s="2" t="s">
        <v>220</v>
      </c>
      <c r="CY624" s="4"/>
      <c r="CZ624" s="8"/>
      <c r="DA624" s="4">
        <v>1</v>
      </c>
      <c r="DB624" s="8">
        <v>51.84</v>
      </c>
      <c r="DC624" s="7">
        <v>-1</v>
      </c>
      <c r="DD624" s="7">
        <v>-1</v>
      </c>
      <c r="DE624" s="2" t="s">
        <v>230</v>
      </c>
      <c r="DF624" s="2" t="s">
        <v>217</v>
      </c>
      <c r="DG624" s="2" t="s">
        <v>369</v>
      </c>
      <c r="DH624" s="2" t="s">
        <v>934</v>
      </c>
      <c r="DI624" s="2" t="s">
        <v>232</v>
      </c>
      <c r="DJ624" s="2" t="s">
        <v>220</v>
      </c>
      <c r="DK624" s="4"/>
      <c r="DL624" s="8"/>
      <c r="DM624" s="4"/>
      <c r="DN624" s="8"/>
      <c r="DO624" s="7"/>
      <c r="DP624" s="7"/>
      <c r="DQ624" s="2" t="s">
        <v>230</v>
      </c>
      <c r="DR624" s="2" t="s">
        <v>217</v>
      </c>
      <c r="DS624" s="2" t="s">
        <v>561</v>
      </c>
      <c r="DT624" s="2" t="s">
        <v>2985</v>
      </c>
      <c r="DU624" s="2" t="s">
        <v>232</v>
      </c>
      <c r="DV624" s="2" t="s">
        <v>220</v>
      </c>
      <c r="DW624" s="4"/>
      <c r="DX624" s="8"/>
      <c r="DY624" s="4"/>
      <c r="DZ624" s="8"/>
      <c r="EA624" s="7"/>
      <c r="EB624" s="7"/>
      <c r="EC624" s="2" t="s">
        <v>230</v>
      </c>
      <c r="ED624" s="2" t="s">
        <v>270</v>
      </c>
      <c r="EE624" s="2" t="s">
        <v>4153</v>
      </c>
      <c r="EF624" s="2" t="s">
        <v>816</v>
      </c>
      <c r="EG624" s="2" t="s">
        <v>232</v>
      </c>
      <c r="EH624" s="2" t="s">
        <v>220</v>
      </c>
      <c r="EI624" s="4"/>
      <c r="EJ624" s="8"/>
      <c r="EK624" s="4"/>
      <c r="EL624" s="8"/>
      <c r="EM624" s="7"/>
      <c r="EN624" s="7"/>
      <c r="EO624" s="2" t="s">
        <v>230</v>
      </c>
      <c r="EP624" s="2" t="s">
        <v>217</v>
      </c>
      <c r="EQ624" s="2" t="s">
        <v>369</v>
      </c>
      <c r="ER624" s="2" t="s">
        <v>2641</v>
      </c>
      <c r="ES624" s="2" t="s">
        <v>232</v>
      </c>
      <c r="ET624" s="2" t="s">
        <v>220</v>
      </c>
      <c r="EU624" s="4"/>
      <c r="EV624" s="8"/>
      <c r="EW624" s="4"/>
      <c r="EX624" s="8"/>
      <c r="EY624" s="7"/>
      <c r="EZ624" s="7"/>
      <c r="FA624" s="2" t="s">
        <v>230</v>
      </c>
      <c r="FB624" s="2" t="s">
        <v>270</v>
      </c>
      <c r="FC624" s="2" t="s">
        <v>4415</v>
      </c>
      <c r="FD624" s="2" t="s">
        <v>878</v>
      </c>
      <c r="FE624" s="2" t="s">
        <v>232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230</v>
      </c>
      <c r="FN624" s="2" t="s">
        <v>217</v>
      </c>
      <c r="FO624" s="2" t="s">
        <v>1352</v>
      </c>
      <c r="FP624" s="2" t="s">
        <v>220</v>
      </c>
      <c r="FQ624" s="2" t="s">
        <v>232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220</v>
      </c>
      <c r="GA624" s="2" t="s">
        <v>220</v>
      </c>
      <c r="GB624" s="2" t="s">
        <v>220</v>
      </c>
      <c r="GC624" s="2" t="s">
        <v>220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220</v>
      </c>
      <c r="GL624" s="2" t="s">
        <v>220</v>
      </c>
      <c r="GM624" s="2" t="s">
        <v>220</v>
      </c>
      <c r="GN624" s="2" t="s">
        <v>220</v>
      </c>
      <c r="GO624" s="2" t="s">
        <v>220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220</v>
      </c>
      <c r="GY624" s="2" t="s">
        <v>220</v>
      </c>
      <c r="GZ624" s="2" t="s">
        <v>220</v>
      </c>
      <c r="HA624" s="2" t="s">
        <v>220</v>
      </c>
      <c r="HB624" s="2" t="s">
        <v>220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220</v>
      </c>
      <c r="HK624" s="2" t="s">
        <v>220</v>
      </c>
      <c r="HL624" s="2" t="s">
        <v>220</v>
      </c>
      <c r="HM624" s="2" t="s">
        <v>220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277</v>
      </c>
      <c r="HV624" s="2" t="s">
        <v>217</v>
      </c>
      <c r="HW624" s="2" t="s">
        <v>220</v>
      </c>
      <c r="HX624" s="2" t="s">
        <v>220</v>
      </c>
      <c r="HY624" s="2" t="s">
        <v>232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230</v>
      </c>
      <c r="IH624" s="2" t="s">
        <v>217</v>
      </c>
      <c r="II624" s="2" t="s">
        <v>561</v>
      </c>
      <c r="IJ624" s="2" t="s">
        <v>2118</v>
      </c>
      <c r="IK624" s="2" t="s">
        <v>232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220</v>
      </c>
      <c r="IU624" s="2" t="s">
        <v>220</v>
      </c>
      <c r="IV624" s="2" t="s">
        <v>220</v>
      </c>
      <c r="IW624" s="2" t="s">
        <v>220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220</v>
      </c>
      <c r="JG624" s="2" t="s">
        <v>220</v>
      </c>
      <c r="JH624" s="2" t="s">
        <v>220</v>
      </c>
      <c r="JI624" s="2" t="s">
        <v>220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220</v>
      </c>
      <c r="JR624" s="2" t="s">
        <v>220</v>
      </c>
      <c r="JS624" s="2" t="s">
        <v>220</v>
      </c>
      <c r="JT624" s="2" t="s">
        <v>220</v>
      </c>
      <c r="JU624" s="2" t="s">
        <v>220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220</v>
      </c>
      <c r="KD624" s="2" t="s">
        <v>220</v>
      </c>
      <c r="KE624" s="2" t="s">
        <v>220</v>
      </c>
      <c r="KF624" s="2" t="s">
        <v>220</v>
      </c>
      <c r="KG624" s="2" t="s">
        <v>220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220</v>
      </c>
      <c r="KQ624" s="2" t="s">
        <v>220</v>
      </c>
      <c r="KR624" s="2" t="s">
        <v>220</v>
      </c>
      <c r="KS624" s="2" t="s">
        <v>220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220</v>
      </c>
      <c r="LB624" s="2" t="s">
        <v>220</v>
      </c>
      <c r="LC624" s="2" t="s">
        <v>220</v>
      </c>
      <c r="LD624" s="2" t="s">
        <v>220</v>
      </c>
      <c r="LE624" s="2" t="s">
        <v>220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230</v>
      </c>
      <c r="LN624" s="2" t="s">
        <v>217</v>
      </c>
      <c r="LO624" s="2" t="s">
        <v>251</v>
      </c>
      <c r="LP624" s="2" t="s">
        <v>332</v>
      </c>
      <c r="LQ624" s="2" t="s">
        <v>232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220</v>
      </c>
      <c r="MM624" s="2" t="s">
        <v>220</v>
      </c>
      <c r="MN624" s="2" t="s">
        <v>220</v>
      </c>
      <c r="MO624" s="2" t="s">
        <v>220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274</v>
      </c>
      <c r="MY624" s="2" t="s">
        <v>1967</v>
      </c>
      <c r="MZ624" s="2" t="s">
        <v>1060</v>
      </c>
      <c r="NA624" s="2" t="s">
        <v>232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220</v>
      </c>
      <c r="NJ624" s="2" t="s">
        <v>220</v>
      </c>
      <c r="NK624" s="2" t="s">
        <v>220</v>
      </c>
      <c r="NL624" s="2" t="s">
        <v>220</v>
      </c>
      <c r="NM624" s="2" t="s">
        <v>220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220</v>
      </c>
      <c r="NV624" s="2" t="s">
        <v>220</v>
      </c>
      <c r="NW624" s="2" t="s">
        <v>220</v>
      </c>
      <c r="NX624" s="2" t="s">
        <v>220</v>
      </c>
      <c r="NY624" s="2" t="s">
        <v>220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220</v>
      </c>
      <c r="OI624" s="2" t="s">
        <v>220</v>
      </c>
      <c r="OJ624" s="2" t="s">
        <v>220</v>
      </c>
      <c r="OK624" s="2" t="s">
        <v>220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220</v>
      </c>
      <c r="OU624" s="2" t="s">
        <v>220</v>
      </c>
      <c r="OV624" s="2" t="s">
        <v>220</v>
      </c>
      <c r="OW624" s="2" t="s">
        <v>220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220</v>
      </c>
      <c r="PF624" s="2" t="s">
        <v>220</v>
      </c>
      <c r="PG624" s="2" t="s">
        <v>220</v>
      </c>
      <c r="PH624" s="2" t="s">
        <v>220</v>
      </c>
      <c r="PI624" s="2" t="s">
        <v>220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220</v>
      </c>
      <c r="PS624" s="2" t="s">
        <v>220</v>
      </c>
      <c r="PT624" s="2" t="s">
        <v>220</v>
      </c>
      <c r="PU624" s="2" t="s">
        <v>220</v>
      </c>
      <c r="PV624" s="2" t="s">
        <v>220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</row>
    <row r="625">
      <c r="A625" s="2" t="s">
        <v>4432</v>
      </c>
      <c r="B625" s="2" t="s">
        <v>209</v>
      </c>
      <c r="C625" s="2" t="s">
        <v>4347</v>
      </c>
      <c r="D625" s="2" t="s">
        <v>211</v>
      </c>
      <c r="E625" s="2" t="s">
        <v>4433</v>
      </c>
      <c r="F625" s="2" t="s">
        <v>4434</v>
      </c>
      <c r="G625" s="2" t="s">
        <v>4434</v>
      </c>
      <c r="H625" s="2" t="s">
        <v>4434</v>
      </c>
      <c r="I625" s="2" t="s">
        <v>4435</v>
      </c>
      <c r="J625" s="2" t="s">
        <v>2881</v>
      </c>
      <c r="K625" s="2" t="s">
        <v>578</v>
      </c>
      <c r="L625" s="3">
        <v>47.61</v>
      </c>
      <c r="M625" s="3">
        <v>49.99</v>
      </c>
      <c r="N625" s="3">
        <v>99.99</v>
      </c>
      <c r="O625" s="2" t="s">
        <v>217</v>
      </c>
      <c r="P625" s="2" t="s">
        <v>1115</v>
      </c>
      <c r="Q625" s="2" t="s">
        <v>219</v>
      </c>
      <c r="R625" s="2" t="s">
        <v>220</v>
      </c>
      <c r="S625" s="2" t="s">
        <v>4436</v>
      </c>
      <c r="T625" s="2" t="s">
        <v>4173</v>
      </c>
      <c r="U625" s="2" t="s">
        <v>4437</v>
      </c>
      <c r="V625" s="2" t="s">
        <v>441</v>
      </c>
      <c r="W625" s="2" t="s">
        <v>954</v>
      </c>
      <c r="X625" s="2" t="s">
        <v>220</v>
      </c>
      <c r="Y625" s="2" t="s">
        <v>1014</v>
      </c>
      <c r="Z625" s="4"/>
      <c r="AA625" s="4">
        <f>=ROUNDDOWN({0},0)</f>
      </c>
      <c r="AB625" s="5">
        <v>4.4</v>
      </c>
      <c r="AC625" s="2" t="s">
        <v>220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>
        <v>22</v>
      </c>
      <c r="AS625" s="8">
        <v>973.84</v>
      </c>
      <c r="AT625" s="7">
        <v>-1</v>
      </c>
      <c r="AU625" s="7">
        <v>-1</v>
      </c>
      <c r="AV625" s="4" t="s">
        <v>220</v>
      </c>
      <c r="AW625" s="8" t="s">
        <v>220</v>
      </c>
      <c r="AX625" s="4">
        <v>33</v>
      </c>
      <c r="AY625" s="8">
        <v>1517.94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>
        <v>44</v>
      </c>
      <c r="BF625" s="8">
        <v>2015.93</v>
      </c>
      <c r="BG625" s="7" t="s">
        <v>220</v>
      </c>
      <c r="BH625" s="7" t="s">
        <v>220</v>
      </c>
      <c r="BI625" s="7"/>
      <c r="BJ625" s="4"/>
      <c r="BK625" s="8"/>
      <c r="BL625" s="2" t="s">
        <v>4438</v>
      </c>
      <c r="BM625" s="7"/>
      <c r="BN625" s="7"/>
      <c r="BO625" s="4"/>
      <c r="BP625" s="8"/>
      <c r="BQ625" s="4"/>
      <c r="BR625" s="8"/>
      <c r="BS625" s="7"/>
      <c r="BT625" s="7"/>
      <c r="BU625" s="2" t="s">
        <v>220</v>
      </c>
      <c r="BV625" s="2" t="s">
        <v>220</v>
      </c>
      <c r="BW625" s="2" t="s">
        <v>220</v>
      </c>
      <c r="BX625" s="2" t="s">
        <v>220</v>
      </c>
      <c r="BY625" s="2" t="s">
        <v>220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230</v>
      </c>
      <c r="CH625" s="2" t="s">
        <v>217</v>
      </c>
      <c r="CI625" s="2" t="s">
        <v>3800</v>
      </c>
      <c r="CJ625" s="2" t="s">
        <v>1790</v>
      </c>
      <c r="CK625" s="2" t="s">
        <v>232</v>
      </c>
      <c r="CL625" s="2" t="s">
        <v>220</v>
      </c>
      <c r="CM625" s="4"/>
      <c r="CN625" s="8"/>
      <c r="CO625" s="4">
        <v>1</v>
      </c>
      <c r="CP625" s="8">
        <v>54.99</v>
      </c>
      <c r="CQ625" s="7">
        <v>-1</v>
      </c>
      <c r="CR625" s="7">
        <v>-1</v>
      </c>
      <c r="CS625" s="2" t="s">
        <v>230</v>
      </c>
      <c r="CT625" s="2" t="s">
        <v>217</v>
      </c>
      <c r="CU625" s="2" t="s">
        <v>934</v>
      </c>
      <c r="CV625" s="2" t="s">
        <v>1065</v>
      </c>
      <c r="CW625" s="2" t="s">
        <v>232</v>
      </c>
      <c r="CX625" s="2" t="s">
        <v>220</v>
      </c>
      <c r="CY625" s="4"/>
      <c r="CZ625" s="8"/>
      <c r="DA625" s="4"/>
      <c r="DB625" s="8"/>
      <c r="DC625" s="7"/>
      <c r="DD625" s="7"/>
      <c r="DE625" s="2" t="s">
        <v>230</v>
      </c>
      <c r="DF625" s="2" t="s">
        <v>217</v>
      </c>
      <c r="DG625" s="2" t="s">
        <v>369</v>
      </c>
      <c r="DH625" s="2" t="s">
        <v>4439</v>
      </c>
      <c r="DI625" s="2" t="s">
        <v>232</v>
      </c>
      <c r="DJ625" s="2" t="s">
        <v>220</v>
      </c>
      <c r="DK625" s="4"/>
      <c r="DL625" s="8"/>
      <c r="DM625" s="4">
        <v>1</v>
      </c>
      <c r="DN625" s="8">
        <v>49.99</v>
      </c>
      <c r="DO625" s="7">
        <v>-1</v>
      </c>
      <c r="DP625" s="7">
        <v>-1</v>
      </c>
      <c r="DQ625" s="2" t="s">
        <v>230</v>
      </c>
      <c r="DR625" s="2" t="s">
        <v>217</v>
      </c>
      <c r="DS625" s="2" t="s">
        <v>1817</v>
      </c>
      <c r="DT625" s="2" t="s">
        <v>2801</v>
      </c>
      <c r="DU625" s="2" t="s">
        <v>232</v>
      </c>
      <c r="DV625" s="2" t="s">
        <v>220</v>
      </c>
      <c r="DW625" s="4"/>
      <c r="DX625" s="8"/>
      <c r="DY625" s="4">
        <v>2</v>
      </c>
      <c r="DZ625" s="8">
        <v>94.98</v>
      </c>
      <c r="EA625" s="7">
        <v>-1</v>
      </c>
      <c r="EB625" s="7">
        <v>-1</v>
      </c>
      <c r="EC625" s="2" t="s">
        <v>230</v>
      </c>
      <c r="ED625" s="2" t="s">
        <v>270</v>
      </c>
      <c r="EE625" s="2" t="s">
        <v>4153</v>
      </c>
      <c r="EF625" s="2" t="s">
        <v>1361</v>
      </c>
      <c r="EG625" s="2" t="s">
        <v>269</v>
      </c>
      <c r="EH625" s="2" t="s">
        <v>220</v>
      </c>
      <c r="EI625" s="4"/>
      <c r="EJ625" s="8"/>
      <c r="EK625" s="4">
        <v>1</v>
      </c>
      <c r="EL625" s="8">
        <v>53.99</v>
      </c>
      <c r="EM625" s="7">
        <v>-1</v>
      </c>
      <c r="EN625" s="7">
        <v>-1</v>
      </c>
      <c r="EO625" s="2" t="s">
        <v>230</v>
      </c>
      <c r="EP625" s="2" t="s">
        <v>217</v>
      </c>
      <c r="EQ625" s="2" t="s">
        <v>369</v>
      </c>
      <c r="ER625" s="2" t="s">
        <v>396</v>
      </c>
      <c r="ES625" s="2" t="s">
        <v>232</v>
      </c>
      <c r="ET625" s="2" t="s">
        <v>220</v>
      </c>
      <c r="EU625" s="4"/>
      <c r="EV625" s="8"/>
      <c r="EW625" s="4">
        <v>16</v>
      </c>
      <c r="EX625" s="8">
        <v>671.84</v>
      </c>
      <c r="EY625" s="7">
        <v>-1</v>
      </c>
      <c r="EZ625" s="7">
        <v>-1</v>
      </c>
      <c r="FA625" s="2" t="s">
        <v>230</v>
      </c>
      <c r="FB625" s="2" t="s">
        <v>217</v>
      </c>
      <c r="FC625" s="2" t="s">
        <v>4415</v>
      </c>
      <c r="FD625" s="2" t="s">
        <v>810</v>
      </c>
      <c r="FE625" s="2" t="s">
        <v>232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230</v>
      </c>
      <c r="FN625" s="2" t="s">
        <v>217</v>
      </c>
      <c r="FO625" s="2" t="s">
        <v>1352</v>
      </c>
      <c r="FP625" s="2" t="s">
        <v>369</v>
      </c>
      <c r="FQ625" s="2" t="s">
        <v>232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220</v>
      </c>
      <c r="GA625" s="2" t="s">
        <v>220</v>
      </c>
      <c r="GB625" s="2" t="s">
        <v>220</v>
      </c>
      <c r="GC625" s="2" t="s">
        <v>220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220</v>
      </c>
      <c r="GL625" s="2" t="s">
        <v>220</v>
      </c>
      <c r="GM625" s="2" t="s">
        <v>220</v>
      </c>
      <c r="GN625" s="2" t="s">
        <v>220</v>
      </c>
      <c r="GO625" s="2" t="s">
        <v>220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220</v>
      </c>
      <c r="GY625" s="2" t="s">
        <v>220</v>
      </c>
      <c r="GZ625" s="2" t="s">
        <v>220</v>
      </c>
      <c r="HA625" s="2" t="s">
        <v>220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220</v>
      </c>
      <c r="HJ625" s="2" t="s">
        <v>220</v>
      </c>
      <c r="HK625" s="2" t="s">
        <v>220</v>
      </c>
      <c r="HL625" s="2" t="s">
        <v>220</v>
      </c>
      <c r="HM625" s="2" t="s">
        <v>220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230</v>
      </c>
      <c r="HV625" s="2" t="s">
        <v>217</v>
      </c>
      <c r="HW625" s="2" t="s">
        <v>220</v>
      </c>
      <c r="HX625" s="2" t="s">
        <v>220</v>
      </c>
      <c r="HY625" s="2" t="s">
        <v>232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230</v>
      </c>
      <c r="IH625" s="2" t="s">
        <v>217</v>
      </c>
      <c r="II625" s="2" t="s">
        <v>1817</v>
      </c>
      <c r="IJ625" s="2" t="s">
        <v>220</v>
      </c>
      <c r="IK625" s="2" t="s">
        <v>232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220</v>
      </c>
      <c r="IU625" s="2" t="s">
        <v>220</v>
      </c>
      <c r="IV625" s="2" t="s">
        <v>220</v>
      </c>
      <c r="IW625" s="2" t="s">
        <v>220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220</v>
      </c>
      <c r="JG625" s="2" t="s">
        <v>220</v>
      </c>
      <c r="JH625" s="2" t="s">
        <v>220</v>
      </c>
      <c r="JI625" s="2" t="s">
        <v>220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220</v>
      </c>
      <c r="JR625" s="2" t="s">
        <v>220</v>
      </c>
      <c r="JS625" s="2" t="s">
        <v>220</v>
      </c>
      <c r="JT625" s="2" t="s">
        <v>220</v>
      </c>
      <c r="JU625" s="2" t="s">
        <v>220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220</v>
      </c>
      <c r="KD625" s="2" t="s">
        <v>220</v>
      </c>
      <c r="KE625" s="2" t="s">
        <v>220</v>
      </c>
      <c r="KF625" s="2" t="s">
        <v>220</v>
      </c>
      <c r="KG625" s="2" t="s">
        <v>220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220</v>
      </c>
      <c r="KQ625" s="2" t="s">
        <v>220</v>
      </c>
      <c r="KR625" s="2" t="s">
        <v>220</v>
      </c>
      <c r="KS625" s="2" t="s">
        <v>220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220</v>
      </c>
      <c r="LB625" s="2" t="s">
        <v>220</v>
      </c>
      <c r="LC625" s="2" t="s">
        <v>220</v>
      </c>
      <c r="LD625" s="2" t="s">
        <v>220</v>
      </c>
      <c r="LE625" s="2" t="s">
        <v>220</v>
      </c>
      <c r="LF625" s="2" t="s">
        <v>220</v>
      </c>
      <c r="LG625" s="4"/>
      <c r="LH625" s="8"/>
      <c r="LI625" s="4">
        <v>1</v>
      </c>
      <c r="LJ625" s="8">
        <v>48.05</v>
      </c>
      <c r="LK625" s="7">
        <v>-1</v>
      </c>
      <c r="LL625" s="7">
        <v>-1</v>
      </c>
      <c r="LM625" s="2" t="s">
        <v>230</v>
      </c>
      <c r="LN625" s="2" t="s">
        <v>217</v>
      </c>
      <c r="LO625" s="2" t="s">
        <v>2052</v>
      </c>
      <c r="LP625" s="2" t="s">
        <v>2475</v>
      </c>
      <c r="LQ625" s="2" t="s">
        <v>232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220</v>
      </c>
      <c r="MM625" s="2" t="s">
        <v>220</v>
      </c>
      <c r="MN625" s="2" t="s">
        <v>220</v>
      </c>
      <c r="MO625" s="2" t="s">
        <v>220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230</v>
      </c>
      <c r="MX625" s="2" t="s">
        <v>274</v>
      </c>
      <c r="MY625" s="2" t="s">
        <v>1967</v>
      </c>
      <c r="MZ625" s="2" t="s">
        <v>369</v>
      </c>
      <c r="NA625" s="2" t="s">
        <v>232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220</v>
      </c>
      <c r="NJ625" s="2" t="s">
        <v>220</v>
      </c>
      <c r="NK625" s="2" t="s">
        <v>220</v>
      </c>
      <c r="NL625" s="2" t="s">
        <v>220</v>
      </c>
      <c r="NM625" s="2" t="s">
        <v>220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220</v>
      </c>
      <c r="NV625" s="2" t="s">
        <v>220</v>
      </c>
      <c r="NW625" s="2" t="s">
        <v>220</v>
      </c>
      <c r="NX625" s="2" t="s">
        <v>220</v>
      </c>
      <c r="NY625" s="2" t="s">
        <v>220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220</v>
      </c>
      <c r="OI625" s="2" t="s">
        <v>220</v>
      </c>
      <c r="OJ625" s="2" t="s">
        <v>220</v>
      </c>
      <c r="OK625" s="2" t="s">
        <v>220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220</v>
      </c>
      <c r="OU625" s="2" t="s">
        <v>220</v>
      </c>
      <c r="OV625" s="2" t="s">
        <v>220</v>
      </c>
      <c r="OW625" s="2" t="s">
        <v>220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220</v>
      </c>
      <c r="PF625" s="2" t="s">
        <v>220</v>
      </c>
      <c r="PG625" s="2" t="s">
        <v>220</v>
      </c>
      <c r="PH625" s="2" t="s">
        <v>220</v>
      </c>
      <c r="PI625" s="2" t="s">
        <v>220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220</v>
      </c>
      <c r="PS625" s="2" t="s">
        <v>220</v>
      </c>
      <c r="PT625" s="2" t="s">
        <v>220</v>
      </c>
      <c r="PU625" s="2" t="s">
        <v>220</v>
      </c>
      <c r="PV625" s="2" t="s">
        <v>220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</row>
    <row r="626">
      <c r="A626" s="2" t="s">
        <v>4440</v>
      </c>
      <c r="B626" s="2" t="s">
        <v>209</v>
      </c>
      <c r="C626" s="2" t="s">
        <v>4347</v>
      </c>
      <c r="D626" s="2" t="s">
        <v>211</v>
      </c>
      <c r="E626" s="2" t="s">
        <v>4433</v>
      </c>
      <c r="F626" s="2" t="s">
        <v>4434</v>
      </c>
      <c r="G626" s="2" t="s">
        <v>4434</v>
      </c>
      <c r="H626" s="2" t="s">
        <v>4434</v>
      </c>
      <c r="I626" s="2" t="s">
        <v>4435</v>
      </c>
      <c r="J626" s="2" t="s">
        <v>1518</v>
      </c>
      <c r="K626" s="2" t="s">
        <v>578</v>
      </c>
      <c r="L626" s="3">
        <v>52.38</v>
      </c>
      <c r="M626" s="3">
        <v>55</v>
      </c>
      <c r="N626" s="3">
        <v>109.99</v>
      </c>
      <c r="O626" s="2" t="s">
        <v>217</v>
      </c>
      <c r="P626" s="2" t="s">
        <v>1115</v>
      </c>
      <c r="Q626" s="2" t="s">
        <v>219</v>
      </c>
      <c r="R626" s="2" t="s">
        <v>220</v>
      </c>
      <c r="S626" s="2" t="s">
        <v>4436</v>
      </c>
      <c r="T626" s="2" t="s">
        <v>4173</v>
      </c>
      <c r="U626" s="2" t="s">
        <v>4437</v>
      </c>
      <c r="V626" s="2" t="s">
        <v>441</v>
      </c>
      <c r="W626" s="2" t="s">
        <v>954</v>
      </c>
      <c r="X626" s="2" t="s">
        <v>220</v>
      </c>
      <c r="Y626" s="2" t="s">
        <v>251</v>
      </c>
      <c r="Z626" s="4"/>
      <c r="AA626" s="4">
        <f>=ROUNDDOWN({0},0)</f>
      </c>
      <c r="AB626" s="5">
        <v>3</v>
      </c>
      <c r="AC626" s="2" t="s">
        <v>220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>
        <v>11</v>
      </c>
      <c r="AS626" s="8">
        <v>544.1</v>
      </c>
      <c r="AT626" s="7">
        <v>-1</v>
      </c>
      <c r="AU626" s="7">
        <v>-1</v>
      </c>
      <c r="AV626" s="4" t="s">
        <v>220</v>
      </c>
      <c r="AW626" s="8" t="s">
        <v>220</v>
      </c>
      <c r="AX626" s="4" t="s">
        <v>220</v>
      </c>
      <c r="AY626" s="8" t="s">
        <v>220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/>
      <c r="BJ626" s="4"/>
      <c r="BK626" s="8"/>
      <c r="BL626" s="2" t="s">
        <v>4441</v>
      </c>
      <c r="BM626" s="7"/>
      <c r="BN626" s="7"/>
      <c r="BO626" s="4"/>
      <c r="BP626" s="8"/>
      <c r="BQ626" s="4"/>
      <c r="BR626" s="8"/>
      <c r="BS626" s="7"/>
      <c r="BT626" s="7"/>
      <c r="BU626" s="2" t="s">
        <v>220</v>
      </c>
      <c r="BV626" s="2" t="s">
        <v>220</v>
      </c>
      <c r="BW626" s="2" t="s">
        <v>220</v>
      </c>
      <c r="BX626" s="2" t="s">
        <v>220</v>
      </c>
      <c r="BY626" s="2" t="s">
        <v>220</v>
      </c>
      <c r="BZ626" s="2" t="s">
        <v>220</v>
      </c>
      <c r="CA626" s="4"/>
      <c r="CB626" s="8"/>
      <c r="CC626" s="4"/>
      <c r="CD626" s="8"/>
      <c r="CE626" s="7"/>
      <c r="CF626" s="7"/>
      <c r="CG626" s="2" t="s">
        <v>230</v>
      </c>
      <c r="CH626" s="2" t="s">
        <v>217</v>
      </c>
      <c r="CI626" s="2" t="s">
        <v>3800</v>
      </c>
      <c r="CJ626" s="2" t="s">
        <v>3113</v>
      </c>
      <c r="CK626" s="2" t="s">
        <v>232</v>
      </c>
      <c r="CL626" s="2" t="s">
        <v>220</v>
      </c>
      <c r="CM626" s="4"/>
      <c r="CN626" s="8"/>
      <c r="CO626" s="4"/>
      <c r="CP626" s="8"/>
      <c r="CQ626" s="7"/>
      <c r="CR626" s="7"/>
      <c r="CS626" s="2" t="s">
        <v>230</v>
      </c>
      <c r="CT626" s="2" t="s">
        <v>217</v>
      </c>
      <c r="CU626" s="2" t="s">
        <v>934</v>
      </c>
      <c r="CV626" s="2" t="s">
        <v>1898</v>
      </c>
      <c r="CW626" s="2" t="s">
        <v>232</v>
      </c>
      <c r="CX626" s="2" t="s">
        <v>220</v>
      </c>
      <c r="CY626" s="4"/>
      <c r="CZ626" s="8"/>
      <c r="DA626" s="4"/>
      <c r="DB626" s="8"/>
      <c r="DC626" s="7"/>
      <c r="DD626" s="7"/>
      <c r="DE626" s="2" t="s">
        <v>230</v>
      </c>
      <c r="DF626" s="2" t="s">
        <v>217</v>
      </c>
      <c r="DG626" s="2" t="s">
        <v>369</v>
      </c>
      <c r="DH626" s="2" t="s">
        <v>366</v>
      </c>
      <c r="DI626" s="2" t="s">
        <v>232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230</v>
      </c>
      <c r="DR626" s="2" t="s">
        <v>217</v>
      </c>
      <c r="DS626" s="2" t="s">
        <v>1817</v>
      </c>
      <c r="DT626" s="2" t="s">
        <v>1064</v>
      </c>
      <c r="DU626" s="2" t="s">
        <v>232</v>
      </c>
      <c r="DV626" s="2" t="s">
        <v>220</v>
      </c>
      <c r="DW626" s="4"/>
      <c r="DX626" s="8"/>
      <c r="DY626" s="4">
        <v>1</v>
      </c>
      <c r="DZ626" s="8">
        <v>55</v>
      </c>
      <c r="EA626" s="7">
        <v>-1</v>
      </c>
      <c r="EB626" s="7">
        <v>-1</v>
      </c>
      <c r="EC626" s="2" t="s">
        <v>230</v>
      </c>
      <c r="ED626" s="2" t="s">
        <v>270</v>
      </c>
      <c r="EE626" s="2" t="s">
        <v>4153</v>
      </c>
      <c r="EF626" s="2" t="s">
        <v>1355</v>
      </c>
      <c r="EG626" s="2" t="s">
        <v>269</v>
      </c>
      <c r="EH626" s="2" t="s">
        <v>220</v>
      </c>
      <c r="EI626" s="4"/>
      <c r="EJ626" s="8"/>
      <c r="EK626" s="4">
        <v>1</v>
      </c>
      <c r="EL626" s="8">
        <v>59.4</v>
      </c>
      <c r="EM626" s="7">
        <v>-1</v>
      </c>
      <c r="EN626" s="7">
        <v>-1</v>
      </c>
      <c r="EO626" s="2" t="s">
        <v>230</v>
      </c>
      <c r="EP626" s="2" t="s">
        <v>217</v>
      </c>
      <c r="EQ626" s="2" t="s">
        <v>369</v>
      </c>
      <c r="ER626" s="2" t="s">
        <v>870</v>
      </c>
      <c r="ES626" s="2" t="s">
        <v>232</v>
      </c>
      <c r="ET626" s="2" t="s">
        <v>220</v>
      </c>
      <c r="EU626" s="4"/>
      <c r="EV626" s="8"/>
      <c r="EW626" s="4">
        <v>7</v>
      </c>
      <c r="EX626" s="8">
        <v>323.4</v>
      </c>
      <c r="EY626" s="7">
        <v>-1</v>
      </c>
      <c r="EZ626" s="7">
        <v>-1</v>
      </c>
      <c r="FA626" s="2" t="s">
        <v>230</v>
      </c>
      <c r="FB626" s="2" t="s">
        <v>217</v>
      </c>
      <c r="FC626" s="2" t="s">
        <v>4415</v>
      </c>
      <c r="FD626" s="2" t="s">
        <v>805</v>
      </c>
      <c r="FE626" s="2" t="s">
        <v>232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230</v>
      </c>
      <c r="FN626" s="2" t="s">
        <v>217</v>
      </c>
      <c r="FO626" s="2" t="s">
        <v>1352</v>
      </c>
      <c r="FP626" s="2" t="s">
        <v>933</v>
      </c>
      <c r="FQ626" s="2" t="s">
        <v>232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220</v>
      </c>
      <c r="GA626" s="2" t="s">
        <v>220</v>
      </c>
      <c r="GB626" s="2" t="s">
        <v>220</v>
      </c>
      <c r="GC626" s="2" t="s">
        <v>220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220</v>
      </c>
      <c r="GL626" s="2" t="s">
        <v>220</v>
      </c>
      <c r="GM626" s="2" t="s">
        <v>220</v>
      </c>
      <c r="GN626" s="2" t="s">
        <v>220</v>
      </c>
      <c r="GO626" s="2" t="s">
        <v>220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220</v>
      </c>
      <c r="GY626" s="2" t="s">
        <v>220</v>
      </c>
      <c r="GZ626" s="2" t="s">
        <v>220</v>
      </c>
      <c r="HA626" s="2" t="s">
        <v>220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220</v>
      </c>
      <c r="HJ626" s="2" t="s">
        <v>220</v>
      </c>
      <c r="HK626" s="2" t="s">
        <v>220</v>
      </c>
      <c r="HL626" s="2" t="s">
        <v>220</v>
      </c>
      <c r="HM626" s="2" t="s">
        <v>220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230</v>
      </c>
      <c r="HV626" s="2" t="s">
        <v>217</v>
      </c>
      <c r="HW626" s="2" t="s">
        <v>382</v>
      </c>
      <c r="HX626" s="2" t="s">
        <v>220</v>
      </c>
      <c r="HY626" s="2" t="s">
        <v>232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230</v>
      </c>
      <c r="IH626" s="2" t="s">
        <v>217</v>
      </c>
      <c r="II626" s="2" t="s">
        <v>1817</v>
      </c>
      <c r="IJ626" s="2" t="s">
        <v>220</v>
      </c>
      <c r="IK626" s="2" t="s">
        <v>232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220</v>
      </c>
      <c r="IU626" s="2" t="s">
        <v>220</v>
      </c>
      <c r="IV626" s="2" t="s">
        <v>220</v>
      </c>
      <c r="IW626" s="2" t="s">
        <v>220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220</v>
      </c>
      <c r="JG626" s="2" t="s">
        <v>220</v>
      </c>
      <c r="JH626" s="2" t="s">
        <v>220</v>
      </c>
      <c r="JI626" s="2" t="s">
        <v>220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220</v>
      </c>
      <c r="JR626" s="2" t="s">
        <v>220</v>
      </c>
      <c r="JS626" s="2" t="s">
        <v>220</v>
      </c>
      <c r="JT626" s="2" t="s">
        <v>220</v>
      </c>
      <c r="JU626" s="2" t="s">
        <v>220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220</v>
      </c>
      <c r="KD626" s="2" t="s">
        <v>220</v>
      </c>
      <c r="KE626" s="2" t="s">
        <v>220</v>
      </c>
      <c r="KF626" s="2" t="s">
        <v>220</v>
      </c>
      <c r="KG626" s="2" t="s">
        <v>220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220</v>
      </c>
      <c r="KQ626" s="2" t="s">
        <v>220</v>
      </c>
      <c r="KR626" s="2" t="s">
        <v>220</v>
      </c>
      <c r="KS626" s="2" t="s">
        <v>220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220</v>
      </c>
      <c r="LB626" s="2" t="s">
        <v>220</v>
      </c>
      <c r="LC626" s="2" t="s">
        <v>220</v>
      </c>
      <c r="LD626" s="2" t="s">
        <v>220</v>
      </c>
      <c r="LE626" s="2" t="s">
        <v>220</v>
      </c>
      <c r="LF626" s="2" t="s">
        <v>220</v>
      </c>
      <c r="LG626" s="4"/>
      <c r="LH626" s="8"/>
      <c r="LI626" s="4">
        <v>2</v>
      </c>
      <c r="LJ626" s="8">
        <v>106.3</v>
      </c>
      <c r="LK626" s="7">
        <v>-1</v>
      </c>
      <c r="LL626" s="7">
        <v>-1</v>
      </c>
      <c r="LM626" s="2" t="s">
        <v>230</v>
      </c>
      <c r="LN626" s="2" t="s">
        <v>217</v>
      </c>
      <c r="LO626" s="2" t="s">
        <v>2052</v>
      </c>
      <c r="LP626" s="2" t="s">
        <v>486</v>
      </c>
      <c r="LQ626" s="2" t="s">
        <v>232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220</v>
      </c>
      <c r="MM626" s="2" t="s">
        <v>220</v>
      </c>
      <c r="MN626" s="2" t="s">
        <v>220</v>
      </c>
      <c r="MO626" s="2" t="s">
        <v>220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274</v>
      </c>
      <c r="MY626" s="2" t="s">
        <v>1967</v>
      </c>
      <c r="MZ626" s="2" t="s">
        <v>1331</v>
      </c>
      <c r="NA626" s="2" t="s">
        <v>232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220</v>
      </c>
      <c r="NJ626" s="2" t="s">
        <v>220</v>
      </c>
      <c r="NK626" s="2" t="s">
        <v>220</v>
      </c>
      <c r="NL626" s="2" t="s">
        <v>220</v>
      </c>
      <c r="NM626" s="2" t="s">
        <v>220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220</v>
      </c>
      <c r="NV626" s="2" t="s">
        <v>220</v>
      </c>
      <c r="NW626" s="2" t="s">
        <v>220</v>
      </c>
      <c r="NX626" s="2" t="s">
        <v>220</v>
      </c>
      <c r="NY626" s="2" t="s">
        <v>220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220</v>
      </c>
      <c r="OU626" s="2" t="s">
        <v>220</v>
      </c>
      <c r="OV626" s="2" t="s">
        <v>220</v>
      </c>
      <c r="OW626" s="2" t="s">
        <v>220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220</v>
      </c>
      <c r="PF626" s="2" t="s">
        <v>220</v>
      </c>
      <c r="PG626" s="2" t="s">
        <v>220</v>
      </c>
      <c r="PH626" s="2" t="s">
        <v>220</v>
      </c>
      <c r="PI626" s="2" t="s">
        <v>220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220</v>
      </c>
      <c r="PS626" s="2" t="s">
        <v>220</v>
      </c>
      <c r="PT626" s="2" t="s">
        <v>220</v>
      </c>
      <c r="PU626" s="2" t="s">
        <v>220</v>
      </c>
      <c r="PV626" s="2" t="s">
        <v>220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</row>
    <row r="627">
      <c r="A627" s="2" t="s">
        <v>4442</v>
      </c>
      <c r="B627" s="2" t="s">
        <v>209</v>
      </c>
      <c r="C627" s="2" t="s">
        <v>4347</v>
      </c>
      <c r="D627" s="2" t="s">
        <v>211</v>
      </c>
      <c r="E627" s="2" t="s">
        <v>4433</v>
      </c>
      <c r="F627" s="2" t="s">
        <v>4434</v>
      </c>
      <c r="G627" s="2" t="s">
        <v>4434</v>
      </c>
      <c r="H627" s="2" t="s">
        <v>4434</v>
      </c>
      <c r="I627" s="2" t="s">
        <v>4435</v>
      </c>
      <c r="J627" s="2" t="s">
        <v>2881</v>
      </c>
      <c r="K627" s="2" t="s">
        <v>1583</v>
      </c>
      <c r="L627" s="3">
        <v>47.61</v>
      </c>
      <c r="M627" s="3">
        <v>49.99</v>
      </c>
      <c r="N627" s="3">
        <v>99.99</v>
      </c>
      <c r="O627" s="2" t="s">
        <v>217</v>
      </c>
      <c r="P627" s="2" t="s">
        <v>538</v>
      </c>
      <c r="Q627" s="2" t="s">
        <v>219</v>
      </c>
      <c r="R627" s="2" t="s">
        <v>220</v>
      </c>
      <c r="S627" s="2" t="s">
        <v>4443</v>
      </c>
      <c r="T627" s="2" t="s">
        <v>4173</v>
      </c>
      <c r="U627" s="2" t="s">
        <v>4437</v>
      </c>
      <c r="V627" s="2" t="s">
        <v>441</v>
      </c>
      <c r="W627" s="2" t="s">
        <v>954</v>
      </c>
      <c r="X627" s="2" t="s">
        <v>220</v>
      </c>
      <c r="Y627" s="2" t="s">
        <v>251</v>
      </c>
      <c r="Z627" s="4"/>
      <c r="AA627" s="4">
        <f>=ROUNDDOWN({0},0)</f>
      </c>
      <c r="AB627" s="5">
        <v>19</v>
      </c>
      <c r="AC627" s="2" t="s">
        <v>220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/>
      <c r="AQ627" s="8"/>
      <c r="AR627" s="4">
        <v>7</v>
      </c>
      <c r="AS627" s="8">
        <v>313.19</v>
      </c>
      <c r="AT627" s="7">
        <v>-1</v>
      </c>
      <c r="AU627" s="7">
        <v>-1</v>
      </c>
      <c r="AV627" s="4" t="s">
        <v>220</v>
      </c>
      <c r="AW627" s="8" t="s">
        <v>220</v>
      </c>
      <c r="AX627" s="4">
        <v>11</v>
      </c>
      <c r="AY627" s="8">
        <v>497.99</v>
      </c>
      <c r="AZ627" s="7" t="s">
        <v>220</v>
      </c>
      <c r="BA627" s="7" t="s">
        <v>220</v>
      </c>
      <c r="BB627" s="7"/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/>
      <c r="BJ627" s="4"/>
      <c r="BK627" s="8"/>
      <c r="BL627" s="2" t="s">
        <v>4444</v>
      </c>
      <c r="BM627" s="7"/>
      <c r="BN627" s="7"/>
      <c r="BO627" s="4"/>
      <c r="BP627" s="8"/>
      <c r="BQ627" s="4"/>
      <c r="BR627" s="8"/>
      <c r="BS627" s="7"/>
      <c r="BT627" s="7"/>
      <c r="BU627" s="2" t="s">
        <v>220</v>
      </c>
      <c r="BV627" s="2" t="s">
        <v>220</v>
      </c>
      <c r="BW627" s="2" t="s">
        <v>220</v>
      </c>
      <c r="BX627" s="2" t="s">
        <v>220</v>
      </c>
      <c r="BY627" s="2" t="s">
        <v>220</v>
      </c>
      <c r="BZ627" s="2" t="s">
        <v>220</v>
      </c>
      <c r="CA627" s="4"/>
      <c r="CB627" s="8"/>
      <c r="CC627" s="4">
        <v>1</v>
      </c>
      <c r="CD627" s="8">
        <v>53.99</v>
      </c>
      <c r="CE627" s="7">
        <v>-1</v>
      </c>
      <c r="CF627" s="7">
        <v>-1</v>
      </c>
      <c r="CG627" s="2" t="s">
        <v>230</v>
      </c>
      <c r="CH627" s="2" t="s">
        <v>217</v>
      </c>
      <c r="CI627" s="2" t="s">
        <v>3800</v>
      </c>
      <c r="CJ627" s="2" t="s">
        <v>1065</v>
      </c>
      <c r="CK627" s="2" t="s">
        <v>232</v>
      </c>
      <c r="CL627" s="2" t="s">
        <v>220</v>
      </c>
      <c r="CM627" s="4"/>
      <c r="CN627" s="8"/>
      <c r="CO627" s="4"/>
      <c r="CP627" s="8"/>
      <c r="CQ627" s="7"/>
      <c r="CR627" s="7"/>
      <c r="CS627" s="2" t="s">
        <v>230</v>
      </c>
      <c r="CT627" s="2" t="s">
        <v>217</v>
      </c>
      <c r="CU627" s="2" t="s">
        <v>934</v>
      </c>
      <c r="CV627" s="2" t="s">
        <v>732</v>
      </c>
      <c r="CW627" s="2" t="s">
        <v>232</v>
      </c>
      <c r="CX627" s="2" t="s">
        <v>220</v>
      </c>
      <c r="CY627" s="4"/>
      <c r="CZ627" s="8"/>
      <c r="DA627" s="4">
        <v>1</v>
      </c>
      <c r="DB627" s="8">
        <v>43.19</v>
      </c>
      <c r="DC627" s="7">
        <v>-1</v>
      </c>
      <c r="DD627" s="7">
        <v>-1</v>
      </c>
      <c r="DE627" s="2" t="s">
        <v>230</v>
      </c>
      <c r="DF627" s="2" t="s">
        <v>217</v>
      </c>
      <c r="DG627" s="2" t="s">
        <v>369</v>
      </c>
      <c r="DH627" s="2" t="s">
        <v>393</v>
      </c>
      <c r="DI627" s="2" t="s">
        <v>232</v>
      </c>
      <c r="DJ627" s="2" t="s">
        <v>220</v>
      </c>
      <c r="DK627" s="4"/>
      <c r="DL627" s="8"/>
      <c r="DM627" s="4"/>
      <c r="DN627" s="8"/>
      <c r="DO627" s="7"/>
      <c r="DP627" s="7"/>
      <c r="DQ627" s="2" t="s">
        <v>230</v>
      </c>
      <c r="DR627" s="2" t="s">
        <v>217</v>
      </c>
      <c r="DS627" s="2" t="s">
        <v>1817</v>
      </c>
      <c r="DT627" s="2" t="s">
        <v>220</v>
      </c>
      <c r="DU627" s="2" t="s">
        <v>232</v>
      </c>
      <c r="DV627" s="2" t="s">
        <v>220</v>
      </c>
      <c r="DW627" s="4"/>
      <c r="DX627" s="8"/>
      <c r="DY627" s="4"/>
      <c r="DZ627" s="8"/>
      <c r="EA627" s="7"/>
      <c r="EB627" s="7"/>
      <c r="EC627" s="2" t="s">
        <v>230</v>
      </c>
      <c r="ED627" s="2" t="s">
        <v>217</v>
      </c>
      <c r="EE627" s="2" t="s">
        <v>4153</v>
      </c>
      <c r="EF627" s="2" t="s">
        <v>4429</v>
      </c>
      <c r="EG627" s="2" t="s">
        <v>269</v>
      </c>
      <c r="EH627" s="2" t="s">
        <v>220</v>
      </c>
      <c r="EI627" s="4"/>
      <c r="EJ627" s="8"/>
      <c r="EK627" s="4"/>
      <c r="EL627" s="8"/>
      <c r="EM627" s="7"/>
      <c r="EN627" s="7"/>
      <c r="EO627" s="2" t="s">
        <v>230</v>
      </c>
      <c r="EP627" s="2" t="s">
        <v>270</v>
      </c>
      <c r="EQ627" s="2" t="s">
        <v>369</v>
      </c>
      <c r="ER627" s="2" t="s">
        <v>372</v>
      </c>
      <c r="ES627" s="2" t="s">
        <v>232</v>
      </c>
      <c r="ET627" s="2" t="s">
        <v>220</v>
      </c>
      <c r="EU627" s="4"/>
      <c r="EV627" s="8"/>
      <c r="EW627" s="4">
        <v>4</v>
      </c>
      <c r="EX627" s="8">
        <v>167.96</v>
      </c>
      <c r="EY627" s="7">
        <v>-1</v>
      </c>
      <c r="EZ627" s="7">
        <v>-1</v>
      </c>
      <c r="FA627" s="2" t="s">
        <v>230</v>
      </c>
      <c r="FB627" s="2" t="s">
        <v>217</v>
      </c>
      <c r="FC627" s="2" t="s">
        <v>4415</v>
      </c>
      <c r="FD627" s="2" t="s">
        <v>878</v>
      </c>
      <c r="FE627" s="2" t="s">
        <v>232</v>
      </c>
      <c r="FF627" s="2" t="s">
        <v>220</v>
      </c>
      <c r="FG627" s="4"/>
      <c r="FH627" s="8"/>
      <c r="FI627" s="4"/>
      <c r="FJ627" s="8"/>
      <c r="FK627" s="7"/>
      <c r="FL627" s="7"/>
      <c r="FM627" s="2" t="s">
        <v>230</v>
      </c>
      <c r="FN627" s="2" t="s">
        <v>217</v>
      </c>
      <c r="FO627" s="2" t="s">
        <v>1352</v>
      </c>
      <c r="FP627" s="2" t="s">
        <v>220</v>
      </c>
      <c r="FQ627" s="2" t="s">
        <v>232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220</v>
      </c>
      <c r="GA627" s="2" t="s">
        <v>220</v>
      </c>
      <c r="GB627" s="2" t="s">
        <v>220</v>
      </c>
      <c r="GC627" s="2" t="s">
        <v>220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220</v>
      </c>
      <c r="GL627" s="2" t="s">
        <v>220</v>
      </c>
      <c r="GM627" s="2" t="s">
        <v>220</v>
      </c>
      <c r="GN627" s="2" t="s">
        <v>220</v>
      </c>
      <c r="GO627" s="2" t="s">
        <v>220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220</v>
      </c>
      <c r="GY627" s="2" t="s">
        <v>220</v>
      </c>
      <c r="GZ627" s="2" t="s">
        <v>220</v>
      </c>
      <c r="HA627" s="2" t="s">
        <v>220</v>
      </c>
      <c r="HB627" s="2" t="s">
        <v>220</v>
      </c>
      <c r="HC627" s="4"/>
      <c r="HD627" s="8"/>
      <c r="HE627" s="4"/>
      <c r="HF627" s="8"/>
      <c r="HG627" s="7"/>
      <c r="HH627" s="7"/>
      <c r="HI627" s="2" t="s">
        <v>220</v>
      </c>
      <c r="HJ627" s="2" t="s">
        <v>220</v>
      </c>
      <c r="HK627" s="2" t="s">
        <v>220</v>
      </c>
      <c r="HL627" s="2" t="s">
        <v>220</v>
      </c>
      <c r="HM627" s="2" t="s">
        <v>220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230</v>
      </c>
      <c r="HV627" s="2" t="s">
        <v>217</v>
      </c>
      <c r="HW627" s="2" t="s">
        <v>599</v>
      </c>
      <c r="HX627" s="2" t="s">
        <v>220</v>
      </c>
      <c r="HY627" s="2" t="s">
        <v>232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230</v>
      </c>
      <c r="IH627" s="2" t="s">
        <v>217</v>
      </c>
      <c r="II627" s="2" t="s">
        <v>1817</v>
      </c>
      <c r="IJ627" s="2" t="s">
        <v>1226</v>
      </c>
      <c r="IK627" s="2" t="s">
        <v>232</v>
      </c>
      <c r="IL627" s="2" t="s">
        <v>220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220</v>
      </c>
      <c r="IU627" s="2" t="s">
        <v>220</v>
      </c>
      <c r="IV627" s="2" t="s">
        <v>220</v>
      </c>
      <c r="IW627" s="2" t="s">
        <v>220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220</v>
      </c>
      <c r="JG627" s="2" t="s">
        <v>220</v>
      </c>
      <c r="JH627" s="2" t="s">
        <v>220</v>
      </c>
      <c r="JI627" s="2" t="s">
        <v>220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220</v>
      </c>
      <c r="JR627" s="2" t="s">
        <v>220</v>
      </c>
      <c r="JS627" s="2" t="s">
        <v>220</v>
      </c>
      <c r="JT627" s="2" t="s">
        <v>220</v>
      </c>
      <c r="JU627" s="2" t="s">
        <v>220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220</v>
      </c>
      <c r="KD627" s="2" t="s">
        <v>220</v>
      </c>
      <c r="KE627" s="2" t="s">
        <v>220</v>
      </c>
      <c r="KF627" s="2" t="s">
        <v>220</v>
      </c>
      <c r="KG627" s="2" t="s">
        <v>220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220</v>
      </c>
      <c r="KQ627" s="2" t="s">
        <v>220</v>
      </c>
      <c r="KR627" s="2" t="s">
        <v>220</v>
      </c>
      <c r="KS627" s="2" t="s">
        <v>220</v>
      </c>
      <c r="KT627" s="2" t="s">
        <v>220</v>
      </c>
      <c r="KU627" s="4"/>
      <c r="KV627" s="8"/>
      <c r="KW627" s="4"/>
      <c r="KX627" s="8"/>
      <c r="KY627" s="7"/>
      <c r="KZ627" s="7"/>
      <c r="LA627" s="2" t="s">
        <v>220</v>
      </c>
      <c r="LB627" s="2" t="s">
        <v>220</v>
      </c>
      <c r="LC627" s="2" t="s">
        <v>220</v>
      </c>
      <c r="LD627" s="2" t="s">
        <v>220</v>
      </c>
      <c r="LE627" s="2" t="s">
        <v>220</v>
      </c>
      <c r="LF627" s="2" t="s">
        <v>220</v>
      </c>
      <c r="LG627" s="4"/>
      <c r="LH627" s="8"/>
      <c r="LI627" s="4">
        <v>1</v>
      </c>
      <c r="LJ627" s="8">
        <v>48.05</v>
      </c>
      <c r="LK627" s="7">
        <v>-1</v>
      </c>
      <c r="LL627" s="7">
        <v>-1</v>
      </c>
      <c r="LM627" s="2" t="s">
        <v>230</v>
      </c>
      <c r="LN627" s="2" t="s">
        <v>217</v>
      </c>
      <c r="LO627" s="2" t="s">
        <v>2052</v>
      </c>
      <c r="LP627" s="2" t="s">
        <v>486</v>
      </c>
      <c r="LQ627" s="2" t="s">
        <v>232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2" t="s">
        <v>220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220</v>
      </c>
      <c r="MM627" s="2" t="s">
        <v>220</v>
      </c>
      <c r="MN627" s="2" t="s">
        <v>220</v>
      </c>
      <c r="MO627" s="2" t="s">
        <v>220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274</v>
      </c>
      <c r="MY627" s="2" t="s">
        <v>1967</v>
      </c>
      <c r="MZ627" s="2" t="s">
        <v>362</v>
      </c>
      <c r="NA627" s="2" t="s">
        <v>232</v>
      </c>
      <c r="NB627" s="2" t="s">
        <v>220</v>
      </c>
      <c r="NC627" s="4"/>
      <c r="ND627" s="8"/>
      <c r="NE627" s="4"/>
      <c r="NF627" s="8"/>
      <c r="NG627" s="7"/>
      <c r="NH627" s="7"/>
      <c r="NI627" s="2" t="s">
        <v>220</v>
      </c>
      <c r="NJ627" s="2" t="s">
        <v>220</v>
      </c>
      <c r="NK627" s="2" t="s">
        <v>220</v>
      </c>
      <c r="NL627" s="2" t="s">
        <v>220</v>
      </c>
      <c r="NM627" s="2" t="s">
        <v>220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220</v>
      </c>
      <c r="NV627" s="2" t="s">
        <v>220</v>
      </c>
      <c r="NW627" s="2" t="s">
        <v>220</v>
      </c>
      <c r="NX627" s="2" t="s">
        <v>220</v>
      </c>
      <c r="NY627" s="2" t="s">
        <v>220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220</v>
      </c>
      <c r="OI627" s="2" t="s">
        <v>220</v>
      </c>
      <c r="OJ627" s="2" t="s">
        <v>220</v>
      </c>
      <c r="OK627" s="2" t="s">
        <v>220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220</v>
      </c>
      <c r="OT627" s="2" t="s">
        <v>220</v>
      </c>
      <c r="OU627" s="2" t="s">
        <v>220</v>
      </c>
      <c r="OV627" s="2" t="s">
        <v>220</v>
      </c>
      <c r="OW627" s="2" t="s">
        <v>220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220</v>
      </c>
      <c r="PF627" s="2" t="s">
        <v>220</v>
      </c>
      <c r="PG627" s="2" t="s">
        <v>220</v>
      </c>
      <c r="PH627" s="2" t="s">
        <v>220</v>
      </c>
      <c r="PI627" s="2" t="s">
        <v>220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220</v>
      </c>
      <c r="PS627" s="2" t="s">
        <v>220</v>
      </c>
      <c r="PT627" s="2" t="s">
        <v>220</v>
      </c>
      <c r="PU627" s="2" t="s">
        <v>220</v>
      </c>
      <c r="PV627" s="2" t="s">
        <v>220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</row>
    <row r="628">
      <c r="A628" s="2" t="s">
        <v>4445</v>
      </c>
      <c r="B628" s="2" t="s">
        <v>209</v>
      </c>
      <c r="C628" s="2" t="s">
        <v>4347</v>
      </c>
      <c r="D628" s="2" t="s">
        <v>211</v>
      </c>
      <c r="E628" s="2" t="s">
        <v>4433</v>
      </c>
      <c r="F628" s="2" t="s">
        <v>4434</v>
      </c>
      <c r="G628" s="2" t="s">
        <v>4434</v>
      </c>
      <c r="H628" s="2" t="s">
        <v>4434</v>
      </c>
      <c r="I628" s="2" t="s">
        <v>4435</v>
      </c>
      <c r="J628" s="2" t="s">
        <v>1518</v>
      </c>
      <c r="K628" s="2" t="s">
        <v>1583</v>
      </c>
      <c r="L628" s="3">
        <v>52.38</v>
      </c>
      <c r="M628" s="3">
        <v>55</v>
      </c>
      <c r="N628" s="3">
        <v>109.99</v>
      </c>
      <c r="O628" s="2" t="s">
        <v>217</v>
      </c>
      <c r="P628" s="2" t="s">
        <v>538</v>
      </c>
      <c r="Q628" s="2" t="s">
        <v>219</v>
      </c>
      <c r="R628" s="2" t="s">
        <v>220</v>
      </c>
      <c r="S628" s="2" t="s">
        <v>4443</v>
      </c>
      <c r="T628" s="2" t="s">
        <v>4173</v>
      </c>
      <c r="U628" s="2" t="s">
        <v>4437</v>
      </c>
      <c r="V628" s="2" t="s">
        <v>441</v>
      </c>
      <c r="W628" s="2" t="s">
        <v>954</v>
      </c>
      <c r="X628" s="2" t="s">
        <v>220</v>
      </c>
      <c r="Y628" s="2" t="s">
        <v>2904</v>
      </c>
      <c r="Z628" s="4"/>
      <c r="AA628" s="4">
        <f>=ROUNDDOWN({0},0)</f>
      </c>
      <c r="AB628" s="5">
        <v>8.7</v>
      </c>
      <c r="AC628" s="2" t="s">
        <v>220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>
        <v>4</v>
      </c>
      <c r="AS628" s="8">
        <v>184.8</v>
      </c>
      <c r="AT628" s="7">
        <v>-1</v>
      </c>
      <c r="AU628" s="7">
        <v>-1</v>
      </c>
      <c r="AV628" s="4" t="s">
        <v>220</v>
      </c>
      <c r="AW628" s="8" t="s">
        <v>220</v>
      </c>
      <c r="AX628" s="4" t="s">
        <v>220</v>
      </c>
      <c r="AY628" s="8" t="s">
        <v>220</v>
      </c>
      <c r="AZ628" s="7" t="s">
        <v>220</v>
      </c>
      <c r="BA628" s="7" t="s">
        <v>220</v>
      </c>
      <c r="BB628" s="7"/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/>
      <c r="BJ628" s="4"/>
      <c r="BK628" s="8"/>
      <c r="BL628" s="2" t="s">
        <v>23</v>
      </c>
      <c r="BM628" s="7"/>
      <c r="BN628" s="7"/>
      <c r="BO628" s="4"/>
      <c r="BP628" s="8"/>
      <c r="BQ628" s="4"/>
      <c r="BR628" s="8"/>
      <c r="BS628" s="7"/>
      <c r="BT628" s="7"/>
      <c r="BU628" s="2" t="s">
        <v>220</v>
      </c>
      <c r="BV628" s="2" t="s">
        <v>220</v>
      </c>
      <c r="BW628" s="2" t="s">
        <v>220</v>
      </c>
      <c r="BX628" s="2" t="s">
        <v>220</v>
      </c>
      <c r="BY628" s="2" t="s">
        <v>220</v>
      </c>
      <c r="BZ628" s="2" t="s">
        <v>220</v>
      </c>
      <c r="CA628" s="4"/>
      <c r="CB628" s="8"/>
      <c r="CC628" s="4"/>
      <c r="CD628" s="8"/>
      <c r="CE628" s="7"/>
      <c r="CF628" s="7"/>
      <c r="CG628" s="2" t="s">
        <v>230</v>
      </c>
      <c r="CH628" s="2" t="s">
        <v>217</v>
      </c>
      <c r="CI628" s="2" t="s">
        <v>3800</v>
      </c>
      <c r="CJ628" s="2" t="s">
        <v>3555</v>
      </c>
      <c r="CK628" s="2" t="s">
        <v>232</v>
      </c>
      <c r="CL628" s="2" t="s">
        <v>220</v>
      </c>
      <c r="CM628" s="4"/>
      <c r="CN628" s="8"/>
      <c r="CO628" s="4"/>
      <c r="CP628" s="8"/>
      <c r="CQ628" s="7"/>
      <c r="CR628" s="7"/>
      <c r="CS628" s="2" t="s">
        <v>230</v>
      </c>
      <c r="CT628" s="2" t="s">
        <v>217</v>
      </c>
      <c r="CU628" s="2" t="s">
        <v>934</v>
      </c>
      <c r="CV628" s="2" t="s">
        <v>1898</v>
      </c>
      <c r="CW628" s="2" t="s">
        <v>232</v>
      </c>
      <c r="CX628" s="2" t="s">
        <v>220</v>
      </c>
      <c r="CY628" s="4"/>
      <c r="CZ628" s="8"/>
      <c r="DA628" s="4"/>
      <c r="DB628" s="8"/>
      <c r="DC628" s="7"/>
      <c r="DD628" s="7"/>
      <c r="DE628" s="2" t="s">
        <v>230</v>
      </c>
      <c r="DF628" s="2" t="s">
        <v>217</v>
      </c>
      <c r="DG628" s="2" t="s">
        <v>369</v>
      </c>
      <c r="DH628" s="2" t="s">
        <v>1341</v>
      </c>
      <c r="DI628" s="2" t="s">
        <v>232</v>
      </c>
      <c r="DJ628" s="2" t="s">
        <v>220</v>
      </c>
      <c r="DK628" s="4"/>
      <c r="DL628" s="8"/>
      <c r="DM628" s="4"/>
      <c r="DN628" s="8"/>
      <c r="DO628" s="7"/>
      <c r="DP628" s="7"/>
      <c r="DQ628" s="2" t="s">
        <v>230</v>
      </c>
      <c r="DR628" s="2" t="s">
        <v>217</v>
      </c>
      <c r="DS628" s="2" t="s">
        <v>1817</v>
      </c>
      <c r="DT628" s="2" t="s">
        <v>3333</v>
      </c>
      <c r="DU628" s="2" t="s">
        <v>232</v>
      </c>
      <c r="DV628" s="2" t="s">
        <v>220</v>
      </c>
      <c r="DW628" s="4"/>
      <c r="DX628" s="8"/>
      <c r="DY628" s="4"/>
      <c r="DZ628" s="8"/>
      <c r="EA628" s="7"/>
      <c r="EB628" s="7"/>
      <c r="EC628" s="2" t="s">
        <v>230</v>
      </c>
      <c r="ED628" s="2" t="s">
        <v>217</v>
      </c>
      <c r="EE628" s="2" t="s">
        <v>4153</v>
      </c>
      <c r="EF628" s="2" t="s">
        <v>1355</v>
      </c>
      <c r="EG628" s="2" t="s">
        <v>269</v>
      </c>
      <c r="EH628" s="2" t="s">
        <v>220</v>
      </c>
      <c r="EI628" s="4"/>
      <c r="EJ628" s="8"/>
      <c r="EK628" s="4"/>
      <c r="EL628" s="8"/>
      <c r="EM628" s="7"/>
      <c r="EN628" s="7"/>
      <c r="EO628" s="2" t="s">
        <v>230</v>
      </c>
      <c r="EP628" s="2" t="s">
        <v>217</v>
      </c>
      <c r="EQ628" s="2" t="s">
        <v>369</v>
      </c>
      <c r="ER628" s="2" t="s">
        <v>1340</v>
      </c>
      <c r="ES628" s="2" t="s">
        <v>232</v>
      </c>
      <c r="ET628" s="2" t="s">
        <v>220</v>
      </c>
      <c r="EU628" s="4"/>
      <c r="EV628" s="8"/>
      <c r="EW628" s="4">
        <v>4</v>
      </c>
      <c r="EX628" s="8">
        <v>184.8</v>
      </c>
      <c r="EY628" s="7">
        <v>-1</v>
      </c>
      <c r="EZ628" s="7">
        <v>-1</v>
      </c>
      <c r="FA628" s="2" t="s">
        <v>230</v>
      </c>
      <c r="FB628" s="2" t="s">
        <v>217</v>
      </c>
      <c r="FC628" s="2" t="s">
        <v>4415</v>
      </c>
      <c r="FD628" s="2" t="s">
        <v>1880</v>
      </c>
      <c r="FE628" s="2" t="s">
        <v>232</v>
      </c>
      <c r="FF628" s="2" t="s">
        <v>220</v>
      </c>
      <c r="FG628" s="4"/>
      <c r="FH628" s="8"/>
      <c r="FI628" s="4"/>
      <c r="FJ628" s="8"/>
      <c r="FK628" s="7"/>
      <c r="FL628" s="7"/>
      <c r="FM628" s="2" t="s">
        <v>230</v>
      </c>
      <c r="FN628" s="2" t="s">
        <v>217</v>
      </c>
      <c r="FO628" s="2" t="s">
        <v>1352</v>
      </c>
      <c r="FP628" s="2" t="s">
        <v>220</v>
      </c>
      <c r="FQ628" s="2" t="s">
        <v>232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220</v>
      </c>
      <c r="GA628" s="2" t="s">
        <v>220</v>
      </c>
      <c r="GB628" s="2" t="s">
        <v>220</v>
      </c>
      <c r="GC628" s="2" t="s">
        <v>220</v>
      </c>
      <c r="GD628" s="2" t="s">
        <v>220</v>
      </c>
      <c r="GE628" s="4"/>
      <c r="GF628" s="8"/>
      <c r="GG628" s="4"/>
      <c r="GH628" s="8"/>
      <c r="GI628" s="7"/>
      <c r="GJ628" s="7"/>
      <c r="GK628" s="2" t="s">
        <v>220</v>
      </c>
      <c r="GL628" s="2" t="s">
        <v>220</v>
      </c>
      <c r="GM628" s="2" t="s">
        <v>220</v>
      </c>
      <c r="GN628" s="2" t="s">
        <v>220</v>
      </c>
      <c r="GO628" s="2" t="s">
        <v>220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220</v>
      </c>
      <c r="GY628" s="2" t="s">
        <v>220</v>
      </c>
      <c r="GZ628" s="2" t="s">
        <v>220</v>
      </c>
      <c r="HA628" s="2" t="s">
        <v>220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220</v>
      </c>
      <c r="HJ628" s="2" t="s">
        <v>220</v>
      </c>
      <c r="HK628" s="2" t="s">
        <v>220</v>
      </c>
      <c r="HL628" s="2" t="s">
        <v>220</v>
      </c>
      <c r="HM628" s="2" t="s">
        <v>220</v>
      </c>
      <c r="HN628" s="2" t="s">
        <v>220</v>
      </c>
      <c r="HO628" s="4"/>
      <c r="HP628" s="8"/>
      <c r="HQ628" s="4"/>
      <c r="HR628" s="8"/>
      <c r="HS628" s="7"/>
      <c r="HT628" s="7"/>
      <c r="HU628" s="2" t="s">
        <v>230</v>
      </c>
      <c r="HV628" s="2" t="s">
        <v>217</v>
      </c>
      <c r="HW628" s="2" t="s">
        <v>382</v>
      </c>
      <c r="HX628" s="2" t="s">
        <v>220</v>
      </c>
      <c r="HY628" s="2" t="s">
        <v>232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230</v>
      </c>
      <c r="IH628" s="2" t="s">
        <v>217</v>
      </c>
      <c r="II628" s="2" t="s">
        <v>1817</v>
      </c>
      <c r="IJ628" s="2" t="s">
        <v>220</v>
      </c>
      <c r="IK628" s="2" t="s">
        <v>232</v>
      </c>
      <c r="IL628" s="2" t="s">
        <v>220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220</v>
      </c>
      <c r="IU628" s="2" t="s">
        <v>220</v>
      </c>
      <c r="IV628" s="2" t="s">
        <v>220</v>
      </c>
      <c r="IW628" s="2" t="s">
        <v>220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220</v>
      </c>
      <c r="JG628" s="2" t="s">
        <v>220</v>
      </c>
      <c r="JH628" s="2" t="s">
        <v>220</v>
      </c>
      <c r="JI628" s="2" t="s">
        <v>220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220</v>
      </c>
      <c r="JR628" s="2" t="s">
        <v>220</v>
      </c>
      <c r="JS628" s="2" t="s">
        <v>220</v>
      </c>
      <c r="JT628" s="2" t="s">
        <v>220</v>
      </c>
      <c r="JU628" s="2" t="s">
        <v>220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220</v>
      </c>
      <c r="KD628" s="2" t="s">
        <v>220</v>
      </c>
      <c r="KE628" s="2" t="s">
        <v>220</v>
      </c>
      <c r="KF628" s="2" t="s">
        <v>220</v>
      </c>
      <c r="KG628" s="2" t="s">
        <v>220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220</v>
      </c>
      <c r="KQ628" s="2" t="s">
        <v>220</v>
      </c>
      <c r="KR628" s="2" t="s">
        <v>220</v>
      </c>
      <c r="KS628" s="2" t="s">
        <v>220</v>
      </c>
      <c r="KT628" s="2" t="s">
        <v>220</v>
      </c>
      <c r="KU628" s="4"/>
      <c r="KV628" s="8"/>
      <c r="KW628" s="4"/>
      <c r="KX628" s="8"/>
      <c r="KY628" s="7"/>
      <c r="KZ628" s="7"/>
      <c r="LA628" s="2" t="s">
        <v>220</v>
      </c>
      <c r="LB628" s="2" t="s">
        <v>220</v>
      </c>
      <c r="LC628" s="2" t="s">
        <v>220</v>
      </c>
      <c r="LD628" s="2" t="s">
        <v>220</v>
      </c>
      <c r="LE628" s="2" t="s">
        <v>220</v>
      </c>
      <c r="LF628" s="2" t="s">
        <v>220</v>
      </c>
      <c r="LG628" s="4"/>
      <c r="LH628" s="8"/>
      <c r="LI628" s="4"/>
      <c r="LJ628" s="8"/>
      <c r="LK628" s="7"/>
      <c r="LL628" s="7"/>
      <c r="LM628" s="2" t="s">
        <v>230</v>
      </c>
      <c r="LN628" s="2" t="s">
        <v>217</v>
      </c>
      <c r="LO628" s="2" t="s">
        <v>2052</v>
      </c>
      <c r="LP628" s="2" t="s">
        <v>3070</v>
      </c>
      <c r="LQ628" s="2" t="s">
        <v>232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220</v>
      </c>
      <c r="MM628" s="2" t="s">
        <v>220</v>
      </c>
      <c r="MN628" s="2" t="s">
        <v>220</v>
      </c>
      <c r="MO628" s="2" t="s">
        <v>220</v>
      </c>
      <c r="MP628" s="2" t="s">
        <v>220</v>
      </c>
      <c r="MQ628" s="4"/>
      <c r="MR628" s="8"/>
      <c r="MS628" s="4"/>
      <c r="MT628" s="8"/>
      <c r="MU628" s="7"/>
      <c r="MV628" s="7"/>
      <c r="MW628" s="2" t="s">
        <v>230</v>
      </c>
      <c r="MX628" s="2" t="s">
        <v>274</v>
      </c>
      <c r="MY628" s="2" t="s">
        <v>1967</v>
      </c>
      <c r="MZ628" s="2" t="s">
        <v>883</v>
      </c>
      <c r="NA628" s="2" t="s">
        <v>232</v>
      </c>
      <c r="NB628" s="2" t="s">
        <v>220</v>
      </c>
      <c r="NC628" s="4"/>
      <c r="ND628" s="8"/>
      <c r="NE628" s="4"/>
      <c r="NF628" s="8"/>
      <c r="NG628" s="7"/>
      <c r="NH628" s="7"/>
      <c r="NI628" s="2" t="s">
        <v>220</v>
      </c>
      <c r="NJ628" s="2" t="s">
        <v>220</v>
      </c>
      <c r="NK628" s="2" t="s">
        <v>220</v>
      </c>
      <c r="NL628" s="2" t="s">
        <v>220</v>
      </c>
      <c r="NM628" s="2" t="s">
        <v>220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220</v>
      </c>
      <c r="NV628" s="2" t="s">
        <v>220</v>
      </c>
      <c r="NW628" s="2" t="s">
        <v>220</v>
      </c>
      <c r="NX628" s="2" t="s">
        <v>220</v>
      </c>
      <c r="NY628" s="2" t="s">
        <v>220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220</v>
      </c>
      <c r="OT628" s="2" t="s">
        <v>220</v>
      </c>
      <c r="OU628" s="2" t="s">
        <v>220</v>
      </c>
      <c r="OV628" s="2" t="s">
        <v>220</v>
      </c>
      <c r="OW628" s="2" t="s">
        <v>220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220</v>
      </c>
      <c r="PF628" s="2" t="s">
        <v>220</v>
      </c>
      <c r="PG628" s="2" t="s">
        <v>220</v>
      </c>
      <c r="PH628" s="2" t="s">
        <v>220</v>
      </c>
      <c r="PI628" s="2" t="s">
        <v>220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220</v>
      </c>
      <c r="PS628" s="2" t="s">
        <v>220</v>
      </c>
      <c r="PT628" s="2" t="s">
        <v>220</v>
      </c>
      <c r="PU628" s="2" t="s">
        <v>220</v>
      </c>
      <c r="PV628" s="2" t="s">
        <v>220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</row>
    <row r="629">
      <c r="A629" s="2" t="s">
        <v>4446</v>
      </c>
      <c r="B629" s="2" t="s">
        <v>209</v>
      </c>
      <c r="C629" s="2" t="s">
        <v>4347</v>
      </c>
      <c r="D629" s="2" t="s">
        <v>211</v>
      </c>
      <c r="E629" s="2" t="s">
        <v>4433</v>
      </c>
      <c r="F629" s="2" t="s">
        <v>4447</v>
      </c>
      <c r="G629" s="2" t="s">
        <v>4447</v>
      </c>
      <c r="H629" s="2" t="s">
        <v>4447</v>
      </c>
      <c r="I629" s="2" t="s">
        <v>4448</v>
      </c>
      <c r="J629" s="2" t="s">
        <v>2881</v>
      </c>
      <c r="K629" s="2" t="s">
        <v>1329</v>
      </c>
      <c r="L629" s="3">
        <v>47.61</v>
      </c>
      <c r="M629" s="3">
        <v>49.99</v>
      </c>
      <c r="N629" s="3">
        <v>99.99</v>
      </c>
      <c r="O629" s="2" t="s">
        <v>217</v>
      </c>
      <c r="P629" s="2" t="s">
        <v>1115</v>
      </c>
      <c r="Q629" s="2" t="s">
        <v>219</v>
      </c>
      <c r="R629" s="2" t="s">
        <v>220</v>
      </c>
      <c r="S629" s="2" t="s">
        <v>4449</v>
      </c>
      <c r="T629" s="2" t="s">
        <v>4173</v>
      </c>
      <c r="U629" s="2" t="s">
        <v>4437</v>
      </c>
      <c r="V629" s="2" t="s">
        <v>441</v>
      </c>
      <c r="W629" s="2" t="s">
        <v>954</v>
      </c>
      <c r="X629" s="2" t="s">
        <v>220</v>
      </c>
      <c r="Y629" s="2" t="s">
        <v>2904</v>
      </c>
      <c r="Z629" s="4"/>
      <c r="AA629" s="4">
        <f>=ROUNDDOWN({0},0)</f>
      </c>
      <c r="AB629" s="5"/>
      <c r="AC629" s="2" t="s">
        <v>220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/>
      <c r="AQ629" s="8"/>
      <c r="AR629" s="4">
        <v>4</v>
      </c>
      <c r="AS629" s="8">
        <v>167.96</v>
      </c>
      <c r="AT629" s="7">
        <v>-1</v>
      </c>
      <c r="AU629" s="7">
        <v>-1</v>
      </c>
      <c r="AV629" s="4" t="s">
        <v>220</v>
      </c>
      <c r="AW629" s="8" t="s">
        <v>220</v>
      </c>
      <c r="AX629" s="4">
        <v>15</v>
      </c>
      <c r="AY629" s="8">
        <v>697.63</v>
      </c>
      <c r="AZ629" s="7" t="s">
        <v>220</v>
      </c>
      <c r="BA629" s="7" t="s">
        <v>220</v>
      </c>
      <c r="BB629" s="7"/>
      <c r="BC629" s="4" t="s">
        <v>220</v>
      </c>
      <c r="BD629" s="8" t="s">
        <v>220</v>
      </c>
      <c r="BE629" s="4">
        <v>45</v>
      </c>
      <c r="BF629" s="8">
        <v>2105.59</v>
      </c>
      <c r="BG629" s="7" t="s">
        <v>220</v>
      </c>
      <c r="BH629" s="7" t="s">
        <v>220</v>
      </c>
      <c r="BI629" s="7"/>
      <c r="BJ629" s="4"/>
      <c r="BK629" s="8"/>
      <c r="BL629" s="2" t="s">
        <v>23</v>
      </c>
      <c r="BM629" s="7"/>
      <c r="BN629" s="7"/>
      <c r="BO629" s="4"/>
      <c r="BP629" s="8"/>
      <c r="BQ629" s="4"/>
      <c r="BR629" s="8"/>
      <c r="BS629" s="7"/>
      <c r="BT629" s="7"/>
      <c r="BU629" s="2" t="s">
        <v>220</v>
      </c>
      <c r="BV629" s="2" t="s">
        <v>220</v>
      </c>
      <c r="BW629" s="2" t="s">
        <v>220</v>
      </c>
      <c r="BX629" s="2" t="s">
        <v>220</v>
      </c>
      <c r="BY629" s="2" t="s">
        <v>220</v>
      </c>
      <c r="BZ629" s="2" t="s">
        <v>220</v>
      </c>
      <c r="CA629" s="4"/>
      <c r="CB629" s="8"/>
      <c r="CC629" s="4"/>
      <c r="CD629" s="8"/>
      <c r="CE629" s="7"/>
      <c r="CF629" s="7"/>
      <c r="CG629" s="2" t="s">
        <v>230</v>
      </c>
      <c r="CH629" s="2" t="s">
        <v>217</v>
      </c>
      <c r="CI629" s="2" t="s">
        <v>800</v>
      </c>
      <c r="CJ629" s="2" t="s">
        <v>4450</v>
      </c>
      <c r="CK629" s="2" t="s">
        <v>232</v>
      </c>
      <c r="CL629" s="2" t="s">
        <v>220</v>
      </c>
      <c r="CM629" s="4"/>
      <c r="CN629" s="8"/>
      <c r="CO629" s="4"/>
      <c r="CP629" s="8"/>
      <c r="CQ629" s="7"/>
      <c r="CR629" s="7"/>
      <c r="CS629" s="2" t="s">
        <v>230</v>
      </c>
      <c r="CT629" s="2" t="s">
        <v>270</v>
      </c>
      <c r="CU629" s="2" t="s">
        <v>934</v>
      </c>
      <c r="CV629" s="2" t="s">
        <v>220</v>
      </c>
      <c r="CW629" s="2" t="s">
        <v>232</v>
      </c>
      <c r="CX629" s="2" t="s">
        <v>220</v>
      </c>
      <c r="CY629" s="4"/>
      <c r="CZ629" s="8"/>
      <c r="DA629" s="4"/>
      <c r="DB629" s="8"/>
      <c r="DC629" s="7"/>
      <c r="DD629" s="7"/>
      <c r="DE629" s="2" t="s">
        <v>230</v>
      </c>
      <c r="DF629" s="2" t="s">
        <v>217</v>
      </c>
      <c r="DG629" s="2" t="s">
        <v>369</v>
      </c>
      <c r="DH629" s="2" t="s">
        <v>934</v>
      </c>
      <c r="DI629" s="2" t="s">
        <v>232</v>
      </c>
      <c r="DJ629" s="2" t="s">
        <v>220</v>
      </c>
      <c r="DK629" s="4"/>
      <c r="DL629" s="8"/>
      <c r="DM629" s="4"/>
      <c r="DN629" s="8"/>
      <c r="DO629" s="7"/>
      <c r="DP629" s="7"/>
      <c r="DQ629" s="2" t="s">
        <v>230</v>
      </c>
      <c r="DR629" s="2" t="s">
        <v>217</v>
      </c>
      <c r="DS629" s="2" t="s">
        <v>1817</v>
      </c>
      <c r="DT629" s="2" t="s">
        <v>3233</v>
      </c>
      <c r="DU629" s="2" t="s">
        <v>232</v>
      </c>
      <c r="DV629" s="2" t="s">
        <v>220</v>
      </c>
      <c r="DW629" s="4"/>
      <c r="DX629" s="8"/>
      <c r="DY629" s="4"/>
      <c r="DZ629" s="8"/>
      <c r="EA629" s="7"/>
      <c r="EB629" s="7"/>
      <c r="EC629" s="2" t="s">
        <v>230</v>
      </c>
      <c r="ED629" s="2" t="s">
        <v>270</v>
      </c>
      <c r="EE629" s="2" t="s">
        <v>4153</v>
      </c>
      <c r="EF629" s="2" t="s">
        <v>1355</v>
      </c>
      <c r="EG629" s="2" t="s">
        <v>232</v>
      </c>
      <c r="EH629" s="2" t="s">
        <v>220</v>
      </c>
      <c r="EI629" s="4"/>
      <c r="EJ629" s="8"/>
      <c r="EK629" s="4"/>
      <c r="EL629" s="8"/>
      <c r="EM629" s="7"/>
      <c r="EN629" s="7"/>
      <c r="EO629" s="2" t="s">
        <v>230</v>
      </c>
      <c r="EP629" s="2" t="s">
        <v>217</v>
      </c>
      <c r="EQ629" s="2" t="s">
        <v>369</v>
      </c>
      <c r="ER629" s="2" t="s">
        <v>365</v>
      </c>
      <c r="ES629" s="2" t="s">
        <v>232</v>
      </c>
      <c r="ET629" s="2" t="s">
        <v>220</v>
      </c>
      <c r="EU629" s="4"/>
      <c r="EV629" s="8"/>
      <c r="EW629" s="4">
        <v>4</v>
      </c>
      <c r="EX629" s="8">
        <v>167.96</v>
      </c>
      <c r="EY629" s="7">
        <v>-1</v>
      </c>
      <c r="EZ629" s="7">
        <v>-1</v>
      </c>
      <c r="FA629" s="2" t="s">
        <v>230</v>
      </c>
      <c r="FB629" s="2" t="s">
        <v>217</v>
      </c>
      <c r="FC629" s="2" t="s">
        <v>4415</v>
      </c>
      <c r="FD629" s="2" t="s">
        <v>801</v>
      </c>
      <c r="FE629" s="2" t="s">
        <v>232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230</v>
      </c>
      <c r="FN629" s="2" t="s">
        <v>217</v>
      </c>
      <c r="FO629" s="2" t="s">
        <v>1352</v>
      </c>
      <c r="FP629" s="2" t="s">
        <v>1883</v>
      </c>
      <c r="FQ629" s="2" t="s">
        <v>232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220</v>
      </c>
      <c r="GA629" s="2" t="s">
        <v>220</v>
      </c>
      <c r="GB629" s="2" t="s">
        <v>220</v>
      </c>
      <c r="GC629" s="2" t="s">
        <v>220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220</v>
      </c>
      <c r="GL629" s="2" t="s">
        <v>220</v>
      </c>
      <c r="GM629" s="2" t="s">
        <v>220</v>
      </c>
      <c r="GN629" s="2" t="s">
        <v>220</v>
      </c>
      <c r="GO629" s="2" t="s">
        <v>220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220</v>
      </c>
      <c r="GY629" s="2" t="s">
        <v>220</v>
      </c>
      <c r="GZ629" s="2" t="s">
        <v>220</v>
      </c>
      <c r="HA629" s="2" t="s">
        <v>220</v>
      </c>
      <c r="HB629" s="2" t="s">
        <v>220</v>
      </c>
      <c r="HC629" s="4"/>
      <c r="HD629" s="8"/>
      <c r="HE629" s="4"/>
      <c r="HF629" s="8"/>
      <c r="HG629" s="7"/>
      <c r="HH629" s="7"/>
      <c r="HI629" s="2" t="s">
        <v>220</v>
      </c>
      <c r="HJ629" s="2" t="s">
        <v>220</v>
      </c>
      <c r="HK629" s="2" t="s">
        <v>220</v>
      </c>
      <c r="HL629" s="2" t="s">
        <v>220</v>
      </c>
      <c r="HM629" s="2" t="s">
        <v>220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254</v>
      </c>
      <c r="HV629" s="2" t="s">
        <v>217</v>
      </c>
      <c r="HW629" s="2" t="s">
        <v>220</v>
      </c>
      <c r="HX629" s="2" t="s">
        <v>220</v>
      </c>
      <c r="HY629" s="2" t="s">
        <v>232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230</v>
      </c>
      <c r="IH629" s="2" t="s">
        <v>217</v>
      </c>
      <c r="II629" s="2" t="s">
        <v>1817</v>
      </c>
      <c r="IJ629" s="2" t="s">
        <v>220</v>
      </c>
      <c r="IK629" s="2" t="s">
        <v>232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220</v>
      </c>
      <c r="IU629" s="2" t="s">
        <v>220</v>
      </c>
      <c r="IV629" s="2" t="s">
        <v>220</v>
      </c>
      <c r="IW629" s="2" t="s">
        <v>220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220</v>
      </c>
      <c r="JG629" s="2" t="s">
        <v>220</v>
      </c>
      <c r="JH629" s="2" t="s">
        <v>220</v>
      </c>
      <c r="JI629" s="2" t="s">
        <v>220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220</v>
      </c>
      <c r="JR629" s="2" t="s">
        <v>220</v>
      </c>
      <c r="JS629" s="2" t="s">
        <v>220</v>
      </c>
      <c r="JT629" s="2" t="s">
        <v>220</v>
      </c>
      <c r="JU629" s="2" t="s">
        <v>220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220</v>
      </c>
      <c r="KD629" s="2" t="s">
        <v>220</v>
      </c>
      <c r="KE629" s="2" t="s">
        <v>220</v>
      </c>
      <c r="KF629" s="2" t="s">
        <v>220</v>
      </c>
      <c r="KG629" s="2" t="s">
        <v>220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220</v>
      </c>
      <c r="KQ629" s="2" t="s">
        <v>220</v>
      </c>
      <c r="KR629" s="2" t="s">
        <v>220</v>
      </c>
      <c r="KS629" s="2" t="s">
        <v>220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220</v>
      </c>
      <c r="LB629" s="2" t="s">
        <v>220</v>
      </c>
      <c r="LC629" s="2" t="s">
        <v>220</v>
      </c>
      <c r="LD629" s="2" t="s">
        <v>220</v>
      </c>
      <c r="LE629" s="2" t="s">
        <v>220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230</v>
      </c>
      <c r="LN629" s="2" t="s">
        <v>217</v>
      </c>
      <c r="LO629" s="2" t="s">
        <v>2515</v>
      </c>
      <c r="LP629" s="2" t="s">
        <v>2071</v>
      </c>
      <c r="LQ629" s="2" t="s">
        <v>232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220</v>
      </c>
      <c r="MM629" s="2" t="s">
        <v>220</v>
      </c>
      <c r="MN629" s="2" t="s">
        <v>220</v>
      </c>
      <c r="MO629" s="2" t="s">
        <v>220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230</v>
      </c>
      <c r="MX629" s="2" t="s">
        <v>274</v>
      </c>
      <c r="MY629" s="2" t="s">
        <v>1967</v>
      </c>
      <c r="MZ629" s="2" t="s">
        <v>352</v>
      </c>
      <c r="NA629" s="2" t="s">
        <v>232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220</v>
      </c>
      <c r="NJ629" s="2" t="s">
        <v>220</v>
      </c>
      <c r="NK629" s="2" t="s">
        <v>220</v>
      </c>
      <c r="NL629" s="2" t="s">
        <v>220</v>
      </c>
      <c r="NM629" s="2" t="s">
        <v>220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220</v>
      </c>
      <c r="NV629" s="2" t="s">
        <v>220</v>
      </c>
      <c r="NW629" s="2" t="s">
        <v>220</v>
      </c>
      <c r="NX629" s="2" t="s">
        <v>220</v>
      </c>
      <c r="NY629" s="2" t="s">
        <v>220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220</v>
      </c>
      <c r="OI629" s="2" t="s">
        <v>220</v>
      </c>
      <c r="OJ629" s="2" t="s">
        <v>220</v>
      </c>
      <c r="OK629" s="2" t="s">
        <v>220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220</v>
      </c>
      <c r="OT629" s="2" t="s">
        <v>220</v>
      </c>
      <c r="OU629" s="2" t="s">
        <v>220</v>
      </c>
      <c r="OV629" s="2" t="s">
        <v>220</v>
      </c>
      <c r="OW629" s="2" t="s">
        <v>220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220</v>
      </c>
      <c r="PF629" s="2" t="s">
        <v>220</v>
      </c>
      <c r="PG629" s="2" t="s">
        <v>220</v>
      </c>
      <c r="PH629" s="2" t="s">
        <v>220</v>
      </c>
      <c r="PI629" s="2" t="s">
        <v>220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220</v>
      </c>
      <c r="PS629" s="2" t="s">
        <v>220</v>
      </c>
      <c r="PT629" s="2" t="s">
        <v>220</v>
      </c>
      <c r="PU629" s="2" t="s">
        <v>220</v>
      </c>
      <c r="PV629" s="2" t="s">
        <v>220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</row>
    <row r="630">
      <c r="A630" s="2" t="s">
        <v>4451</v>
      </c>
      <c r="B630" s="2" t="s">
        <v>209</v>
      </c>
      <c r="C630" s="2" t="s">
        <v>4347</v>
      </c>
      <c r="D630" s="2" t="s">
        <v>211</v>
      </c>
      <c r="E630" s="2" t="s">
        <v>4433</v>
      </c>
      <c r="F630" s="2" t="s">
        <v>4447</v>
      </c>
      <c r="G630" s="2" t="s">
        <v>4447</v>
      </c>
      <c r="H630" s="2" t="s">
        <v>4447</v>
      </c>
      <c r="I630" s="2" t="s">
        <v>4448</v>
      </c>
      <c r="J630" s="2" t="s">
        <v>1518</v>
      </c>
      <c r="K630" s="2" t="s">
        <v>1329</v>
      </c>
      <c r="L630" s="3">
        <v>52.38</v>
      </c>
      <c r="M630" s="3">
        <v>55</v>
      </c>
      <c r="N630" s="3">
        <v>109.99</v>
      </c>
      <c r="O630" s="2" t="s">
        <v>217</v>
      </c>
      <c r="P630" s="2" t="s">
        <v>1115</v>
      </c>
      <c r="Q630" s="2" t="s">
        <v>219</v>
      </c>
      <c r="R630" s="2" t="s">
        <v>220</v>
      </c>
      <c r="S630" s="2" t="s">
        <v>4449</v>
      </c>
      <c r="T630" s="2" t="s">
        <v>4173</v>
      </c>
      <c r="U630" s="2" t="s">
        <v>4437</v>
      </c>
      <c r="V630" s="2" t="s">
        <v>441</v>
      </c>
      <c r="W630" s="2" t="s">
        <v>954</v>
      </c>
      <c r="X630" s="2" t="s">
        <v>220</v>
      </c>
      <c r="Y630" s="2" t="s">
        <v>2904</v>
      </c>
      <c r="Z630" s="4"/>
      <c r="AA630" s="4">
        <f>=ROUNDDOWN({0},0)</f>
      </c>
      <c r="AB630" s="5">
        <v>5.1</v>
      </c>
      <c r="AC630" s="2" t="s">
        <v>220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>
        <v>11</v>
      </c>
      <c r="AS630" s="8">
        <v>529.67</v>
      </c>
      <c r="AT630" s="7">
        <v>-1</v>
      </c>
      <c r="AU630" s="7">
        <v>-1</v>
      </c>
      <c r="AV630" s="4" t="s">
        <v>220</v>
      </c>
      <c r="AW630" s="8" t="s">
        <v>220</v>
      </c>
      <c r="AX630" s="4" t="s">
        <v>220</v>
      </c>
      <c r="AY630" s="8" t="s">
        <v>220</v>
      </c>
      <c r="AZ630" s="7" t="s">
        <v>220</v>
      </c>
      <c r="BA630" s="7" t="s">
        <v>220</v>
      </c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/>
      <c r="BJ630" s="4"/>
      <c r="BK630" s="8"/>
      <c r="BL630" s="2" t="s">
        <v>4444</v>
      </c>
      <c r="BM630" s="7"/>
      <c r="BN630" s="7"/>
      <c r="BO630" s="4"/>
      <c r="BP630" s="8"/>
      <c r="BQ630" s="4"/>
      <c r="BR630" s="8"/>
      <c r="BS630" s="7"/>
      <c r="BT630" s="7"/>
      <c r="BU630" s="2" t="s">
        <v>220</v>
      </c>
      <c r="BV630" s="2" t="s">
        <v>220</v>
      </c>
      <c r="BW630" s="2" t="s">
        <v>220</v>
      </c>
      <c r="BX630" s="2" t="s">
        <v>220</v>
      </c>
      <c r="BY630" s="2" t="s">
        <v>220</v>
      </c>
      <c r="BZ630" s="2" t="s">
        <v>220</v>
      </c>
      <c r="CA630" s="4"/>
      <c r="CB630" s="8"/>
      <c r="CC630" s="4">
        <v>1</v>
      </c>
      <c r="CD630" s="8">
        <v>59.4</v>
      </c>
      <c r="CE630" s="7">
        <v>-1</v>
      </c>
      <c r="CF630" s="7">
        <v>-1</v>
      </c>
      <c r="CG630" s="2" t="s">
        <v>230</v>
      </c>
      <c r="CH630" s="2" t="s">
        <v>217</v>
      </c>
      <c r="CI630" s="2" t="s">
        <v>800</v>
      </c>
      <c r="CJ630" s="2" t="s">
        <v>492</v>
      </c>
      <c r="CK630" s="2" t="s">
        <v>232</v>
      </c>
      <c r="CL630" s="2" t="s">
        <v>220</v>
      </c>
      <c r="CM630" s="4"/>
      <c r="CN630" s="8"/>
      <c r="CO630" s="4"/>
      <c r="CP630" s="8"/>
      <c r="CQ630" s="7"/>
      <c r="CR630" s="7"/>
      <c r="CS630" s="2" t="s">
        <v>230</v>
      </c>
      <c r="CT630" s="2" t="s">
        <v>217</v>
      </c>
      <c r="CU630" s="2" t="s">
        <v>934</v>
      </c>
      <c r="CV630" s="2" t="s">
        <v>220</v>
      </c>
      <c r="CW630" s="2" t="s">
        <v>232</v>
      </c>
      <c r="CX630" s="2" t="s">
        <v>220</v>
      </c>
      <c r="CY630" s="4"/>
      <c r="CZ630" s="8"/>
      <c r="DA630" s="4">
        <v>1</v>
      </c>
      <c r="DB630" s="8">
        <v>47.52</v>
      </c>
      <c r="DC630" s="7">
        <v>-1</v>
      </c>
      <c r="DD630" s="7">
        <v>-1</v>
      </c>
      <c r="DE630" s="2" t="s">
        <v>230</v>
      </c>
      <c r="DF630" s="2" t="s">
        <v>217</v>
      </c>
      <c r="DG630" s="2" t="s">
        <v>369</v>
      </c>
      <c r="DH630" s="2" t="s">
        <v>366</v>
      </c>
      <c r="DI630" s="2" t="s">
        <v>232</v>
      </c>
      <c r="DJ630" s="2" t="s">
        <v>220</v>
      </c>
      <c r="DK630" s="4"/>
      <c r="DL630" s="8"/>
      <c r="DM630" s="4"/>
      <c r="DN630" s="8"/>
      <c r="DO630" s="7"/>
      <c r="DP630" s="7"/>
      <c r="DQ630" s="2" t="s">
        <v>230</v>
      </c>
      <c r="DR630" s="2" t="s">
        <v>217</v>
      </c>
      <c r="DS630" s="2" t="s">
        <v>1817</v>
      </c>
      <c r="DT630" s="2" t="s">
        <v>1064</v>
      </c>
      <c r="DU630" s="2" t="s">
        <v>232</v>
      </c>
      <c r="DV630" s="2" t="s">
        <v>220</v>
      </c>
      <c r="DW630" s="4"/>
      <c r="DX630" s="8"/>
      <c r="DY630" s="4"/>
      <c r="DZ630" s="8"/>
      <c r="EA630" s="7"/>
      <c r="EB630" s="7"/>
      <c r="EC630" s="2" t="s">
        <v>230</v>
      </c>
      <c r="ED630" s="2" t="s">
        <v>270</v>
      </c>
      <c r="EE630" s="2" t="s">
        <v>4153</v>
      </c>
      <c r="EF630" s="2" t="s">
        <v>1355</v>
      </c>
      <c r="EG630" s="2" t="s">
        <v>232</v>
      </c>
      <c r="EH630" s="2" t="s">
        <v>220</v>
      </c>
      <c r="EI630" s="4"/>
      <c r="EJ630" s="8"/>
      <c r="EK630" s="4"/>
      <c r="EL630" s="8"/>
      <c r="EM630" s="7"/>
      <c r="EN630" s="7"/>
      <c r="EO630" s="2" t="s">
        <v>230</v>
      </c>
      <c r="EP630" s="2" t="s">
        <v>217</v>
      </c>
      <c r="EQ630" s="2" t="s">
        <v>369</v>
      </c>
      <c r="ER630" s="2" t="s">
        <v>2094</v>
      </c>
      <c r="ES630" s="2" t="s">
        <v>232</v>
      </c>
      <c r="ET630" s="2" t="s">
        <v>220</v>
      </c>
      <c r="EU630" s="4"/>
      <c r="EV630" s="8"/>
      <c r="EW630" s="4">
        <v>8</v>
      </c>
      <c r="EX630" s="8">
        <v>369.6</v>
      </c>
      <c r="EY630" s="7">
        <v>-1</v>
      </c>
      <c r="EZ630" s="7">
        <v>-1</v>
      </c>
      <c r="FA630" s="2" t="s">
        <v>230</v>
      </c>
      <c r="FB630" s="2" t="s">
        <v>217</v>
      </c>
      <c r="FC630" s="2" t="s">
        <v>4415</v>
      </c>
      <c r="FD630" s="2" t="s">
        <v>1061</v>
      </c>
      <c r="FE630" s="2" t="s">
        <v>232</v>
      </c>
      <c r="FF630" s="2" t="s">
        <v>220</v>
      </c>
      <c r="FG630" s="4"/>
      <c r="FH630" s="8"/>
      <c r="FI630" s="4"/>
      <c r="FJ630" s="8"/>
      <c r="FK630" s="7"/>
      <c r="FL630" s="7"/>
      <c r="FM630" s="2" t="s">
        <v>230</v>
      </c>
      <c r="FN630" s="2" t="s">
        <v>217</v>
      </c>
      <c r="FO630" s="2" t="s">
        <v>1352</v>
      </c>
      <c r="FP630" s="2" t="s">
        <v>3094</v>
      </c>
      <c r="FQ630" s="2" t="s">
        <v>232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220</v>
      </c>
      <c r="GA630" s="2" t="s">
        <v>220</v>
      </c>
      <c r="GB630" s="2" t="s">
        <v>220</v>
      </c>
      <c r="GC630" s="2" t="s">
        <v>220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220</v>
      </c>
      <c r="GM630" s="2" t="s">
        <v>220</v>
      </c>
      <c r="GN630" s="2" t="s">
        <v>220</v>
      </c>
      <c r="GO630" s="2" t="s">
        <v>220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220</v>
      </c>
      <c r="GY630" s="2" t="s">
        <v>220</v>
      </c>
      <c r="GZ630" s="2" t="s">
        <v>220</v>
      </c>
      <c r="HA630" s="2" t="s">
        <v>220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220</v>
      </c>
      <c r="HK630" s="2" t="s">
        <v>220</v>
      </c>
      <c r="HL630" s="2" t="s">
        <v>220</v>
      </c>
      <c r="HM630" s="2" t="s">
        <v>220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254</v>
      </c>
      <c r="HV630" s="2" t="s">
        <v>217</v>
      </c>
      <c r="HW630" s="2" t="s">
        <v>220</v>
      </c>
      <c r="HX630" s="2" t="s">
        <v>220</v>
      </c>
      <c r="HY630" s="2" t="s">
        <v>232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230</v>
      </c>
      <c r="IH630" s="2" t="s">
        <v>217</v>
      </c>
      <c r="II630" s="2" t="s">
        <v>2984</v>
      </c>
      <c r="IJ630" s="2" t="s">
        <v>220</v>
      </c>
      <c r="IK630" s="2" t="s">
        <v>232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220</v>
      </c>
      <c r="IU630" s="2" t="s">
        <v>220</v>
      </c>
      <c r="IV630" s="2" t="s">
        <v>220</v>
      </c>
      <c r="IW630" s="2" t="s">
        <v>220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220</v>
      </c>
      <c r="JG630" s="2" t="s">
        <v>220</v>
      </c>
      <c r="JH630" s="2" t="s">
        <v>220</v>
      </c>
      <c r="JI630" s="2" t="s">
        <v>220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220</v>
      </c>
      <c r="JR630" s="2" t="s">
        <v>220</v>
      </c>
      <c r="JS630" s="2" t="s">
        <v>220</v>
      </c>
      <c r="JT630" s="2" t="s">
        <v>220</v>
      </c>
      <c r="JU630" s="2" t="s">
        <v>220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220</v>
      </c>
      <c r="KE630" s="2" t="s">
        <v>220</v>
      </c>
      <c r="KF630" s="2" t="s">
        <v>220</v>
      </c>
      <c r="KG630" s="2" t="s">
        <v>220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220</v>
      </c>
      <c r="KQ630" s="2" t="s">
        <v>220</v>
      </c>
      <c r="KR630" s="2" t="s">
        <v>220</v>
      </c>
      <c r="KS630" s="2" t="s">
        <v>220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220</v>
      </c>
      <c r="LB630" s="2" t="s">
        <v>220</v>
      </c>
      <c r="LC630" s="2" t="s">
        <v>220</v>
      </c>
      <c r="LD630" s="2" t="s">
        <v>220</v>
      </c>
      <c r="LE630" s="2" t="s">
        <v>220</v>
      </c>
      <c r="LF630" s="2" t="s">
        <v>220</v>
      </c>
      <c r="LG630" s="4"/>
      <c r="LH630" s="8"/>
      <c r="LI630" s="4">
        <v>1</v>
      </c>
      <c r="LJ630" s="8">
        <v>53.15</v>
      </c>
      <c r="LK630" s="7">
        <v>-1</v>
      </c>
      <c r="LL630" s="7">
        <v>-1</v>
      </c>
      <c r="LM630" s="2" t="s">
        <v>230</v>
      </c>
      <c r="LN630" s="2" t="s">
        <v>217</v>
      </c>
      <c r="LO630" s="2" t="s">
        <v>1026</v>
      </c>
      <c r="LP630" s="2" t="s">
        <v>1268</v>
      </c>
      <c r="LQ630" s="2" t="s">
        <v>232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220</v>
      </c>
      <c r="MM630" s="2" t="s">
        <v>220</v>
      </c>
      <c r="MN630" s="2" t="s">
        <v>220</v>
      </c>
      <c r="MO630" s="2" t="s">
        <v>220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230</v>
      </c>
      <c r="MX630" s="2" t="s">
        <v>274</v>
      </c>
      <c r="MY630" s="2" t="s">
        <v>1967</v>
      </c>
      <c r="MZ630" s="2" t="s">
        <v>933</v>
      </c>
      <c r="NA630" s="2" t="s">
        <v>232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220</v>
      </c>
      <c r="NJ630" s="2" t="s">
        <v>220</v>
      </c>
      <c r="NK630" s="2" t="s">
        <v>220</v>
      </c>
      <c r="NL630" s="2" t="s">
        <v>220</v>
      </c>
      <c r="NM630" s="2" t="s">
        <v>220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220</v>
      </c>
      <c r="NW630" s="2" t="s">
        <v>220</v>
      </c>
      <c r="NX630" s="2" t="s">
        <v>220</v>
      </c>
      <c r="NY630" s="2" t="s">
        <v>220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220</v>
      </c>
      <c r="OI630" s="2" t="s">
        <v>220</v>
      </c>
      <c r="OJ630" s="2" t="s">
        <v>220</v>
      </c>
      <c r="OK630" s="2" t="s">
        <v>220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220</v>
      </c>
      <c r="OT630" s="2" t="s">
        <v>220</v>
      </c>
      <c r="OU630" s="2" t="s">
        <v>220</v>
      </c>
      <c r="OV630" s="2" t="s">
        <v>220</v>
      </c>
      <c r="OW630" s="2" t="s">
        <v>220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220</v>
      </c>
      <c r="PF630" s="2" t="s">
        <v>220</v>
      </c>
      <c r="PG630" s="2" t="s">
        <v>220</v>
      </c>
      <c r="PH630" s="2" t="s">
        <v>220</v>
      </c>
      <c r="PI630" s="2" t="s">
        <v>220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220</v>
      </c>
      <c r="PS630" s="2" t="s">
        <v>220</v>
      </c>
      <c r="PT630" s="2" t="s">
        <v>220</v>
      </c>
      <c r="PU630" s="2" t="s">
        <v>220</v>
      </c>
      <c r="PV630" s="2" t="s">
        <v>220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</row>
    <row r="631">
      <c r="A631" s="2" t="s">
        <v>4452</v>
      </c>
      <c r="B631" s="2" t="s">
        <v>209</v>
      </c>
      <c r="C631" s="2" t="s">
        <v>4347</v>
      </c>
      <c r="D631" s="2" t="s">
        <v>211</v>
      </c>
      <c r="E631" s="2" t="s">
        <v>4433</v>
      </c>
      <c r="F631" s="2" t="s">
        <v>4447</v>
      </c>
      <c r="G631" s="2" t="s">
        <v>4447</v>
      </c>
      <c r="H631" s="2" t="s">
        <v>4447</v>
      </c>
      <c r="I631" s="2" t="s">
        <v>4448</v>
      </c>
      <c r="J631" s="2" t="s">
        <v>2881</v>
      </c>
      <c r="K631" s="2" t="s">
        <v>1583</v>
      </c>
      <c r="L631" s="3">
        <v>47.61</v>
      </c>
      <c r="M631" s="3">
        <v>49.99</v>
      </c>
      <c r="N631" s="3">
        <v>99.99</v>
      </c>
      <c r="O631" s="2" t="s">
        <v>217</v>
      </c>
      <c r="P631" s="2" t="s">
        <v>1115</v>
      </c>
      <c r="Q631" s="2" t="s">
        <v>219</v>
      </c>
      <c r="R631" s="2" t="s">
        <v>220</v>
      </c>
      <c r="S631" s="2" t="s">
        <v>4453</v>
      </c>
      <c r="T631" s="2" t="s">
        <v>4173</v>
      </c>
      <c r="U631" s="2" t="s">
        <v>4437</v>
      </c>
      <c r="V631" s="2" t="s">
        <v>441</v>
      </c>
      <c r="W631" s="2" t="s">
        <v>954</v>
      </c>
      <c r="X631" s="2" t="s">
        <v>220</v>
      </c>
      <c r="Y631" s="2" t="s">
        <v>2904</v>
      </c>
      <c r="Z631" s="4"/>
      <c r="AA631" s="4">
        <f>=ROUNDDOWN({0},0)</f>
      </c>
      <c r="AB631" s="5">
        <v>8.3</v>
      </c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>
        <v>21</v>
      </c>
      <c r="AS631" s="8">
        <v>983.21</v>
      </c>
      <c r="AT631" s="7">
        <v>-1</v>
      </c>
      <c r="AU631" s="7">
        <v>-1</v>
      </c>
      <c r="AV631" s="4" t="s">
        <v>220</v>
      </c>
      <c r="AW631" s="8" t="s">
        <v>220</v>
      </c>
      <c r="AX631" s="4">
        <v>30</v>
      </c>
      <c r="AY631" s="8">
        <v>1407.96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4454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220</v>
      </c>
      <c r="BW631" s="2" t="s">
        <v>220</v>
      </c>
      <c r="BX631" s="2" t="s">
        <v>220</v>
      </c>
      <c r="BY631" s="2" t="s">
        <v>220</v>
      </c>
      <c r="BZ631" s="2" t="s">
        <v>220</v>
      </c>
      <c r="CA631" s="4"/>
      <c r="CB631" s="8"/>
      <c r="CC631" s="4"/>
      <c r="CD631" s="8"/>
      <c r="CE631" s="7"/>
      <c r="CF631" s="7"/>
      <c r="CG631" s="2" t="s">
        <v>230</v>
      </c>
      <c r="CH631" s="2" t="s">
        <v>217</v>
      </c>
      <c r="CI631" s="2" t="s">
        <v>800</v>
      </c>
      <c r="CJ631" s="2" t="s">
        <v>1358</v>
      </c>
      <c r="CK631" s="2" t="s">
        <v>232</v>
      </c>
      <c r="CL631" s="2" t="s">
        <v>220</v>
      </c>
      <c r="CM631" s="4"/>
      <c r="CN631" s="8"/>
      <c r="CO631" s="4">
        <v>1</v>
      </c>
      <c r="CP631" s="8">
        <v>54.99</v>
      </c>
      <c r="CQ631" s="7">
        <v>-1</v>
      </c>
      <c r="CR631" s="7">
        <v>-1</v>
      </c>
      <c r="CS631" s="2" t="s">
        <v>230</v>
      </c>
      <c r="CT631" s="2" t="s">
        <v>217</v>
      </c>
      <c r="CU631" s="2" t="s">
        <v>934</v>
      </c>
      <c r="CV631" s="2" t="s">
        <v>3155</v>
      </c>
      <c r="CW631" s="2" t="s">
        <v>232</v>
      </c>
      <c r="CX631" s="2" t="s">
        <v>220</v>
      </c>
      <c r="CY631" s="4"/>
      <c r="CZ631" s="8"/>
      <c r="DA631" s="4"/>
      <c r="DB631" s="8"/>
      <c r="DC631" s="7"/>
      <c r="DD631" s="7"/>
      <c r="DE631" s="2" t="s">
        <v>230</v>
      </c>
      <c r="DF631" s="2" t="s">
        <v>217</v>
      </c>
      <c r="DG631" s="2" t="s">
        <v>369</v>
      </c>
      <c r="DH631" s="2" t="s">
        <v>1883</v>
      </c>
      <c r="DI631" s="2" t="s">
        <v>232</v>
      </c>
      <c r="DJ631" s="2" t="s">
        <v>220</v>
      </c>
      <c r="DK631" s="4"/>
      <c r="DL631" s="8"/>
      <c r="DM631" s="4"/>
      <c r="DN631" s="8"/>
      <c r="DO631" s="7"/>
      <c r="DP631" s="7"/>
      <c r="DQ631" s="2" t="s">
        <v>230</v>
      </c>
      <c r="DR631" s="2" t="s">
        <v>217</v>
      </c>
      <c r="DS631" s="2" t="s">
        <v>1817</v>
      </c>
      <c r="DT631" s="2" t="s">
        <v>1066</v>
      </c>
      <c r="DU631" s="2" t="s">
        <v>232</v>
      </c>
      <c r="DV631" s="2" t="s">
        <v>220</v>
      </c>
      <c r="DW631" s="4"/>
      <c r="DX631" s="8"/>
      <c r="DY631" s="4">
        <v>3</v>
      </c>
      <c r="DZ631" s="8">
        <v>137.47</v>
      </c>
      <c r="EA631" s="7">
        <v>-1</v>
      </c>
      <c r="EB631" s="7">
        <v>-1</v>
      </c>
      <c r="EC631" s="2" t="s">
        <v>230</v>
      </c>
      <c r="ED631" s="2" t="s">
        <v>217</v>
      </c>
      <c r="EE631" s="2" t="s">
        <v>4153</v>
      </c>
      <c r="EF631" s="2" t="s">
        <v>2057</v>
      </c>
      <c r="EG631" s="2" t="s">
        <v>232</v>
      </c>
      <c r="EH631" s="2" t="s">
        <v>220</v>
      </c>
      <c r="EI631" s="4"/>
      <c r="EJ631" s="8"/>
      <c r="EK631" s="4">
        <v>2</v>
      </c>
      <c r="EL631" s="8">
        <v>107.98</v>
      </c>
      <c r="EM631" s="7">
        <v>-1</v>
      </c>
      <c r="EN631" s="7">
        <v>-1</v>
      </c>
      <c r="EO631" s="2" t="s">
        <v>230</v>
      </c>
      <c r="EP631" s="2" t="s">
        <v>217</v>
      </c>
      <c r="EQ631" s="2" t="s">
        <v>369</v>
      </c>
      <c r="ER631" s="2" t="s">
        <v>1976</v>
      </c>
      <c r="ES631" s="2" t="s">
        <v>232</v>
      </c>
      <c r="ET631" s="2" t="s">
        <v>220</v>
      </c>
      <c r="EU631" s="4"/>
      <c r="EV631" s="8"/>
      <c r="EW631" s="4">
        <v>7</v>
      </c>
      <c r="EX631" s="8">
        <v>293.93</v>
      </c>
      <c r="EY631" s="7">
        <v>-1</v>
      </c>
      <c r="EZ631" s="7">
        <v>-1</v>
      </c>
      <c r="FA631" s="2" t="s">
        <v>230</v>
      </c>
      <c r="FB631" s="2" t="s">
        <v>217</v>
      </c>
      <c r="FC631" s="2" t="s">
        <v>4415</v>
      </c>
      <c r="FD631" s="2" t="s">
        <v>810</v>
      </c>
      <c r="FE631" s="2" t="s">
        <v>232</v>
      </c>
      <c r="FF631" s="2" t="s">
        <v>220</v>
      </c>
      <c r="FG631" s="4"/>
      <c r="FH631" s="8"/>
      <c r="FI631" s="4">
        <v>1</v>
      </c>
      <c r="FJ631" s="8">
        <v>52.49</v>
      </c>
      <c r="FK631" s="7">
        <v>-1</v>
      </c>
      <c r="FL631" s="7">
        <v>-1</v>
      </c>
      <c r="FM631" s="2" t="s">
        <v>230</v>
      </c>
      <c r="FN631" s="2" t="s">
        <v>217</v>
      </c>
      <c r="FO631" s="2" t="s">
        <v>1352</v>
      </c>
      <c r="FP631" s="2" t="s">
        <v>399</v>
      </c>
      <c r="FQ631" s="2" t="s">
        <v>232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220</v>
      </c>
      <c r="GA631" s="2" t="s">
        <v>220</v>
      </c>
      <c r="GB631" s="2" t="s">
        <v>220</v>
      </c>
      <c r="GC631" s="2" t="s">
        <v>220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220</v>
      </c>
      <c r="GM631" s="2" t="s">
        <v>220</v>
      </c>
      <c r="GN631" s="2" t="s">
        <v>220</v>
      </c>
      <c r="GO631" s="2" t="s">
        <v>220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220</v>
      </c>
      <c r="HK631" s="2" t="s">
        <v>220</v>
      </c>
      <c r="HL631" s="2" t="s">
        <v>220</v>
      </c>
      <c r="HM631" s="2" t="s">
        <v>220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254</v>
      </c>
      <c r="HV631" s="2" t="s">
        <v>217</v>
      </c>
      <c r="HW631" s="2" t="s">
        <v>220</v>
      </c>
      <c r="HX631" s="2" t="s">
        <v>220</v>
      </c>
      <c r="HY631" s="2" t="s">
        <v>232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230</v>
      </c>
      <c r="IH631" s="2" t="s">
        <v>217</v>
      </c>
      <c r="II631" s="2" t="s">
        <v>2984</v>
      </c>
      <c r="IJ631" s="2" t="s">
        <v>220</v>
      </c>
      <c r="IK631" s="2" t="s">
        <v>232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220</v>
      </c>
      <c r="IU631" s="2" t="s">
        <v>220</v>
      </c>
      <c r="IV631" s="2" t="s">
        <v>220</v>
      </c>
      <c r="IW631" s="2" t="s">
        <v>220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220</v>
      </c>
      <c r="JG631" s="2" t="s">
        <v>220</v>
      </c>
      <c r="JH631" s="2" t="s">
        <v>220</v>
      </c>
      <c r="JI631" s="2" t="s">
        <v>220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220</v>
      </c>
      <c r="JS631" s="2" t="s">
        <v>220</v>
      </c>
      <c r="JT631" s="2" t="s">
        <v>220</v>
      </c>
      <c r="JU631" s="2" t="s">
        <v>220</v>
      </c>
      <c r="JV631" s="2" t="s">
        <v>220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220</v>
      </c>
      <c r="KE631" s="2" t="s">
        <v>220</v>
      </c>
      <c r="KF631" s="2" t="s">
        <v>220</v>
      </c>
      <c r="KG631" s="2" t="s">
        <v>220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220</v>
      </c>
      <c r="KQ631" s="2" t="s">
        <v>220</v>
      </c>
      <c r="KR631" s="2" t="s">
        <v>220</v>
      </c>
      <c r="KS631" s="2" t="s">
        <v>220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220</v>
      </c>
      <c r="LB631" s="2" t="s">
        <v>220</v>
      </c>
      <c r="LC631" s="2" t="s">
        <v>220</v>
      </c>
      <c r="LD631" s="2" t="s">
        <v>220</v>
      </c>
      <c r="LE631" s="2" t="s">
        <v>220</v>
      </c>
      <c r="LF631" s="2" t="s">
        <v>220</v>
      </c>
      <c r="LG631" s="4"/>
      <c r="LH631" s="8"/>
      <c r="LI631" s="4">
        <v>7</v>
      </c>
      <c r="LJ631" s="8">
        <v>336.35</v>
      </c>
      <c r="LK631" s="7">
        <v>-1</v>
      </c>
      <c r="LL631" s="7">
        <v>-1</v>
      </c>
      <c r="LM631" s="2" t="s">
        <v>230</v>
      </c>
      <c r="LN631" s="2" t="s">
        <v>217</v>
      </c>
      <c r="LO631" s="2" t="s">
        <v>1026</v>
      </c>
      <c r="LP631" s="2" t="s">
        <v>1113</v>
      </c>
      <c r="LQ631" s="2" t="s">
        <v>232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220</v>
      </c>
      <c r="MM631" s="2" t="s">
        <v>220</v>
      </c>
      <c r="MN631" s="2" t="s">
        <v>220</v>
      </c>
      <c r="MO631" s="2" t="s">
        <v>220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230</v>
      </c>
      <c r="MX631" s="2" t="s">
        <v>274</v>
      </c>
      <c r="MY631" s="2" t="s">
        <v>1967</v>
      </c>
      <c r="MZ631" s="2" t="s">
        <v>933</v>
      </c>
      <c r="NA631" s="2" t="s">
        <v>232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220</v>
      </c>
      <c r="NJ631" s="2" t="s">
        <v>220</v>
      </c>
      <c r="NK631" s="2" t="s">
        <v>220</v>
      </c>
      <c r="NL631" s="2" t="s">
        <v>220</v>
      </c>
      <c r="NM631" s="2" t="s">
        <v>220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220</v>
      </c>
      <c r="NW631" s="2" t="s">
        <v>220</v>
      </c>
      <c r="NX631" s="2" t="s">
        <v>220</v>
      </c>
      <c r="NY631" s="2" t="s">
        <v>220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220</v>
      </c>
      <c r="OI631" s="2" t="s">
        <v>220</v>
      </c>
      <c r="OJ631" s="2" t="s">
        <v>220</v>
      </c>
      <c r="OK631" s="2" t="s">
        <v>220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220</v>
      </c>
      <c r="OT631" s="2" t="s">
        <v>220</v>
      </c>
      <c r="OU631" s="2" t="s">
        <v>220</v>
      </c>
      <c r="OV631" s="2" t="s">
        <v>220</v>
      </c>
      <c r="OW631" s="2" t="s">
        <v>220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220</v>
      </c>
      <c r="PG631" s="2" t="s">
        <v>220</v>
      </c>
      <c r="PH631" s="2" t="s">
        <v>220</v>
      </c>
      <c r="PI631" s="2" t="s">
        <v>220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220</v>
      </c>
      <c r="PS631" s="2" t="s">
        <v>220</v>
      </c>
      <c r="PT631" s="2" t="s">
        <v>220</v>
      </c>
      <c r="PU631" s="2" t="s">
        <v>220</v>
      </c>
      <c r="PV631" s="2" t="s">
        <v>220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</row>
    <row r="632">
      <c r="A632" s="2" t="s">
        <v>4455</v>
      </c>
      <c r="B632" s="2" t="s">
        <v>209</v>
      </c>
      <c r="C632" s="2" t="s">
        <v>4347</v>
      </c>
      <c r="D632" s="2" t="s">
        <v>211</v>
      </c>
      <c r="E632" s="2" t="s">
        <v>4433</v>
      </c>
      <c r="F632" s="2" t="s">
        <v>4447</v>
      </c>
      <c r="G632" s="2" t="s">
        <v>4447</v>
      </c>
      <c r="H632" s="2" t="s">
        <v>4447</v>
      </c>
      <c r="I632" s="2" t="s">
        <v>4448</v>
      </c>
      <c r="J632" s="2" t="s">
        <v>1518</v>
      </c>
      <c r="K632" s="2" t="s">
        <v>1583</v>
      </c>
      <c r="L632" s="3">
        <v>52.38</v>
      </c>
      <c r="M632" s="3">
        <v>55</v>
      </c>
      <c r="N632" s="3">
        <v>109.99</v>
      </c>
      <c r="O632" s="2" t="s">
        <v>217</v>
      </c>
      <c r="P632" s="2" t="s">
        <v>1115</v>
      </c>
      <c r="Q632" s="2" t="s">
        <v>219</v>
      </c>
      <c r="R632" s="2" t="s">
        <v>220</v>
      </c>
      <c r="S632" s="2" t="s">
        <v>4453</v>
      </c>
      <c r="T632" s="2" t="s">
        <v>4173</v>
      </c>
      <c r="U632" s="2" t="s">
        <v>4437</v>
      </c>
      <c r="V632" s="2" t="s">
        <v>441</v>
      </c>
      <c r="W632" s="2" t="s">
        <v>954</v>
      </c>
      <c r="X632" s="2" t="s">
        <v>220</v>
      </c>
      <c r="Y632" s="2" t="s">
        <v>2904</v>
      </c>
      <c r="Z632" s="4"/>
      <c r="AA632" s="4">
        <f>=ROUNDDOWN({0},0)</f>
      </c>
      <c r="AB632" s="5">
        <v>7.4</v>
      </c>
      <c r="AC632" s="2" t="s">
        <v>220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/>
      <c r="AQ632" s="8"/>
      <c r="AR632" s="4">
        <v>9</v>
      </c>
      <c r="AS632" s="8">
        <v>424.75</v>
      </c>
      <c r="AT632" s="7">
        <v>-1</v>
      </c>
      <c r="AU632" s="7">
        <v>-1</v>
      </c>
      <c r="AV632" s="4" t="s">
        <v>220</v>
      </c>
      <c r="AW632" s="8" t="s">
        <v>220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/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/>
      <c r="BJ632" s="4"/>
      <c r="BK632" s="8"/>
      <c r="BL632" s="2" t="s">
        <v>4456</v>
      </c>
      <c r="BM632" s="7"/>
      <c r="BN632" s="7"/>
      <c r="BO632" s="4"/>
      <c r="BP632" s="8"/>
      <c r="BQ632" s="4"/>
      <c r="BR632" s="8"/>
      <c r="BS632" s="7"/>
      <c r="BT632" s="7"/>
      <c r="BU632" s="2" t="s">
        <v>220</v>
      </c>
      <c r="BV632" s="2" t="s">
        <v>220</v>
      </c>
      <c r="BW632" s="2" t="s">
        <v>220</v>
      </c>
      <c r="BX632" s="2" t="s">
        <v>220</v>
      </c>
      <c r="BY632" s="2" t="s">
        <v>220</v>
      </c>
      <c r="BZ632" s="2" t="s">
        <v>220</v>
      </c>
      <c r="CA632" s="4"/>
      <c r="CB632" s="8"/>
      <c r="CC632" s="4"/>
      <c r="CD632" s="8"/>
      <c r="CE632" s="7"/>
      <c r="CF632" s="7"/>
      <c r="CG632" s="2" t="s">
        <v>230</v>
      </c>
      <c r="CH632" s="2" t="s">
        <v>217</v>
      </c>
      <c r="CI632" s="2" t="s">
        <v>800</v>
      </c>
      <c r="CJ632" s="2" t="s">
        <v>2888</v>
      </c>
      <c r="CK632" s="2" t="s">
        <v>232</v>
      </c>
      <c r="CL632" s="2" t="s">
        <v>220</v>
      </c>
      <c r="CM632" s="4"/>
      <c r="CN632" s="8"/>
      <c r="CO632" s="4"/>
      <c r="CP632" s="8"/>
      <c r="CQ632" s="7"/>
      <c r="CR632" s="7"/>
      <c r="CS632" s="2" t="s">
        <v>230</v>
      </c>
      <c r="CT632" s="2" t="s">
        <v>217</v>
      </c>
      <c r="CU632" s="2" t="s">
        <v>934</v>
      </c>
      <c r="CV632" s="2" t="s">
        <v>384</v>
      </c>
      <c r="CW632" s="2" t="s">
        <v>232</v>
      </c>
      <c r="CX632" s="2" t="s">
        <v>220</v>
      </c>
      <c r="CY632" s="4"/>
      <c r="CZ632" s="8"/>
      <c r="DA632" s="4"/>
      <c r="DB632" s="8"/>
      <c r="DC632" s="7"/>
      <c r="DD632" s="7"/>
      <c r="DE632" s="2" t="s">
        <v>230</v>
      </c>
      <c r="DF632" s="2" t="s">
        <v>217</v>
      </c>
      <c r="DG632" s="2" t="s">
        <v>369</v>
      </c>
      <c r="DH632" s="2" t="s">
        <v>934</v>
      </c>
      <c r="DI632" s="2" t="s">
        <v>232</v>
      </c>
      <c r="DJ632" s="2" t="s">
        <v>220</v>
      </c>
      <c r="DK632" s="4"/>
      <c r="DL632" s="8"/>
      <c r="DM632" s="4"/>
      <c r="DN632" s="8"/>
      <c r="DO632" s="7"/>
      <c r="DP632" s="7"/>
      <c r="DQ632" s="2" t="s">
        <v>230</v>
      </c>
      <c r="DR632" s="2" t="s">
        <v>217</v>
      </c>
      <c r="DS632" s="2" t="s">
        <v>1817</v>
      </c>
      <c r="DT632" s="2" t="s">
        <v>3763</v>
      </c>
      <c r="DU632" s="2" t="s">
        <v>232</v>
      </c>
      <c r="DV632" s="2" t="s">
        <v>220</v>
      </c>
      <c r="DW632" s="4"/>
      <c r="DX632" s="8"/>
      <c r="DY632" s="4">
        <v>1</v>
      </c>
      <c r="DZ632" s="8">
        <v>41.25</v>
      </c>
      <c r="EA632" s="7">
        <v>-1</v>
      </c>
      <c r="EB632" s="7">
        <v>-1</v>
      </c>
      <c r="EC632" s="2" t="s">
        <v>230</v>
      </c>
      <c r="ED632" s="2" t="s">
        <v>217</v>
      </c>
      <c r="EE632" s="2" t="s">
        <v>4153</v>
      </c>
      <c r="EF632" s="2" t="s">
        <v>1355</v>
      </c>
      <c r="EG632" s="2" t="s">
        <v>269</v>
      </c>
      <c r="EH632" s="2" t="s">
        <v>220</v>
      </c>
      <c r="EI632" s="4"/>
      <c r="EJ632" s="8"/>
      <c r="EK632" s="4"/>
      <c r="EL632" s="8"/>
      <c r="EM632" s="7"/>
      <c r="EN632" s="7"/>
      <c r="EO632" s="2" t="s">
        <v>230</v>
      </c>
      <c r="EP632" s="2" t="s">
        <v>217</v>
      </c>
      <c r="EQ632" s="2" t="s">
        <v>369</v>
      </c>
      <c r="ER632" s="2" t="s">
        <v>938</v>
      </c>
      <c r="ES632" s="2" t="s">
        <v>232</v>
      </c>
      <c r="ET632" s="2" t="s">
        <v>220</v>
      </c>
      <c r="EU632" s="4"/>
      <c r="EV632" s="8"/>
      <c r="EW632" s="4">
        <v>6</v>
      </c>
      <c r="EX632" s="8">
        <v>277.2</v>
      </c>
      <c r="EY632" s="7">
        <v>-1</v>
      </c>
      <c r="EZ632" s="7">
        <v>-1</v>
      </c>
      <c r="FA632" s="2" t="s">
        <v>230</v>
      </c>
      <c r="FB632" s="2" t="s">
        <v>217</v>
      </c>
      <c r="FC632" s="2" t="s">
        <v>4415</v>
      </c>
      <c r="FD632" s="2" t="s">
        <v>805</v>
      </c>
      <c r="FE632" s="2" t="s">
        <v>232</v>
      </c>
      <c r="FF632" s="2" t="s">
        <v>220</v>
      </c>
      <c r="FG632" s="4"/>
      <c r="FH632" s="8"/>
      <c r="FI632" s="4"/>
      <c r="FJ632" s="8"/>
      <c r="FK632" s="7"/>
      <c r="FL632" s="7"/>
      <c r="FM632" s="2" t="s">
        <v>230</v>
      </c>
      <c r="FN632" s="2" t="s">
        <v>217</v>
      </c>
      <c r="FO632" s="2" t="s">
        <v>1352</v>
      </c>
      <c r="FP632" s="2" t="s">
        <v>220</v>
      </c>
      <c r="FQ632" s="2" t="s">
        <v>232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220</v>
      </c>
      <c r="GA632" s="2" t="s">
        <v>220</v>
      </c>
      <c r="GB632" s="2" t="s">
        <v>220</v>
      </c>
      <c r="GC632" s="2" t="s">
        <v>220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220</v>
      </c>
      <c r="GL632" s="2" t="s">
        <v>220</v>
      </c>
      <c r="GM632" s="2" t="s">
        <v>220</v>
      </c>
      <c r="GN632" s="2" t="s">
        <v>220</v>
      </c>
      <c r="GO632" s="2" t="s">
        <v>220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220</v>
      </c>
      <c r="GY632" s="2" t="s">
        <v>220</v>
      </c>
      <c r="GZ632" s="2" t="s">
        <v>220</v>
      </c>
      <c r="HA632" s="2" t="s">
        <v>220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220</v>
      </c>
      <c r="HJ632" s="2" t="s">
        <v>220</v>
      </c>
      <c r="HK632" s="2" t="s">
        <v>220</v>
      </c>
      <c r="HL632" s="2" t="s">
        <v>220</v>
      </c>
      <c r="HM632" s="2" t="s">
        <v>220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254</v>
      </c>
      <c r="HV632" s="2" t="s">
        <v>217</v>
      </c>
      <c r="HW632" s="2" t="s">
        <v>220</v>
      </c>
      <c r="HX632" s="2" t="s">
        <v>220</v>
      </c>
      <c r="HY632" s="2" t="s">
        <v>232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217</v>
      </c>
      <c r="II632" s="2" t="s">
        <v>2984</v>
      </c>
      <c r="IJ632" s="2" t="s">
        <v>220</v>
      </c>
      <c r="IK632" s="2" t="s">
        <v>232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220</v>
      </c>
      <c r="IT632" s="2" t="s">
        <v>220</v>
      </c>
      <c r="IU632" s="2" t="s">
        <v>220</v>
      </c>
      <c r="IV632" s="2" t="s">
        <v>220</v>
      </c>
      <c r="IW632" s="2" t="s">
        <v>220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220</v>
      </c>
      <c r="JG632" s="2" t="s">
        <v>220</v>
      </c>
      <c r="JH632" s="2" t="s">
        <v>220</v>
      </c>
      <c r="JI632" s="2" t="s">
        <v>220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220</v>
      </c>
      <c r="JR632" s="2" t="s">
        <v>220</v>
      </c>
      <c r="JS632" s="2" t="s">
        <v>220</v>
      </c>
      <c r="JT632" s="2" t="s">
        <v>220</v>
      </c>
      <c r="JU632" s="2" t="s">
        <v>220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220</v>
      </c>
      <c r="KD632" s="2" t="s">
        <v>220</v>
      </c>
      <c r="KE632" s="2" t="s">
        <v>220</v>
      </c>
      <c r="KF632" s="2" t="s">
        <v>220</v>
      </c>
      <c r="KG632" s="2" t="s">
        <v>220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220</v>
      </c>
      <c r="KQ632" s="2" t="s">
        <v>220</v>
      </c>
      <c r="KR632" s="2" t="s">
        <v>220</v>
      </c>
      <c r="KS632" s="2" t="s">
        <v>220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220</v>
      </c>
      <c r="LB632" s="2" t="s">
        <v>220</v>
      </c>
      <c r="LC632" s="2" t="s">
        <v>220</v>
      </c>
      <c r="LD632" s="2" t="s">
        <v>220</v>
      </c>
      <c r="LE632" s="2" t="s">
        <v>220</v>
      </c>
      <c r="LF632" s="2" t="s">
        <v>220</v>
      </c>
      <c r="LG632" s="4"/>
      <c r="LH632" s="8"/>
      <c r="LI632" s="4">
        <v>2</v>
      </c>
      <c r="LJ632" s="8">
        <v>106.3</v>
      </c>
      <c r="LK632" s="7">
        <v>-1</v>
      </c>
      <c r="LL632" s="7">
        <v>-1</v>
      </c>
      <c r="LM632" s="2" t="s">
        <v>230</v>
      </c>
      <c r="LN632" s="2" t="s">
        <v>217</v>
      </c>
      <c r="LO632" s="2" t="s">
        <v>1026</v>
      </c>
      <c r="LP632" s="2" t="s">
        <v>1862</v>
      </c>
      <c r="LQ632" s="2" t="s">
        <v>232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220</v>
      </c>
      <c r="MM632" s="2" t="s">
        <v>220</v>
      </c>
      <c r="MN632" s="2" t="s">
        <v>220</v>
      </c>
      <c r="MO632" s="2" t="s">
        <v>220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230</v>
      </c>
      <c r="MX632" s="2" t="s">
        <v>274</v>
      </c>
      <c r="MY632" s="2" t="s">
        <v>1967</v>
      </c>
      <c r="MZ632" s="2" t="s">
        <v>4457</v>
      </c>
      <c r="NA632" s="2" t="s">
        <v>232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220</v>
      </c>
      <c r="NJ632" s="2" t="s">
        <v>220</v>
      </c>
      <c r="NK632" s="2" t="s">
        <v>220</v>
      </c>
      <c r="NL632" s="2" t="s">
        <v>220</v>
      </c>
      <c r="NM632" s="2" t="s">
        <v>220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220</v>
      </c>
      <c r="NV632" s="2" t="s">
        <v>220</v>
      </c>
      <c r="NW632" s="2" t="s">
        <v>220</v>
      </c>
      <c r="NX632" s="2" t="s">
        <v>220</v>
      </c>
      <c r="NY632" s="2" t="s">
        <v>220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220</v>
      </c>
      <c r="OI632" s="2" t="s">
        <v>220</v>
      </c>
      <c r="OJ632" s="2" t="s">
        <v>220</v>
      </c>
      <c r="OK632" s="2" t="s">
        <v>220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220</v>
      </c>
      <c r="OT632" s="2" t="s">
        <v>220</v>
      </c>
      <c r="OU632" s="2" t="s">
        <v>220</v>
      </c>
      <c r="OV632" s="2" t="s">
        <v>220</v>
      </c>
      <c r="OW632" s="2" t="s">
        <v>220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220</v>
      </c>
      <c r="PG632" s="2" t="s">
        <v>220</v>
      </c>
      <c r="PH632" s="2" t="s">
        <v>220</v>
      </c>
      <c r="PI632" s="2" t="s">
        <v>220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220</v>
      </c>
      <c r="PS632" s="2" t="s">
        <v>220</v>
      </c>
      <c r="PT632" s="2" t="s">
        <v>220</v>
      </c>
      <c r="PU632" s="2" t="s">
        <v>220</v>
      </c>
      <c r="PV632" s="2" t="s">
        <v>220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</row>
    <row r="633">
      <c r="A633" s="2" t="s">
        <v>4458</v>
      </c>
      <c r="B633" s="2" t="s">
        <v>209</v>
      </c>
      <c r="C633" s="2" t="s">
        <v>4347</v>
      </c>
      <c r="D633" s="2" t="s">
        <v>211</v>
      </c>
      <c r="E633" s="2" t="s">
        <v>4433</v>
      </c>
      <c r="F633" s="2" t="s">
        <v>4459</v>
      </c>
      <c r="G633" s="2" t="s">
        <v>4459</v>
      </c>
      <c r="H633" s="2" t="s">
        <v>4459</v>
      </c>
      <c r="I633" s="2" t="s">
        <v>4460</v>
      </c>
      <c r="J633" s="2" t="s">
        <v>2881</v>
      </c>
      <c r="K633" s="2" t="s">
        <v>2955</v>
      </c>
      <c r="L633" s="3">
        <v>47.61</v>
      </c>
      <c r="M633" s="3">
        <v>49.99</v>
      </c>
      <c r="N633" s="3">
        <v>99.99</v>
      </c>
      <c r="O633" s="2" t="s">
        <v>217</v>
      </c>
      <c r="P633" s="2" t="s">
        <v>538</v>
      </c>
      <c r="Q633" s="2" t="s">
        <v>219</v>
      </c>
      <c r="R633" s="2" t="s">
        <v>220</v>
      </c>
      <c r="S633" s="2" t="s">
        <v>4461</v>
      </c>
      <c r="T633" s="2" t="s">
        <v>4173</v>
      </c>
      <c r="U633" s="2" t="s">
        <v>4437</v>
      </c>
      <c r="V633" s="2" t="s">
        <v>1217</v>
      </c>
      <c r="W633" s="2" t="s">
        <v>954</v>
      </c>
      <c r="X633" s="2" t="s">
        <v>220</v>
      </c>
      <c r="Y633" s="2" t="s">
        <v>2088</v>
      </c>
      <c r="Z633" s="4"/>
      <c r="AA633" s="4">
        <f>=ROUNDDOWN({0},0)</f>
      </c>
      <c r="AB633" s="5"/>
      <c r="AC633" s="2" t="s">
        <v>220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/>
      <c r="AQ633" s="8"/>
      <c r="AR633" s="4">
        <v>3</v>
      </c>
      <c r="AS633" s="8">
        <v>133.97</v>
      </c>
      <c r="AT633" s="7">
        <v>-1</v>
      </c>
      <c r="AU633" s="7">
        <v>-1</v>
      </c>
      <c r="AV633" s="4" t="s">
        <v>220</v>
      </c>
      <c r="AW633" s="8" t="s">
        <v>220</v>
      </c>
      <c r="AX633" s="4">
        <v>3</v>
      </c>
      <c r="AY633" s="8">
        <v>133.97</v>
      </c>
      <c r="AZ633" s="7" t="s">
        <v>220</v>
      </c>
      <c r="BA633" s="7" t="s">
        <v>220</v>
      </c>
      <c r="BB633" s="7"/>
      <c r="BC633" s="4" t="s">
        <v>220</v>
      </c>
      <c r="BD633" s="8" t="s">
        <v>220</v>
      </c>
      <c r="BE633" s="4">
        <v>3</v>
      </c>
      <c r="BF633" s="8">
        <v>133.97</v>
      </c>
      <c r="BG633" s="7" t="s">
        <v>220</v>
      </c>
      <c r="BH633" s="7" t="s">
        <v>220</v>
      </c>
      <c r="BI633" s="7"/>
      <c r="BJ633" s="4"/>
      <c r="BK633" s="8"/>
      <c r="BL633" s="2" t="s">
        <v>4462</v>
      </c>
      <c r="BM633" s="7"/>
      <c r="BN633" s="7"/>
      <c r="BO633" s="4"/>
      <c r="BP633" s="8"/>
      <c r="BQ633" s="4"/>
      <c r="BR633" s="8"/>
      <c r="BS633" s="7"/>
      <c r="BT633" s="7"/>
      <c r="BU633" s="2" t="s">
        <v>220</v>
      </c>
      <c r="BV633" s="2" t="s">
        <v>220</v>
      </c>
      <c r="BW633" s="2" t="s">
        <v>220</v>
      </c>
      <c r="BX633" s="2" t="s">
        <v>220</v>
      </c>
      <c r="BY633" s="2" t="s">
        <v>220</v>
      </c>
      <c r="BZ633" s="2" t="s">
        <v>220</v>
      </c>
      <c r="CA633" s="4"/>
      <c r="CB633" s="8"/>
      <c r="CC633" s="4"/>
      <c r="CD633" s="8"/>
      <c r="CE633" s="7"/>
      <c r="CF633" s="7"/>
      <c r="CG633" s="2" t="s">
        <v>230</v>
      </c>
      <c r="CH633" s="2" t="s">
        <v>217</v>
      </c>
      <c r="CI633" s="2" t="s">
        <v>800</v>
      </c>
      <c r="CJ633" s="2" t="s">
        <v>1355</v>
      </c>
      <c r="CK633" s="2" t="s">
        <v>232</v>
      </c>
      <c r="CL633" s="2" t="s">
        <v>220</v>
      </c>
      <c r="CM633" s="4"/>
      <c r="CN633" s="8"/>
      <c r="CO633" s="4"/>
      <c r="CP633" s="8"/>
      <c r="CQ633" s="7"/>
      <c r="CR633" s="7"/>
      <c r="CS633" s="2" t="s">
        <v>230</v>
      </c>
      <c r="CT633" s="2" t="s">
        <v>270</v>
      </c>
      <c r="CU633" s="2" t="s">
        <v>934</v>
      </c>
      <c r="CV633" s="2" t="s">
        <v>220</v>
      </c>
      <c r="CW633" s="2" t="s">
        <v>232</v>
      </c>
      <c r="CX633" s="2" t="s">
        <v>220</v>
      </c>
      <c r="CY633" s="4"/>
      <c r="CZ633" s="8"/>
      <c r="DA633" s="4"/>
      <c r="DB633" s="8"/>
      <c r="DC633" s="7"/>
      <c r="DD633" s="7"/>
      <c r="DE633" s="2" t="s">
        <v>230</v>
      </c>
      <c r="DF633" s="2" t="s">
        <v>217</v>
      </c>
      <c r="DG633" s="2" t="s">
        <v>369</v>
      </c>
      <c r="DH633" s="2" t="s">
        <v>934</v>
      </c>
      <c r="DI633" s="2" t="s">
        <v>232</v>
      </c>
      <c r="DJ633" s="2" t="s">
        <v>220</v>
      </c>
      <c r="DK633" s="4"/>
      <c r="DL633" s="8"/>
      <c r="DM633" s="4"/>
      <c r="DN633" s="8"/>
      <c r="DO633" s="7"/>
      <c r="DP633" s="7"/>
      <c r="DQ633" s="2" t="s">
        <v>230</v>
      </c>
      <c r="DR633" s="2" t="s">
        <v>217</v>
      </c>
      <c r="DS633" s="2" t="s">
        <v>1817</v>
      </c>
      <c r="DT633" s="2" t="s">
        <v>1811</v>
      </c>
      <c r="DU633" s="2" t="s">
        <v>232</v>
      </c>
      <c r="DV633" s="2" t="s">
        <v>220</v>
      </c>
      <c r="DW633" s="4"/>
      <c r="DX633" s="8"/>
      <c r="DY633" s="4">
        <v>1</v>
      </c>
      <c r="DZ633" s="8">
        <v>49.99</v>
      </c>
      <c r="EA633" s="7">
        <v>-1</v>
      </c>
      <c r="EB633" s="7">
        <v>-1</v>
      </c>
      <c r="EC633" s="2" t="s">
        <v>230</v>
      </c>
      <c r="ED633" s="2" t="s">
        <v>270</v>
      </c>
      <c r="EE633" s="2" t="s">
        <v>4153</v>
      </c>
      <c r="EF633" s="2" t="s">
        <v>878</v>
      </c>
      <c r="EG633" s="2" t="s">
        <v>232</v>
      </c>
      <c r="EH633" s="2" t="s">
        <v>220</v>
      </c>
      <c r="EI633" s="4"/>
      <c r="EJ633" s="8"/>
      <c r="EK633" s="4"/>
      <c r="EL633" s="8"/>
      <c r="EM633" s="7"/>
      <c r="EN633" s="7"/>
      <c r="EO633" s="2" t="s">
        <v>230</v>
      </c>
      <c r="EP633" s="2" t="s">
        <v>270</v>
      </c>
      <c r="EQ633" s="2" t="s">
        <v>369</v>
      </c>
      <c r="ER633" s="2" t="s">
        <v>2094</v>
      </c>
      <c r="ES633" s="2" t="s">
        <v>232</v>
      </c>
      <c r="ET633" s="2" t="s">
        <v>220</v>
      </c>
      <c r="EU633" s="4"/>
      <c r="EV633" s="8"/>
      <c r="EW633" s="4">
        <v>2</v>
      </c>
      <c r="EX633" s="8">
        <v>83.98</v>
      </c>
      <c r="EY633" s="7">
        <v>-1</v>
      </c>
      <c r="EZ633" s="7">
        <v>-1</v>
      </c>
      <c r="FA633" s="2" t="s">
        <v>230</v>
      </c>
      <c r="FB633" s="2" t="s">
        <v>217</v>
      </c>
      <c r="FC633" s="2" t="s">
        <v>4415</v>
      </c>
      <c r="FD633" s="2" t="s">
        <v>574</v>
      </c>
      <c r="FE633" s="2" t="s">
        <v>232</v>
      </c>
      <c r="FF633" s="2" t="s">
        <v>220</v>
      </c>
      <c r="FG633" s="4"/>
      <c r="FH633" s="8"/>
      <c r="FI633" s="4"/>
      <c r="FJ633" s="8"/>
      <c r="FK633" s="7"/>
      <c r="FL633" s="7"/>
      <c r="FM633" s="2" t="s">
        <v>230</v>
      </c>
      <c r="FN633" s="2" t="s">
        <v>217</v>
      </c>
      <c r="FO633" s="2" t="s">
        <v>1352</v>
      </c>
      <c r="FP633" s="2" t="s">
        <v>934</v>
      </c>
      <c r="FQ633" s="2" t="s">
        <v>232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220</v>
      </c>
      <c r="GA633" s="2" t="s">
        <v>220</v>
      </c>
      <c r="GB633" s="2" t="s">
        <v>220</v>
      </c>
      <c r="GC633" s="2" t="s">
        <v>220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220</v>
      </c>
      <c r="GL633" s="2" t="s">
        <v>220</v>
      </c>
      <c r="GM633" s="2" t="s">
        <v>220</v>
      </c>
      <c r="GN633" s="2" t="s">
        <v>220</v>
      </c>
      <c r="GO633" s="2" t="s">
        <v>220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220</v>
      </c>
      <c r="GY633" s="2" t="s">
        <v>220</v>
      </c>
      <c r="GZ633" s="2" t="s">
        <v>220</v>
      </c>
      <c r="HA633" s="2" t="s">
        <v>220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220</v>
      </c>
      <c r="HJ633" s="2" t="s">
        <v>220</v>
      </c>
      <c r="HK633" s="2" t="s">
        <v>220</v>
      </c>
      <c r="HL633" s="2" t="s">
        <v>220</v>
      </c>
      <c r="HM633" s="2" t="s">
        <v>220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277</v>
      </c>
      <c r="HV633" s="2" t="s">
        <v>217</v>
      </c>
      <c r="HW633" s="2" t="s">
        <v>220</v>
      </c>
      <c r="HX633" s="2" t="s">
        <v>220</v>
      </c>
      <c r="HY633" s="2" t="s">
        <v>232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217</v>
      </c>
      <c r="II633" s="2" t="s">
        <v>1817</v>
      </c>
      <c r="IJ633" s="2" t="s">
        <v>220</v>
      </c>
      <c r="IK633" s="2" t="s">
        <v>232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220</v>
      </c>
      <c r="IU633" s="2" t="s">
        <v>220</v>
      </c>
      <c r="IV633" s="2" t="s">
        <v>220</v>
      </c>
      <c r="IW633" s="2" t="s">
        <v>220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220</v>
      </c>
      <c r="JF633" s="2" t="s">
        <v>220</v>
      </c>
      <c r="JG633" s="2" t="s">
        <v>220</v>
      </c>
      <c r="JH633" s="2" t="s">
        <v>220</v>
      </c>
      <c r="JI633" s="2" t="s">
        <v>220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220</v>
      </c>
      <c r="JR633" s="2" t="s">
        <v>220</v>
      </c>
      <c r="JS633" s="2" t="s">
        <v>220</v>
      </c>
      <c r="JT633" s="2" t="s">
        <v>220</v>
      </c>
      <c r="JU633" s="2" t="s">
        <v>220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220</v>
      </c>
      <c r="KD633" s="2" t="s">
        <v>220</v>
      </c>
      <c r="KE633" s="2" t="s">
        <v>220</v>
      </c>
      <c r="KF633" s="2" t="s">
        <v>220</v>
      </c>
      <c r="KG633" s="2" t="s">
        <v>220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220</v>
      </c>
      <c r="KQ633" s="2" t="s">
        <v>220</v>
      </c>
      <c r="KR633" s="2" t="s">
        <v>220</v>
      </c>
      <c r="KS633" s="2" t="s">
        <v>220</v>
      </c>
      <c r="KT633" s="2" t="s">
        <v>220</v>
      </c>
      <c r="KU633" s="4"/>
      <c r="KV633" s="8"/>
      <c r="KW633" s="4"/>
      <c r="KX633" s="8"/>
      <c r="KY633" s="7"/>
      <c r="KZ633" s="7"/>
      <c r="LA633" s="2" t="s">
        <v>220</v>
      </c>
      <c r="LB633" s="2" t="s">
        <v>220</v>
      </c>
      <c r="LC633" s="2" t="s">
        <v>220</v>
      </c>
      <c r="LD633" s="2" t="s">
        <v>220</v>
      </c>
      <c r="LE633" s="2" t="s">
        <v>220</v>
      </c>
      <c r="LF633" s="2" t="s">
        <v>220</v>
      </c>
      <c r="LG633" s="4"/>
      <c r="LH633" s="8"/>
      <c r="LI633" s="4"/>
      <c r="LJ633" s="8"/>
      <c r="LK633" s="7"/>
      <c r="LL633" s="7"/>
      <c r="LM633" s="2" t="s">
        <v>230</v>
      </c>
      <c r="LN633" s="2" t="s">
        <v>217</v>
      </c>
      <c r="LO633" s="2" t="s">
        <v>2052</v>
      </c>
      <c r="LP633" s="2" t="s">
        <v>3070</v>
      </c>
      <c r="LQ633" s="2" t="s">
        <v>232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220</v>
      </c>
      <c r="ML633" s="2" t="s">
        <v>220</v>
      </c>
      <c r="MM633" s="2" t="s">
        <v>220</v>
      </c>
      <c r="MN633" s="2" t="s">
        <v>220</v>
      </c>
      <c r="MO633" s="2" t="s">
        <v>220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230</v>
      </c>
      <c r="MX633" s="2" t="s">
        <v>274</v>
      </c>
      <c r="MY633" s="2" t="s">
        <v>1967</v>
      </c>
      <c r="MZ633" s="2" t="s">
        <v>1331</v>
      </c>
      <c r="NA633" s="2" t="s">
        <v>232</v>
      </c>
      <c r="NB633" s="2" t="s">
        <v>220</v>
      </c>
      <c r="NC633" s="4"/>
      <c r="ND633" s="8"/>
      <c r="NE633" s="4"/>
      <c r="NF633" s="8"/>
      <c r="NG633" s="7"/>
      <c r="NH633" s="7"/>
      <c r="NI633" s="2" t="s">
        <v>220</v>
      </c>
      <c r="NJ633" s="2" t="s">
        <v>220</v>
      </c>
      <c r="NK633" s="2" t="s">
        <v>220</v>
      </c>
      <c r="NL633" s="2" t="s">
        <v>220</v>
      </c>
      <c r="NM633" s="2" t="s">
        <v>220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220</v>
      </c>
      <c r="NV633" s="2" t="s">
        <v>220</v>
      </c>
      <c r="NW633" s="2" t="s">
        <v>220</v>
      </c>
      <c r="NX633" s="2" t="s">
        <v>220</v>
      </c>
      <c r="NY633" s="2" t="s">
        <v>220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220</v>
      </c>
      <c r="OI633" s="2" t="s">
        <v>220</v>
      </c>
      <c r="OJ633" s="2" t="s">
        <v>220</v>
      </c>
      <c r="OK633" s="2" t="s">
        <v>220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220</v>
      </c>
      <c r="OT633" s="2" t="s">
        <v>220</v>
      </c>
      <c r="OU633" s="2" t="s">
        <v>220</v>
      </c>
      <c r="OV633" s="2" t="s">
        <v>220</v>
      </c>
      <c r="OW633" s="2" t="s">
        <v>220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220</v>
      </c>
      <c r="PF633" s="2" t="s">
        <v>220</v>
      </c>
      <c r="PG633" s="2" t="s">
        <v>220</v>
      </c>
      <c r="PH633" s="2" t="s">
        <v>220</v>
      </c>
      <c r="PI633" s="2" t="s">
        <v>220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220</v>
      </c>
      <c r="PS633" s="2" t="s">
        <v>220</v>
      </c>
      <c r="PT633" s="2" t="s">
        <v>220</v>
      </c>
      <c r="PU633" s="2" t="s">
        <v>220</v>
      </c>
      <c r="PV633" s="2" t="s">
        <v>220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</row>
    <row r="634">
      <c r="A634" s="2" t="s">
        <v>4463</v>
      </c>
      <c r="B634" s="2" t="s">
        <v>209</v>
      </c>
      <c r="C634" s="2" t="s">
        <v>4347</v>
      </c>
      <c r="D634" s="2" t="s">
        <v>211</v>
      </c>
      <c r="E634" s="2" t="s">
        <v>4433</v>
      </c>
      <c r="F634" s="2" t="s">
        <v>4459</v>
      </c>
      <c r="G634" s="2" t="s">
        <v>4459</v>
      </c>
      <c r="H634" s="2" t="s">
        <v>4459</v>
      </c>
      <c r="I634" s="2" t="s">
        <v>4460</v>
      </c>
      <c r="J634" s="2" t="s">
        <v>1518</v>
      </c>
      <c r="K634" s="2" t="s">
        <v>2955</v>
      </c>
      <c r="L634" s="3">
        <v>52.38</v>
      </c>
      <c r="M634" s="3">
        <v>55</v>
      </c>
      <c r="N634" s="3">
        <v>109.99</v>
      </c>
      <c r="O634" s="2" t="s">
        <v>217</v>
      </c>
      <c r="P634" s="2" t="s">
        <v>538</v>
      </c>
      <c r="Q634" s="2" t="s">
        <v>219</v>
      </c>
      <c r="R634" s="2" t="s">
        <v>220</v>
      </c>
      <c r="S634" s="2" t="s">
        <v>4461</v>
      </c>
      <c r="T634" s="2" t="s">
        <v>4173</v>
      </c>
      <c r="U634" s="2" t="s">
        <v>4437</v>
      </c>
      <c r="V634" s="2" t="s">
        <v>1217</v>
      </c>
      <c r="W634" s="2" t="s">
        <v>954</v>
      </c>
      <c r="X634" s="2" t="s">
        <v>220</v>
      </c>
      <c r="Y634" s="2" t="s">
        <v>1014</v>
      </c>
      <c r="Z634" s="4"/>
      <c r="AA634" s="4">
        <f>=ROUNDDOWN({0},0)</f>
      </c>
      <c r="AB634" s="5">
        <v>1</v>
      </c>
      <c r="AC634" s="2" t="s">
        <v>220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220</v>
      </c>
      <c r="AW634" s="8" t="s">
        <v>220</v>
      </c>
      <c r="AX634" s="4" t="s">
        <v>220</v>
      </c>
      <c r="AY634" s="8" t="s">
        <v>220</v>
      </c>
      <c r="AZ634" s="7" t="s">
        <v>220</v>
      </c>
      <c r="BA634" s="7" t="s">
        <v>220</v>
      </c>
      <c r="BB634" s="7"/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/>
      <c r="BJ634" s="4"/>
      <c r="BK634" s="8"/>
      <c r="BL634" s="2" t="s">
        <v>220</v>
      </c>
      <c r="BM634" s="7"/>
      <c r="BN634" s="7"/>
      <c r="BO634" s="4"/>
      <c r="BP634" s="8"/>
      <c r="BQ634" s="4"/>
      <c r="BR634" s="8"/>
      <c r="BS634" s="7"/>
      <c r="BT634" s="7"/>
      <c r="BU634" s="2" t="s">
        <v>220</v>
      </c>
      <c r="BV634" s="2" t="s">
        <v>220</v>
      </c>
      <c r="BW634" s="2" t="s">
        <v>220</v>
      </c>
      <c r="BX634" s="2" t="s">
        <v>220</v>
      </c>
      <c r="BY634" s="2" t="s">
        <v>220</v>
      </c>
      <c r="BZ634" s="2" t="s">
        <v>220</v>
      </c>
      <c r="CA634" s="4"/>
      <c r="CB634" s="8"/>
      <c r="CC634" s="4"/>
      <c r="CD634" s="8"/>
      <c r="CE634" s="7"/>
      <c r="CF634" s="7"/>
      <c r="CG634" s="2" t="s">
        <v>230</v>
      </c>
      <c r="CH634" s="2" t="s">
        <v>217</v>
      </c>
      <c r="CI634" s="2" t="s">
        <v>800</v>
      </c>
      <c r="CJ634" s="2" t="s">
        <v>733</v>
      </c>
      <c r="CK634" s="2" t="s">
        <v>232</v>
      </c>
      <c r="CL634" s="2" t="s">
        <v>220</v>
      </c>
      <c r="CM634" s="4"/>
      <c r="CN634" s="8"/>
      <c r="CO634" s="4"/>
      <c r="CP634" s="8"/>
      <c r="CQ634" s="7"/>
      <c r="CR634" s="7"/>
      <c r="CS634" s="2" t="s">
        <v>230</v>
      </c>
      <c r="CT634" s="2" t="s">
        <v>270</v>
      </c>
      <c r="CU634" s="2" t="s">
        <v>934</v>
      </c>
      <c r="CV634" s="2" t="s">
        <v>220</v>
      </c>
      <c r="CW634" s="2" t="s">
        <v>232</v>
      </c>
      <c r="CX634" s="2" t="s">
        <v>220</v>
      </c>
      <c r="CY634" s="4"/>
      <c r="CZ634" s="8"/>
      <c r="DA634" s="4"/>
      <c r="DB634" s="8"/>
      <c r="DC634" s="7"/>
      <c r="DD634" s="7"/>
      <c r="DE634" s="2" t="s">
        <v>230</v>
      </c>
      <c r="DF634" s="2" t="s">
        <v>217</v>
      </c>
      <c r="DG634" s="2" t="s">
        <v>369</v>
      </c>
      <c r="DH634" s="2" t="s">
        <v>934</v>
      </c>
      <c r="DI634" s="2" t="s">
        <v>232</v>
      </c>
      <c r="DJ634" s="2" t="s">
        <v>220</v>
      </c>
      <c r="DK634" s="4"/>
      <c r="DL634" s="8"/>
      <c r="DM634" s="4"/>
      <c r="DN634" s="8"/>
      <c r="DO634" s="7"/>
      <c r="DP634" s="7"/>
      <c r="DQ634" s="2" t="s">
        <v>230</v>
      </c>
      <c r="DR634" s="2" t="s">
        <v>217</v>
      </c>
      <c r="DS634" s="2" t="s">
        <v>1817</v>
      </c>
      <c r="DT634" s="2" t="s">
        <v>1352</v>
      </c>
      <c r="DU634" s="2" t="s">
        <v>232</v>
      </c>
      <c r="DV634" s="2" t="s">
        <v>220</v>
      </c>
      <c r="DW634" s="4"/>
      <c r="DX634" s="8"/>
      <c r="DY634" s="4"/>
      <c r="DZ634" s="8"/>
      <c r="EA634" s="7"/>
      <c r="EB634" s="7"/>
      <c r="EC634" s="2" t="s">
        <v>230</v>
      </c>
      <c r="ED634" s="2" t="s">
        <v>270</v>
      </c>
      <c r="EE634" s="2" t="s">
        <v>4153</v>
      </c>
      <c r="EF634" s="2" t="s">
        <v>1357</v>
      </c>
      <c r="EG634" s="2" t="s">
        <v>232</v>
      </c>
      <c r="EH634" s="2" t="s">
        <v>220</v>
      </c>
      <c r="EI634" s="4"/>
      <c r="EJ634" s="8"/>
      <c r="EK634" s="4"/>
      <c r="EL634" s="8"/>
      <c r="EM634" s="7"/>
      <c r="EN634" s="7"/>
      <c r="EO634" s="2" t="s">
        <v>230</v>
      </c>
      <c r="EP634" s="2" t="s">
        <v>270</v>
      </c>
      <c r="EQ634" s="2" t="s">
        <v>369</v>
      </c>
      <c r="ER634" s="2" t="s">
        <v>376</v>
      </c>
      <c r="ES634" s="2" t="s">
        <v>232</v>
      </c>
      <c r="ET634" s="2" t="s">
        <v>220</v>
      </c>
      <c r="EU634" s="4"/>
      <c r="EV634" s="8"/>
      <c r="EW634" s="4"/>
      <c r="EX634" s="8"/>
      <c r="EY634" s="7"/>
      <c r="EZ634" s="7"/>
      <c r="FA634" s="2" t="s">
        <v>230</v>
      </c>
      <c r="FB634" s="2" t="s">
        <v>217</v>
      </c>
      <c r="FC634" s="2" t="s">
        <v>4415</v>
      </c>
      <c r="FD634" s="2" t="s">
        <v>810</v>
      </c>
      <c r="FE634" s="2" t="s">
        <v>232</v>
      </c>
      <c r="FF634" s="2" t="s">
        <v>220</v>
      </c>
      <c r="FG634" s="4"/>
      <c r="FH634" s="8"/>
      <c r="FI634" s="4"/>
      <c r="FJ634" s="8"/>
      <c r="FK634" s="7"/>
      <c r="FL634" s="7"/>
      <c r="FM634" s="2" t="s">
        <v>230</v>
      </c>
      <c r="FN634" s="2" t="s">
        <v>217</v>
      </c>
      <c r="FO634" s="2" t="s">
        <v>1352</v>
      </c>
      <c r="FP634" s="2" t="s">
        <v>377</v>
      </c>
      <c r="FQ634" s="2" t="s">
        <v>232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220</v>
      </c>
      <c r="GA634" s="2" t="s">
        <v>220</v>
      </c>
      <c r="GB634" s="2" t="s">
        <v>220</v>
      </c>
      <c r="GC634" s="2" t="s">
        <v>220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220</v>
      </c>
      <c r="GL634" s="2" t="s">
        <v>220</v>
      </c>
      <c r="GM634" s="2" t="s">
        <v>220</v>
      </c>
      <c r="GN634" s="2" t="s">
        <v>220</v>
      </c>
      <c r="GO634" s="2" t="s">
        <v>220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220</v>
      </c>
      <c r="GY634" s="2" t="s">
        <v>220</v>
      </c>
      <c r="GZ634" s="2" t="s">
        <v>220</v>
      </c>
      <c r="HA634" s="2" t="s">
        <v>220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220</v>
      </c>
      <c r="HJ634" s="2" t="s">
        <v>220</v>
      </c>
      <c r="HK634" s="2" t="s">
        <v>220</v>
      </c>
      <c r="HL634" s="2" t="s">
        <v>220</v>
      </c>
      <c r="HM634" s="2" t="s">
        <v>220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277</v>
      </c>
      <c r="HV634" s="2" t="s">
        <v>217</v>
      </c>
      <c r="HW634" s="2" t="s">
        <v>220</v>
      </c>
      <c r="HX634" s="2" t="s">
        <v>220</v>
      </c>
      <c r="HY634" s="2" t="s">
        <v>232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230</v>
      </c>
      <c r="IH634" s="2" t="s">
        <v>217</v>
      </c>
      <c r="II634" s="2" t="s">
        <v>1817</v>
      </c>
      <c r="IJ634" s="2" t="s">
        <v>220</v>
      </c>
      <c r="IK634" s="2" t="s">
        <v>232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220</v>
      </c>
      <c r="IU634" s="2" t="s">
        <v>220</v>
      </c>
      <c r="IV634" s="2" t="s">
        <v>220</v>
      </c>
      <c r="IW634" s="2" t="s">
        <v>220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220</v>
      </c>
      <c r="JG634" s="2" t="s">
        <v>220</v>
      </c>
      <c r="JH634" s="2" t="s">
        <v>220</v>
      </c>
      <c r="JI634" s="2" t="s">
        <v>220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220</v>
      </c>
      <c r="JR634" s="2" t="s">
        <v>220</v>
      </c>
      <c r="JS634" s="2" t="s">
        <v>220</v>
      </c>
      <c r="JT634" s="2" t="s">
        <v>220</v>
      </c>
      <c r="JU634" s="2" t="s">
        <v>220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220</v>
      </c>
      <c r="KD634" s="2" t="s">
        <v>220</v>
      </c>
      <c r="KE634" s="2" t="s">
        <v>220</v>
      </c>
      <c r="KF634" s="2" t="s">
        <v>220</v>
      </c>
      <c r="KG634" s="2" t="s">
        <v>220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220</v>
      </c>
      <c r="KQ634" s="2" t="s">
        <v>220</v>
      </c>
      <c r="KR634" s="2" t="s">
        <v>220</v>
      </c>
      <c r="KS634" s="2" t="s">
        <v>220</v>
      </c>
      <c r="KT634" s="2" t="s">
        <v>220</v>
      </c>
      <c r="KU634" s="4"/>
      <c r="KV634" s="8"/>
      <c r="KW634" s="4"/>
      <c r="KX634" s="8"/>
      <c r="KY634" s="7"/>
      <c r="KZ634" s="7"/>
      <c r="LA634" s="2" t="s">
        <v>220</v>
      </c>
      <c r="LB634" s="2" t="s">
        <v>220</v>
      </c>
      <c r="LC634" s="2" t="s">
        <v>220</v>
      </c>
      <c r="LD634" s="2" t="s">
        <v>220</v>
      </c>
      <c r="LE634" s="2" t="s">
        <v>220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230</v>
      </c>
      <c r="LN634" s="2" t="s">
        <v>217</v>
      </c>
      <c r="LO634" s="2" t="s">
        <v>2052</v>
      </c>
      <c r="LP634" s="2" t="s">
        <v>486</v>
      </c>
      <c r="LQ634" s="2" t="s">
        <v>232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2" t="s">
        <v>220</v>
      </c>
      <c r="ME634" s="4"/>
      <c r="MF634" s="8"/>
      <c r="MG634" s="4"/>
      <c r="MH634" s="8"/>
      <c r="MI634" s="7"/>
      <c r="MJ634" s="7"/>
      <c r="MK634" s="2" t="s">
        <v>220</v>
      </c>
      <c r="ML634" s="2" t="s">
        <v>220</v>
      </c>
      <c r="MM634" s="2" t="s">
        <v>220</v>
      </c>
      <c r="MN634" s="2" t="s">
        <v>220</v>
      </c>
      <c r="MO634" s="2" t="s">
        <v>220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230</v>
      </c>
      <c r="MX634" s="2" t="s">
        <v>274</v>
      </c>
      <c r="MY634" s="2" t="s">
        <v>1967</v>
      </c>
      <c r="MZ634" s="2" t="s">
        <v>937</v>
      </c>
      <c r="NA634" s="2" t="s">
        <v>232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220</v>
      </c>
      <c r="NJ634" s="2" t="s">
        <v>220</v>
      </c>
      <c r="NK634" s="2" t="s">
        <v>220</v>
      </c>
      <c r="NL634" s="2" t="s">
        <v>220</v>
      </c>
      <c r="NM634" s="2" t="s">
        <v>220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220</v>
      </c>
      <c r="NV634" s="2" t="s">
        <v>220</v>
      </c>
      <c r="NW634" s="2" t="s">
        <v>220</v>
      </c>
      <c r="NX634" s="2" t="s">
        <v>220</v>
      </c>
      <c r="NY634" s="2" t="s">
        <v>220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220</v>
      </c>
      <c r="OI634" s="2" t="s">
        <v>220</v>
      </c>
      <c r="OJ634" s="2" t="s">
        <v>220</v>
      </c>
      <c r="OK634" s="2" t="s">
        <v>220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220</v>
      </c>
      <c r="OU634" s="2" t="s">
        <v>220</v>
      </c>
      <c r="OV634" s="2" t="s">
        <v>220</v>
      </c>
      <c r="OW634" s="2" t="s">
        <v>220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220</v>
      </c>
      <c r="PF634" s="2" t="s">
        <v>220</v>
      </c>
      <c r="PG634" s="2" t="s">
        <v>220</v>
      </c>
      <c r="PH634" s="2" t="s">
        <v>220</v>
      </c>
      <c r="PI634" s="2" t="s">
        <v>220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220</v>
      </c>
      <c r="PS634" s="2" t="s">
        <v>220</v>
      </c>
      <c r="PT634" s="2" t="s">
        <v>220</v>
      </c>
      <c r="PU634" s="2" t="s">
        <v>220</v>
      </c>
      <c r="PV634" s="2" t="s">
        <v>220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</row>
    <row r="635">
      <c r="A635" s="2" t="s">
        <v>4464</v>
      </c>
      <c r="B635" s="2" t="s">
        <v>209</v>
      </c>
      <c r="C635" s="2" t="s">
        <v>4347</v>
      </c>
      <c r="D635" s="2" t="s">
        <v>211</v>
      </c>
      <c r="E635" s="2" t="s">
        <v>4433</v>
      </c>
      <c r="F635" s="2" t="s">
        <v>4459</v>
      </c>
      <c r="G635" s="2" t="s">
        <v>4459</v>
      </c>
      <c r="H635" s="2" t="s">
        <v>4459</v>
      </c>
      <c r="I635" s="2" t="s">
        <v>4460</v>
      </c>
      <c r="J635" s="2" t="s">
        <v>2881</v>
      </c>
      <c r="K635" s="2" t="s">
        <v>4465</v>
      </c>
      <c r="L635" s="3">
        <v>47.61</v>
      </c>
      <c r="M635" s="3">
        <v>49.99</v>
      </c>
      <c r="N635" s="3">
        <v>99.99</v>
      </c>
      <c r="O635" s="2" t="s">
        <v>217</v>
      </c>
      <c r="P635" s="2" t="s">
        <v>538</v>
      </c>
      <c r="Q635" s="2" t="s">
        <v>219</v>
      </c>
      <c r="R635" s="2" t="s">
        <v>220</v>
      </c>
      <c r="S635" s="2" t="s">
        <v>4466</v>
      </c>
      <c r="T635" s="2" t="s">
        <v>4173</v>
      </c>
      <c r="U635" s="2" t="s">
        <v>4437</v>
      </c>
      <c r="V635" s="2" t="s">
        <v>1217</v>
      </c>
      <c r="W635" s="2" t="s">
        <v>954</v>
      </c>
      <c r="X635" s="2" t="s">
        <v>220</v>
      </c>
      <c r="Y635" s="2" t="s">
        <v>2088</v>
      </c>
      <c r="Z635" s="4"/>
      <c r="AA635" s="4">
        <f>=ROUNDDOWN({0},0)</f>
      </c>
      <c r="AB635" s="5"/>
      <c r="AC635" s="2" t="s">
        <v>220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220</v>
      </c>
      <c r="AW635" s="8" t="s">
        <v>220</v>
      </c>
      <c r="AX635" s="4" t="s">
        <v>220</v>
      </c>
      <c r="AY635" s="8" t="s">
        <v>220</v>
      </c>
      <c r="AZ635" s="7" t="s">
        <v>220</v>
      </c>
      <c r="BA635" s="7" t="s">
        <v>220</v>
      </c>
      <c r="BB635" s="7"/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/>
      <c r="BJ635" s="4"/>
      <c r="BK635" s="8"/>
      <c r="BL635" s="2" t="s">
        <v>220</v>
      </c>
      <c r="BM635" s="7"/>
      <c r="BN635" s="7"/>
      <c r="BO635" s="4"/>
      <c r="BP635" s="8"/>
      <c r="BQ635" s="4"/>
      <c r="BR635" s="8"/>
      <c r="BS635" s="7"/>
      <c r="BT635" s="7"/>
      <c r="BU635" s="2" t="s">
        <v>220</v>
      </c>
      <c r="BV635" s="2" t="s">
        <v>220</v>
      </c>
      <c r="BW635" s="2" t="s">
        <v>220</v>
      </c>
      <c r="BX635" s="2" t="s">
        <v>220</v>
      </c>
      <c r="BY635" s="2" t="s">
        <v>220</v>
      </c>
      <c r="BZ635" s="2" t="s">
        <v>220</v>
      </c>
      <c r="CA635" s="4"/>
      <c r="CB635" s="8"/>
      <c r="CC635" s="4"/>
      <c r="CD635" s="8"/>
      <c r="CE635" s="7"/>
      <c r="CF635" s="7"/>
      <c r="CG635" s="2" t="s">
        <v>230</v>
      </c>
      <c r="CH635" s="2" t="s">
        <v>217</v>
      </c>
      <c r="CI635" s="2" t="s">
        <v>800</v>
      </c>
      <c r="CJ635" s="2" t="s">
        <v>803</v>
      </c>
      <c r="CK635" s="2" t="s">
        <v>232</v>
      </c>
      <c r="CL635" s="2" t="s">
        <v>220</v>
      </c>
      <c r="CM635" s="4"/>
      <c r="CN635" s="8"/>
      <c r="CO635" s="4"/>
      <c r="CP635" s="8"/>
      <c r="CQ635" s="7"/>
      <c r="CR635" s="7"/>
      <c r="CS635" s="2" t="s">
        <v>230</v>
      </c>
      <c r="CT635" s="2" t="s">
        <v>270</v>
      </c>
      <c r="CU635" s="2" t="s">
        <v>934</v>
      </c>
      <c r="CV635" s="2" t="s">
        <v>220</v>
      </c>
      <c r="CW635" s="2" t="s">
        <v>232</v>
      </c>
      <c r="CX635" s="2" t="s">
        <v>220</v>
      </c>
      <c r="CY635" s="4"/>
      <c r="CZ635" s="8"/>
      <c r="DA635" s="4"/>
      <c r="DB635" s="8"/>
      <c r="DC635" s="7"/>
      <c r="DD635" s="7"/>
      <c r="DE635" s="2" t="s">
        <v>230</v>
      </c>
      <c r="DF635" s="2" t="s">
        <v>217</v>
      </c>
      <c r="DG635" s="2" t="s">
        <v>369</v>
      </c>
      <c r="DH635" s="2" t="s">
        <v>934</v>
      </c>
      <c r="DI635" s="2" t="s">
        <v>232</v>
      </c>
      <c r="DJ635" s="2" t="s">
        <v>220</v>
      </c>
      <c r="DK635" s="4"/>
      <c r="DL635" s="8"/>
      <c r="DM635" s="4"/>
      <c r="DN635" s="8"/>
      <c r="DO635" s="7"/>
      <c r="DP635" s="7"/>
      <c r="DQ635" s="2" t="s">
        <v>230</v>
      </c>
      <c r="DR635" s="2" t="s">
        <v>217</v>
      </c>
      <c r="DS635" s="2" t="s">
        <v>1817</v>
      </c>
      <c r="DT635" s="2" t="s">
        <v>4429</v>
      </c>
      <c r="DU635" s="2" t="s">
        <v>232</v>
      </c>
      <c r="DV635" s="2" t="s">
        <v>220</v>
      </c>
      <c r="DW635" s="4"/>
      <c r="DX635" s="8"/>
      <c r="DY635" s="4"/>
      <c r="DZ635" s="8"/>
      <c r="EA635" s="7"/>
      <c r="EB635" s="7"/>
      <c r="EC635" s="2" t="s">
        <v>230</v>
      </c>
      <c r="ED635" s="2" t="s">
        <v>270</v>
      </c>
      <c r="EE635" s="2" t="s">
        <v>4153</v>
      </c>
      <c r="EF635" s="2" t="s">
        <v>1355</v>
      </c>
      <c r="EG635" s="2" t="s">
        <v>232</v>
      </c>
      <c r="EH635" s="2" t="s">
        <v>220</v>
      </c>
      <c r="EI635" s="4"/>
      <c r="EJ635" s="8"/>
      <c r="EK635" s="4"/>
      <c r="EL635" s="8"/>
      <c r="EM635" s="7"/>
      <c r="EN635" s="7"/>
      <c r="EO635" s="2" t="s">
        <v>230</v>
      </c>
      <c r="EP635" s="2" t="s">
        <v>270</v>
      </c>
      <c r="EQ635" s="2" t="s">
        <v>369</v>
      </c>
      <c r="ER635" s="2" t="s">
        <v>546</v>
      </c>
      <c r="ES635" s="2" t="s">
        <v>232</v>
      </c>
      <c r="ET635" s="2" t="s">
        <v>220</v>
      </c>
      <c r="EU635" s="4"/>
      <c r="EV635" s="8"/>
      <c r="EW635" s="4"/>
      <c r="EX635" s="8"/>
      <c r="EY635" s="7"/>
      <c r="EZ635" s="7"/>
      <c r="FA635" s="2" t="s">
        <v>230</v>
      </c>
      <c r="FB635" s="2" t="s">
        <v>217</v>
      </c>
      <c r="FC635" s="2" t="s">
        <v>4415</v>
      </c>
      <c r="FD635" s="2" t="s">
        <v>1067</v>
      </c>
      <c r="FE635" s="2" t="s">
        <v>232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217</v>
      </c>
      <c r="FO635" s="2" t="s">
        <v>1352</v>
      </c>
      <c r="FP635" s="2" t="s">
        <v>3411</v>
      </c>
      <c r="FQ635" s="2" t="s">
        <v>232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220</v>
      </c>
      <c r="GA635" s="2" t="s">
        <v>220</v>
      </c>
      <c r="GB635" s="2" t="s">
        <v>220</v>
      </c>
      <c r="GC635" s="2" t="s">
        <v>220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220</v>
      </c>
      <c r="GL635" s="2" t="s">
        <v>220</v>
      </c>
      <c r="GM635" s="2" t="s">
        <v>220</v>
      </c>
      <c r="GN635" s="2" t="s">
        <v>220</v>
      </c>
      <c r="GO635" s="2" t="s">
        <v>220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220</v>
      </c>
      <c r="GY635" s="2" t="s">
        <v>220</v>
      </c>
      <c r="GZ635" s="2" t="s">
        <v>220</v>
      </c>
      <c r="HA635" s="2" t="s">
        <v>220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220</v>
      </c>
      <c r="HJ635" s="2" t="s">
        <v>220</v>
      </c>
      <c r="HK635" s="2" t="s">
        <v>220</v>
      </c>
      <c r="HL635" s="2" t="s">
        <v>220</v>
      </c>
      <c r="HM635" s="2" t="s">
        <v>220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277</v>
      </c>
      <c r="HV635" s="2" t="s">
        <v>217</v>
      </c>
      <c r="HW635" s="2" t="s">
        <v>220</v>
      </c>
      <c r="HX635" s="2" t="s">
        <v>220</v>
      </c>
      <c r="HY635" s="2" t="s">
        <v>232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217</v>
      </c>
      <c r="II635" s="2" t="s">
        <v>1817</v>
      </c>
      <c r="IJ635" s="2" t="s">
        <v>2118</v>
      </c>
      <c r="IK635" s="2" t="s">
        <v>232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220</v>
      </c>
      <c r="IU635" s="2" t="s">
        <v>220</v>
      </c>
      <c r="IV635" s="2" t="s">
        <v>220</v>
      </c>
      <c r="IW635" s="2" t="s">
        <v>220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220</v>
      </c>
      <c r="JG635" s="2" t="s">
        <v>220</v>
      </c>
      <c r="JH635" s="2" t="s">
        <v>220</v>
      </c>
      <c r="JI635" s="2" t="s">
        <v>220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220</v>
      </c>
      <c r="JR635" s="2" t="s">
        <v>220</v>
      </c>
      <c r="JS635" s="2" t="s">
        <v>220</v>
      </c>
      <c r="JT635" s="2" t="s">
        <v>220</v>
      </c>
      <c r="JU635" s="2" t="s">
        <v>220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220</v>
      </c>
      <c r="KE635" s="2" t="s">
        <v>220</v>
      </c>
      <c r="KF635" s="2" t="s">
        <v>220</v>
      </c>
      <c r="KG635" s="2" t="s">
        <v>220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220</v>
      </c>
      <c r="KQ635" s="2" t="s">
        <v>220</v>
      </c>
      <c r="KR635" s="2" t="s">
        <v>220</v>
      </c>
      <c r="KS635" s="2" t="s">
        <v>220</v>
      </c>
      <c r="KT635" s="2" t="s">
        <v>220</v>
      </c>
      <c r="KU635" s="4"/>
      <c r="KV635" s="8"/>
      <c r="KW635" s="4"/>
      <c r="KX635" s="8"/>
      <c r="KY635" s="7"/>
      <c r="KZ635" s="7"/>
      <c r="LA635" s="2" t="s">
        <v>220</v>
      </c>
      <c r="LB635" s="2" t="s">
        <v>220</v>
      </c>
      <c r="LC635" s="2" t="s">
        <v>220</v>
      </c>
      <c r="LD635" s="2" t="s">
        <v>220</v>
      </c>
      <c r="LE635" s="2" t="s">
        <v>220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230</v>
      </c>
      <c r="LN635" s="2" t="s">
        <v>217</v>
      </c>
      <c r="LO635" s="2" t="s">
        <v>2052</v>
      </c>
      <c r="LP635" s="2" t="s">
        <v>1862</v>
      </c>
      <c r="LQ635" s="2" t="s">
        <v>232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220</v>
      </c>
      <c r="ML635" s="2" t="s">
        <v>220</v>
      </c>
      <c r="MM635" s="2" t="s">
        <v>220</v>
      </c>
      <c r="MN635" s="2" t="s">
        <v>220</v>
      </c>
      <c r="MO635" s="2" t="s">
        <v>220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274</v>
      </c>
      <c r="MY635" s="2" t="s">
        <v>1967</v>
      </c>
      <c r="MZ635" s="2" t="s">
        <v>352</v>
      </c>
      <c r="NA635" s="2" t="s">
        <v>232</v>
      </c>
      <c r="NB635" s="2" t="s">
        <v>220</v>
      </c>
      <c r="NC635" s="4"/>
      <c r="ND635" s="8"/>
      <c r="NE635" s="4"/>
      <c r="NF635" s="8"/>
      <c r="NG635" s="7"/>
      <c r="NH635" s="7"/>
      <c r="NI635" s="2" t="s">
        <v>220</v>
      </c>
      <c r="NJ635" s="2" t="s">
        <v>220</v>
      </c>
      <c r="NK635" s="2" t="s">
        <v>220</v>
      </c>
      <c r="NL635" s="2" t="s">
        <v>220</v>
      </c>
      <c r="NM635" s="2" t="s">
        <v>220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220</v>
      </c>
      <c r="NV635" s="2" t="s">
        <v>220</v>
      </c>
      <c r="NW635" s="2" t="s">
        <v>220</v>
      </c>
      <c r="NX635" s="2" t="s">
        <v>220</v>
      </c>
      <c r="NY635" s="2" t="s">
        <v>220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220</v>
      </c>
      <c r="OI635" s="2" t="s">
        <v>220</v>
      </c>
      <c r="OJ635" s="2" t="s">
        <v>220</v>
      </c>
      <c r="OK635" s="2" t="s">
        <v>220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220</v>
      </c>
      <c r="OU635" s="2" t="s">
        <v>220</v>
      </c>
      <c r="OV635" s="2" t="s">
        <v>220</v>
      </c>
      <c r="OW635" s="2" t="s">
        <v>220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220</v>
      </c>
      <c r="PF635" s="2" t="s">
        <v>220</v>
      </c>
      <c r="PG635" s="2" t="s">
        <v>220</v>
      </c>
      <c r="PH635" s="2" t="s">
        <v>220</v>
      </c>
      <c r="PI635" s="2" t="s">
        <v>220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220</v>
      </c>
      <c r="PS635" s="2" t="s">
        <v>220</v>
      </c>
      <c r="PT635" s="2" t="s">
        <v>220</v>
      </c>
      <c r="PU635" s="2" t="s">
        <v>220</v>
      </c>
      <c r="PV635" s="2" t="s">
        <v>220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</row>
    <row r="636">
      <c r="A636" s="2" t="s">
        <v>4467</v>
      </c>
      <c r="B636" s="2" t="s">
        <v>209</v>
      </c>
      <c r="C636" s="2" t="s">
        <v>4347</v>
      </c>
      <c r="D636" s="2" t="s">
        <v>211</v>
      </c>
      <c r="E636" s="2" t="s">
        <v>4433</v>
      </c>
      <c r="F636" s="2" t="s">
        <v>4459</v>
      </c>
      <c r="G636" s="2" t="s">
        <v>4459</v>
      </c>
      <c r="H636" s="2" t="s">
        <v>4459</v>
      </c>
      <c r="I636" s="2" t="s">
        <v>4460</v>
      </c>
      <c r="J636" s="2" t="s">
        <v>1518</v>
      </c>
      <c r="K636" s="2" t="s">
        <v>4465</v>
      </c>
      <c r="L636" s="3">
        <v>52.38</v>
      </c>
      <c r="M636" s="3">
        <v>55</v>
      </c>
      <c r="N636" s="3">
        <v>109.99</v>
      </c>
      <c r="O636" s="2" t="s">
        <v>217</v>
      </c>
      <c r="P636" s="2" t="s">
        <v>538</v>
      </c>
      <c r="Q636" s="2" t="s">
        <v>219</v>
      </c>
      <c r="R636" s="2" t="s">
        <v>220</v>
      </c>
      <c r="S636" s="2" t="s">
        <v>4466</v>
      </c>
      <c r="T636" s="2" t="s">
        <v>4173</v>
      </c>
      <c r="U636" s="2" t="s">
        <v>4437</v>
      </c>
      <c r="V636" s="2" t="s">
        <v>1217</v>
      </c>
      <c r="W636" s="2" t="s">
        <v>954</v>
      </c>
      <c r="X636" s="2" t="s">
        <v>220</v>
      </c>
      <c r="Y636" s="2" t="s">
        <v>2088</v>
      </c>
      <c r="Z636" s="4"/>
      <c r="AA636" s="4">
        <f>=ROUNDDOWN({0},0)</f>
      </c>
      <c r="AB636" s="5">
        <v>1</v>
      </c>
      <c r="AC636" s="2" t="s">
        <v>220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220</v>
      </c>
      <c r="AW636" s="8" t="s">
        <v>220</v>
      </c>
      <c r="AX636" s="4" t="s">
        <v>220</v>
      </c>
      <c r="AY636" s="8" t="s">
        <v>220</v>
      </c>
      <c r="AZ636" s="7" t="s">
        <v>220</v>
      </c>
      <c r="BA636" s="7" t="s">
        <v>220</v>
      </c>
      <c r="BB636" s="7"/>
      <c r="BC636" s="4" t="s">
        <v>220</v>
      </c>
      <c r="BD636" s="8" t="s">
        <v>220</v>
      </c>
      <c r="BE636" s="4" t="s">
        <v>220</v>
      </c>
      <c r="BF636" s="8" t="s">
        <v>220</v>
      </c>
      <c r="BG636" s="7" t="s">
        <v>220</v>
      </c>
      <c r="BH636" s="7" t="s">
        <v>220</v>
      </c>
      <c r="BI636" s="7"/>
      <c r="BJ636" s="4"/>
      <c r="BK636" s="8"/>
      <c r="BL636" s="2" t="s">
        <v>220</v>
      </c>
      <c r="BM636" s="7"/>
      <c r="BN636" s="7"/>
      <c r="BO636" s="4"/>
      <c r="BP636" s="8"/>
      <c r="BQ636" s="4"/>
      <c r="BR636" s="8"/>
      <c r="BS636" s="7"/>
      <c r="BT636" s="7"/>
      <c r="BU636" s="2" t="s">
        <v>220</v>
      </c>
      <c r="BV636" s="2" t="s">
        <v>220</v>
      </c>
      <c r="BW636" s="2" t="s">
        <v>220</v>
      </c>
      <c r="BX636" s="2" t="s">
        <v>220</v>
      </c>
      <c r="BY636" s="2" t="s">
        <v>220</v>
      </c>
      <c r="BZ636" s="2" t="s">
        <v>220</v>
      </c>
      <c r="CA636" s="4"/>
      <c r="CB636" s="8"/>
      <c r="CC636" s="4"/>
      <c r="CD636" s="8"/>
      <c r="CE636" s="7"/>
      <c r="CF636" s="7"/>
      <c r="CG636" s="2" t="s">
        <v>230</v>
      </c>
      <c r="CH636" s="2" t="s">
        <v>217</v>
      </c>
      <c r="CI636" s="2" t="s">
        <v>800</v>
      </c>
      <c r="CJ636" s="2" t="s">
        <v>4468</v>
      </c>
      <c r="CK636" s="2" t="s">
        <v>232</v>
      </c>
      <c r="CL636" s="2" t="s">
        <v>220</v>
      </c>
      <c r="CM636" s="4"/>
      <c r="CN636" s="8"/>
      <c r="CO636" s="4"/>
      <c r="CP636" s="8"/>
      <c r="CQ636" s="7"/>
      <c r="CR636" s="7"/>
      <c r="CS636" s="2" t="s">
        <v>230</v>
      </c>
      <c r="CT636" s="2" t="s">
        <v>270</v>
      </c>
      <c r="CU636" s="2" t="s">
        <v>934</v>
      </c>
      <c r="CV636" s="2" t="s">
        <v>220</v>
      </c>
      <c r="CW636" s="2" t="s">
        <v>232</v>
      </c>
      <c r="CX636" s="2" t="s">
        <v>220</v>
      </c>
      <c r="CY636" s="4"/>
      <c r="CZ636" s="8"/>
      <c r="DA636" s="4"/>
      <c r="DB636" s="8"/>
      <c r="DC636" s="7"/>
      <c r="DD636" s="7"/>
      <c r="DE636" s="2" t="s">
        <v>230</v>
      </c>
      <c r="DF636" s="2" t="s">
        <v>217</v>
      </c>
      <c r="DG636" s="2" t="s">
        <v>369</v>
      </c>
      <c r="DH636" s="2" t="s">
        <v>1060</v>
      </c>
      <c r="DI636" s="2" t="s">
        <v>232</v>
      </c>
      <c r="DJ636" s="2" t="s">
        <v>220</v>
      </c>
      <c r="DK636" s="4"/>
      <c r="DL636" s="8"/>
      <c r="DM636" s="4"/>
      <c r="DN636" s="8"/>
      <c r="DO636" s="7"/>
      <c r="DP636" s="7"/>
      <c r="DQ636" s="2" t="s">
        <v>230</v>
      </c>
      <c r="DR636" s="2" t="s">
        <v>217</v>
      </c>
      <c r="DS636" s="2" t="s">
        <v>1817</v>
      </c>
      <c r="DT636" s="2" t="s">
        <v>1058</v>
      </c>
      <c r="DU636" s="2" t="s">
        <v>232</v>
      </c>
      <c r="DV636" s="2" t="s">
        <v>220</v>
      </c>
      <c r="DW636" s="4"/>
      <c r="DX636" s="8"/>
      <c r="DY636" s="4"/>
      <c r="DZ636" s="8"/>
      <c r="EA636" s="7"/>
      <c r="EB636" s="7"/>
      <c r="EC636" s="2" t="s">
        <v>230</v>
      </c>
      <c r="ED636" s="2" t="s">
        <v>270</v>
      </c>
      <c r="EE636" s="2" t="s">
        <v>4153</v>
      </c>
      <c r="EF636" s="2" t="s">
        <v>1355</v>
      </c>
      <c r="EG636" s="2" t="s">
        <v>232</v>
      </c>
      <c r="EH636" s="2" t="s">
        <v>220</v>
      </c>
      <c r="EI636" s="4"/>
      <c r="EJ636" s="8"/>
      <c r="EK636" s="4"/>
      <c r="EL636" s="8"/>
      <c r="EM636" s="7"/>
      <c r="EN636" s="7"/>
      <c r="EO636" s="2" t="s">
        <v>230</v>
      </c>
      <c r="EP636" s="2" t="s">
        <v>217</v>
      </c>
      <c r="EQ636" s="2" t="s">
        <v>369</v>
      </c>
      <c r="ER636" s="2" t="s">
        <v>402</v>
      </c>
      <c r="ES636" s="2" t="s">
        <v>232</v>
      </c>
      <c r="ET636" s="2" t="s">
        <v>220</v>
      </c>
      <c r="EU636" s="4"/>
      <c r="EV636" s="8"/>
      <c r="EW636" s="4"/>
      <c r="EX636" s="8"/>
      <c r="EY636" s="7"/>
      <c r="EZ636" s="7"/>
      <c r="FA636" s="2" t="s">
        <v>230</v>
      </c>
      <c r="FB636" s="2" t="s">
        <v>217</v>
      </c>
      <c r="FC636" s="2" t="s">
        <v>4415</v>
      </c>
      <c r="FD636" s="2" t="s">
        <v>1358</v>
      </c>
      <c r="FE636" s="2" t="s">
        <v>232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230</v>
      </c>
      <c r="FN636" s="2" t="s">
        <v>217</v>
      </c>
      <c r="FO636" s="2" t="s">
        <v>1352</v>
      </c>
      <c r="FP636" s="2" t="s">
        <v>1060</v>
      </c>
      <c r="FQ636" s="2" t="s">
        <v>232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220</v>
      </c>
      <c r="GA636" s="2" t="s">
        <v>220</v>
      </c>
      <c r="GB636" s="2" t="s">
        <v>220</v>
      </c>
      <c r="GC636" s="2" t="s">
        <v>220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220</v>
      </c>
      <c r="GL636" s="2" t="s">
        <v>220</v>
      </c>
      <c r="GM636" s="2" t="s">
        <v>220</v>
      </c>
      <c r="GN636" s="2" t="s">
        <v>220</v>
      </c>
      <c r="GO636" s="2" t="s">
        <v>220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220</v>
      </c>
      <c r="GY636" s="2" t="s">
        <v>220</v>
      </c>
      <c r="GZ636" s="2" t="s">
        <v>220</v>
      </c>
      <c r="HA636" s="2" t="s">
        <v>220</v>
      </c>
      <c r="HB636" s="2" t="s">
        <v>220</v>
      </c>
      <c r="HC636" s="4"/>
      <c r="HD636" s="8"/>
      <c r="HE636" s="4"/>
      <c r="HF636" s="8"/>
      <c r="HG636" s="7"/>
      <c r="HH636" s="7"/>
      <c r="HI636" s="2" t="s">
        <v>220</v>
      </c>
      <c r="HJ636" s="2" t="s">
        <v>220</v>
      </c>
      <c r="HK636" s="2" t="s">
        <v>220</v>
      </c>
      <c r="HL636" s="2" t="s">
        <v>220</v>
      </c>
      <c r="HM636" s="2" t="s">
        <v>220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277</v>
      </c>
      <c r="HV636" s="2" t="s">
        <v>217</v>
      </c>
      <c r="HW636" s="2" t="s">
        <v>220</v>
      </c>
      <c r="HX636" s="2" t="s">
        <v>220</v>
      </c>
      <c r="HY636" s="2" t="s">
        <v>232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230</v>
      </c>
      <c r="IH636" s="2" t="s">
        <v>217</v>
      </c>
      <c r="II636" s="2" t="s">
        <v>1817</v>
      </c>
      <c r="IJ636" s="2" t="s">
        <v>220</v>
      </c>
      <c r="IK636" s="2" t="s">
        <v>232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220</v>
      </c>
      <c r="IU636" s="2" t="s">
        <v>220</v>
      </c>
      <c r="IV636" s="2" t="s">
        <v>220</v>
      </c>
      <c r="IW636" s="2" t="s">
        <v>220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220</v>
      </c>
      <c r="JF636" s="2" t="s">
        <v>220</v>
      </c>
      <c r="JG636" s="2" t="s">
        <v>220</v>
      </c>
      <c r="JH636" s="2" t="s">
        <v>220</v>
      </c>
      <c r="JI636" s="2" t="s">
        <v>220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220</v>
      </c>
      <c r="JS636" s="2" t="s">
        <v>220</v>
      </c>
      <c r="JT636" s="2" t="s">
        <v>220</v>
      </c>
      <c r="JU636" s="2" t="s">
        <v>220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220</v>
      </c>
      <c r="KE636" s="2" t="s">
        <v>220</v>
      </c>
      <c r="KF636" s="2" t="s">
        <v>220</v>
      </c>
      <c r="KG636" s="2" t="s">
        <v>220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220</v>
      </c>
      <c r="KQ636" s="2" t="s">
        <v>220</v>
      </c>
      <c r="KR636" s="2" t="s">
        <v>220</v>
      </c>
      <c r="KS636" s="2" t="s">
        <v>220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220</v>
      </c>
      <c r="LB636" s="2" t="s">
        <v>220</v>
      </c>
      <c r="LC636" s="2" t="s">
        <v>220</v>
      </c>
      <c r="LD636" s="2" t="s">
        <v>220</v>
      </c>
      <c r="LE636" s="2" t="s">
        <v>220</v>
      </c>
      <c r="LF636" s="2" t="s">
        <v>220</v>
      </c>
      <c r="LG636" s="4"/>
      <c r="LH636" s="8"/>
      <c r="LI636" s="4"/>
      <c r="LJ636" s="8"/>
      <c r="LK636" s="7"/>
      <c r="LL636" s="7"/>
      <c r="LM636" s="2" t="s">
        <v>230</v>
      </c>
      <c r="LN636" s="2" t="s">
        <v>217</v>
      </c>
      <c r="LO636" s="2" t="s">
        <v>2052</v>
      </c>
      <c r="LP636" s="2" t="s">
        <v>486</v>
      </c>
      <c r="LQ636" s="2" t="s">
        <v>232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220</v>
      </c>
      <c r="MM636" s="2" t="s">
        <v>220</v>
      </c>
      <c r="MN636" s="2" t="s">
        <v>220</v>
      </c>
      <c r="MO636" s="2" t="s">
        <v>220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230</v>
      </c>
      <c r="MX636" s="2" t="s">
        <v>274</v>
      </c>
      <c r="MY636" s="2" t="s">
        <v>1967</v>
      </c>
      <c r="MZ636" s="2" t="s">
        <v>365</v>
      </c>
      <c r="NA636" s="2" t="s">
        <v>232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220</v>
      </c>
      <c r="NJ636" s="2" t="s">
        <v>220</v>
      </c>
      <c r="NK636" s="2" t="s">
        <v>220</v>
      </c>
      <c r="NL636" s="2" t="s">
        <v>220</v>
      </c>
      <c r="NM636" s="2" t="s">
        <v>220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220</v>
      </c>
      <c r="NW636" s="2" t="s">
        <v>220</v>
      </c>
      <c r="NX636" s="2" t="s">
        <v>220</v>
      </c>
      <c r="NY636" s="2" t="s">
        <v>220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220</v>
      </c>
      <c r="OI636" s="2" t="s">
        <v>220</v>
      </c>
      <c r="OJ636" s="2" t="s">
        <v>220</v>
      </c>
      <c r="OK636" s="2" t="s">
        <v>220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220</v>
      </c>
      <c r="OU636" s="2" t="s">
        <v>220</v>
      </c>
      <c r="OV636" s="2" t="s">
        <v>220</v>
      </c>
      <c r="OW636" s="2" t="s">
        <v>220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220</v>
      </c>
      <c r="PF636" s="2" t="s">
        <v>220</v>
      </c>
      <c r="PG636" s="2" t="s">
        <v>220</v>
      </c>
      <c r="PH636" s="2" t="s">
        <v>220</v>
      </c>
      <c r="PI636" s="2" t="s">
        <v>220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220</v>
      </c>
      <c r="PS636" s="2" t="s">
        <v>220</v>
      </c>
      <c r="PT636" s="2" t="s">
        <v>220</v>
      </c>
      <c r="PU636" s="2" t="s">
        <v>220</v>
      </c>
      <c r="PV636" s="2" t="s">
        <v>220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</row>
    <row r="637">
      <c r="A637" s="2" t="s">
        <v>4469</v>
      </c>
      <c r="B637" s="2" t="s">
        <v>209</v>
      </c>
      <c r="C637" s="2" t="s">
        <v>4347</v>
      </c>
      <c r="D637" s="2" t="s">
        <v>1713</v>
      </c>
      <c r="E637" s="2" t="s">
        <v>1714</v>
      </c>
      <c r="F637" s="2" t="s">
        <v>4348</v>
      </c>
      <c r="G637" s="2" t="s">
        <v>4348</v>
      </c>
      <c r="H637" s="2" t="s">
        <v>4348</v>
      </c>
      <c r="I637" s="2" t="s">
        <v>4470</v>
      </c>
      <c r="J637" s="2" t="s">
        <v>215</v>
      </c>
      <c r="K637" s="2" t="s">
        <v>216</v>
      </c>
      <c r="L637" s="3">
        <v>32</v>
      </c>
      <c r="M637" s="3">
        <v>33.6</v>
      </c>
      <c r="N637" s="3">
        <v>69.99</v>
      </c>
      <c r="O637" s="2" t="s">
        <v>217</v>
      </c>
      <c r="P637" s="2" t="s">
        <v>538</v>
      </c>
      <c r="Q637" s="2" t="s">
        <v>219</v>
      </c>
      <c r="R637" s="2" t="s">
        <v>220</v>
      </c>
      <c r="S637" s="2" t="s">
        <v>4350</v>
      </c>
      <c r="T637" s="2" t="s">
        <v>220</v>
      </c>
      <c r="U637" s="2" t="s">
        <v>223</v>
      </c>
      <c r="V637" s="2" t="s">
        <v>1033</v>
      </c>
      <c r="W637" s="2" t="s">
        <v>845</v>
      </c>
      <c r="X637" s="2" t="s">
        <v>220</v>
      </c>
      <c r="Y637" s="2" t="s">
        <v>546</v>
      </c>
      <c r="Z637" s="4">
        <v>137</v>
      </c>
      <c r="AA637" s="4">
        <f>=ROUNDDOWN(27.4,0)</f>
      </c>
      <c r="AB637" s="5">
        <v>5</v>
      </c>
      <c r="AC637" s="2" t="s">
        <v>4471</v>
      </c>
      <c r="AD637" s="4">
        <v>60</v>
      </c>
      <c r="AE637" s="4">
        <v>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>
        <v>22</v>
      </c>
      <c r="AQ637" s="8">
        <v>421.68</v>
      </c>
      <c r="AR637" s="4">
        <v>10</v>
      </c>
      <c r="AS637" s="8">
        <v>336.01</v>
      </c>
      <c r="AT637" s="7">
        <v>1.2</v>
      </c>
      <c r="AU637" s="7">
        <v>0.255</v>
      </c>
      <c r="AV637" s="4">
        <v>43</v>
      </c>
      <c r="AW637" s="8">
        <v>923.18</v>
      </c>
      <c r="AX637" s="4">
        <v>22</v>
      </c>
      <c r="AY637" s="8">
        <v>817.53</v>
      </c>
      <c r="AZ637" s="7">
        <v>0.9545</v>
      </c>
      <c r="BA637" s="7">
        <v>0.1292</v>
      </c>
      <c r="BB637" s="7">
        <v>0.4568</v>
      </c>
      <c r="BC637" s="4">
        <v>71</v>
      </c>
      <c r="BD637" s="8">
        <v>1513.05</v>
      </c>
      <c r="BE637" s="4">
        <v>24</v>
      </c>
      <c r="BF637" s="8">
        <v>895.29</v>
      </c>
      <c r="BG637" s="7">
        <v>1.9583</v>
      </c>
      <c r="BH637" s="7">
        <v>0.69</v>
      </c>
      <c r="BI637" s="7">
        <v>0.6101</v>
      </c>
      <c r="BJ637" s="4">
        <v>22</v>
      </c>
      <c r="BK637" s="8">
        <v>421.68</v>
      </c>
      <c r="BL637" s="2" t="s">
        <v>4472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254</v>
      </c>
      <c r="BV637" s="2" t="s">
        <v>217</v>
      </c>
      <c r="BW637" s="2" t="s">
        <v>220</v>
      </c>
      <c r="BX637" s="2" t="s">
        <v>220</v>
      </c>
      <c r="BY637" s="2" t="s">
        <v>232</v>
      </c>
      <c r="BZ637" s="2" t="s">
        <v>220</v>
      </c>
      <c r="CA637" s="4"/>
      <c r="CB637" s="8"/>
      <c r="CC637" s="4"/>
      <c r="CD637" s="8"/>
      <c r="CE637" s="7"/>
      <c r="CF637" s="7"/>
      <c r="CG637" s="2" t="s">
        <v>230</v>
      </c>
      <c r="CH637" s="2" t="s">
        <v>217</v>
      </c>
      <c r="CI637" s="2" t="s">
        <v>375</v>
      </c>
      <c r="CJ637" s="2" t="s">
        <v>601</v>
      </c>
      <c r="CK637" s="2" t="s">
        <v>232</v>
      </c>
      <c r="CL637" s="2" t="s">
        <v>220</v>
      </c>
      <c r="CM637" s="4">
        <v>21</v>
      </c>
      <c r="CN637" s="8">
        <v>388.08</v>
      </c>
      <c r="CO637" s="4"/>
      <c r="CP637" s="8"/>
      <c r="CQ637" s="7"/>
      <c r="CR637" s="7"/>
      <c r="CS637" s="2" t="s">
        <v>230</v>
      </c>
      <c r="CT637" s="2" t="s">
        <v>217</v>
      </c>
      <c r="CU637" s="2" t="s">
        <v>367</v>
      </c>
      <c r="CV637" s="2" t="s">
        <v>331</v>
      </c>
      <c r="CW637" s="2" t="s">
        <v>232</v>
      </c>
      <c r="CX637" s="2" t="s">
        <v>220</v>
      </c>
      <c r="CY637" s="4"/>
      <c r="CZ637" s="8"/>
      <c r="DA637" s="4"/>
      <c r="DB637" s="8"/>
      <c r="DC637" s="7"/>
      <c r="DD637" s="7"/>
      <c r="DE637" s="2" t="s">
        <v>230</v>
      </c>
      <c r="DF637" s="2" t="s">
        <v>217</v>
      </c>
      <c r="DG637" s="2" t="s">
        <v>2113</v>
      </c>
      <c r="DH637" s="2" t="s">
        <v>492</v>
      </c>
      <c r="DI637" s="2" t="s">
        <v>232</v>
      </c>
      <c r="DJ637" s="2" t="s">
        <v>220</v>
      </c>
      <c r="DK637" s="4">
        <v>1</v>
      </c>
      <c r="DL637" s="8">
        <v>33.6</v>
      </c>
      <c r="DM637" s="4">
        <v>4</v>
      </c>
      <c r="DN637" s="8">
        <v>129.36</v>
      </c>
      <c r="DO637" s="7">
        <v>-0.75</v>
      </c>
      <c r="DP637" s="7">
        <v>-0.7403</v>
      </c>
      <c r="DQ637" s="2" t="s">
        <v>230</v>
      </c>
      <c r="DR637" s="2" t="s">
        <v>217</v>
      </c>
      <c r="DS637" s="2" t="s">
        <v>4352</v>
      </c>
      <c r="DT637" s="2" t="s">
        <v>1887</v>
      </c>
      <c r="DU637" s="2" t="s">
        <v>232</v>
      </c>
      <c r="DV637" s="2" t="s">
        <v>220</v>
      </c>
      <c r="DW637" s="4"/>
      <c r="DX637" s="8"/>
      <c r="DY637" s="4">
        <v>1</v>
      </c>
      <c r="DZ637" s="8">
        <v>25.2</v>
      </c>
      <c r="EA637" s="7">
        <v>-1</v>
      </c>
      <c r="EB637" s="7">
        <v>-1</v>
      </c>
      <c r="EC637" s="2" t="s">
        <v>230</v>
      </c>
      <c r="ED637" s="2" t="s">
        <v>217</v>
      </c>
      <c r="EE637" s="2" t="s">
        <v>4353</v>
      </c>
      <c r="EF637" s="2" t="s">
        <v>4179</v>
      </c>
      <c r="EG637" s="2" t="s">
        <v>232</v>
      </c>
      <c r="EH637" s="2" t="s">
        <v>220</v>
      </c>
      <c r="EI637" s="4"/>
      <c r="EJ637" s="8"/>
      <c r="EK637" s="4">
        <v>5</v>
      </c>
      <c r="EL637" s="8">
        <v>181.45</v>
      </c>
      <c r="EM637" s="7">
        <v>-1</v>
      </c>
      <c r="EN637" s="7">
        <v>-1</v>
      </c>
      <c r="EO637" s="2" t="s">
        <v>230</v>
      </c>
      <c r="EP637" s="2" t="s">
        <v>217</v>
      </c>
      <c r="EQ637" s="2" t="s">
        <v>4354</v>
      </c>
      <c r="ER637" s="2" t="s">
        <v>519</v>
      </c>
      <c r="ES637" s="2" t="s">
        <v>232</v>
      </c>
      <c r="ET637" s="2" t="s">
        <v>220</v>
      </c>
      <c r="EU637" s="4"/>
      <c r="EV637" s="8"/>
      <c r="EW637" s="4"/>
      <c r="EX637" s="8"/>
      <c r="EY637" s="7"/>
      <c r="EZ637" s="7"/>
      <c r="FA637" s="2" t="s">
        <v>230</v>
      </c>
      <c r="FB637" s="2" t="s">
        <v>217</v>
      </c>
      <c r="FC637" s="2" t="s">
        <v>3630</v>
      </c>
      <c r="FD637" s="2" t="s">
        <v>1256</v>
      </c>
      <c r="FE637" s="2" t="s">
        <v>232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254</v>
      </c>
      <c r="FN637" s="2" t="s">
        <v>217</v>
      </c>
      <c r="FO637" s="2" t="s">
        <v>220</v>
      </c>
      <c r="FP637" s="2" t="s">
        <v>220</v>
      </c>
      <c r="FQ637" s="2" t="s">
        <v>232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230</v>
      </c>
      <c r="FZ637" s="2" t="s">
        <v>217</v>
      </c>
      <c r="GA637" s="2" t="s">
        <v>1081</v>
      </c>
      <c r="GB637" s="2" t="s">
        <v>3764</v>
      </c>
      <c r="GC637" s="2" t="s">
        <v>232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230</v>
      </c>
      <c r="GL637" s="2" t="s">
        <v>217</v>
      </c>
      <c r="GM637" s="2" t="s">
        <v>380</v>
      </c>
      <c r="GN637" s="2" t="s">
        <v>220</v>
      </c>
      <c r="GO637" s="2" t="s">
        <v>232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416</v>
      </c>
      <c r="GX637" s="2" t="s">
        <v>217</v>
      </c>
      <c r="GY637" s="2" t="s">
        <v>220</v>
      </c>
      <c r="GZ637" s="2" t="s">
        <v>220</v>
      </c>
      <c r="HA637" s="2" t="s">
        <v>232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254</v>
      </c>
      <c r="HJ637" s="2" t="s">
        <v>217</v>
      </c>
      <c r="HK637" s="2" t="s">
        <v>220</v>
      </c>
      <c r="HL637" s="2" t="s">
        <v>220</v>
      </c>
      <c r="HM637" s="2" t="s">
        <v>232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230</v>
      </c>
      <c r="HV637" s="2" t="s">
        <v>217</v>
      </c>
      <c r="HW637" s="2" t="s">
        <v>599</v>
      </c>
      <c r="HX637" s="2" t="s">
        <v>220</v>
      </c>
      <c r="HY637" s="2" t="s">
        <v>232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230</v>
      </c>
      <c r="IH637" s="2" t="s">
        <v>217</v>
      </c>
      <c r="II637" s="2" t="s">
        <v>546</v>
      </c>
      <c r="IJ637" s="2" t="s">
        <v>1334</v>
      </c>
      <c r="IK637" s="2" t="s">
        <v>232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277</v>
      </c>
      <c r="IT637" s="2" t="s">
        <v>217</v>
      </c>
      <c r="IU637" s="2" t="s">
        <v>220</v>
      </c>
      <c r="IV637" s="2" t="s">
        <v>220</v>
      </c>
      <c r="IW637" s="2" t="s">
        <v>232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254</v>
      </c>
      <c r="JF637" s="2" t="s">
        <v>217</v>
      </c>
      <c r="JG637" s="2" t="s">
        <v>220</v>
      </c>
      <c r="JH637" s="2" t="s">
        <v>220</v>
      </c>
      <c r="JI637" s="2" t="s">
        <v>232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277</v>
      </c>
      <c r="JR637" s="2" t="s">
        <v>217</v>
      </c>
      <c r="JS637" s="2" t="s">
        <v>220</v>
      </c>
      <c r="JT637" s="2" t="s">
        <v>220</v>
      </c>
      <c r="JU637" s="2" t="s">
        <v>232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277</v>
      </c>
      <c r="KD637" s="2" t="s">
        <v>217</v>
      </c>
      <c r="KE637" s="2" t="s">
        <v>220</v>
      </c>
      <c r="KF637" s="2" t="s">
        <v>220</v>
      </c>
      <c r="KG637" s="2" t="s">
        <v>232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277</v>
      </c>
      <c r="KP637" s="2" t="s">
        <v>217</v>
      </c>
      <c r="KQ637" s="2" t="s">
        <v>220</v>
      </c>
      <c r="KR637" s="2" t="s">
        <v>220</v>
      </c>
      <c r="KS637" s="2" t="s">
        <v>232</v>
      </c>
      <c r="KT637" s="2" t="s">
        <v>220</v>
      </c>
      <c r="KU637" s="4"/>
      <c r="KV637" s="8"/>
      <c r="KW637" s="4"/>
      <c r="KX637" s="8"/>
      <c r="KY637" s="7"/>
      <c r="KZ637" s="7"/>
      <c r="LA637" s="2" t="s">
        <v>268</v>
      </c>
      <c r="LB637" s="2" t="s">
        <v>217</v>
      </c>
      <c r="LC637" s="2" t="s">
        <v>220</v>
      </c>
      <c r="LD637" s="2" t="s">
        <v>220</v>
      </c>
      <c r="LE637" s="2" t="s">
        <v>232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254</v>
      </c>
      <c r="LN637" s="2" t="s">
        <v>217</v>
      </c>
      <c r="LO637" s="2" t="s">
        <v>220</v>
      </c>
      <c r="LP637" s="2" t="s">
        <v>220</v>
      </c>
      <c r="LQ637" s="2" t="s">
        <v>232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270</v>
      </c>
      <c r="MA637" s="2" t="s">
        <v>886</v>
      </c>
      <c r="MB637" s="2" t="s">
        <v>220</v>
      </c>
      <c r="MC637" s="2" t="s">
        <v>232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230</v>
      </c>
      <c r="ML637" s="2" t="s">
        <v>270</v>
      </c>
      <c r="MM637" s="2" t="s">
        <v>421</v>
      </c>
      <c r="MN637" s="2" t="s">
        <v>220</v>
      </c>
      <c r="MO637" s="2" t="s">
        <v>232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254</v>
      </c>
      <c r="MX637" s="2" t="s">
        <v>217</v>
      </c>
      <c r="MY637" s="2" t="s">
        <v>220</v>
      </c>
      <c r="MZ637" s="2" t="s">
        <v>220</v>
      </c>
      <c r="NA637" s="2" t="s">
        <v>232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268</v>
      </c>
      <c r="NJ637" s="2" t="s">
        <v>217</v>
      </c>
      <c r="NK637" s="2" t="s">
        <v>220</v>
      </c>
      <c r="NL637" s="2" t="s">
        <v>220</v>
      </c>
      <c r="NM637" s="2" t="s">
        <v>232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277</v>
      </c>
      <c r="NV637" s="2" t="s">
        <v>217</v>
      </c>
      <c r="NW637" s="2" t="s">
        <v>220</v>
      </c>
      <c r="NX637" s="2" t="s">
        <v>220</v>
      </c>
      <c r="NY637" s="2" t="s">
        <v>232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220</v>
      </c>
      <c r="OU637" s="2" t="s">
        <v>220</v>
      </c>
      <c r="OV637" s="2" t="s">
        <v>220</v>
      </c>
      <c r="OW637" s="2" t="s">
        <v>220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277</v>
      </c>
      <c r="PF637" s="2" t="s">
        <v>217</v>
      </c>
      <c r="PG637" s="2" t="s">
        <v>220</v>
      </c>
      <c r="PH637" s="2" t="s">
        <v>220</v>
      </c>
      <c r="PI637" s="2" t="s">
        <v>232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220</v>
      </c>
      <c r="PS637" s="2" t="s">
        <v>220</v>
      </c>
      <c r="PT637" s="2" t="s">
        <v>220</v>
      </c>
      <c r="PU637" s="2" t="s">
        <v>220</v>
      </c>
      <c r="PV637" s="2" t="s">
        <v>220</v>
      </c>
      <c r="PW637" s="4">
        <v>137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>
        <v>60</v>
      </c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</row>
    <row r="638">
      <c r="A638" s="2" t="s">
        <v>4473</v>
      </c>
      <c r="B638" s="2" t="s">
        <v>209</v>
      </c>
      <c r="C638" s="2" t="s">
        <v>4347</v>
      </c>
      <c r="D638" s="2" t="s">
        <v>1713</v>
      </c>
      <c r="E638" s="2" t="s">
        <v>1714</v>
      </c>
      <c r="F638" s="2" t="s">
        <v>4348</v>
      </c>
      <c r="G638" s="2" t="s">
        <v>4348</v>
      </c>
      <c r="H638" s="2" t="s">
        <v>4348</v>
      </c>
      <c r="I638" s="2" t="s">
        <v>4470</v>
      </c>
      <c r="J638" s="2" t="s">
        <v>282</v>
      </c>
      <c r="K638" s="2" t="s">
        <v>216</v>
      </c>
      <c r="L638" s="3">
        <v>36.57</v>
      </c>
      <c r="M638" s="3">
        <v>38.4</v>
      </c>
      <c r="N638" s="3">
        <v>79.99</v>
      </c>
      <c r="O638" s="2" t="s">
        <v>217</v>
      </c>
      <c r="P638" s="2" t="s">
        <v>538</v>
      </c>
      <c r="Q638" s="2" t="s">
        <v>219</v>
      </c>
      <c r="R638" s="2" t="s">
        <v>220</v>
      </c>
      <c r="S638" s="2" t="s">
        <v>4350</v>
      </c>
      <c r="T638" s="2" t="s">
        <v>220</v>
      </c>
      <c r="U638" s="2" t="s">
        <v>223</v>
      </c>
      <c r="V638" s="2" t="s">
        <v>1033</v>
      </c>
      <c r="W638" s="2" t="s">
        <v>845</v>
      </c>
      <c r="X638" s="2" t="s">
        <v>220</v>
      </c>
      <c r="Y638" s="2" t="s">
        <v>546</v>
      </c>
      <c r="Z638" s="4">
        <v>18</v>
      </c>
      <c r="AA638" s="4">
        <f>=ROUNDDOWN(3,0)</f>
      </c>
      <c r="AB638" s="5">
        <v>6</v>
      </c>
      <c r="AC638" s="2" t="s">
        <v>2581</v>
      </c>
      <c r="AD638" s="4">
        <v>100</v>
      </c>
      <c r="AE638" s="4">
        <v>200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>
        <v>21</v>
      </c>
      <c r="AQ638" s="8">
        <v>501.5</v>
      </c>
      <c r="AR638" s="4">
        <v>12</v>
      </c>
      <c r="AS638" s="8">
        <v>481.52</v>
      </c>
      <c r="AT638" s="7">
        <v>0.75</v>
      </c>
      <c r="AU638" s="7">
        <v>0.0415</v>
      </c>
      <c r="AV638" s="4" t="s">
        <v>220</v>
      </c>
      <c r="AW638" s="8" t="s">
        <v>220</v>
      </c>
      <c r="AX638" s="4" t="s">
        <v>220</v>
      </c>
      <c r="AY638" s="8" t="s">
        <v>220</v>
      </c>
      <c r="AZ638" s="7" t="s">
        <v>220</v>
      </c>
      <c r="BA638" s="7" t="s">
        <v>220</v>
      </c>
      <c r="BB638" s="7">
        <v>0.5432</v>
      </c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 t="s">
        <v>220</v>
      </c>
      <c r="BJ638" s="4">
        <v>21</v>
      </c>
      <c r="BK638" s="8">
        <v>501.5</v>
      </c>
      <c r="BL638" s="2" t="s">
        <v>4474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254</v>
      </c>
      <c r="BV638" s="2" t="s">
        <v>217</v>
      </c>
      <c r="BW638" s="2" t="s">
        <v>220</v>
      </c>
      <c r="BX638" s="2" t="s">
        <v>220</v>
      </c>
      <c r="BY638" s="2" t="s">
        <v>232</v>
      </c>
      <c r="BZ638" s="2" t="s">
        <v>220</v>
      </c>
      <c r="CA638" s="4"/>
      <c r="CB638" s="8"/>
      <c r="CC638" s="4">
        <v>3</v>
      </c>
      <c r="CD638" s="8">
        <v>124.41</v>
      </c>
      <c r="CE638" s="7">
        <v>-1</v>
      </c>
      <c r="CF638" s="7">
        <v>-1</v>
      </c>
      <c r="CG638" s="2" t="s">
        <v>230</v>
      </c>
      <c r="CH638" s="2" t="s">
        <v>217</v>
      </c>
      <c r="CI638" s="2" t="s">
        <v>375</v>
      </c>
      <c r="CJ638" s="2" t="s">
        <v>1753</v>
      </c>
      <c r="CK638" s="2" t="s">
        <v>232</v>
      </c>
      <c r="CL638" s="2" t="s">
        <v>220</v>
      </c>
      <c r="CM638" s="4">
        <v>18</v>
      </c>
      <c r="CN638" s="8">
        <v>380.16</v>
      </c>
      <c r="CO638" s="4"/>
      <c r="CP638" s="8"/>
      <c r="CQ638" s="7"/>
      <c r="CR638" s="7"/>
      <c r="CS638" s="2" t="s">
        <v>230</v>
      </c>
      <c r="CT638" s="2" t="s">
        <v>217</v>
      </c>
      <c r="CU638" s="2" t="s">
        <v>367</v>
      </c>
      <c r="CV638" s="2" t="s">
        <v>2116</v>
      </c>
      <c r="CW638" s="2" t="s">
        <v>269</v>
      </c>
      <c r="CX638" s="2" t="s">
        <v>220</v>
      </c>
      <c r="CY638" s="4">
        <v>1</v>
      </c>
      <c r="CZ638" s="8">
        <v>41.47</v>
      </c>
      <c r="DA638" s="4"/>
      <c r="DB638" s="8"/>
      <c r="DC638" s="7"/>
      <c r="DD638" s="7"/>
      <c r="DE638" s="2" t="s">
        <v>230</v>
      </c>
      <c r="DF638" s="2" t="s">
        <v>217</v>
      </c>
      <c r="DG638" s="2" t="s">
        <v>2113</v>
      </c>
      <c r="DH638" s="2" t="s">
        <v>733</v>
      </c>
      <c r="DI638" s="2" t="s">
        <v>232</v>
      </c>
      <c r="DJ638" s="2" t="s">
        <v>220</v>
      </c>
      <c r="DK638" s="4">
        <v>1</v>
      </c>
      <c r="DL638" s="8">
        <v>38.4</v>
      </c>
      <c r="DM638" s="4">
        <v>3</v>
      </c>
      <c r="DN638" s="8">
        <v>109.44</v>
      </c>
      <c r="DO638" s="7">
        <v>-0.6667</v>
      </c>
      <c r="DP638" s="7">
        <v>-0.6491</v>
      </c>
      <c r="DQ638" s="2" t="s">
        <v>230</v>
      </c>
      <c r="DR638" s="2" t="s">
        <v>217</v>
      </c>
      <c r="DS638" s="2" t="s">
        <v>4352</v>
      </c>
      <c r="DT638" s="2" t="s">
        <v>1041</v>
      </c>
      <c r="DU638" s="2" t="s">
        <v>232</v>
      </c>
      <c r="DV638" s="2" t="s">
        <v>220</v>
      </c>
      <c r="DW638" s="4"/>
      <c r="DX638" s="8"/>
      <c r="DY638" s="4"/>
      <c r="DZ638" s="8"/>
      <c r="EA638" s="7"/>
      <c r="EB638" s="7"/>
      <c r="EC638" s="2" t="s">
        <v>230</v>
      </c>
      <c r="ED638" s="2" t="s">
        <v>217</v>
      </c>
      <c r="EE638" s="2" t="s">
        <v>4353</v>
      </c>
      <c r="EF638" s="2" t="s">
        <v>397</v>
      </c>
      <c r="EG638" s="2" t="s">
        <v>232</v>
      </c>
      <c r="EH638" s="2" t="s">
        <v>220</v>
      </c>
      <c r="EI638" s="4">
        <v>1</v>
      </c>
      <c r="EJ638" s="8">
        <v>41.47</v>
      </c>
      <c r="EK638" s="4">
        <v>5</v>
      </c>
      <c r="EL638" s="8">
        <v>207.35</v>
      </c>
      <c r="EM638" s="7">
        <v>-0.8</v>
      </c>
      <c r="EN638" s="7">
        <v>-0.8</v>
      </c>
      <c r="EO638" s="2" t="s">
        <v>230</v>
      </c>
      <c r="EP638" s="2" t="s">
        <v>217</v>
      </c>
      <c r="EQ638" s="2" t="s">
        <v>4354</v>
      </c>
      <c r="ER638" s="2" t="s">
        <v>4475</v>
      </c>
      <c r="ES638" s="2" t="s">
        <v>232</v>
      </c>
      <c r="ET638" s="2" t="s">
        <v>220</v>
      </c>
      <c r="EU638" s="4"/>
      <c r="EV638" s="8"/>
      <c r="EW638" s="4">
        <v>1</v>
      </c>
      <c r="EX638" s="8">
        <v>40.32</v>
      </c>
      <c r="EY638" s="7">
        <v>-1</v>
      </c>
      <c r="EZ638" s="7">
        <v>-1</v>
      </c>
      <c r="FA638" s="2" t="s">
        <v>230</v>
      </c>
      <c r="FB638" s="2" t="s">
        <v>217</v>
      </c>
      <c r="FC638" s="2" t="s">
        <v>3630</v>
      </c>
      <c r="FD638" s="2" t="s">
        <v>4372</v>
      </c>
      <c r="FE638" s="2" t="s">
        <v>232</v>
      </c>
      <c r="FF638" s="2" t="s">
        <v>220</v>
      </c>
      <c r="FG638" s="4"/>
      <c r="FH638" s="8"/>
      <c r="FI638" s="4"/>
      <c r="FJ638" s="8"/>
      <c r="FK638" s="7"/>
      <c r="FL638" s="7"/>
      <c r="FM638" s="2" t="s">
        <v>254</v>
      </c>
      <c r="FN638" s="2" t="s">
        <v>217</v>
      </c>
      <c r="FO638" s="2" t="s">
        <v>220</v>
      </c>
      <c r="FP638" s="2" t="s">
        <v>220</v>
      </c>
      <c r="FQ638" s="2" t="s">
        <v>232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230</v>
      </c>
      <c r="FZ638" s="2" t="s">
        <v>217</v>
      </c>
      <c r="GA638" s="2" t="s">
        <v>1081</v>
      </c>
      <c r="GB638" s="2" t="s">
        <v>489</v>
      </c>
      <c r="GC638" s="2" t="s">
        <v>232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230</v>
      </c>
      <c r="GL638" s="2" t="s">
        <v>217</v>
      </c>
      <c r="GM638" s="2" t="s">
        <v>380</v>
      </c>
      <c r="GN638" s="2" t="s">
        <v>220</v>
      </c>
      <c r="GO638" s="2" t="s">
        <v>232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416</v>
      </c>
      <c r="GX638" s="2" t="s">
        <v>217</v>
      </c>
      <c r="GY638" s="2" t="s">
        <v>220</v>
      </c>
      <c r="GZ638" s="2" t="s">
        <v>220</v>
      </c>
      <c r="HA638" s="2" t="s">
        <v>232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254</v>
      </c>
      <c r="HJ638" s="2" t="s">
        <v>217</v>
      </c>
      <c r="HK638" s="2" t="s">
        <v>220</v>
      </c>
      <c r="HL638" s="2" t="s">
        <v>220</v>
      </c>
      <c r="HM638" s="2" t="s">
        <v>232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230</v>
      </c>
      <c r="HV638" s="2" t="s">
        <v>217</v>
      </c>
      <c r="HW638" s="2" t="s">
        <v>599</v>
      </c>
      <c r="HX638" s="2" t="s">
        <v>220</v>
      </c>
      <c r="HY638" s="2" t="s">
        <v>232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230</v>
      </c>
      <c r="IH638" s="2" t="s">
        <v>217</v>
      </c>
      <c r="II638" s="2" t="s">
        <v>546</v>
      </c>
      <c r="IJ638" s="2" t="s">
        <v>220</v>
      </c>
      <c r="IK638" s="2" t="s">
        <v>232</v>
      </c>
      <c r="IL638" s="2" t="s">
        <v>220</v>
      </c>
      <c r="IM638" s="4"/>
      <c r="IN638" s="8"/>
      <c r="IO638" s="4"/>
      <c r="IP638" s="8"/>
      <c r="IQ638" s="7"/>
      <c r="IR638" s="7"/>
      <c r="IS638" s="2" t="s">
        <v>277</v>
      </c>
      <c r="IT638" s="2" t="s">
        <v>217</v>
      </c>
      <c r="IU638" s="2" t="s">
        <v>220</v>
      </c>
      <c r="IV638" s="2" t="s">
        <v>220</v>
      </c>
      <c r="IW638" s="2" t="s">
        <v>232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254</v>
      </c>
      <c r="JF638" s="2" t="s">
        <v>217</v>
      </c>
      <c r="JG638" s="2" t="s">
        <v>220</v>
      </c>
      <c r="JH638" s="2" t="s">
        <v>220</v>
      </c>
      <c r="JI638" s="2" t="s">
        <v>232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277</v>
      </c>
      <c r="JR638" s="2" t="s">
        <v>217</v>
      </c>
      <c r="JS638" s="2" t="s">
        <v>220</v>
      </c>
      <c r="JT638" s="2" t="s">
        <v>220</v>
      </c>
      <c r="JU638" s="2" t="s">
        <v>232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277</v>
      </c>
      <c r="KD638" s="2" t="s">
        <v>217</v>
      </c>
      <c r="KE638" s="2" t="s">
        <v>220</v>
      </c>
      <c r="KF638" s="2" t="s">
        <v>220</v>
      </c>
      <c r="KG638" s="2" t="s">
        <v>232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277</v>
      </c>
      <c r="KP638" s="2" t="s">
        <v>217</v>
      </c>
      <c r="KQ638" s="2" t="s">
        <v>220</v>
      </c>
      <c r="KR638" s="2" t="s">
        <v>220</v>
      </c>
      <c r="KS638" s="2" t="s">
        <v>232</v>
      </c>
      <c r="KT638" s="2" t="s">
        <v>220</v>
      </c>
      <c r="KU638" s="4"/>
      <c r="KV638" s="8"/>
      <c r="KW638" s="4"/>
      <c r="KX638" s="8"/>
      <c r="KY638" s="7"/>
      <c r="KZ638" s="7"/>
      <c r="LA638" s="2" t="s">
        <v>268</v>
      </c>
      <c r="LB638" s="2" t="s">
        <v>217</v>
      </c>
      <c r="LC638" s="2" t="s">
        <v>220</v>
      </c>
      <c r="LD638" s="2" t="s">
        <v>220</v>
      </c>
      <c r="LE638" s="2" t="s">
        <v>232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254</v>
      </c>
      <c r="LN638" s="2" t="s">
        <v>217</v>
      </c>
      <c r="LO638" s="2" t="s">
        <v>220</v>
      </c>
      <c r="LP638" s="2" t="s">
        <v>220</v>
      </c>
      <c r="LQ638" s="2" t="s">
        <v>232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270</v>
      </c>
      <c r="MA638" s="2" t="s">
        <v>886</v>
      </c>
      <c r="MB638" s="2" t="s">
        <v>220</v>
      </c>
      <c r="MC638" s="2" t="s">
        <v>232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230</v>
      </c>
      <c r="ML638" s="2" t="s">
        <v>270</v>
      </c>
      <c r="MM638" s="2" t="s">
        <v>421</v>
      </c>
      <c r="MN638" s="2" t="s">
        <v>3980</v>
      </c>
      <c r="MO638" s="2" t="s">
        <v>232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254</v>
      </c>
      <c r="MX638" s="2" t="s">
        <v>217</v>
      </c>
      <c r="MY638" s="2" t="s">
        <v>220</v>
      </c>
      <c r="MZ638" s="2" t="s">
        <v>220</v>
      </c>
      <c r="NA638" s="2" t="s">
        <v>232</v>
      </c>
      <c r="NB638" s="2" t="s">
        <v>220</v>
      </c>
      <c r="NC638" s="4"/>
      <c r="ND638" s="8"/>
      <c r="NE638" s="4"/>
      <c r="NF638" s="8"/>
      <c r="NG638" s="7"/>
      <c r="NH638" s="7"/>
      <c r="NI638" s="2" t="s">
        <v>268</v>
      </c>
      <c r="NJ638" s="2" t="s">
        <v>217</v>
      </c>
      <c r="NK638" s="2" t="s">
        <v>220</v>
      </c>
      <c r="NL638" s="2" t="s">
        <v>220</v>
      </c>
      <c r="NM638" s="2" t="s">
        <v>232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277</v>
      </c>
      <c r="NV638" s="2" t="s">
        <v>217</v>
      </c>
      <c r="NW638" s="2" t="s">
        <v>220</v>
      </c>
      <c r="NX638" s="2" t="s">
        <v>220</v>
      </c>
      <c r="NY638" s="2" t="s">
        <v>232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220</v>
      </c>
      <c r="OU638" s="2" t="s">
        <v>220</v>
      </c>
      <c r="OV638" s="2" t="s">
        <v>220</v>
      </c>
      <c r="OW638" s="2" t="s">
        <v>220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277</v>
      </c>
      <c r="PF638" s="2" t="s">
        <v>217</v>
      </c>
      <c r="PG638" s="2" t="s">
        <v>220</v>
      </c>
      <c r="PH638" s="2" t="s">
        <v>220</v>
      </c>
      <c r="PI638" s="2" t="s">
        <v>232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220</v>
      </c>
      <c r="PS638" s="2" t="s">
        <v>220</v>
      </c>
      <c r="PT638" s="2" t="s">
        <v>220</v>
      </c>
      <c r="PU638" s="2" t="s">
        <v>220</v>
      </c>
      <c r="PV638" s="2" t="s">
        <v>220</v>
      </c>
      <c r="PW638" s="4">
        <v>18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>
        <v>100</v>
      </c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>
        <v>100</v>
      </c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</row>
    <row r="639">
      <c r="A639" s="2" t="s">
        <v>4476</v>
      </c>
      <c r="B639" s="2" t="s">
        <v>209</v>
      </c>
      <c r="C639" s="2" t="s">
        <v>4347</v>
      </c>
      <c r="D639" s="2" t="s">
        <v>1713</v>
      </c>
      <c r="E639" s="2" t="s">
        <v>1714</v>
      </c>
      <c r="F639" s="2" t="s">
        <v>4348</v>
      </c>
      <c r="G639" s="2" t="s">
        <v>4348</v>
      </c>
      <c r="H639" s="2" t="s">
        <v>4348</v>
      </c>
      <c r="I639" s="2" t="s">
        <v>4470</v>
      </c>
      <c r="J639" s="2" t="s">
        <v>215</v>
      </c>
      <c r="K639" s="2" t="s">
        <v>304</v>
      </c>
      <c r="L639" s="3">
        <v>32</v>
      </c>
      <c r="M639" s="3">
        <v>33.6</v>
      </c>
      <c r="N639" s="3">
        <v>69.99</v>
      </c>
      <c r="O639" s="2" t="s">
        <v>217</v>
      </c>
      <c r="P639" s="2" t="s">
        <v>538</v>
      </c>
      <c r="Q639" s="2" t="s">
        <v>219</v>
      </c>
      <c r="R639" s="2" t="s">
        <v>220</v>
      </c>
      <c r="S639" s="2" t="s">
        <v>4362</v>
      </c>
      <c r="T639" s="2" t="s">
        <v>220</v>
      </c>
      <c r="U639" s="2" t="s">
        <v>223</v>
      </c>
      <c r="V639" s="2" t="s">
        <v>1033</v>
      </c>
      <c r="W639" s="2" t="s">
        <v>845</v>
      </c>
      <c r="X639" s="2" t="s">
        <v>220</v>
      </c>
      <c r="Y639" s="2" t="s">
        <v>546</v>
      </c>
      <c r="Z639" s="4">
        <v>92</v>
      </c>
      <c r="AA639" s="4">
        <f>=ROUNDDOWN(30.6666666666667,0)</f>
      </c>
      <c r="AB639" s="5">
        <v>3</v>
      </c>
      <c r="AC639" s="2" t="s">
        <v>220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>
        <v>14</v>
      </c>
      <c r="AQ639" s="8">
        <v>273.84</v>
      </c>
      <c r="AR639" s="4">
        <v>1</v>
      </c>
      <c r="AS639" s="8">
        <v>36.29</v>
      </c>
      <c r="AT639" s="7">
        <v>13</v>
      </c>
      <c r="AU639" s="7">
        <v>6.5459</v>
      </c>
      <c r="AV639" s="4">
        <v>28</v>
      </c>
      <c r="AW639" s="8">
        <v>589.87</v>
      </c>
      <c r="AX639" s="4">
        <v>2</v>
      </c>
      <c r="AY639" s="8">
        <v>77.76</v>
      </c>
      <c r="AZ639" s="7">
        <v>13</v>
      </c>
      <c r="BA639" s="7">
        <v>6.5858</v>
      </c>
      <c r="BB639" s="7">
        <v>0.4642</v>
      </c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>
        <v>0.3899</v>
      </c>
      <c r="BJ639" s="4">
        <v>14</v>
      </c>
      <c r="BK639" s="8">
        <v>273.84</v>
      </c>
      <c r="BL639" s="2" t="s">
        <v>1640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254</v>
      </c>
      <c r="BV639" s="2" t="s">
        <v>217</v>
      </c>
      <c r="BW639" s="2" t="s">
        <v>220</v>
      </c>
      <c r="BX639" s="2" t="s">
        <v>220</v>
      </c>
      <c r="BY639" s="2" t="s">
        <v>232</v>
      </c>
      <c r="BZ639" s="2" t="s">
        <v>220</v>
      </c>
      <c r="CA639" s="4"/>
      <c r="CB639" s="8"/>
      <c r="CC639" s="4"/>
      <c r="CD639" s="8"/>
      <c r="CE639" s="7"/>
      <c r="CF639" s="7"/>
      <c r="CG639" s="2" t="s">
        <v>230</v>
      </c>
      <c r="CH639" s="2" t="s">
        <v>217</v>
      </c>
      <c r="CI639" s="2" t="s">
        <v>375</v>
      </c>
      <c r="CJ639" s="2" t="s">
        <v>220</v>
      </c>
      <c r="CK639" s="2" t="s">
        <v>232</v>
      </c>
      <c r="CL639" s="2" t="s">
        <v>220</v>
      </c>
      <c r="CM639" s="4">
        <v>13</v>
      </c>
      <c r="CN639" s="8">
        <v>240.24</v>
      </c>
      <c r="CO639" s="4"/>
      <c r="CP639" s="8"/>
      <c r="CQ639" s="7"/>
      <c r="CR639" s="7"/>
      <c r="CS639" s="2" t="s">
        <v>230</v>
      </c>
      <c r="CT639" s="2" t="s">
        <v>217</v>
      </c>
      <c r="CU639" s="2" t="s">
        <v>367</v>
      </c>
      <c r="CV639" s="2" t="s">
        <v>331</v>
      </c>
      <c r="CW639" s="2" t="s">
        <v>232</v>
      </c>
      <c r="CX639" s="2" t="s">
        <v>220</v>
      </c>
      <c r="CY639" s="4"/>
      <c r="CZ639" s="8"/>
      <c r="DA639" s="4"/>
      <c r="DB639" s="8"/>
      <c r="DC639" s="7"/>
      <c r="DD639" s="7"/>
      <c r="DE639" s="2" t="s">
        <v>230</v>
      </c>
      <c r="DF639" s="2" t="s">
        <v>217</v>
      </c>
      <c r="DG639" s="2" t="s">
        <v>2113</v>
      </c>
      <c r="DH639" s="2" t="s">
        <v>376</v>
      </c>
      <c r="DI639" s="2" t="s">
        <v>232</v>
      </c>
      <c r="DJ639" s="2" t="s">
        <v>220</v>
      </c>
      <c r="DK639" s="4">
        <v>1</v>
      </c>
      <c r="DL639" s="8">
        <v>33.6</v>
      </c>
      <c r="DM639" s="4"/>
      <c r="DN639" s="8"/>
      <c r="DO639" s="7"/>
      <c r="DP639" s="7"/>
      <c r="DQ639" s="2" t="s">
        <v>230</v>
      </c>
      <c r="DR639" s="2" t="s">
        <v>217</v>
      </c>
      <c r="DS639" s="2" t="s">
        <v>4352</v>
      </c>
      <c r="DT639" s="2" t="s">
        <v>324</v>
      </c>
      <c r="DU639" s="2" t="s">
        <v>232</v>
      </c>
      <c r="DV639" s="2" t="s">
        <v>220</v>
      </c>
      <c r="DW639" s="4"/>
      <c r="DX639" s="8"/>
      <c r="DY639" s="4"/>
      <c r="DZ639" s="8"/>
      <c r="EA639" s="7"/>
      <c r="EB639" s="7"/>
      <c r="EC639" s="2" t="s">
        <v>230</v>
      </c>
      <c r="ED639" s="2" t="s">
        <v>217</v>
      </c>
      <c r="EE639" s="2" t="s">
        <v>4353</v>
      </c>
      <c r="EF639" s="2" t="s">
        <v>1885</v>
      </c>
      <c r="EG639" s="2" t="s">
        <v>232</v>
      </c>
      <c r="EH639" s="2" t="s">
        <v>220</v>
      </c>
      <c r="EI639" s="4"/>
      <c r="EJ639" s="8"/>
      <c r="EK639" s="4">
        <v>1</v>
      </c>
      <c r="EL639" s="8">
        <v>36.29</v>
      </c>
      <c r="EM639" s="7">
        <v>-1</v>
      </c>
      <c r="EN639" s="7">
        <v>-1</v>
      </c>
      <c r="EO639" s="2" t="s">
        <v>230</v>
      </c>
      <c r="EP639" s="2" t="s">
        <v>217</v>
      </c>
      <c r="EQ639" s="2" t="s">
        <v>4354</v>
      </c>
      <c r="ER639" s="2" t="s">
        <v>777</v>
      </c>
      <c r="ES639" s="2" t="s">
        <v>232</v>
      </c>
      <c r="ET639" s="2" t="s">
        <v>220</v>
      </c>
      <c r="EU639" s="4"/>
      <c r="EV639" s="8"/>
      <c r="EW639" s="4"/>
      <c r="EX639" s="8"/>
      <c r="EY639" s="7"/>
      <c r="EZ639" s="7"/>
      <c r="FA639" s="2" t="s">
        <v>230</v>
      </c>
      <c r="FB639" s="2" t="s">
        <v>217</v>
      </c>
      <c r="FC639" s="2" t="s">
        <v>3630</v>
      </c>
      <c r="FD639" s="2" t="s">
        <v>378</v>
      </c>
      <c r="FE639" s="2" t="s">
        <v>232</v>
      </c>
      <c r="FF639" s="2" t="s">
        <v>220</v>
      </c>
      <c r="FG639" s="4"/>
      <c r="FH639" s="8"/>
      <c r="FI639" s="4"/>
      <c r="FJ639" s="8"/>
      <c r="FK639" s="7"/>
      <c r="FL639" s="7"/>
      <c r="FM639" s="2" t="s">
        <v>254</v>
      </c>
      <c r="FN639" s="2" t="s">
        <v>217</v>
      </c>
      <c r="FO639" s="2" t="s">
        <v>220</v>
      </c>
      <c r="FP639" s="2" t="s">
        <v>220</v>
      </c>
      <c r="FQ639" s="2" t="s">
        <v>232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230</v>
      </c>
      <c r="FZ639" s="2" t="s">
        <v>217</v>
      </c>
      <c r="GA639" s="2" t="s">
        <v>1081</v>
      </c>
      <c r="GB639" s="2" t="s">
        <v>601</v>
      </c>
      <c r="GC639" s="2" t="s">
        <v>232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277</v>
      </c>
      <c r="GL639" s="2" t="s">
        <v>217</v>
      </c>
      <c r="GM639" s="2" t="s">
        <v>220</v>
      </c>
      <c r="GN639" s="2" t="s">
        <v>220</v>
      </c>
      <c r="GO639" s="2" t="s">
        <v>232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416</v>
      </c>
      <c r="GX639" s="2" t="s">
        <v>217</v>
      </c>
      <c r="GY639" s="2" t="s">
        <v>220</v>
      </c>
      <c r="GZ639" s="2" t="s">
        <v>220</v>
      </c>
      <c r="HA639" s="2" t="s">
        <v>232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254</v>
      </c>
      <c r="HJ639" s="2" t="s">
        <v>217</v>
      </c>
      <c r="HK639" s="2" t="s">
        <v>220</v>
      </c>
      <c r="HL639" s="2" t="s">
        <v>220</v>
      </c>
      <c r="HM639" s="2" t="s">
        <v>232</v>
      </c>
      <c r="HN639" s="2" t="s">
        <v>220</v>
      </c>
      <c r="HO639" s="4"/>
      <c r="HP639" s="8"/>
      <c r="HQ639" s="4"/>
      <c r="HR639" s="8"/>
      <c r="HS639" s="7"/>
      <c r="HT639" s="7"/>
      <c r="HU639" s="2" t="s">
        <v>230</v>
      </c>
      <c r="HV639" s="2" t="s">
        <v>217</v>
      </c>
      <c r="HW639" s="2" t="s">
        <v>599</v>
      </c>
      <c r="HX639" s="2" t="s">
        <v>220</v>
      </c>
      <c r="HY639" s="2" t="s">
        <v>232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230</v>
      </c>
      <c r="IH639" s="2" t="s">
        <v>217</v>
      </c>
      <c r="II639" s="2" t="s">
        <v>546</v>
      </c>
      <c r="IJ639" s="2" t="s">
        <v>220</v>
      </c>
      <c r="IK639" s="2" t="s">
        <v>232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277</v>
      </c>
      <c r="IT639" s="2" t="s">
        <v>217</v>
      </c>
      <c r="IU639" s="2" t="s">
        <v>220</v>
      </c>
      <c r="IV639" s="2" t="s">
        <v>220</v>
      </c>
      <c r="IW639" s="2" t="s">
        <v>232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254</v>
      </c>
      <c r="JF639" s="2" t="s">
        <v>217</v>
      </c>
      <c r="JG639" s="2" t="s">
        <v>220</v>
      </c>
      <c r="JH639" s="2" t="s">
        <v>220</v>
      </c>
      <c r="JI639" s="2" t="s">
        <v>232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277</v>
      </c>
      <c r="JR639" s="2" t="s">
        <v>217</v>
      </c>
      <c r="JS639" s="2" t="s">
        <v>220</v>
      </c>
      <c r="JT639" s="2" t="s">
        <v>220</v>
      </c>
      <c r="JU639" s="2" t="s">
        <v>232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277</v>
      </c>
      <c r="KD639" s="2" t="s">
        <v>217</v>
      </c>
      <c r="KE639" s="2" t="s">
        <v>220</v>
      </c>
      <c r="KF639" s="2" t="s">
        <v>220</v>
      </c>
      <c r="KG639" s="2" t="s">
        <v>232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277</v>
      </c>
      <c r="KP639" s="2" t="s">
        <v>217</v>
      </c>
      <c r="KQ639" s="2" t="s">
        <v>220</v>
      </c>
      <c r="KR639" s="2" t="s">
        <v>220</v>
      </c>
      <c r="KS639" s="2" t="s">
        <v>232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268</v>
      </c>
      <c r="LB639" s="2" t="s">
        <v>217</v>
      </c>
      <c r="LC639" s="2" t="s">
        <v>220</v>
      </c>
      <c r="LD639" s="2" t="s">
        <v>220</v>
      </c>
      <c r="LE639" s="2" t="s">
        <v>232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254</v>
      </c>
      <c r="LN639" s="2" t="s">
        <v>217</v>
      </c>
      <c r="LO639" s="2" t="s">
        <v>220</v>
      </c>
      <c r="LP639" s="2" t="s">
        <v>220</v>
      </c>
      <c r="LQ639" s="2" t="s">
        <v>232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270</v>
      </c>
      <c r="MA639" s="2" t="s">
        <v>886</v>
      </c>
      <c r="MB639" s="2" t="s">
        <v>220</v>
      </c>
      <c r="MC639" s="2" t="s">
        <v>232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230</v>
      </c>
      <c r="ML639" s="2" t="s">
        <v>270</v>
      </c>
      <c r="MM639" s="2" t="s">
        <v>421</v>
      </c>
      <c r="MN639" s="2" t="s">
        <v>220</v>
      </c>
      <c r="MO639" s="2" t="s">
        <v>232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254</v>
      </c>
      <c r="MX639" s="2" t="s">
        <v>217</v>
      </c>
      <c r="MY639" s="2" t="s">
        <v>220</v>
      </c>
      <c r="MZ639" s="2" t="s">
        <v>220</v>
      </c>
      <c r="NA639" s="2" t="s">
        <v>232</v>
      </c>
      <c r="NB639" s="2" t="s">
        <v>220</v>
      </c>
      <c r="NC639" s="4"/>
      <c r="ND639" s="8"/>
      <c r="NE639" s="4"/>
      <c r="NF639" s="8"/>
      <c r="NG639" s="7"/>
      <c r="NH639" s="7"/>
      <c r="NI639" s="2" t="s">
        <v>268</v>
      </c>
      <c r="NJ639" s="2" t="s">
        <v>217</v>
      </c>
      <c r="NK639" s="2" t="s">
        <v>220</v>
      </c>
      <c r="NL639" s="2" t="s">
        <v>220</v>
      </c>
      <c r="NM639" s="2" t="s">
        <v>232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277</v>
      </c>
      <c r="NV639" s="2" t="s">
        <v>217</v>
      </c>
      <c r="NW639" s="2" t="s">
        <v>220</v>
      </c>
      <c r="NX639" s="2" t="s">
        <v>220</v>
      </c>
      <c r="NY639" s="2" t="s">
        <v>232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220</v>
      </c>
      <c r="OI639" s="2" t="s">
        <v>220</v>
      </c>
      <c r="OJ639" s="2" t="s">
        <v>220</v>
      </c>
      <c r="OK639" s="2" t="s">
        <v>220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220</v>
      </c>
      <c r="OU639" s="2" t="s">
        <v>220</v>
      </c>
      <c r="OV639" s="2" t="s">
        <v>220</v>
      </c>
      <c r="OW639" s="2" t="s">
        <v>220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277</v>
      </c>
      <c r="PF639" s="2" t="s">
        <v>217</v>
      </c>
      <c r="PG639" s="2" t="s">
        <v>220</v>
      </c>
      <c r="PH639" s="2" t="s">
        <v>220</v>
      </c>
      <c r="PI639" s="2" t="s">
        <v>232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220</v>
      </c>
      <c r="PS639" s="2" t="s">
        <v>220</v>
      </c>
      <c r="PT639" s="2" t="s">
        <v>220</v>
      </c>
      <c r="PU639" s="2" t="s">
        <v>220</v>
      </c>
      <c r="PV639" s="2" t="s">
        <v>220</v>
      </c>
      <c r="PW639" s="4">
        <v>92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</row>
    <row r="640">
      <c r="A640" s="2" t="s">
        <v>4477</v>
      </c>
      <c r="B640" s="2" t="s">
        <v>209</v>
      </c>
      <c r="C640" s="2" t="s">
        <v>4347</v>
      </c>
      <c r="D640" s="2" t="s">
        <v>1713</v>
      </c>
      <c r="E640" s="2" t="s">
        <v>1714</v>
      </c>
      <c r="F640" s="2" t="s">
        <v>4348</v>
      </c>
      <c r="G640" s="2" t="s">
        <v>4348</v>
      </c>
      <c r="H640" s="2" t="s">
        <v>4348</v>
      </c>
      <c r="I640" s="2" t="s">
        <v>4470</v>
      </c>
      <c r="J640" s="2" t="s">
        <v>282</v>
      </c>
      <c r="K640" s="2" t="s">
        <v>304</v>
      </c>
      <c r="L640" s="3">
        <v>36.57</v>
      </c>
      <c r="M640" s="3">
        <v>38.4</v>
      </c>
      <c r="N640" s="3">
        <v>79.99</v>
      </c>
      <c r="O640" s="2" t="s">
        <v>217</v>
      </c>
      <c r="P640" s="2" t="s">
        <v>538</v>
      </c>
      <c r="Q640" s="2" t="s">
        <v>219</v>
      </c>
      <c r="R640" s="2" t="s">
        <v>220</v>
      </c>
      <c r="S640" s="2" t="s">
        <v>4362</v>
      </c>
      <c r="T640" s="2" t="s">
        <v>220</v>
      </c>
      <c r="U640" s="2" t="s">
        <v>223</v>
      </c>
      <c r="V640" s="2" t="s">
        <v>1033</v>
      </c>
      <c r="W640" s="2" t="s">
        <v>845</v>
      </c>
      <c r="X640" s="2" t="s">
        <v>220</v>
      </c>
      <c r="Y640" s="2" t="s">
        <v>546</v>
      </c>
      <c r="Z640" s="4">
        <v>30</v>
      </c>
      <c r="AA640" s="4">
        <f>=ROUNDDOWN(15,0)</f>
      </c>
      <c r="AB640" s="5">
        <v>2</v>
      </c>
      <c r="AC640" s="2" t="s">
        <v>220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14</v>
      </c>
      <c r="AQ640" s="8">
        <v>316.03</v>
      </c>
      <c r="AR640" s="4">
        <v>1</v>
      </c>
      <c r="AS640" s="8">
        <v>41.47</v>
      </c>
      <c r="AT640" s="7">
        <v>13</v>
      </c>
      <c r="AU640" s="7">
        <v>6.6207</v>
      </c>
      <c r="AV640" s="4" t="s">
        <v>220</v>
      </c>
      <c r="AW640" s="8" t="s">
        <v>220</v>
      </c>
      <c r="AX640" s="4" t="s">
        <v>220</v>
      </c>
      <c r="AY640" s="8" t="s">
        <v>220</v>
      </c>
      <c r="AZ640" s="7" t="s">
        <v>220</v>
      </c>
      <c r="BA640" s="7" t="s">
        <v>220</v>
      </c>
      <c r="BB640" s="7">
        <v>0.5358</v>
      </c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 t="s">
        <v>220</v>
      </c>
      <c r="BJ640" s="4">
        <v>14</v>
      </c>
      <c r="BK640" s="8">
        <v>316.03</v>
      </c>
      <c r="BL640" s="2" t="s">
        <v>1349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254</v>
      </c>
      <c r="BV640" s="2" t="s">
        <v>217</v>
      </c>
      <c r="BW640" s="2" t="s">
        <v>220</v>
      </c>
      <c r="BX640" s="2" t="s">
        <v>220</v>
      </c>
      <c r="BY640" s="2" t="s">
        <v>232</v>
      </c>
      <c r="BZ640" s="2" t="s">
        <v>220</v>
      </c>
      <c r="CA640" s="4"/>
      <c r="CB640" s="8"/>
      <c r="CC640" s="4"/>
      <c r="CD640" s="8"/>
      <c r="CE640" s="7"/>
      <c r="CF640" s="7"/>
      <c r="CG640" s="2" t="s">
        <v>230</v>
      </c>
      <c r="CH640" s="2" t="s">
        <v>217</v>
      </c>
      <c r="CI640" s="2" t="s">
        <v>375</v>
      </c>
      <c r="CJ640" s="2" t="s">
        <v>4478</v>
      </c>
      <c r="CK640" s="2" t="s">
        <v>232</v>
      </c>
      <c r="CL640" s="2" t="s">
        <v>220</v>
      </c>
      <c r="CM640" s="4">
        <v>13</v>
      </c>
      <c r="CN640" s="8">
        <v>274.56</v>
      </c>
      <c r="CO640" s="4"/>
      <c r="CP640" s="8"/>
      <c r="CQ640" s="7"/>
      <c r="CR640" s="7"/>
      <c r="CS640" s="2" t="s">
        <v>230</v>
      </c>
      <c r="CT640" s="2" t="s">
        <v>217</v>
      </c>
      <c r="CU640" s="2" t="s">
        <v>367</v>
      </c>
      <c r="CV640" s="2" t="s">
        <v>1884</v>
      </c>
      <c r="CW640" s="2" t="s">
        <v>232</v>
      </c>
      <c r="CX640" s="2" t="s">
        <v>220</v>
      </c>
      <c r="CY640" s="4"/>
      <c r="CZ640" s="8"/>
      <c r="DA640" s="4"/>
      <c r="DB640" s="8"/>
      <c r="DC640" s="7"/>
      <c r="DD640" s="7"/>
      <c r="DE640" s="2" t="s">
        <v>230</v>
      </c>
      <c r="DF640" s="2" t="s">
        <v>217</v>
      </c>
      <c r="DG640" s="2" t="s">
        <v>2113</v>
      </c>
      <c r="DH640" s="2" t="s">
        <v>377</v>
      </c>
      <c r="DI640" s="2" t="s">
        <v>232</v>
      </c>
      <c r="DJ640" s="2" t="s">
        <v>220</v>
      </c>
      <c r="DK640" s="4"/>
      <c r="DL640" s="8"/>
      <c r="DM640" s="4"/>
      <c r="DN640" s="8"/>
      <c r="DO640" s="7"/>
      <c r="DP640" s="7"/>
      <c r="DQ640" s="2" t="s">
        <v>230</v>
      </c>
      <c r="DR640" s="2" t="s">
        <v>217</v>
      </c>
      <c r="DS640" s="2" t="s">
        <v>4352</v>
      </c>
      <c r="DT640" s="2" t="s">
        <v>887</v>
      </c>
      <c r="DU640" s="2" t="s">
        <v>232</v>
      </c>
      <c r="DV640" s="2" t="s">
        <v>220</v>
      </c>
      <c r="DW640" s="4"/>
      <c r="DX640" s="8"/>
      <c r="DY640" s="4"/>
      <c r="DZ640" s="8"/>
      <c r="EA640" s="7"/>
      <c r="EB640" s="7"/>
      <c r="EC640" s="2" t="s">
        <v>230</v>
      </c>
      <c r="ED640" s="2" t="s">
        <v>217</v>
      </c>
      <c r="EE640" s="2" t="s">
        <v>4353</v>
      </c>
      <c r="EF640" s="2" t="s">
        <v>4479</v>
      </c>
      <c r="EG640" s="2" t="s">
        <v>232</v>
      </c>
      <c r="EH640" s="2" t="s">
        <v>220</v>
      </c>
      <c r="EI640" s="4">
        <v>1</v>
      </c>
      <c r="EJ640" s="8">
        <v>41.47</v>
      </c>
      <c r="EK640" s="4">
        <v>1</v>
      </c>
      <c r="EL640" s="8">
        <v>41.47</v>
      </c>
      <c r="EM640" s="7"/>
      <c r="EN640" s="7"/>
      <c r="EO640" s="2" t="s">
        <v>230</v>
      </c>
      <c r="EP640" s="2" t="s">
        <v>217</v>
      </c>
      <c r="EQ640" s="2" t="s">
        <v>4354</v>
      </c>
      <c r="ER640" s="2" t="s">
        <v>395</v>
      </c>
      <c r="ES640" s="2" t="s">
        <v>232</v>
      </c>
      <c r="ET640" s="2" t="s">
        <v>220</v>
      </c>
      <c r="EU640" s="4"/>
      <c r="EV640" s="8"/>
      <c r="EW640" s="4"/>
      <c r="EX640" s="8"/>
      <c r="EY640" s="7"/>
      <c r="EZ640" s="7"/>
      <c r="FA640" s="2" t="s">
        <v>230</v>
      </c>
      <c r="FB640" s="2" t="s">
        <v>217</v>
      </c>
      <c r="FC640" s="2" t="s">
        <v>3630</v>
      </c>
      <c r="FD640" s="2" t="s">
        <v>4372</v>
      </c>
      <c r="FE640" s="2" t="s">
        <v>232</v>
      </c>
      <c r="FF640" s="2" t="s">
        <v>220</v>
      </c>
      <c r="FG640" s="4"/>
      <c r="FH640" s="8"/>
      <c r="FI640" s="4"/>
      <c r="FJ640" s="8"/>
      <c r="FK640" s="7"/>
      <c r="FL640" s="7"/>
      <c r="FM640" s="2" t="s">
        <v>254</v>
      </c>
      <c r="FN640" s="2" t="s">
        <v>217</v>
      </c>
      <c r="FO640" s="2" t="s">
        <v>220</v>
      </c>
      <c r="FP640" s="2" t="s">
        <v>220</v>
      </c>
      <c r="FQ640" s="2" t="s">
        <v>232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230</v>
      </c>
      <c r="FZ640" s="2" t="s">
        <v>217</v>
      </c>
      <c r="GA640" s="2" t="s">
        <v>1081</v>
      </c>
      <c r="GB640" s="2" t="s">
        <v>3100</v>
      </c>
      <c r="GC640" s="2" t="s">
        <v>232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277</v>
      </c>
      <c r="GL640" s="2" t="s">
        <v>217</v>
      </c>
      <c r="GM640" s="2" t="s">
        <v>220</v>
      </c>
      <c r="GN640" s="2" t="s">
        <v>220</v>
      </c>
      <c r="GO640" s="2" t="s">
        <v>232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416</v>
      </c>
      <c r="GX640" s="2" t="s">
        <v>217</v>
      </c>
      <c r="GY640" s="2" t="s">
        <v>220</v>
      </c>
      <c r="GZ640" s="2" t="s">
        <v>220</v>
      </c>
      <c r="HA640" s="2" t="s">
        <v>232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254</v>
      </c>
      <c r="HJ640" s="2" t="s">
        <v>217</v>
      </c>
      <c r="HK640" s="2" t="s">
        <v>220</v>
      </c>
      <c r="HL640" s="2" t="s">
        <v>220</v>
      </c>
      <c r="HM640" s="2" t="s">
        <v>232</v>
      </c>
      <c r="HN640" s="2" t="s">
        <v>220</v>
      </c>
      <c r="HO640" s="4"/>
      <c r="HP640" s="8"/>
      <c r="HQ640" s="4"/>
      <c r="HR640" s="8"/>
      <c r="HS640" s="7"/>
      <c r="HT640" s="7"/>
      <c r="HU640" s="2" t="s">
        <v>230</v>
      </c>
      <c r="HV640" s="2" t="s">
        <v>217</v>
      </c>
      <c r="HW640" s="2" t="s">
        <v>599</v>
      </c>
      <c r="HX640" s="2" t="s">
        <v>220</v>
      </c>
      <c r="HY640" s="2" t="s">
        <v>232</v>
      </c>
      <c r="HZ640" s="2" t="s">
        <v>220</v>
      </c>
      <c r="IA640" s="4"/>
      <c r="IB640" s="8"/>
      <c r="IC640" s="4"/>
      <c r="ID640" s="8"/>
      <c r="IE640" s="7"/>
      <c r="IF640" s="7"/>
      <c r="IG640" s="2" t="s">
        <v>230</v>
      </c>
      <c r="IH640" s="2" t="s">
        <v>217</v>
      </c>
      <c r="II640" s="2" t="s">
        <v>546</v>
      </c>
      <c r="IJ640" s="2" t="s">
        <v>220</v>
      </c>
      <c r="IK640" s="2" t="s">
        <v>232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277</v>
      </c>
      <c r="IT640" s="2" t="s">
        <v>217</v>
      </c>
      <c r="IU640" s="2" t="s">
        <v>220</v>
      </c>
      <c r="IV640" s="2" t="s">
        <v>220</v>
      </c>
      <c r="IW640" s="2" t="s">
        <v>232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254</v>
      </c>
      <c r="JF640" s="2" t="s">
        <v>217</v>
      </c>
      <c r="JG640" s="2" t="s">
        <v>220</v>
      </c>
      <c r="JH640" s="2" t="s">
        <v>220</v>
      </c>
      <c r="JI640" s="2" t="s">
        <v>232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277</v>
      </c>
      <c r="JR640" s="2" t="s">
        <v>217</v>
      </c>
      <c r="JS640" s="2" t="s">
        <v>220</v>
      </c>
      <c r="JT640" s="2" t="s">
        <v>220</v>
      </c>
      <c r="JU640" s="2" t="s">
        <v>232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277</v>
      </c>
      <c r="KD640" s="2" t="s">
        <v>217</v>
      </c>
      <c r="KE640" s="2" t="s">
        <v>220</v>
      </c>
      <c r="KF640" s="2" t="s">
        <v>220</v>
      </c>
      <c r="KG640" s="2" t="s">
        <v>232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277</v>
      </c>
      <c r="KP640" s="2" t="s">
        <v>217</v>
      </c>
      <c r="KQ640" s="2" t="s">
        <v>220</v>
      </c>
      <c r="KR640" s="2" t="s">
        <v>220</v>
      </c>
      <c r="KS640" s="2" t="s">
        <v>232</v>
      </c>
      <c r="KT640" s="2" t="s">
        <v>220</v>
      </c>
      <c r="KU640" s="4"/>
      <c r="KV640" s="8"/>
      <c r="KW640" s="4"/>
      <c r="KX640" s="8"/>
      <c r="KY640" s="7"/>
      <c r="KZ640" s="7"/>
      <c r="LA640" s="2" t="s">
        <v>268</v>
      </c>
      <c r="LB640" s="2" t="s">
        <v>217</v>
      </c>
      <c r="LC640" s="2" t="s">
        <v>220</v>
      </c>
      <c r="LD640" s="2" t="s">
        <v>220</v>
      </c>
      <c r="LE640" s="2" t="s">
        <v>232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254</v>
      </c>
      <c r="LN640" s="2" t="s">
        <v>217</v>
      </c>
      <c r="LO640" s="2" t="s">
        <v>220</v>
      </c>
      <c r="LP640" s="2" t="s">
        <v>220</v>
      </c>
      <c r="LQ640" s="2" t="s">
        <v>232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270</v>
      </c>
      <c r="MA640" s="2" t="s">
        <v>886</v>
      </c>
      <c r="MB640" s="2" t="s">
        <v>3685</v>
      </c>
      <c r="MC640" s="2" t="s">
        <v>232</v>
      </c>
      <c r="MD640" s="2" t="s">
        <v>220</v>
      </c>
      <c r="ME640" s="4"/>
      <c r="MF640" s="8"/>
      <c r="MG640" s="4"/>
      <c r="MH640" s="8"/>
      <c r="MI640" s="7"/>
      <c r="MJ640" s="7"/>
      <c r="MK640" s="2" t="s">
        <v>230</v>
      </c>
      <c r="ML640" s="2" t="s">
        <v>270</v>
      </c>
      <c r="MM640" s="2" t="s">
        <v>421</v>
      </c>
      <c r="MN640" s="2" t="s">
        <v>220</v>
      </c>
      <c r="MO640" s="2" t="s">
        <v>232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254</v>
      </c>
      <c r="MX640" s="2" t="s">
        <v>217</v>
      </c>
      <c r="MY640" s="2" t="s">
        <v>220</v>
      </c>
      <c r="MZ640" s="2" t="s">
        <v>220</v>
      </c>
      <c r="NA640" s="2" t="s">
        <v>232</v>
      </c>
      <c r="NB640" s="2" t="s">
        <v>220</v>
      </c>
      <c r="NC640" s="4"/>
      <c r="ND640" s="8"/>
      <c r="NE640" s="4"/>
      <c r="NF640" s="8"/>
      <c r="NG640" s="7"/>
      <c r="NH640" s="7"/>
      <c r="NI640" s="2" t="s">
        <v>268</v>
      </c>
      <c r="NJ640" s="2" t="s">
        <v>217</v>
      </c>
      <c r="NK640" s="2" t="s">
        <v>220</v>
      </c>
      <c r="NL640" s="2" t="s">
        <v>220</v>
      </c>
      <c r="NM640" s="2" t="s">
        <v>232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277</v>
      </c>
      <c r="NV640" s="2" t="s">
        <v>217</v>
      </c>
      <c r="NW640" s="2" t="s">
        <v>220</v>
      </c>
      <c r="NX640" s="2" t="s">
        <v>220</v>
      </c>
      <c r="NY640" s="2" t="s">
        <v>232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220</v>
      </c>
      <c r="OI640" s="2" t="s">
        <v>220</v>
      </c>
      <c r="OJ640" s="2" t="s">
        <v>220</v>
      </c>
      <c r="OK640" s="2" t="s">
        <v>220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220</v>
      </c>
      <c r="OT640" s="2" t="s">
        <v>220</v>
      </c>
      <c r="OU640" s="2" t="s">
        <v>220</v>
      </c>
      <c r="OV640" s="2" t="s">
        <v>220</v>
      </c>
      <c r="OW640" s="2" t="s">
        <v>220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277</v>
      </c>
      <c r="PF640" s="2" t="s">
        <v>217</v>
      </c>
      <c r="PG640" s="2" t="s">
        <v>220</v>
      </c>
      <c r="PH640" s="2" t="s">
        <v>220</v>
      </c>
      <c r="PI640" s="2" t="s">
        <v>232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220</v>
      </c>
      <c r="PS640" s="2" t="s">
        <v>220</v>
      </c>
      <c r="PT640" s="2" t="s">
        <v>220</v>
      </c>
      <c r="PU640" s="2" t="s">
        <v>220</v>
      </c>
      <c r="PV640" s="2" t="s">
        <v>220</v>
      </c>
      <c r="PW640" s="4">
        <v>30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</row>
    <row r="641">
      <c r="A641" s="2" t="s">
        <v>4480</v>
      </c>
      <c r="B641" s="2" t="s">
        <v>209</v>
      </c>
      <c r="C641" s="2" t="s">
        <v>4347</v>
      </c>
      <c r="D641" s="2" t="s">
        <v>1713</v>
      </c>
      <c r="E641" s="2" t="s">
        <v>1714</v>
      </c>
      <c r="F641" s="2" t="s">
        <v>2559</v>
      </c>
      <c r="G641" s="2" t="s">
        <v>2559</v>
      </c>
      <c r="H641" s="2" t="s">
        <v>2559</v>
      </c>
      <c r="I641" s="2" t="s">
        <v>4481</v>
      </c>
      <c r="J641" s="2" t="s">
        <v>215</v>
      </c>
      <c r="K641" s="2" t="s">
        <v>1074</v>
      </c>
      <c r="L641" s="3">
        <v>32</v>
      </c>
      <c r="M641" s="3">
        <v>33.6</v>
      </c>
      <c r="N641" s="3">
        <v>69.99</v>
      </c>
      <c r="O641" s="2" t="s">
        <v>217</v>
      </c>
      <c r="P641" s="2" t="s">
        <v>538</v>
      </c>
      <c r="Q641" s="2" t="s">
        <v>219</v>
      </c>
      <c r="R641" s="2" t="s">
        <v>220</v>
      </c>
      <c r="S641" s="2" t="s">
        <v>4369</v>
      </c>
      <c r="T641" s="2" t="s">
        <v>220</v>
      </c>
      <c r="U641" s="2" t="s">
        <v>223</v>
      </c>
      <c r="V641" s="2" t="s">
        <v>843</v>
      </c>
      <c r="W641" s="2" t="s">
        <v>845</v>
      </c>
      <c r="X641" s="2" t="s">
        <v>220</v>
      </c>
      <c r="Y641" s="2" t="s">
        <v>546</v>
      </c>
      <c r="Z641" s="4">
        <v>222</v>
      </c>
      <c r="AA641" s="4">
        <f>=ROUNDDOWN(37,0)</f>
      </c>
      <c r="AB641" s="5">
        <v>6</v>
      </c>
      <c r="AC641" s="2" t="s">
        <v>220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11</v>
      </c>
      <c r="AQ641" s="8">
        <v>230.5</v>
      </c>
      <c r="AR641" s="4">
        <v>4</v>
      </c>
      <c r="AS641" s="8">
        <v>111.89</v>
      </c>
      <c r="AT641" s="7">
        <v>1.75</v>
      </c>
      <c r="AU641" s="7">
        <v>1.0601</v>
      </c>
      <c r="AV641" s="4">
        <v>29</v>
      </c>
      <c r="AW641" s="8">
        <v>708.57</v>
      </c>
      <c r="AX641" s="4">
        <v>19</v>
      </c>
      <c r="AY641" s="8">
        <v>704.77</v>
      </c>
      <c r="AZ641" s="7">
        <v>0.5263</v>
      </c>
      <c r="BA641" s="7">
        <v>0.0054</v>
      </c>
      <c r="BB641" s="7">
        <v>0.3253</v>
      </c>
      <c r="BC641" s="4">
        <v>50</v>
      </c>
      <c r="BD641" s="8">
        <v>1247.84</v>
      </c>
      <c r="BE641" s="4">
        <v>31</v>
      </c>
      <c r="BF641" s="8">
        <v>1157.45</v>
      </c>
      <c r="BG641" s="7">
        <v>0.6129</v>
      </c>
      <c r="BH641" s="7">
        <v>0.0781</v>
      </c>
      <c r="BI641" s="7">
        <v>0.5678</v>
      </c>
      <c r="BJ641" s="4">
        <v>11</v>
      </c>
      <c r="BK641" s="8">
        <v>230.5</v>
      </c>
      <c r="BL641" s="2" t="s">
        <v>4482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254</v>
      </c>
      <c r="BV641" s="2" t="s">
        <v>217</v>
      </c>
      <c r="BW641" s="2" t="s">
        <v>220</v>
      </c>
      <c r="BX641" s="2" t="s">
        <v>220</v>
      </c>
      <c r="BY641" s="2" t="s">
        <v>232</v>
      </c>
      <c r="BZ641" s="2" t="s">
        <v>220</v>
      </c>
      <c r="CA641" s="4"/>
      <c r="CB641" s="8"/>
      <c r="CC641" s="4"/>
      <c r="CD641" s="8"/>
      <c r="CE641" s="7"/>
      <c r="CF641" s="7"/>
      <c r="CG641" s="2" t="s">
        <v>230</v>
      </c>
      <c r="CH641" s="2" t="s">
        <v>217</v>
      </c>
      <c r="CI641" s="2" t="s">
        <v>375</v>
      </c>
      <c r="CJ641" s="2" t="s">
        <v>4479</v>
      </c>
      <c r="CK641" s="2" t="s">
        <v>232</v>
      </c>
      <c r="CL641" s="2" t="s">
        <v>220</v>
      </c>
      <c r="CM641" s="4">
        <v>5</v>
      </c>
      <c r="CN641" s="8">
        <v>92.4</v>
      </c>
      <c r="CO641" s="4"/>
      <c r="CP641" s="8"/>
      <c r="CQ641" s="7"/>
      <c r="CR641" s="7"/>
      <c r="CS641" s="2" t="s">
        <v>230</v>
      </c>
      <c r="CT641" s="2" t="s">
        <v>217</v>
      </c>
      <c r="CU641" s="2" t="s">
        <v>367</v>
      </c>
      <c r="CV641" s="2" t="s">
        <v>256</v>
      </c>
      <c r="CW641" s="2" t="s">
        <v>269</v>
      </c>
      <c r="CX641" s="2" t="s">
        <v>220</v>
      </c>
      <c r="CY641" s="4">
        <v>1</v>
      </c>
      <c r="CZ641" s="8">
        <v>36.29</v>
      </c>
      <c r="DA641" s="4">
        <v>1</v>
      </c>
      <c r="DB641" s="8">
        <v>36.29</v>
      </c>
      <c r="DC641" s="7"/>
      <c r="DD641" s="7"/>
      <c r="DE641" s="2" t="s">
        <v>230</v>
      </c>
      <c r="DF641" s="2" t="s">
        <v>217</v>
      </c>
      <c r="DG641" s="2" t="s">
        <v>546</v>
      </c>
      <c r="DH641" s="2" t="s">
        <v>3405</v>
      </c>
      <c r="DI641" s="2" t="s">
        <v>232</v>
      </c>
      <c r="DJ641" s="2" t="s">
        <v>220</v>
      </c>
      <c r="DK641" s="4"/>
      <c r="DL641" s="8"/>
      <c r="DM641" s="4"/>
      <c r="DN641" s="8"/>
      <c r="DO641" s="7"/>
      <c r="DP641" s="7"/>
      <c r="DQ641" s="2" t="s">
        <v>230</v>
      </c>
      <c r="DR641" s="2" t="s">
        <v>217</v>
      </c>
      <c r="DS641" s="2" t="s">
        <v>4352</v>
      </c>
      <c r="DT641" s="2" t="s">
        <v>604</v>
      </c>
      <c r="DU641" s="2" t="s">
        <v>232</v>
      </c>
      <c r="DV641" s="2" t="s">
        <v>220</v>
      </c>
      <c r="DW641" s="4">
        <v>4</v>
      </c>
      <c r="DX641" s="8">
        <v>65.52</v>
      </c>
      <c r="DY641" s="4">
        <v>3</v>
      </c>
      <c r="DZ641" s="8">
        <v>75.6</v>
      </c>
      <c r="EA641" s="7">
        <v>0.3333</v>
      </c>
      <c r="EB641" s="7">
        <v>-0.1333</v>
      </c>
      <c r="EC641" s="2" t="s">
        <v>230</v>
      </c>
      <c r="ED641" s="2" t="s">
        <v>217</v>
      </c>
      <c r="EE641" s="2" t="s">
        <v>1790</v>
      </c>
      <c r="EF641" s="2" t="s">
        <v>3330</v>
      </c>
      <c r="EG641" s="2" t="s">
        <v>232</v>
      </c>
      <c r="EH641" s="2" t="s">
        <v>220</v>
      </c>
      <c r="EI641" s="4">
        <v>1</v>
      </c>
      <c r="EJ641" s="8">
        <v>36.29</v>
      </c>
      <c r="EK641" s="4"/>
      <c r="EL641" s="8"/>
      <c r="EM641" s="7"/>
      <c r="EN641" s="7"/>
      <c r="EO641" s="2" t="s">
        <v>230</v>
      </c>
      <c r="EP641" s="2" t="s">
        <v>217</v>
      </c>
      <c r="EQ641" s="2" t="s">
        <v>4354</v>
      </c>
      <c r="ER641" s="2" t="s">
        <v>519</v>
      </c>
      <c r="ES641" s="2" t="s">
        <v>232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217</v>
      </c>
      <c r="FC641" s="2" t="s">
        <v>3630</v>
      </c>
      <c r="FD641" s="2" t="s">
        <v>1041</v>
      </c>
      <c r="FE641" s="2" t="s">
        <v>232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254</v>
      </c>
      <c r="FN641" s="2" t="s">
        <v>217</v>
      </c>
      <c r="FO641" s="2" t="s">
        <v>220</v>
      </c>
      <c r="FP641" s="2" t="s">
        <v>220</v>
      </c>
      <c r="FQ641" s="2" t="s">
        <v>232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230</v>
      </c>
      <c r="FZ641" s="2" t="s">
        <v>217</v>
      </c>
      <c r="GA641" s="2" t="s">
        <v>1081</v>
      </c>
      <c r="GB641" s="2" t="s">
        <v>3764</v>
      </c>
      <c r="GC641" s="2" t="s">
        <v>232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230</v>
      </c>
      <c r="GL641" s="2" t="s">
        <v>217</v>
      </c>
      <c r="GM641" s="2" t="s">
        <v>380</v>
      </c>
      <c r="GN641" s="2" t="s">
        <v>220</v>
      </c>
      <c r="GO641" s="2" t="s">
        <v>232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277</v>
      </c>
      <c r="GX641" s="2" t="s">
        <v>217</v>
      </c>
      <c r="GY641" s="2" t="s">
        <v>220</v>
      </c>
      <c r="GZ641" s="2" t="s">
        <v>220</v>
      </c>
      <c r="HA641" s="2" t="s">
        <v>232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254</v>
      </c>
      <c r="HJ641" s="2" t="s">
        <v>217</v>
      </c>
      <c r="HK641" s="2" t="s">
        <v>220</v>
      </c>
      <c r="HL641" s="2" t="s">
        <v>220</v>
      </c>
      <c r="HM641" s="2" t="s">
        <v>232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254</v>
      </c>
      <c r="HV641" s="2" t="s">
        <v>217</v>
      </c>
      <c r="HW641" s="2" t="s">
        <v>220</v>
      </c>
      <c r="HX641" s="2" t="s">
        <v>220</v>
      </c>
      <c r="HY641" s="2" t="s">
        <v>232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217</v>
      </c>
      <c r="II641" s="2" t="s">
        <v>546</v>
      </c>
      <c r="IJ641" s="2" t="s">
        <v>220</v>
      </c>
      <c r="IK641" s="2" t="s">
        <v>232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277</v>
      </c>
      <c r="IT641" s="2" t="s">
        <v>217</v>
      </c>
      <c r="IU641" s="2" t="s">
        <v>220</v>
      </c>
      <c r="IV641" s="2" t="s">
        <v>220</v>
      </c>
      <c r="IW641" s="2" t="s">
        <v>232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254</v>
      </c>
      <c r="JF641" s="2" t="s">
        <v>217</v>
      </c>
      <c r="JG641" s="2" t="s">
        <v>220</v>
      </c>
      <c r="JH641" s="2" t="s">
        <v>220</v>
      </c>
      <c r="JI641" s="2" t="s">
        <v>232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277</v>
      </c>
      <c r="JR641" s="2" t="s">
        <v>217</v>
      </c>
      <c r="JS641" s="2" t="s">
        <v>220</v>
      </c>
      <c r="JT641" s="2" t="s">
        <v>220</v>
      </c>
      <c r="JU641" s="2" t="s">
        <v>232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277</v>
      </c>
      <c r="KD641" s="2" t="s">
        <v>217</v>
      </c>
      <c r="KE641" s="2" t="s">
        <v>220</v>
      </c>
      <c r="KF641" s="2" t="s">
        <v>220</v>
      </c>
      <c r="KG641" s="2" t="s">
        <v>232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277</v>
      </c>
      <c r="KP641" s="2" t="s">
        <v>217</v>
      </c>
      <c r="KQ641" s="2" t="s">
        <v>220</v>
      </c>
      <c r="KR641" s="2" t="s">
        <v>220</v>
      </c>
      <c r="KS641" s="2" t="s">
        <v>232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268</v>
      </c>
      <c r="LB641" s="2" t="s">
        <v>217</v>
      </c>
      <c r="LC641" s="2" t="s">
        <v>220</v>
      </c>
      <c r="LD641" s="2" t="s">
        <v>220</v>
      </c>
      <c r="LE641" s="2" t="s">
        <v>232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254</v>
      </c>
      <c r="LN641" s="2" t="s">
        <v>217</v>
      </c>
      <c r="LO641" s="2" t="s">
        <v>220</v>
      </c>
      <c r="LP641" s="2" t="s">
        <v>220</v>
      </c>
      <c r="LQ641" s="2" t="s">
        <v>232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270</v>
      </c>
      <c r="MA641" s="2" t="s">
        <v>886</v>
      </c>
      <c r="MB641" s="2" t="s">
        <v>3787</v>
      </c>
      <c r="MC641" s="2" t="s">
        <v>232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230</v>
      </c>
      <c r="ML641" s="2" t="s">
        <v>270</v>
      </c>
      <c r="MM641" s="2" t="s">
        <v>421</v>
      </c>
      <c r="MN641" s="2" t="s">
        <v>220</v>
      </c>
      <c r="MO641" s="2" t="s">
        <v>232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274</v>
      </c>
      <c r="MY641" s="2" t="s">
        <v>517</v>
      </c>
      <c r="MZ641" s="2" t="s">
        <v>777</v>
      </c>
      <c r="NA641" s="2" t="s">
        <v>232</v>
      </c>
      <c r="NB641" s="2" t="s">
        <v>220</v>
      </c>
      <c r="NC641" s="4"/>
      <c r="ND641" s="8"/>
      <c r="NE641" s="4"/>
      <c r="NF641" s="8"/>
      <c r="NG641" s="7"/>
      <c r="NH641" s="7"/>
      <c r="NI641" s="2" t="s">
        <v>268</v>
      </c>
      <c r="NJ641" s="2" t="s">
        <v>217</v>
      </c>
      <c r="NK641" s="2" t="s">
        <v>220</v>
      </c>
      <c r="NL641" s="2" t="s">
        <v>220</v>
      </c>
      <c r="NM641" s="2" t="s">
        <v>232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277</v>
      </c>
      <c r="NV641" s="2" t="s">
        <v>217</v>
      </c>
      <c r="NW641" s="2" t="s">
        <v>220</v>
      </c>
      <c r="NX641" s="2" t="s">
        <v>220</v>
      </c>
      <c r="NY641" s="2" t="s">
        <v>232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220</v>
      </c>
      <c r="OT641" s="2" t="s">
        <v>220</v>
      </c>
      <c r="OU641" s="2" t="s">
        <v>220</v>
      </c>
      <c r="OV641" s="2" t="s">
        <v>220</v>
      </c>
      <c r="OW641" s="2" t="s">
        <v>220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277</v>
      </c>
      <c r="PF641" s="2" t="s">
        <v>217</v>
      </c>
      <c r="PG641" s="2" t="s">
        <v>220</v>
      </c>
      <c r="PH641" s="2" t="s">
        <v>220</v>
      </c>
      <c r="PI641" s="2" t="s">
        <v>232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220</v>
      </c>
      <c r="PS641" s="2" t="s">
        <v>220</v>
      </c>
      <c r="PT641" s="2" t="s">
        <v>220</v>
      </c>
      <c r="PU641" s="2" t="s">
        <v>220</v>
      </c>
      <c r="PV641" s="2" t="s">
        <v>220</v>
      </c>
      <c r="PW641" s="4">
        <v>222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</row>
    <row r="642">
      <c r="A642" s="2" t="s">
        <v>4483</v>
      </c>
      <c r="B642" s="2" t="s">
        <v>209</v>
      </c>
      <c r="C642" s="2" t="s">
        <v>4347</v>
      </c>
      <c r="D642" s="2" t="s">
        <v>1713</v>
      </c>
      <c r="E642" s="2" t="s">
        <v>1714</v>
      </c>
      <c r="F642" s="2" t="s">
        <v>2559</v>
      </c>
      <c r="G642" s="2" t="s">
        <v>2559</v>
      </c>
      <c r="H642" s="2" t="s">
        <v>2559</v>
      </c>
      <c r="I642" s="2" t="s">
        <v>4481</v>
      </c>
      <c r="J642" s="2" t="s">
        <v>282</v>
      </c>
      <c r="K642" s="2" t="s">
        <v>1074</v>
      </c>
      <c r="L642" s="3">
        <v>36.57</v>
      </c>
      <c r="M642" s="3">
        <v>38.4</v>
      </c>
      <c r="N642" s="3">
        <v>79.99</v>
      </c>
      <c r="O642" s="2" t="s">
        <v>217</v>
      </c>
      <c r="P642" s="2" t="s">
        <v>538</v>
      </c>
      <c r="Q642" s="2" t="s">
        <v>219</v>
      </c>
      <c r="R642" s="2" t="s">
        <v>220</v>
      </c>
      <c r="S642" s="2" t="s">
        <v>4369</v>
      </c>
      <c r="T642" s="2" t="s">
        <v>220</v>
      </c>
      <c r="U642" s="2" t="s">
        <v>223</v>
      </c>
      <c r="V642" s="2" t="s">
        <v>843</v>
      </c>
      <c r="W642" s="2" t="s">
        <v>845</v>
      </c>
      <c r="X642" s="2" t="s">
        <v>220</v>
      </c>
      <c r="Y642" s="2" t="s">
        <v>546</v>
      </c>
      <c r="Z642" s="4">
        <v>81</v>
      </c>
      <c r="AA642" s="4">
        <f>=ROUNDDOWN(13.5,0)</f>
      </c>
      <c r="AB642" s="5">
        <v>6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>
        <v>18</v>
      </c>
      <c r="AQ642" s="8">
        <v>478.07</v>
      </c>
      <c r="AR642" s="4">
        <v>15</v>
      </c>
      <c r="AS642" s="8">
        <v>592.88</v>
      </c>
      <c r="AT642" s="7">
        <v>0.2</v>
      </c>
      <c r="AU642" s="7">
        <v>-0.1936</v>
      </c>
      <c r="AV642" s="4" t="s">
        <v>220</v>
      </c>
      <c r="AW642" s="8" t="s">
        <v>220</v>
      </c>
      <c r="AX642" s="4" t="s">
        <v>220</v>
      </c>
      <c r="AY642" s="8" t="s">
        <v>220</v>
      </c>
      <c r="AZ642" s="7" t="s">
        <v>220</v>
      </c>
      <c r="BA642" s="7" t="s">
        <v>220</v>
      </c>
      <c r="BB642" s="7">
        <v>0.6747</v>
      </c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 t="s">
        <v>220</v>
      </c>
      <c r="BJ642" s="4">
        <v>18</v>
      </c>
      <c r="BK642" s="8">
        <v>478.07</v>
      </c>
      <c r="BL642" s="2" t="s">
        <v>4390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254</v>
      </c>
      <c r="BV642" s="2" t="s">
        <v>217</v>
      </c>
      <c r="BW642" s="2" t="s">
        <v>220</v>
      </c>
      <c r="BX642" s="2" t="s">
        <v>220</v>
      </c>
      <c r="BY642" s="2" t="s">
        <v>232</v>
      </c>
      <c r="BZ642" s="2" t="s">
        <v>220</v>
      </c>
      <c r="CA642" s="4"/>
      <c r="CB642" s="8"/>
      <c r="CC642" s="4"/>
      <c r="CD642" s="8"/>
      <c r="CE642" s="7"/>
      <c r="CF642" s="7"/>
      <c r="CG642" s="2" t="s">
        <v>230</v>
      </c>
      <c r="CH642" s="2" t="s">
        <v>217</v>
      </c>
      <c r="CI642" s="2" t="s">
        <v>375</v>
      </c>
      <c r="CJ642" s="2" t="s">
        <v>401</v>
      </c>
      <c r="CK642" s="2" t="s">
        <v>232</v>
      </c>
      <c r="CL642" s="2" t="s">
        <v>220</v>
      </c>
      <c r="CM642" s="4">
        <v>11</v>
      </c>
      <c r="CN642" s="8">
        <v>232.32</v>
      </c>
      <c r="CO642" s="4"/>
      <c r="CP642" s="8"/>
      <c r="CQ642" s="7"/>
      <c r="CR642" s="7"/>
      <c r="CS642" s="2" t="s">
        <v>230</v>
      </c>
      <c r="CT642" s="2" t="s">
        <v>217</v>
      </c>
      <c r="CU642" s="2" t="s">
        <v>367</v>
      </c>
      <c r="CV642" s="2" t="s">
        <v>1898</v>
      </c>
      <c r="CW642" s="2" t="s">
        <v>232</v>
      </c>
      <c r="CX642" s="2" t="s">
        <v>220</v>
      </c>
      <c r="CY642" s="4">
        <v>3</v>
      </c>
      <c r="CZ642" s="8">
        <v>124.41</v>
      </c>
      <c r="DA642" s="4"/>
      <c r="DB642" s="8"/>
      <c r="DC642" s="7"/>
      <c r="DD642" s="7"/>
      <c r="DE642" s="2" t="s">
        <v>230</v>
      </c>
      <c r="DF642" s="2" t="s">
        <v>217</v>
      </c>
      <c r="DG642" s="2" t="s">
        <v>546</v>
      </c>
      <c r="DH642" s="2" t="s">
        <v>3228</v>
      </c>
      <c r="DI642" s="2" t="s">
        <v>232</v>
      </c>
      <c r="DJ642" s="2" t="s">
        <v>220</v>
      </c>
      <c r="DK642" s="4"/>
      <c r="DL642" s="8"/>
      <c r="DM642" s="4"/>
      <c r="DN642" s="8"/>
      <c r="DO642" s="7"/>
      <c r="DP642" s="7"/>
      <c r="DQ642" s="2" t="s">
        <v>230</v>
      </c>
      <c r="DR642" s="2" t="s">
        <v>217</v>
      </c>
      <c r="DS642" s="2" t="s">
        <v>4352</v>
      </c>
      <c r="DT642" s="2" t="s">
        <v>1925</v>
      </c>
      <c r="DU642" s="2" t="s">
        <v>232</v>
      </c>
      <c r="DV642" s="2" t="s">
        <v>220</v>
      </c>
      <c r="DW642" s="4">
        <v>2</v>
      </c>
      <c r="DX642" s="8">
        <v>38.4</v>
      </c>
      <c r="DY642" s="4">
        <v>6</v>
      </c>
      <c r="DZ642" s="8">
        <v>220.8</v>
      </c>
      <c r="EA642" s="7">
        <v>-0.6667</v>
      </c>
      <c r="EB642" s="7">
        <v>-0.8261</v>
      </c>
      <c r="EC642" s="2" t="s">
        <v>230</v>
      </c>
      <c r="ED642" s="2" t="s">
        <v>217</v>
      </c>
      <c r="EE642" s="2" t="s">
        <v>1790</v>
      </c>
      <c r="EF642" s="2" t="s">
        <v>942</v>
      </c>
      <c r="EG642" s="2" t="s">
        <v>232</v>
      </c>
      <c r="EH642" s="2" t="s">
        <v>220</v>
      </c>
      <c r="EI642" s="4">
        <v>2</v>
      </c>
      <c r="EJ642" s="8">
        <v>82.94</v>
      </c>
      <c r="EK642" s="4">
        <v>8</v>
      </c>
      <c r="EL642" s="8">
        <v>331.76</v>
      </c>
      <c r="EM642" s="7">
        <v>-0.75</v>
      </c>
      <c r="EN642" s="7">
        <v>-0.75</v>
      </c>
      <c r="EO642" s="2" t="s">
        <v>230</v>
      </c>
      <c r="EP642" s="2" t="s">
        <v>217</v>
      </c>
      <c r="EQ642" s="2" t="s">
        <v>4354</v>
      </c>
      <c r="ER642" s="2" t="s">
        <v>1339</v>
      </c>
      <c r="ES642" s="2" t="s">
        <v>232</v>
      </c>
      <c r="ET642" s="2" t="s">
        <v>220</v>
      </c>
      <c r="EU642" s="4"/>
      <c r="EV642" s="8"/>
      <c r="EW642" s="4">
        <v>1</v>
      </c>
      <c r="EX642" s="8">
        <v>40.32</v>
      </c>
      <c r="EY642" s="7">
        <v>-1</v>
      </c>
      <c r="EZ642" s="7">
        <v>-1</v>
      </c>
      <c r="FA642" s="2" t="s">
        <v>230</v>
      </c>
      <c r="FB642" s="2" t="s">
        <v>217</v>
      </c>
      <c r="FC642" s="2" t="s">
        <v>3630</v>
      </c>
      <c r="FD642" s="2" t="s">
        <v>531</v>
      </c>
      <c r="FE642" s="2" t="s">
        <v>232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254</v>
      </c>
      <c r="FN642" s="2" t="s">
        <v>217</v>
      </c>
      <c r="FO642" s="2" t="s">
        <v>220</v>
      </c>
      <c r="FP642" s="2" t="s">
        <v>220</v>
      </c>
      <c r="FQ642" s="2" t="s">
        <v>232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230</v>
      </c>
      <c r="FZ642" s="2" t="s">
        <v>217</v>
      </c>
      <c r="GA642" s="2" t="s">
        <v>1081</v>
      </c>
      <c r="GB642" s="2" t="s">
        <v>2081</v>
      </c>
      <c r="GC642" s="2" t="s">
        <v>232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230</v>
      </c>
      <c r="GL642" s="2" t="s">
        <v>217</v>
      </c>
      <c r="GM642" s="2" t="s">
        <v>380</v>
      </c>
      <c r="GN642" s="2" t="s">
        <v>220</v>
      </c>
      <c r="GO642" s="2" t="s">
        <v>232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277</v>
      </c>
      <c r="GX642" s="2" t="s">
        <v>217</v>
      </c>
      <c r="GY642" s="2" t="s">
        <v>220</v>
      </c>
      <c r="GZ642" s="2" t="s">
        <v>220</v>
      </c>
      <c r="HA642" s="2" t="s">
        <v>232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254</v>
      </c>
      <c r="HJ642" s="2" t="s">
        <v>217</v>
      </c>
      <c r="HK642" s="2" t="s">
        <v>220</v>
      </c>
      <c r="HL642" s="2" t="s">
        <v>220</v>
      </c>
      <c r="HM642" s="2" t="s">
        <v>232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254</v>
      </c>
      <c r="HV642" s="2" t="s">
        <v>217</v>
      </c>
      <c r="HW642" s="2" t="s">
        <v>220</v>
      </c>
      <c r="HX642" s="2" t="s">
        <v>220</v>
      </c>
      <c r="HY642" s="2" t="s">
        <v>232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217</v>
      </c>
      <c r="II642" s="2" t="s">
        <v>546</v>
      </c>
      <c r="IJ642" s="2" t="s">
        <v>220</v>
      </c>
      <c r="IK642" s="2" t="s">
        <v>232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277</v>
      </c>
      <c r="IT642" s="2" t="s">
        <v>217</v>
      </c>
      <c r="IU642" s="2" t="s">
        <v>220</v>
      </c>
      <c r="IV642" s="2" t="s">
        <v>220</v>
      </c>
      <c r="IW642" s="2" t="s">
        <v>232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254</v>
      </c>
      <c r="JF642" s="2" t="s">
        <v>217</v>
      </c>
      <c r="JG642" s="2" t="s">
        <v>220</v>
      </c>
      <c r="JH642" s="2" t="s">
        <v>220</v>
      </c>
      <c r="JI642" s="2" t="s">
        <v>232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277</v>
      </c>
      <c r="JR642" s="2" t="s">
        <v>217</v>
      </c>
      <c r="JS642" s="2" t="s">
        <v>220</v>
      </c>
      <c r="JT642" s="2" t="s">
        <v>220</v>
      </c>
      <c r="JU642" s="2" t="s">
        <v>232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277</v>
      </c>
      <c r="KD642" s="2" t="s">
        <v>217</v>
      </c>
      <c r="KE642" s="2" t="s">
        <v>220</v>
      </c>
      <c r="KF642" s="2" t="s">
        <v>220</v>
      </c>
      <c r="KG642" s="2" t="s">
        <v>232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277</v>
      </c>
      <c r="KP642" s="2" t="s">
        <v>217</v>
      </c>
      <c r="KQ642" s="2" t="s">
        <v>220</v>
      </c>
      <c r="KR642" s="2" t="s">
        <v>220</v>
      </c>
      <c r="KS642" s="2" t="s">
        <v>232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268</v>
      </c>
      <c r="LB642" s="2" t="s">
        <v>217</v>
      </c>
      <c r="LC642" s="2" t="s">
        <v>220</v>
      </c>
      <c r="LD642" s="2" t="s">
        <v>220</v>
      </c>
      <c r="LE642" s="2" t="s">
        <v>232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254</v>
      </c>
      <c r="LN642" s="2" t="s">
        <v>217</v>
      </c>
      <c r="LO642" s="2" t="s">
        <v>220</v>
      </c>
      <c r="LP642" s="2" t="s">
        <v>220</v>
      </c>
      <c r="LQ642" s="2" t="s">
        <v>232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230</v>
      </c>
      <c r="LZ642" s="2" t="s">
        <v>270</v>
      </c>
      <c r="MA642" s="2" t="s">
        <v>886</v>
      </c>
      <c r="MB642" s="2" t="s">
        <v>936</v>
      </c>
      <c r="MC642" s="2" t="s">
        <v>232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230</v>
      </c>
      <c r="ML642" s="2" t="s">
        <v>270</v>
      </c>
      <c r="MM642" s="2" t="s">
        <v>421</v>
      </c>
      <c r="MN642" s="2" t="s">
        <v>220</v>
      </c>
      <c r="MO642" s="2" t="s">
        <v>232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274</v>
      </c>
      <c r="MY642" s="2" t="s">
        <v>517</v>
      </c>
      <c r="MZ642" s="2" t="s">
        <v>492</v>
      </c>
      <c r="NA642" s="2" t="s">
        <v>232</v>
      </c>
      <c r="NB642" s="2" t="s">
        <v>220</v>
      </c>
      <c r="NC642" s="4"/>
      <c r="ND642" s="8"/>
      <c r="NE642" s="4"/>
      <c r="NF642" s="8"/>
      <c r="NG642" s="7"/>
      <c r="NH642" s="7"/>
      <c r="NI642" s="2" t="s">
        <v>268</v>
      </c>
      <c r="NJ642" s="2" t="s">
        <v>217</v>
      </c>
      <c r="NK642" s="2" t="s">
        <v>220</v>
      </c>
      <c r="NL642" s="2" t="s">
        <v>220</v>
      </c>
      <c r="NM642" s="2" t="s">
        <v>232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277</v>
      </c>
      <c r="NV642" s="2" t="s">
        <v>217</v>
      </c>
      <c r="NW642" s="2" t="s">
        <v>220</v>
      </c>
      <c r="NX642" s="2" t="s">
        <v>220</v>
      </c>
      <c r="NY642" s="2" t="s">
        <v>232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220</v>
      </c>
      <c r="OT642" s="2" t="s">
        <v>220</v>
      </c>
      <c r="OU642" s="2" t="s">
        <v>220</v>
      </c>
      <c r="OV642" s="2" t="s">
        <v>220</v>
      </c>
      <c r="OW642" s="2" t="s">
        <v>220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277</v>
      </c>
      <c r="PF642" s="2" t="s">
        <v>217</v>
      </c>
      <c r="PG642" s="2" t="s">
        <v>220</v>
      </c>
      <c r="PH642" s="2" t="s">
        <v>220</v>
      </c>
      <c r="PI642" s="2" t="s">
        <v>232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220</v>
      </c>
      <c r="PS642" s="2" t="s">
        <v>220</v>
      </c>
      <c r="PT642" s="2" t="s">
        <v>220</v>
      </c>
      <c r="PU642" s="2" t="s">
        <v>220</v>
      </c>
      <c r="PV642" s="2" t="s">
        <v>220</v>
      </c>
      <c r="PW642" s="4">
        <v>81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</row>
    <row r="643">
      <c r="A643" s="2" t="s">
        <v>4484</v>
      </c>
      <c r="B643" s="2" t="s">
        <v>209</v>
      </c>
      <c r="C643" s="2" t="s">
        <v>4347</v>
      </c>
      <c r="D643" s="2" t="s">
        <v>1713</v>
      </c>
      <c r="E643" s="2" t="s">
        <v>1714</v>
      </c>
      <c r="F643" s="2" t="s">
        <v>2559</v>
      </c>
      <c r="G643" s="2" t="s">
        <v>2559</v>
      </c>
      <c r="H643" s="2" t="s">
        <v>2559</v>
      </c>
      <c r="I643" s="2" t="s">
        <v>4481</v>
      </c>
      <c r="J643" s="2" t="s">
        <v>215</v>
      </c>
      <c r="K643" s="2" t="s">
        <v>1329</v>
      </c>
      <c r="L643" s="3">
        <v>32</v>
      </c>
      <c r="M643" s="3">
        <v>33.6</v>
      </c>
      <c r="N643" s="3">
        <v>69.99</v>
      </c>
      <c r="O643" s="2" t="s">
        <v>217</v>
      </c>
      <c r="P643" s="2" t="s">
        <v>538</v>
      </c>
      <c r="Q643" s="2" t="s">
        <v>219</v>
      </c>
      <c r="R643" s="2" t="s">
        <v>220</v>
      </c>
      <c r="S643" s="2" t="s">
        <v>4376</v>
      </c>
      <c r="T643" s="2" t="s">
        <v>220</v>
      </c>
      <c r="U643" s="2" t="s">
        <v>223</v>
      </c>
      <c r="V643" s="2" t="s">
        <v>843</v>
      </c>
      <c r="W643" s="2" t="s">
        <v>845</v>
      </c>
      <c r="X643" s="2" t="s">
        <v>220</v>
      </c>
      <c r="Y643" s="2" t="s">
        <v>546</v>
      </c>
      <c r="Z643" s="4">
        <v>147</v>
      </c>
      <c r="AA643" s="4">
        <f>=ROUNDDOWN(36.75,0)</f>
      </c>
      <c r="AB643" s="5">
        <v>4</v>
      </c>
      <c r="AC643" s="2" t="s">
        <v>3017</v>
      </c>
      <c r="AD643" s="4">
        <v>70</v>
      </c>
      <c r="AE643" s="4">
        <v>70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8</v>
      </c>
      <c r="AQ643" s="8">
        <v>162.96</v>
      </c>
      <c r="AR643" s="4">
        <v>3</v>
      </c>
      <c r="AS643" s="8">
        <v>102.48</v>
      </c>
      <c r="AT643" s="7">
        <v>1.6667</v>
      </c>
      <c r="AU643" s="7">
        <v>0.5902</v>
      </c>
      <c r="AV643" s="4">
        <v>21</v>
      </c>
      <c r="AW643" s="8">
        <v>539.27</v>
      </c>
      <c r="AX643" s="4">
        <v>12</v>
      </c>
      <c r="AY643" s="8">
        <v>452.68</v>
      </c>
      <c r="AZ643" s="7">
        <v>0.75</v>
      </c>
      <c r="BA643" s="7">
        <v>0.1913</v>
      </c>
      <c r="BB643" s="7">
        <v>0.3022</v>
      </c>
      <c r="BC643" s="4" t="s">
        <v>220</v>
      </c>
      <c r="BD643" s="8" t="s">
        <v>220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>
        <v>0.4322</v>
      </c>
      <c r="BJ643" s="4">
        <v>8</v>
      </c>
      <c r="BK643" s="8">
        <v>162.96</v>
      </c>
      <c r="BL643" s="2" t="s">
        <v>1959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254</v>
      </c>
      <c r="BV643" s="2" t="s">
        <v>217</v>
      </c>
      <c r="BW643" s="2" t="s">
        <v>220</v>
      </c>
      <c r="BX643" s="2" t="s">
        <v>220</v>
      </c>
      <c r="BY643" s="2" t="s">
        <v>232</v>
      </c>
      <c r="BZ643" s="2" t="s">
        <v>220</v>
      </c>
      <c r="CA643" s="4"/>
      <c r="CB643" s="8"/>
      <c r="CC643" s="4"/>
      <c r="CD643" s="8"/>
      <c r="CE643" s="7"/>
      <c r="CF643" s="7"/>
      <c r="CG643" s="2" t="s">
        <v>230</v>
      </c>
      <c r="CH643" s="2" t="s">
        <v>217</v>
      </c>
      <c r="CI643" s="2" t="s">
        <v>375</v>
      </c>
      <c r="CJ643" s="2" t="s">
        <v>1119</v>
      </c>
      <c r="CK643" s="2" t="s">
        <v>232</v>
      </c>
      <c r="CL643" s="2" t="s">
        <v>220</v>
      </c>
      <c r="CM643" s="4">
        <v>6</v>
      </c>
      <c r="CN643" s="8">
        <v>110.88</v>
      </c>
      <c r="CO643" s="4"/>
      <c r="CP643" s="8"/>
      <c r="CQ643" s="7"/>
      <c r="CR643" s="7"/>
      <c r="CS643" s="2" t="s">
        <v>230</v>
      </c>
      <c r="CT643" s="2" t="s">
        <v>217</v>
      </c>
      <c r="CU643" s="2" t="s">
        <v>367</v>
      </c>
      <c r="CV643" s="2" t="s">
        <v>788</v>
      </c>
      <c r="CW643" s="2" t="s">
        <v>269</v>
      </c>
      <c r="CX643" s="2" t="s">
        <v>220</v>
      </c>
      <c r="CY643" s="4"/>
      <c r="CZ643" s="8"/>
      <c r="DA643" s="4"/>
      <c r="DB643" s="8"/>
      <c r="DC643" s="7"/>
      <c r="DD643" s="7"/>
      <c r="DE643" s="2" t="s">
        <v>230</v>
      </c>
      <c r="DF643" s="2" t="s">
        <v>217</v>
      </c>
      <c r="DG643" s="2" t="s">
        <v>892</v>
      </c>
      <c r="DH643" s="2" t="s">
        <v>517</v>
      </c>
      <c r="DI643" s="2" t="s">
        <v>232</v>
      </c>
      <c r="DJ643" s="2" t="s">
        <v>220</v>
      </c>
      <c r="DK643" s="4"/>
      <c r="DL643" s="8"/>
      <c r="DM643" s="4"/>
      <c r="DN643" s="8"/>
      <c r="DO643" s="7"/>
      <c r="DP643" s="7"/>
      <c r="DQ643" s="2" t="s">
        <v>230</v>
      </c>
      <c r="DR643" s="2" t="s">
        <v>217</v>
      </c>
      <c r="DS643" s="2" t="s">
        <v>4352</v>
      </c>
      <c r="DT643" s="2" t="s">
        <v>4485</v>
      </c>
      <c r="DU643" s="2" t="s">
        <v>232</v>
      </c>
      <c r="DV643" s="2" t="s">
        <v>220</v>
      </c>
      <c r="DW643" s="4">
        <v>1</v>
      </c>
      <c r="DX643" s="8">
        <v>16.8</v>
      </c>
      <c r="DY643" s="4">
        <v>2</v>
      </c>
      <c r="DZ643" s="8">
        <v>67.2</v>
      </c>
      <c r="EA643" s="7">
        <v>-0.5</v>
      </c>
      <c r="EB643" s="7">
        <v>-0.75</v>
      </c>
      <c r="EC643" s="2" t="s">
        <v>230</v>
      </c>
      <c r="ED643" s="2" t="s">
        <v>217</v>
      </c>
      <c r="EE643" s="2" t="s">
        <v>1790</v>
      </c>
      <c r="EF643" s="2" t="s">
        <v>2041</v>
      </c>
      <c r="EG643" s="2" t="s">
        <v>232</v>
      </c>
      <c r="EH643" s="2" t="s">
        <v>220</v>
      </c>
      <c r="EI643" s="4"/>
      <c r="EJ643" s="8"/>
      <c r="EK643" s="4"/>
      <c r="EL643" s="8"/>
      <c r="EM643" s="7"/>
      <c r="EN643" s="7"/>
      <c r="EO643" s="2" t="s">
        <v>230</v>
      </c>
      <c r="EP643" s="2" t="s">
        <v>217</v>
      </c>
      <c r="EQ643" s="2" t="s">
        <v>4354</v>
      </c>
      <c r="ER643" s="2" t="s">
        <v>519</v>
      </c>
      <c r="ES643" s="2" t="s">
        <v>232</v>
      </c>
      <c r="ET643" s="2" t="s">
        <v>220</v>
      </c>
      <c r="EU643" s="4">
        <v>1</v>
      </c>
      <c r="EV643" s="8">
        <v>35.28</v>
      </c>
      <c r="EW643" s="4">
        <v>1</v>
      </c>
      <c r="EX643" s="8">
        <v>35.28</v>
      </c>
      <c r="EY643" s="7"/>
      <c r="EZ643" s="7"/>
      <c r="FA643" s="2" t="s">
        <v>230</v>
      </c>
      <c r="FB643" s="2" t="s">
        <v>217</v>
      </c>
      <c r="FC643" s="2" t="s">
        <v>3630</v>
      </c>
      <c r="FD643" s="2" t="s">
        <v>896</v>
      </c>
      <c r="FE643" s="2" t="s">
        <v>232</v>
      </c>
      <c r="FF643" s="2" t="s">
        <v>220</v>
      </c>
      <c r="FG643" s="4"/>
      <c r="FH643" s="8"/>
      <c r="FI643" s="4"/>
      <c r="FJ643" s="8"/>
      <c r="FK643" s="7"/>
      <c r="FL643" s="7"/>
      <c r="FM643" s="2" t="s">
        <v>254</v>
      </c>
      <c r="FN643" s="2" t="s">
        <v>217</v>
      </c>
      <c r="FO643" s="2" t="s">
        <v>220</v>
      </c>
      <c r="FP643" s="2" t="s">
        <v>220</v>
      </c>
      <c r="FQ643" s="2" t="s">
        <v>232</v>
      </c>
      <c r="FR643" s="2" t="s">
        <v>220</v>
      </c>
      <c r="FS643" s="4"/>
      <c r="FT643" s="8"/>
      <c r="FU643" s="4"/>
      <c r="FV643" s="8"/>
      <c r="FW643" s="7"/>
      <c r="FX643" s="7"/>
      <c r="FY643" s="2" t="s">
        <v>230</v>
      </c>
      <c r="FZ643" s="2" t="s">
        <v>217</v>
      </c>
      <c r="GA643" s="2" t="s">
        <v>1081</v>
      </c>
      <c r="GB643" s="2" t="s">
        <v>2081</v>
      </c>
      <c r="GC643" s="2" t="s">
        <v>232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230</v>
      </c>
      <c r="GL643" s="2" t="s">
        <v>217</v>
      </c>
      <c r="GM643" s="2" t="s">
        <v>380</v>
      </c>
      <c r="GN643" s="2" t="s">
        <v>220</v>
      </c>
      <c r="GO643" s="2" t="s">
        <v>232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277</v>
      </c>
      <c r="GX643" s="2" t="s">
        <v>217</v>
      </c>
      <c r="GY643" s="2" t="s">
        <v>220</v>
      </c>
      <c r="GZ643" s="2" t="s">
        <v>220</v>
      </c>
      <c r="HA643" s="2" t="s">
        <v>232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254</v>
      </c>
      <c r="HJ643" s="2" t="s">
        <v>217</v>
      </c>
      <c r="HK643" s="2" t="s">
        <v>220</v>
      </c>
      <c r="HL643" s="2" t="s">
        <v>220</v>
      </c>
      <c r="HM643" s="2" t="s">
        <v>232</v>
      </c>
      <c r="HN643" s="2" t="s">
        <v>220</v>
      </c>
      <c r="HO643" s="4"/>
      <c r="HP643" s="8"/>
      <c r="HQ643" s="4"/>
      <c r="HR643" s="8"/>
      <c r="HS643" s="7"/>
      <c r="HT643" s="7"/>
      <c r="HU643" s="2" t="s">
        <v>254</v>
      </c>
      <c r="HV643" s="2" t="s">
        <v>217</v>
      </c>
      <c r="HW643" s="2" t="s">
        <v>220</v>
      </c>
      <c r="HX643" s="2" t="s">
        <v>220</v>
      </c>
      <c r="HY643" s="2" t="s">
        <v>232</v>
      </c>
      <c r="HZ643" s="2" t="s">
        <v>220</v>
      </c>
      <c r="IA643" s="4"/>
      <c r="IB643" s="8"/>
      <c r="IC643" s="4"/>
      <c r="ID643" s="8"/>
      <c r="IE643" s="7"/>
      <c r="IF643" s="7"/>
      <c r="IG643" s="2" t="s">
        <v>230</v>
      </c>
      <c r="IH643" s="2" t="s">
        <v>217</v>
      </c>
      <c r="II643" s="2" t="s">
        <v>892</v>
      </c>
      <c r="IJ643" s="2" t="s">
        <v>2081</v>
      </c>
      <c r="IK643" s="2" t="s">
        <v>232</v>
      </c>
      <c r="IL643" s="2" t="s">
        <v>220</v>
      </c>
      <c r="IM643" s="4"/>
      <c r="IN643" s="8"/>
      <c r="IO643" s="4"/>
      <c r="IP643" s="8"/>
      <c r="IQ643" s="7"/>
      <c r="IR643" s="7"/>
      <c r="IS643" s="2" t="s">
        <v>277</v>
      </c>
      <c r="IT643" s="2" t="s">
        <v>217</v>
      </c>
      <c r="IU643" s="2" t="s">
        <v>220</v>
      </c>
      <c r="IV643" s="2" t="s">
        <v>220</v>
      </c>
      <c r="IW643" s="2" t="s">
        <v>232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254</v>
      </c>
      <c r="JF643" s="2" t="s">
        <v>217</v>
      </c>
      <c r="JG643" s="2" t="s">
        <v>220</v>
      </c>
      <c r="JH643" s="2" t="s">
        <v>220</v>
      </c>
      <c r="JI643" s="2" t="s">
        <v>232</v>
      </c>
      <c r="JJ643" s="2" t="s">
        <v>220</v>
      </c>
      <c r="JK643" s="4"/>
      <c r="JL643" s="8"/>
      <c r="JM643" s="4"/>
      <c r="JN643" s="8"/>
      <c r="JO643" s="7"/>
      <c r="JP643" s="7"/>
      <c r="JQ643" s="2" t="s">
        <v>277</v>
      </c>
      <c r="JR643" s="2" t="s">
        <v>217</v>
      </c>
      <c r="JS643" s="2" t="s">
        <v>220</v>
      </c>
      <c r="JT643" s="2" t="s">
        <v>220</v>
      </c>
      <c r="JU643" s="2" t="s">
        <v>232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277</v>
      </c>
      <c r="KD643" s="2" t="s">
        <v>217</v>
      </c>
      <c r="KE643" s="2" t="s">
        <v>220</v>
      </c>
      <c r="KF643" s="2" t="s">
        <v>220</v>
      </c>
      <c r="KG643" s="2" t="s">
        <v>232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277</v>
      </c>
      <c r="KP643" s="2" t="s">
        <v>217</v>
      </c>
      <c r="KQ643" s="2" t="s">
        <v>220</v>
      </c>
      <c r="KR643" s="2" t="s">
        <v>220</v>
      </c>
      <c r="KS643" s="2" t="s">
        <v>232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268</v>
      </c>
      <c r="LB643" s="2" t="s">
        <v>217</v>
      </c>
      <c r="LC643" s="2" t="s">
        <v>220</v>
      </c>
      <c r="LD643" s="2" t="s">
        <v>220</v>
      </c>
      <c r="LE643" s="2" t="s">
        <v>232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254</v>
      </c>
      <c r="LN643" s="2" t="s">
        <v>217</v>
      </c>
      <c r="LO643" s="2" t="s">
        <v>220</v>
      </c>
      <c r="LP643" s="2" t="s">
        <v>220</v>
      </c>
      <c r="LQ643" s="2" t="s">
        <v>232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230</v>
      </c>
      <c r="LZ643" s="2" t="s">
        <v>270</v>
      </c>
      <c r="MA643" s="2" t="s">
        <v>886</v>
      </c>
      <c r="MB643" s="2" t="s">
        <v>3616</v>
      </c>
      <c r="MC643" s="2" t="s">
        <v>232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230</v>
      </c>
      <c r="ML643" s="2" t="s">
        <v>270</v>
      </c>
      <c r="MM643" s="2" t="s">
        <v>421</v>
      </c>
      <c r="MN643" s="2" t="s">
        <v>220</v>
      </c>
      <c r="MO643" s="2" t="s">
        <v>232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274</v>
      </c>
      <c r="MY643" s="2" t="s">
        <v>517</v>
      </c>
      <c r="MZ643" s="2" t="s">
        <v>492</v>
      </c>
      <c r="NA643" s="2" t="s">
        <v>232</v>
      </c>
      <c r="NB643" s="2" t="s">
        <v>220</v>
      </c>
      <c r="NC643" s="4"/>
      <c r="ND643" s="8"/>
      <c r="NE643" s="4"/>
      <c r="NF643" s="8"/>
      <c r="NG643" s="7"/>
      <c r="NH643" s="7"/>
      <c r="NI643" s="2" t="s">
        <v>268</v>
      </c>
      <c r="NJ643" s="2" t="s">
        <v>217</v>
      </c>
      <c r="NK643" s="2" t="s">
        <v>220</v>
      </c>
      <c r="NL643" s="2" t="s">
        <v>220</v>
      </c>
      <c r="NM643" s="2" t="s">
        <v>232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277</v>
      </c>
      <c r="NV643" s="2" t="s">
        <v>217</v>
      </c>
      <c r="NW643" s="2" t="s">
        <v>220</v>
      </c>
      <c r="NX643" s="2" t="s">
        <v>220</v>
      </c>
      <c r="NY643" s="2" t="s">
        <v>232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220</v>
      </c>
      <c r="OI643" s="2" t="s">
        <v>220</v>
      </c>
      <c r="OJ643" s="2" t="s">
        <v>220</v>
      </c>
      <c r="OK643" s="2" t="s">
        <v>220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220</v>
      </c>
      <c r="OT643" s="2" t="s">
        <v>220</v>
      </c>
      <c r="OU643" s="2" t="s">
        <v>220</v>
      </c>
      <c r="OV643" s="2" t="s">
        <v>220</v>
      </c>
      <c r="OW643" s="2" t="s">
        <v>220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277</v>
      </c>
      <c r="PF643" s="2" t="s">
        <v>217</v>
      </c>
      <c r="PG643" s="2" t="s">
        <v>220</v>
      </c>
      <c r="PH643" s="2" t="s">
        <v>220</v>
      </c>
      <c r="PI643" s="2" t="s">
        <v>232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220</v>
      </c>
      <c r="PS643" s="2" t="s">
        <v>220</v>
      </c>
      <c r="PT643" s="2" t="s">
        <v>220</v>
      </c>
      <c r="PU643" s="2" t="s">
        <v>220</v>
      </c>
      <c r="PV643" s="2" t="s">
        <v>220</v>
      </c>
      <c r="PW643" s="4">
        <v>147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>
        <v>70</v>
      </c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</row>
    <row r="644">
      <c r="A644" s="2" t="s">
        <v>4486</v>
      </c>
      <c r="B644" s="2" t="s">
        <v>209</v>
      </c>
      <c r="C644" s="2" t="s">
        <v>4347</v>
      </c>
      <c r="D644" s="2" t="s">
        <v>1713</v>
      </c>
      <c r="E644" s="2" t="s">
        <v>1714</v>
      </c>
      <c r="F644" s="2" t="s">
        <v>2559</v>
      </c>
      <c r="G644" s="2" t="s">
        <v>2559</v>
      </c>
      <c r="H644" s="2" t="s">
        <v>2559</v>
      </c>
      <c r="I644" s="2" t="s">
        <v>4481</v>
      </c>
      <c r="J644" s="2" t="s">
        <v>282</v>
      </c>
      <c r="K644" s="2" t="s">
        <v>1329</v>
      </c>
      <c r="L644" s="3">
        <v>36.57</v>
      </c>
      <c r="M644" s="3">
        <v>38.4</v>
      </c>
      <c r="N644" s="3">
        <v>79.99</v>
      </c>
      <c r="O644" s="2" t="s">
        <v>217</v>
      </c>
      <c r="P644" s="2" t="s">
        <v>538</v>
      </c>
      <c r="Q644" s="2" t="s">
        <v>219</v>
      </c>
      <c r="R644" s="2" t="s">
        <v>220</v>
      </c>
      <c r="S644" s="2" t="s">
        <v>4376</v>
      </c>
      <c r="T644" s="2" t="s">
        <v>220</v>
      </c>
      <c r="U644" s="2" t="s">
        <v>223</v>
      </c>
      <c r="V644" s="2" t="s">
        <v>843</v>
      </c>
      <c r="W644" s="2" t="s">
        <v>845</v>
      </c>
      <c r="X644" s="2" t="s">
        <v>220</v>
      </c>
      <c r="Y644" s="2" t="s">
        <v>546</v>
      </c>
      <c r="Z644" s="4">
        <v>65</v>
      </c>
      <c r="AA644" s="4">
        <f>=ROUNDDOWN(16.25,0)</f>
      </c>
      <c r="AB644" s="5">
        <v>4</v>
      </c>
      <c r="AC644" s="2" t="s">
        <v>3017</v>
      </c>
      <c r="AD644" s="4">
        <v>90</v>
      </c>
      <c r="AE644" s="4">
        <v>90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13</v>
      </c>
      <c r="AQ644" s="8">
        <v>376.31</v>
      </c>
      <c r="AR644" s="4">
        <v>9</v>
      </c>
      <c r="AS644" s="8">
        <v>350.2</v>
      </c>
      <c r="AT644" s="7">
        <v>0.4444</v>
      </c>
      <c r="AU644" s="7">
        <v>0.0746</v>
      </c>
      <c r="AV644" s="4" t="s">
        <v>220</v>
      </c>
      <c r="AW644" s="8" t="s">
        <v>220</v>
      </c>
      <c r="AX644" s="4" t="s">
        <v>220</v>
      </c>
      <c r="AY644" s="8" t="s">
        <v>220</v>
      </c>
      <c r="AZ644" s="7" t="s">
        <v>220</v>
      </c>
      <c r="BA644" s="7" t="s">
        <v>220</v>
      </c>
      <c r="BB644" s="7">
        <v>0.6978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 t="s">
        <v>220</v>
      </c>
      <c r="BJ644" s="4">
        <v>13</v>
      </c>
      <c r="BK644" s="8">
        <v>376.31</v>
      </c>
      <c r="BL644" s="2" t="s">
        <v>4370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254</v>
      </c>
      <c r="BV644" s="2" t="s">
        <v>217</v>
      </c>
      <c r="BW644" s="2" t="s">
        <v>220</v>
      </c>
      <c r="BX644" s="2" t="s">
        <v>220</v>
      </c>
      <c r="BY644" s="2" t="s">
        <v>232</v>
      </c>
      <c r="BZ644" s="2" t="s">
        <v>220</v>
      </c>
      <c r="CA644" s="4">
        <v>1</v>
      </c>
      <c r="CB644" s="8">
        <v>41.47</v>
      </c>
      <c r="CC644" s="4"/>
      <c r="CD644" s="8"/>
      <c r="CE644" s="7"/>
      <c r="CF644" s="7"/>
      <c r="CG644" s="2" t="s">
        <v>230</v>
      </c>
      <c r="CH644" s="2" t="s">
        <v>217</v>
      </c>
      <c r="CI644" s="2" t="s">
        <v>375</v>
      </c>
      <c r="CJ644" s="2" t="s">
        <v>397</v>
      </c>
      <c r="CK644" s="2" t="s">
        <v>232</v>
      </c>
      <c r="CL644" s="2" t="s">
        <v>220</v>
      </c>
      <c r="CM644" s="4">
        <v>8</v>
      </c>
      <c r="CN644" s="8">
        <v>168.96</v>
      </c>
      <c r="CO644" s="4"/>
      <c r="CP644" s="8"/>
      <c r="CQ644" s="7"/>
      <c r="CR644" s="7"/>
      <c r="CS644" s="2" t="s">
        <v>230</v>
      </c>
      <c r="CT644" s="2" t="s">
        <v>217</v>
      </c>
      <c r="CU644" s="2" t="s">
        <v>367</v>
      </c>
      <c r="CV644" s="2" t="s">
        <v>4487</v>
      </c>
      <c r="CW644" s="2" t="s">
        <v>232</v>
      </c>
      <c r="CX644" s="2" t="s">
        <v>220</v>
      </c>
      <c r="CY644" s="4">
        <v>2</v>
      </c>
      <c r="CZ644" s="8">
        <v>82.94</v>
      </c>
      <c r="DA644" s="4"/>
      <c r="DB644" s="8"/>
      <c r="DC644" s="7"/>
      <c r="DD644" s="7"/>
      <c r="DE644" s="2" t="s">
        <v>230</v>
      </c>
      <c r="DF644" s="2" t="s">
        <v>217</v>
      </c>
      <c r="DG644" s="2" t="s">
        <v>546</v>
      </c>
      <c r="DH644" s="2" t="s">
        <v>2113</v>
      </c>
      <c r="DI644" s="2" t="s">
        <v>232</v>
      </c>
      <c r="DJ644" s="2" t="s">
        <v>220</v>
      </c>
      <c r="DK644" s="4"/>
      <c r="DL644" s="8"/>
      <c r="DM644" s="4">
        <v>2</v>
      </c>
      <c r="DN644" s="8">
        <v>76.8</v>
      </c>
      <c r="DO644" s="7">
        <v>-1</v>
      </c>
      <c r="DP644" s="7">
        <v>-1</v>
      </c>
      <c r="DQ644" s="2" t="s">
        <v>230</v>
      </c>
      <c r="DR644" s="2" t="s">
        <v>217</v>
      </c>
      <c r="DS644" s="2" t="s">
        <v>4352</v>
      </c>
      <c r="DT644" s="2" t="s">
        <v>1338</v>
      </c>
      <c r="DU644" s="2" t="s">
        <v>232</v>
      </c>
      <c r="DV644" s="2" t="s">
        <v>220</v>
      </c>
      <c r="DW644" s="4"/>
      <c r="DX644" s="8"/>
      <c r="DY644" s="4">
        <v>2</v>
      </c>
      <c r="DZ644" s="8">
        <v>67.2</v>
      </c>
      <c r="EA644" s="7">
        <v>-1</v>
      </c>
      <c r="EB644" s="7">
        <v>-1</v>
      </c>
      <c r="EC644" s="2" t="s">
        <v>230</v>
      </c>
      <c r="ED644" s="2" t="s">
        <v>217</v>
      </c>
      <c r="EE644" s="2" t="s">
        <v>1790</v>
      </c>
      <c r="EF644" s="2" t="s">
        <v>4354</v>
      </c>
      <c r="EG644" s="2" t="s">
        <v>232</v>
      </c>
      <c r="EH644" s="2" t="s">
        <v>220</v>
      </c>
      <c r="EI644" s="4">
        <v>2</v>
      </c>
      <c r="EJ644" s="8">
        <v>82.94</v>
      </c>
      <c r="EK644" s="4">
        <v>4</v>
      </c>
      <c r="EL644" s="8">
        <v>165.88</v>
      </c>
      <c r="EM644" s="7">
        <v>-0.5</v>
      </c>
      <c r="EN644" s="7">
        <v>-0.5</v>
      </c>
      <c r="EO644" s="2" t="s">
        <v>230</v>
      </c>
      <c r="EP644" s="2" t="s">
        <v>217</v>
      </c>
      <c r="EQ644" s="2" t="s">
        <v>4354</v>
      </c>
      <c r="ER644" s="2" t="s">
        <v>1889</v>
      </c>
      <c r="ES644" s="2" t="s">
        <v>232</v>
      </c>
      <c r="ET644" s="2" t="s">
        <v>220</v>
      </c>
      <c r="EU644" s="4"/>
      <c r="EV644" s="8"/>
      <c r="EW644" s="4">
        <v>1</v>
      </c>
      <c r="EX644" s="8">
        <v>40.32</v>
      </c>
      <c r="EY644" s="7">
        <v>-1</v>
      </c>
      <c r="EZ644" s="7">
        <v>-1</v>
      </c>
      <c r="FA644" s="2" t="s">
        <v>230</v>
      </c>
      <c r="FB644" s="2" t="s">
        <v>217</v>
      </c>
      <c r="FC644" s="2" t="s">
        <v>3630</v>
      </c>
      <c r="FD644" s="2" t="s">
        <v>886</v>
      </c>
      <c r="FE644" s="2" t="s">
        <v>232</v>
      </c>
      <c r="FF644" s="2" t="s">
        <v>220</v>
      </c>
      <c r="FG644" s="4"/>
      <c r="FH644" s="8"/>
      <c r="FI644" s="4"/>
      <c r="FJ644" s="8"/>
      <c r="FK644" s="7"/>
      <c r="FL644" s="7"/>
      <c r="FM644" s="2" t="s">
        <v>254</v>
      </c>
      <c r="FN644" s="2" t="s">
        <v>217</v>
      </c>
      <c r="FO644" s="2" t="s">
        <v>220</v>
      </c>
      <c r="FP644" s="2" t="s">
        <v>220</v>
      </c>
      <c r="FQ644" s="2" t="s">
        <v>232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230</v>
      </c>
      <c r="FZ644" s="2" t="s">
        <v>217</v>
      </c>
      <c r="GA644" s="2" t="s">
        <v>1081</v>
      </c>
      <c r="GB644" s="2" t="s">
        <v>3981</v>
      </c>
      <c r="GC644" s="2" t="s">
        <v>232</v>
      </c>
      <c r="GD644" s="2" t="s">
        <v>220</v>
      </c>
      <c r="GE644" s="4"/>
      <c r="GF644" s="8"/>
      <c r="GG644" s="4"/>
      <c r="GH644" s="8"/>
      <c r="GI644" s="7"/>
      <c r="GJ644" s="7"/>
      <c r="GK644" s="2" t="s">
        <v>230</v>
      </c>
      <c r="GL644" s="2" t="s">
        <v>217</v>
      </c>
      <c r="GM644" s="2" t="s">
        <v>380</v>
      </c>
      <c r="GN644" s="2" t="s">
        <v>220</v>
      </c>
      <c r="GO644" s="2" t="s">
        <v>232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277</v>
      </c>
      <c r="GX644" s="2" t="s">
        <v>217</v>
      </c>
      <c r="GY644" s="2" t="s">
        <v>220</v>
      </c>
      <c r="GZ644" s="2" t="s">
        <v>220</v>
      </c>
      <c r="HA644" s="2" t="s">
        <v>232</v>
      </c>
      <c r="HB644" s="2" t="s">
        <v>220</v>
      </c>
      <c r="HC644" s="4"/>
      <c r="HD644" s="8"/>
      <c r="HE644" s="4"/>
      <c r="HF644" s="8"/>
      <c r="HG644" s="7"/>
      <c r="HH644" s="7"/>
      <c r="HI644" s="2" t="s">
        <v>254</v>
      </c>
      <c r="HJ644" s="2" t="s">
        <v>217</v>
      </c>
      <c r="HK644" s="2" t="s">
        <v>220</v>
      </c>
      <c r="HL644" s="2" t="s">
        <v>220</v>
      </c>
      <c r="HM644" s="2" t="s">
        <v>232</v>
      </c>
      <c r="HN644" s="2" t="s">
        <v>220</v>
      </c>
      <c r="HO644" s="4"/>
      <c r="HP644" s="8"/>
      <c r="HQ644" s="4"/>
      <c r="HR644" s="8"/>
      <c r="HS644" s="7"/>
      <c r="HT644" s="7"/>
      <c r="HU644" s="2" t="s">
        <v>254</v>
      </c>
      <c r="HV644" s="2" t="s">
        <v>217</v>
      </c>
      <c r="HW644" s="2" t="s">
        <v>220</v>
      </c>
      <c r="HX644" s="2" t="s">
        <v>220</v>
      </c>
      <c r="HY644" s="2" t="s">
        <v>232</v>
      </c>
      <c r="HZ644" s="2" t="s">
        <v>220</v>
      </c>
      <c r="IA644" s="4"/>
      <c r="IB644" s="8"/>
      <c r="IC644" s="4"/>
      <c r="ID644" s="8"/>
      <c r="IE644" s="7"/>
      <c r="IF644" s="7"/>
      <c r="IG644" s="2" t="s">
        <v>230</v>
      </c>
      <c r="IH644" s="2" t="s">
        <v>217</v>
      </c>
      <c r="II644" s="2" t="s">
        <v>546</v>
      </c>
      <c r="IJ644" s="2" t="s">
        <v>220</v>
      </c>
      <c r="IK644" s="2" t="s">
        <v>232</v>
      </c>
      <c r="IL644" s="2" t="s">
        <v>220</v>
      </c>
      <c r="IM644" s="4"/>
      <c r="IN644" s="8"/>
      <c r="IO644" s="4"/>
      <c r="IP644" s="8"/>
      <c r="IQ644" s="7"/>
      <c r="IR644" s="7"/>
      <c r="IS644" s="2" t="s">
        <v>277</v>
      </c>
      <c r="IT644" s="2" t="s">
        <v>217</v>
      </c>
      <c r="IU644" s="2" t="s">
        <v>220</v>
      </c>
      <c r="IV644" s="2" t="s">
        <v>220</v>
      </c>
      <c r="IW644" s="2" t="s">
        <v>232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254</v>
      </c>
      <c r="JF644" s="2" t="s">
        <v>217</v>
      </c>
      <c r="JG644" s="2" t="s">
        <v>220</v>
      </c>
      <c r="JH644" s="2" t="s">
        <v>220</v>
      </c>
      <c r="JI644" s="2" t="s">
        <v>232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277</v>
      </c>
      <c r="JR644" s="2" t="s">
        <v>217</v>
      </c>
      <c r="JS644" s="2" t="s">
        <v>220</v>
      </c>
      <c r="JT644" s="2" t="s">
        <v>220</v>
      </c>
      <c r="JU644" s="2" t="s">
        <v>232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277</v>
      </c>
      <c r="KD644" s="2" t="s">
        <v>217</v>
      </c>
      <c r="KE644" s="2" t="s">
        <v>220</v>
      </c>
      <c r="KF644" s="2" t="s">
        <v>220</v>
      </c>
      <c r="KG644" s="2" t="s">
        <v>232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277</v>
      </c>
      <c r="KP644" s="2" t="s">
        <v>217</v>
      </c>
      <c r="KQ644" s="2" t="s">
        <v>220</v>
      </c>
      <c r="KR644" s="2" t="s">
        <v>220</v>
      </c>
      <c r="KS644" s="2" t="s">
        <v>232</v>
      </c>
      <c r="KT644" s="2" t="s">
        <v>220</v>
      </c>
      <c r="KU644" s="4"/>
      <c r="KV644" s="8"/>
      <c r="KW644" s="4"/>
      <c r="KX644" s="8"/>
      <c r="KY644" s="7"/>
      <c r="KZ644" s="7"/>
      <c r="LA644" s="2" t="s">
        <v>268</v>
      </c>
      <c r="LB644" s="2" t="s">
        <v>217</v>
      </c>
      <c r="LC644" s="2" t="s">
        <v>220</v>
      </c>
      <c r="LD644" s="2" t="s">
        <v>220</v>
      </c>
      <c r="LE644" s="2" t="s">
        <v>232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254</v>
      </c>
      <c r="LN644" s="2" t="s">
        <v>217</v>
      </c>
      <c r="LO644" s="2" t="s">
        <v>220</v>
      </c>
      <c r="LP644" s="2" t="s">
        <v>220</v>
      </c>
      <c r="LQ644" s="2" t="s">
        <v>232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230</v>
      </c>
      <c r="LZ644" s="2" t="s">
        <v>270</v>
      </c>
      <c r="MA644" s="2" t="s">
        <v>886</v>
      </c>
      <c r="MB644" s="2" t="s">
        <v>4488</v>
      </c>
      <c r="MC644" s="2" t="s">
        <v>232</v>
      </c>
      <c r="MD644" s="2" t="s">
        <v>220</v>
      </c>
      <c r="ME644" s="4"/>
      <c r="MF644" s="8"/>
      <c r="MG644" s="4"/>
      <c r="MH644" s="8"/>
      <c r="MI644" s="7"/>
      <c r="MJ644" s="7"/>
      <c r="MK644" s="2" t="s">
        <v>230</v>
      </c>
      <c r="ML644" s="2" t="s">
        <v>270</v>
      </c>
      <c r="MM644" s="2" t="s">
        <v>421</v>
      </c>
      <c r="MN644" s="2" t="s">
        <v>220</v>
      </c>
      <c r="MO644" s="2" t="s">
        <v>232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230</v>
      </c>
      <c r="MX644" s="2" t="s">
        <v>274</v>
      </c>
      <c r="MY644" s="2" t="s">
        <v>517</v>
      </c>
      <c r="MZ644" s="2" t="s">
        <v>2551</v>
      </c>
      <c r="NA644" s="2" t="s">
        <v>232</v>
      </c>
      <c r="NB644" s="2" t="s">
        <v>220</v>
      </c>
      <c r="NC644" s="4"/>
      <c r="ND644" s="8"/>
      <c r="NE644" s="4"/>
      <c r="NF644" s="8"/>
      <c r="NG644" s="7"/>
      <c r="NH644" s="7"/>
      <c r="NI644" s="2" t="s">
        <v>268</v>
      </c>
      <c r="NJ644" s="2" t="s">
        <v>217</v>
      </c>
      <c r="NK644" s="2" t="s">
        <v>220</v>
      </c>
      <c r="NL644" s="2" t="s">
        <v>220</v>
      </c>
      <c r="NM644" s="2" t="s">
        <v>232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277</v>
      </c>
      <c r="NV644" s="2" t="s">
        <v>217</v>
      </c>
      <c r="NW644" s="2" t="s">
        <v>220</v>
      </c>
      <c r="NX644" s="2" t="s">
        <v>220</v>
      </c>
      <c r="NY644" s="2" t="s">
        <v>232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220</v>
      </c>
      <c r="OI644" s="2" t="s">
        <v>220</v>
      </c>
      <c r="OJ644" s="2" t="s">
        <v>220</v>
      </c>
      <c r="OK644" s="2" t="s">
        <v>220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220</v>
      </c>
      <c r="OT644" s="2" t="s">
        <v>220</v>
      </c>
      <c r="OU644" s="2" t="s">
        <v>220</v>
      </c>
      <c r="OV644" s="2" t="s">
        <v>220</v>
      </c>
      <c r="OW644" s="2" t="s">
        <v>220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277</v>
      </c>
      <c r="PF644" s="2" t="s">
        <v>217</v>
      </c>
      <c r="PG644" s="2" t="s">
        <v>220</v>
      </c>
      <c r="PH644" s="2" t="s">
        <v>220</v>
      </c>
      <c r="PI644" s="2" t="s">
        <v>232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220</v>
      </c>
      <c r="PS644" s="2" t="s">
        <v>220</v>
      </c>
      <c r="PT644" s="2" t="s">
        <v>220</v>
      </c>
      <c r="PU644" s="2" t="s">
        <v>220</v>
      </c>
      <c r="PV644" s="2" t="s">
        <v>220</v>
      </c>
      <c r="PW644" s="4">
        <v>65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>
        <v>90</v>
      </c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</row>
    <row r="645">
      <c r="A645" s="2" t="s">
        <v>4489</v>
      </c>
      <c r="B645" s="2" t="s">
        <v>209</v>
      </c>
      <c r="C645" s="2" t="s">
        <v>4347</v>
      </c>
      <c r="D645" s="2" t="s">
        <v>1713</v>
      </c>
      <c r="E645" s="2" t="s">
        <v>1714</v>
      </c>
      <c r="F645" s="2" t="s">
        <v>4382</v>
      </c>
      <c r="G645" s="2" t="s">
        <v>4382</v>
      </c>
      <c r="H645" s="2" t="s">
        <v>4382</v>
      </c>
      <c r="I645" s="2" t="s">
        <v>4490</v>
      </c>
      <c r="J645" s="2" t="s">
        <v>215</v>
      </c>
      <c r="K645" s="2" t="s">
        <v>304</v>
      </c>
      <c r="L645" s="3">
        <v>32</v>
      </c>
      <c r="M645" s="3">
        <v>33.6</v>
      </c>
      <c r="N645" s="3">
        <v>69.99</v>
      </c>
      <c r="O645" s="2" t="s">
        <v>217</v>
      </c>
      <c r="P645" s="2" t="s">
        <v>538</v>
      </c>
      <c r="Q645" s="2" t="s">
        <v>219</v>
      </c>
      <c r="R645" s="2" t="s">
        <v>220</v>
      </c>
      <c r="S645" s="2" t="s">
        <v>4384</v>
      </c>
      <c r="T645" s="2" t="s">
        <v>220</v>
      </c>
      <c r="U645" s="2" t="s">
        <v>223</v>
      </c>
      <c r="V645" s="2" t="s">
        <v>843</v>
      </c>
      <c r="W645" s="2" t="s">
        <v>845</v>
      </c>
      <c r="X645" s="2" t="s">
        <v>220</v>
      </c>
      <c r="Y645" s="2" t="s">
        <v>3035</v>
      </c>
      <c r="Z645" s="4">
        <v>76</v>
      </c>
      <c r="AA645" s="4">
        <f>=ROUNDDOWN(38,0)</f>
      </c>
      <c r="AB645" s="5">
        <v>2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/>
      <c r="AQ645" s="8"/>
      <c r="AR645" s="4">
        <v>1</v>
      </c>
      <c r="AS645" s="8">
        <v>25.2</v>
      </c>
      <c r="AT645" s="7">
        <v>-1</v>
      </c>
      <c r="AU645" s="7">
        <v>-1</v>
      </c>
      <c r="AV645" s="4">
        <v>4</v>
      </c>
      <c r="AW645" s="8">
        <v>139.39</v>
      </c>
      <c r="AX645" s="4">
        <v>5</v>
      </c>
      <c r="AY645" s="8">
        <v>188.01</v>
      </c>
      <c r="AZ645" s="7">
        <v>-0.2</v>
      </c>
      <c r="BA645" s="7">
        <v>-0.2586</v>
      </c>
      <c r="BB645" s="7"/>
      <c r="BC645" s="4">
        <v>7</v>
      </c>
      <c r="BD645" s="8">
        <v>224.94</v>
      </c>
      <c r="BE645" s="4">
        <v>9</v>
      </c>
      <c r="BF645" s="8">
        <v>339.45</v>
      </c>
      <c r="BG645" s="7">
        <v>-0.2222</v>
      </c>
      <c r="BH645" s="7">
        <v>-0.3373</v>
      </c>
      <c r="BI645" s="7">
        <v>0.6197</v>
      </c>
      <c r="BJ645" s="4"/>
      <c r="BK645" s="8"/>
      <c r="BL645" s="2" t="s">
        <v>21</v>
      </c>
      <c r="BM645" s="7"/>
      <c r="BN645" s="7"/>
      <c r="BO645" s="4"/>
      <c r="BP645" s="8"/>
      <c r="BQ645" s="4"/>
      <c r="BR645" s="8"/>
      <c r="BS645" s="7"/>
      <c r="BT645" s="7"/>
      <c r="BU645" s="2" t="s">
        <v>254</v>
      </c>
      <c r="BV645" s="2" t="s">
        <v>217</v>
      </c>
      <c r="BW645" s="2" t="s">
        <v>220</v>
      </c>
      <c r="BX645" s="2" t="s">
        <v>220</v>
      </c>
      <c r="BY645" s="2" t="s">
        <v>232</v>
      </c>
      <c r="BZ645" s="2" t="s">
        <v>220</v>
      </c>
      <c r="CA645" s="4"/>
      <c r="CB645" s="8"/>
      <c r="CC645" s="4"/>
      <c r="CD645" s="8"/>
      <c r="CE645" s="7"/>
      <c r="CF645" s="7"/>
      <c r="CG645" s="2" t="s">
        <v>230</v>
      </c>
      <c r="CH645" s="2" t="s">
        <v>217</v>
      </c>
      <c r="CI645" s="2" t="s">
        <v>932</v>
      </c>
      <c r="CJ645" s="2" t="s">
        <v>220</v>
      </c>
      <c r="CK645" s="2" t="s">
        <v>232</v>
      </c>
      <c r="CL645" s="2" t="s">
        <v>220</v>
      </c>
      <c r="CM645" s="4"/>
      <c r="CN645" s="8"/>
      <c r="CO645" s="4"/>
      <c r="CP645" s="8"/>
      <c r="CQ645" s="7"/>
      <c r="CR645" s="7"/>
      <c r="CS645" s="2" t="s">
        <v>230</v>
      </c>
      <c r="CT645" s="2" t="s">
        <v>217</v>
      </c>
      <c r="CU645" s="2" t="s">
        <v>367</v>
      </c>
      <c r="CV645" s="2" t="s">
        <v>989</v>
      </c>
      <c r="CW645" s="2" t="s">
        <v>232</v>
      </c>
      <c r="CX645" s="2" t="s">
        <v>220</v>
      </c>
      <c r="CY645" s="4"/>
      <c r="CZ645" s="8"/>
      <c r="DA645" s="4"/>
      <c r="DB645" s="8"/>
      <c r="DC645" s="7"/>
      <c r="DD645" s="7"/>
      <c r="DE645" s="2" t="s">
        <v>230</v>
      </c>
      <c r="DF645" s="2" t="s">
        <v>217</v>
      </c>
      <c r="DG645" s="2" t="s">
        <v>1752</v>
      </c>
      <c r="DH645" s="2" t="s">
        <v>4479</v>
      </c>
      <c r="DI645" s="2" t="s">
        <v>232</v>
      </c>
      <c r="DJ645" s="2" t="s">
        <v>220</v>
      </c>
      <c r="DK645" s="4"/>
      <c r="DL645" s="8"/>
      <c r="DM645" s="4"/>
      <c r="DN645" s="8"/>
      <c r="DO645" s="7"/>
      <c r="DP645" s="7"/>
      <c r="DQ645" s="2" t="s">
        <v>230</v>
      </c>
      <c r="DR645" s="2" t="s">
        <v>217</v>
      </c>
      <c r="DS645" s="2" t="s">
        <v>3085</v>
      </c>
      <c r="DT645" s="2" t="s">
        <v>1228</v>
      </c>
      <c r="DU645" s="2" t="s">
        <v>232</v>
      </c>
      <c r="DV645" s="2" t="s">
        <v>220</v>
      </c>
      <c r="DW645" s="4"/>
      <c r="DX645" s="8"/>
      <c r="DY645" s="4">
        <v>1</v>
      </c>
      <c r="DZ645" s="8">
        <v>25.2</v>
      </c>
      <c r="EA645" s="7">
        <v>-1</v>
      </c>
      <c r="EB645" s="7">
        <v>-1</v>
      </c>
      <c r="EC645" s="2" t="s">
        <v>230</v>
      </c>
      <c r="ED645" s="2" t="s">
        <v>217</v>
      </c>
      <c r="EE645" s="2" t="s">
        <v>2068</v>
      </c>
      <c r="EF645" s="2" t="s">
        <v>3330</v>
      </c>
      <c r="EG645" s="2" t="s">
        <v>269</v>
      </c>
      <c r="EH645" s="2" t="s">
        <v>220</v>
      </c>
      <c r="EI645" s="4"/>
      <c r="EJ645" s="8"/>
      <c r="EK645" s="4"/>
      <c r="EL645" s="8"/>
      <c r="EM645" s="7"/>
      <c r="EN645" s="7"/>
      <c r="EO645" s="2" t="s">
        <v>230</v>
      </c>
      <c r="EP645" s="2" t="s">
        <v>217</v>
      </c>
      <c r="EQ645" s="2" t="s">
        <v>4354</v>
      </c>
      <c r="ER645" s="2" t="s">
        <v>757</v>
      </c>
      <c r="ES645" s="2" t="s">
        <v>232</v>
      </c>
      <c r="ET645" s="2" t="s">
        <v>220</v>
      </c>
      <c r="EU645" s="4"/>
      <c r="EV645" s="8"/>
      <c r="EW645" s="4"/>
      <c r="EX645" s="8"/>
      <c r="EY645" s="7"/>
      <c r="EZ645" s="7"/>
      <c r="FA645" s="2" t="s">
        <v>230</v>
      </c>
      <c r="FB645" s="2" t="s">
        <v>217</v>
      </c>
      <c r="FC645" s="2" t="s">
        <v>3630</v>
      </c>
      <c r="FD645" s="2" t="s">
        <v>1898</v>
      </c>
      <c r="FE645" s="2" t="s">
        <v>232</v>
      </c>
      <c r="FF645" s="2" t="s">
        <v>220</v>
      </c>
      <c r="FG645" s="4"/>
      <c r="FH645" s="8"/>
      <c r="FI645" s="4"/>
      <c r="FJ645" s="8"/>
      <c r="FK645" s="7"/>
      <c r="FL645" s="7"/>
      <c r="FM645" s="2" t="s">
        <v>254</v>
      </c>
      <c r="FN645" s="2" t="s">
        <v>217</v>
      </c>
      <c r="FO645" s="2" t="s">
        <v>220</v>
      </c>
      <c r="FP645" s="2" t="s">
        <v>220</v>
      </c>
      <c r="FQ645" s="2" t="s">
        <v>232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230</v>
      </c>
      <c r="FZ645" s="2" t="s">
        <v>217</v>
      </c>
      <c r="GA645" s="2" t="s">
        <v>1081</v>
      </c>
      <c r="GB645" s="2" t="s">
        <v>3329</v>
      </c>
      <c r="GC645" s="2" t="s">
        <v>232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277</v>
      </c>
      <c r="GL645" s="2" t="s">
        <v>217</v>
      </c>
      <c r="GM645" s="2" t="s">
        <v>220</v>
      </c>
      <c r="GN645" s="2" t="s">
        <v>220</v>
      </c>
      <c r="GO645" s="2" t="s">
        <v>232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416</v>
      </c>
      <c r="GX645" s="2" t="s">
        <v>217</v>
      </c>
      <c r="GY645" s="2" t="s">
        <v>220</v>
      </c>
      <c r="GZ645" s="2" t="s">
        <v>220</v>
      </c>
      <c r="HA645" s="2" t="s">
        <v>232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254</v>
      </c>
      <c r="HJ645" s="2" t="s">
        <v>217</v>
      </c>
      <c r="HK645" s="2" t="s">
        <v>220</v>
      </c>
      <c r="HL645" s="2" t="s">
        <v>220</v>
      </c>
      <c r="HM645" s="2" t="s">
        <v>232</v>
      </c>
      <c r="HN645" s="2" t="s">
        <v>220</v>
      </c>
      <c r="HO645" s="4"/>
      <c r="HP645" s="8"/>
      <c r="HQ645" s="4"/>
      <c r="HR645" s="8"/>
      <c r="HS645" s="7"/>
      <c r="HT645" s="7"/>
      <c r="HU645" s="2" t="s">
        <v>230</v>
      </c>
      <c r="HV645" s="2" t="s">
        <v>217</v>
      </c>
      <c r="HW645" s="2" t="s">
        <v>599</v>
      </c>
      <c r="HX645" s="2" t="s">
        <v>220</v>
      </c>
      <c r="HY645" s="2" t="s">
        <v>232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230</v>
      </c>
      <c r="IH645" s="2" t="s">
        <v>217</v>
      </c>
      <c r="II645" s="2" t="s">
        <v>3035</v>
      </c>
      <c r="IJ645" s="2" t="s">
        <v>220</v>
      </c>
      <c r="IK645" s="2" t="s">
        <v>232</v>
      </c>
      <c r="IL645" s="2" t="s">
        <v>220</v>
      </c>
      <c r="IM645" s="4"/>
      <c r="IN645" s="8"/>
      <c r="IO645" s="4"/>
      <c r="IP645" s="8"/>
      <c r="IQ645" s="7"/>
      <c r="IR645" s="7"/>
      <c r="IS645" s="2" t="s">
        <v>277</v>
      </c>
      <c r="IT645" s="2" t="s">
        <v>217</v>
      </c>
      <c r="IU645" s="2" t="s">
        <v>220</v>
      </c>
      <c r="IV645" s="2" t="s">
        <v>220</v>
      </c>
      <c r="IW645" s="2" t="s">
        <v>232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254</v>
      </c>
      <c r="JF645" s="2" t="s">
        <v>217</v>
      </c>
      <c r="JG645" s="2" t="s">
        <v>220</v>
      </c>
      <c r="JH645" s="2" t="s">
        <v>220</v>
      </c>
      <c r="JI645" s="2" t="s">
        <v>232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277</v>
      </c>
      <c r="JR645" s="2" t="s">
        <v>217</v>
      </c>
      <c r="JS645" s="2" t="s">
        <v>220</v>
      </c>
      <c r="JT645" s="2" t="s">
        <v>220</v>
      </c>
      <c r="JU645" s="2" t="s">
        <v>232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277</v>
      </c>
      <c r="KD645" s="2" t="s">
        <v>217</v>
      </c>
      <c r="KE645" s="2" t="s">
        <v>220</v>
      </c>
      <c r="KF645" s="2" t="s">
        <v>220</v>
      </c>
      <c r="KG645" s="2" t="s">
        <v>232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277</v>
      </c>
      <c r="KP645" s="2" t="s">
        <v>217</v>
      </c>
      <c r="KQ645" s="2" t="s">
        <v>220</v>
      </c>
      <c r="KR645" s="2" t="s">
        <v>220</v>
      </c>
      <c r="KS645" s="2" t="s">
        <v>232</v>
      </c>
      <c r="KT645" s="2" t="s">
        <v>220</v>
      </c>
      <c r="KU645" s="4"/>
      <c r="KV645" s="8"/>
      <c r="KW645" s="4"/>
      <c r="KX645" s="8"/>
      <c r="KY645" s="7"/>
      <c r="KZ645" s="7"/>
      <c r="LA645" s="2" t="s">
        <v>268</v>
      </c>
      <c r="LB645" s="2" t="s">
        <v>217</v>
      </c>
      <c r="LC645" s="2" t="s">
        <v>220</v>
      </c>
      <c r="LD645" s="2" t="s">
        <v>220</v>
      </c>
      <c r="LE645" s="2" t="s">
        <v>232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254</v>
      </c>
      <c r="LN645" s="2" t="s">
        <v>217</v>
      </c>
      <c r="LO645" s="2" t="s">
        <v>220</v>
      </c>
      <c r="LP645" s="2" t="s">
        <v>220</v>
      </c>
      <c r="LQ645" s="2" t="s">
        <v>232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230</v>
      </c>
      <c r="LZ645" s="2" t="s">
        <v>270</v>
      </c>
      <c r="MA645" s="2" t="s">
        <v>3096</v>
      </c>
      <c r="MB645" s="2" t="s">
        <v>220</v>
      </c>
      <c r="MC645" s="2" t="s">
        <v>232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230</v>
      </c>
      <c r="ML645" s="2" t="s">
        <v>270</v>
      </c>
      <c r="MM645" s="2" t="s">
        <v>421</v>
      </c>
      <c r="MN645" s="2" t="s">
        <v>220</v>
      </c>
      <c r="MO645" s="2" t="s">
        <v>232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254</v>
      </c>
      <c r="MX645" s="2" t="s">
        <v>217</v>
      </c>
      <c r="MY645" s="2" t="s">
        <v>220</v>
      </c>
      <c r="MZ645" s="2" t="s">
        <v>220</v>
      </c>
      <c r="NA645" s="2" t="s">
        <v>232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268</v>
      </c>
      <c r="NJ645" s="2" t="s">
        <v>217</v>
      </c>
      <c r="NK645" s="2" t="s">
        <v>220</v>
      </c>
      <c r="NL645" s="2" t="s">
        <v>220</v>
      </c>
      <c r="NM645" s="2" t="s">
        <v>232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277</v>
      </c>
      <c r="NV645" s="2" t="s">
        <v>217</v>
      </c>
      <c r="NW645" s="2" t="s">
        <v>220</v>
      </c>
      <c r="NX645" s="2" t="s">
        <v>220</v>
      </c>
      <c r="NY645" s="2" t="s">
        <v>232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220</v>
      </c>
      <c r="OI645" s="2" t="s">
        <v>220</v>
      </c>
      <c r="OJ645" s="2" t="s">
        <v>220</v>
      </c>
      <c r="OK645" s="2" t="s">
        <v>220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220</v>
      </c>
      <c r="OT645" s="2" t="s">
        <v>220</v>
      </c>
      <c r="OU645" s="2" t="s">
        <v>220</v>
      </c>
      <c r="OV645" s="2" t="s">
        <v>220</v>
      </c>
      <c r="OW645" s="2" t="s">
        <v>220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277</v>
      </c>
      <c r="PF645" s="2" t="s">
        <v>217</v>
      </c>
      <c r="PG645" s="2" t="s">
        <v>220</v>
      </c>
      <c r="PH645" s="2" t="s">
        <v>220</v>
      </c>
      <c r="PI645" s="2" t="s">
        <v>232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220</v>
      </c>
      <c r="PS645" s="2" t="s">
        <v>220</v>
      </c>
      <c r="PT645" s="2" t="s">
        <v>220</v>
      </c>
      <c r="PU645" s="2" t="s">
        <v>220</v>
      </c>
      <c r="PV645" s="2" t="s">
        <v>220</v>
      </c>
      <c r="PW645" s="4">
        <v>76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</row>
    <row r="646">
      <c r="A646" s="2" t="s">
        <v>4491</v>
      </c>
      <c r="B646" s="2" t="s">
        <v>209</v>
      </c>
      <c r="C646" s="2" t="s">
        <v>4347</v>
      </c>
      <c r="D646" s="2" t="s">
        <v>1713</v>
      </c>
      <c r="E646" s="2" t="s">
        <v>1714</v>
      </c>
      <c r="F646" s="2" t="s">
        <v>4382</v>
      </c>
      <c r="G646" s="2" t="s">
        <v>4382</v>
      </c>
      <c r="H646" s="2" t="s">
        <v>4382</v>
      </c>
      <c r="I646" s="2" t="s">
        <v>4490</v>
      </c>
      <c r="J646" s="2" t="s">
        <v>282</v>
      </c>
      <c r="K646" s="2" t="s">
        <v>304</v>
      </c>
      <c r="L646" s="3">
        <v>36.57</v>
      </c>
      <c r="M646" s="3">
        <v>38.4</v>
      </c>
      <c r="N646" s="3">
        <v>79.99</v>
      </c>
      <c r="O646" s="2" t="s">
        <v>217</v>
      </c>
      <c r="P646" s="2" t="s">
        <v>538</v>
      </c>
      <c r="Q646" s="2" t="s">
        <v>219</v>
      </c>
      <c r="R646" s="2" t="s">
        <v>220</v>
      </c>
      <c r="S646" s="2" t="s">
        <v>4384</v>
      </c>
      <c r="T646" s="2" t="s">
        <v>220</v>
      </c>
      <c r="U646" s="2" t="s">
        <v>223</v>
      </c>
      <c r="V646" s="2" t="s">
        <v>843</v>
      </c>
      <c r="W646" s="2" t="s">
        <v>845</v>
      </c>
      <c r="X646" s="2" t="s">
        <v>220</v>
      </c>
      <c r="Y646" s="2" t="s">
        <v>3035</v>
      </c>
      <c r="Z646" s="4">
        <v>109</v>
      </c>
      <c r="AA646" s="4">
        <f>=ROUNDDOWN(54.5,0)</f>
      </c>
      <c r="AB646" s="5">
        <v>2</v>
      </c>
      <c r="AC646" s="2" t="s">
        <v>220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>
        <v>4</v>
      </c>
      <c r="AQ646" s="8">
        <v>139.39</v>
      </c>
      <c r="AR646" s="4">
        <v>4</v>
      </c>
      <c r="AS646" s="8">
        <v>162.81</v>
      </c>
      <c r="AT646" s="7"/>
      <c r="AU646" s="7">
        <v>-0.1438</v>
      </c>
      <c r="AV646" s="4" t="s">
        <v>220</v>
      </c>
      <c r="AW646" s="8" t="s">
        <v>220</v>
      </c>
      <c r="AX646" s="4" t="s">
        <v>220</v>
      </c>
      <c r="AY646" s="8" t="s">
        <v>220</v>
      </c>
      <c r="AZ646" s="7" t="s">
        <v>220</v>
      </c>
      <c r="BA646" s="7" t="s">
        <v>220</v>
      </c>
      <c r="BB646" s="7">
        <v>1</v>
      </c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 t="s">
        <v>220</v>
      </c>
      <c r="BJ646" s="4">
        <v>4</v>
      </c>
      <c r="BK646" s="8">
        <v>139.39</v>
      </c>
      <c r="BL646" s="2" t="s">
        <v>4492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254</v>
      </c>
      <c r="BV646" s="2" t="s">
        <v>217</v>
      </c>
      <c r="BW646" s="2" t="s">
        <v>220</v>
      </c>
      <c r="BX646" s="2" t="s">
        <v>220</v>
      </c>
      <c r="BY646" s="2" t="s">
        <v>232</v>
      </c>
      <c r="BZ646" s="2" t="s">
        <v>220</v>
      </c>
      <c r="CA646" s="4"/>
      <c r="CB646" s="8"/>
      <c r="CC646" s="4"/>
      <c r="CD646" s="8"/>
      <c r="CE646" s="7"/>
      <c r="CF646" s="7"/>
      <c r="CG646" s="2" t="s">
        <v>230</v>
      </c>
      <c r="CH646" s="2" t="s">
        <v>217</v>
      </c>
      <c r="CI646" s="2" t="s">
        <v>932</v>
      </c>
      <c r="CJ646" s="2" t="s">
        <v>4493</v>
      </c>
      <c r="CK646" s="2" t="s">
        <v>232</v>
      </c>
      <c r="CL646" s="2" t="s">
        <v>220</v>
      </c>
      <c r="CM646" s="4"/>
      <c r="CN646" s="8"/>
      <c r="CO646" s="4"/>
      <c r="CP646" s="8"/>
      <c r="CQ646" s="7"/>
      <c r="CR646" s="7"/>
      <c r="CS646" s="2" t="s">
        <v>230</v>
      </c>
      <c r="CT646" s="2" t="s">
        <v>217</v>
      </c>
      <c r="CU646" s="2" t="s">
        <v>367</v>
      </c>
      <c r="CV646" s="2" t="s">
        <v>2120</v>
      </c>
      <c r="CW646" s="2" t="s">
        <v>232</v>
      </c>
      <c r="CX646" s="2" t="s">
        <v>220</v>
      </c>
      <c r="CY646" s="4"/>
      <c r="CZ646" s="8"/>
      <c r="DA646" s="4"/>
      <c r="DB646" s="8"/>
      <c r="DC646" s="7"/>
      <c r="DD646" s="7"/>
      <c r="DE646" s="2" t="s">
        <v>230</v>
      </c>
      <c r="DF646" s="2" t="s">
        <v>217</v>
      </c>
      <c r="DG646" s="2" t="s">
        <v>1752</v>
      </c>
      <c r="DH646" s="2" t="s">
        <v>1257</v>
      </c>
      <c r="DI646" s="2" t="s">
        <v>232</v>
      </c>
      <c r="DJ646" s="2" t="s">
        <v>220</v>
      </c>
      <c r="DK646" s="4">
        <v>1</v>
      </c>
      <c r="DL646" s="8">
        <v>38.4</v>
      </c>
      <c r="DM646" s="4"/>
      <c r="DN646" s="8"/>
      <c r="DO646" s="7"/>
      <c r="DP646" s="7"/>
      <c r="DQ646" s="2" t="s">
        <v>230</v>
      </c>
      <c r="DR646" s="2" t="s">
        <v>217</v>
      </c>
      <c r="DS646" s="2" t="s">
        <v>3085</v>
      </c>
      <c r="DT646" s="2" t="s">
        <v>711</v>
      </c>
      <c r="DU646" s="2" t="s">
        <v>232</v>
      </c>
      <c r="DV646" s="2" t="s">
        <v>220</v>
      </c>
      <c r="DW646" s="4">
        <v>1</v>
      </c>
      <c r="DX646" s="8">
        <v>19.2</v>
      </c>
      <c r="DY646" s="4">
        <v>1</v>
      </c>
      <c r="DZ646" s="8">
        <v>38.4</v>
      </c>
      <c r="EA646" s="7"/>
      <c r="EB646" s="7">
        <v>-0.5</v>
      </c>
      <c r="EC646" s="2" t="s">
        <v>230</v>
      </c>
      <c r="ED646" s="2" t="s">
        <v>217</v>
      </c>
      <c r="EE646" s="2" t="s">
        <v>2068</v>
      </c>
      <c r="EF646" s="2" t="s">
        <v>3096</v>
      </c>
      <c r="EG646" s="2" t="s">
        <v>269</v>
      </c>
      <c r="EH646" s="2" t="s">
        <v>220</v>
      </c>
      <c r="EI646" s="4"/>
      <c r="EJ646" s="8"/>
      <c r="EK646" s="4">
        <v>3</v>
      </c>
      <c r="EL646" s="8">
        <v>124.41</v>
      </c>
      <c r="EM646" s="7">
        <v>-1</v>
      </c>
      <c r="EN646" s="7">
        <v>-1</v>
      </c>
      <c r="EO646" s="2" t="s">
        <v>230</v>
      </c>
      <c r="EP646" s="2" t="s">
        <v>217</v>
      </c>
      <c r="EQ646" s="2" t="s">
        <v>4354</v>
      </c>
      <c r="ER646" s="2" t="s">
        <v>3276</v>
      </c>
      <c r="ES646" s="2" t="s">
        <v>232</v>
      </c>
      <c r="ET646" s="2" t="s">
        <v>220</v>
      </c>
      <c r="EU646" s="4">
        <v>1</v>
      </c>
      <c r="EV646" s="8">
        <v>40.32</v>
      </c>
      <c r="EW646" s="4"/>
      <c r="EX646" s="8"/>
      <c r="EY646" s="7"/>
      <c r="EZ646" s="7"/>
      <c r="FA646" s="2" t="s">
        <v>230</v>
      </c>
      <c r="FB646" s="2" t="s">
        <v>217</v>
      </c>
      <c r="FC646" s="2" t="s">
        <v>3630</v>
      </c>
      <c r="FD646" s="2" t="s">
        <v>1255</v>
      </c>
      <c r="FE646" s="2" t="s">
        <v>232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254</v>
      </c>
      <c r="FN646" s="2" t="s">
        <v>217</v>
      </c>
      <c r="FO646" s="2" t="s">
        <v>220</v>
      </c>
      <c r="FP646" s="2" t="s">
        <v>220</v>
      </c>
      <c r="FQ646" s="2" t="s">
        <v>232</v>
      </c>
      <c r="FR646" s="2" t="s">
        <v>220</v>
      </c>
      <c r="FS646" s="4">
        <v>1</v>
      </c>
      <c r="FT646" s="8">
        <v>41.47</v>
      </c>
      <c r="FU646" s="4"/>
      <c r="FV646" s="8"/>
      <c r="FW646" s="7"/>
      <c r="FX646" s="7"/>
      <c r="FY646" s="2" t="s">
        <v>230</v>
      </c>
      <c r="FZ646" s="2" t="s">
        <v>217</v>
      </c>
      <c r="GA646" s="2" t="s">
        <v>1081</v>
      </c>
      <c r="GB646" s="2" t="s">
        <v>467</v>
      </c>
      <c r="GC646" s="2" t="s">
        <v>232</v>
      </c>
      <c r="GD646" s="2" t="s">
        <v>220</v>
      </c>
      <c r="GE646" s="4"/>
      <c r="GF646" s="8"/>
      <c r="GG646" s="4"/>
      <c r="GH646" s="8"/>
      <c r="GI646" s="7"/>
      <c r="GJ646" s="7"/>
      <c r="GK646" s="2" t="s">
        <v>277</v>
      </c>
      <c r="GL646" s="2" t="s">
        <v>217</v>
      </c>
      <c r="GM646" s="2" t="s">
        <v>220</v>
      </c>
      <c r="GN646" s="2" t="s">
        <v>220</v>
      </c>
      <c r="GO646" s="2" t="s">
        <v>232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416</v>
      </c>
      <c r="GX646" s="2" t="s">
        <v>217</v>
      </c>
      <c r="GY646" s="2" t="s">
        <v>220</v>
      </c>
      <c r="GZ646" s="2" t="s">
        <v>220</v>
      </c>
      <c r="HA646" s="2" t="s">
        <v>232</v>
      </c>
      <c r="HB646" s="2" t="s">
        <v>220</v>
      </c>
      <c r="HC646" s="4"/>
      <c r="HD646" s="8"/>
      <c r="HE646" s="4"/>
      <c r="HF646" s="8"/>
      <c r="HG646" s="7"/>
      <c r="HH646" s="7"/>
      <c r="HI646" s="2" t="s">
        <v>254</v>
      </c>
      <c r="HJ646" s="2" t="s">
        <v>217</v>
      </c>
      <c r="HK646" s="2" t="s">
        <v>220</v>
      </c>
      <c r="HL646" s="2" t="s">
        <v>220</v>
      </c>
      <c r="HM646" s="2" t="s">
        <v>232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230</v>
      </c>
      <c r="HV646" s="2" t="s">
        <v>217</v>
      </c>
      <c r="HW646" s="2" t="s">
        <v>3159</v>
      </c>
      <c r="HX646" s="2" t="s">
        <v>220</v>
      </c>
      <c r="HY646" s="2" t="s">
        <v>232</v>
      </c>
      <c r="HZ646" s="2" t="s">
        <v>220</v>
      </c>
      <c r="IA646" s="4"/>
      <c r="IB646" s="8"/>
      <c r="IC646" s="4"/>
      <c r="ID646" s="8"/>
      <c r="IE646" s="7"/>
      <c r="IF646" s="7"/>
      <c r="IG646" s="2" t="s">
        <v>230</v>
      </c>
      <c r="IH646" s="2" t="s">
        <v>217</v>
      </c>
      <c r="II646" s="2" t="s">
        <v>3035</v>
      </c>
      <c r="IJ646" s="2" t="s">
        <v>220</v>
      </c>
      <c r="IK646" s="2" t="s">
        <v>232</v>
      </c>
      <c r="IL646" s="2" t="s">
        <v>220</v>
      </c>
      <c r="IM646" s="4"/>
      <c r="IN646" s="8"/>
      <c r="IO646" s="4"/>
      <c r="IP646" s="8"/>
      <c r="IQ646" s="7"/>
      <c r="IR646" s="7"/>
      <c r="IS646" s="2" t="s">
        <v>277</v>
      </c>
      <c r="IT646" s="2" t="s">
        <v>217</v>
      </c>
      <c r="IU646" s="2" t="s">
        <v>220</v>
      </c>
      <c r="IV646" s="2" t="s">
        <v>220</v>
      </c>
      <c r="IW646" s="2" t="s">
        <v>232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254</v>
      </c>
      <c r="JF646" s="2" t="s">
        <v>217</v>
      </c>
      <c r="JG646" s="2" t="s">
        <v>220</v>
      </c>
      <c r="JH646" s="2" t="s">
        <v>220</v>
      </c>
      <c r="JI646" s="2" t="s">
        <v>232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277</v>
      </c>
      <c r="JR646" s="2" t="s">
        <v>217</v>
      </c>
      <c r="JS646" s="2" t="s">
        <v>220</v>
      </c>
      <c r="JT646" s="2" t="s">
        <v>220</v>
      </c>
      <c r="JU646" s="2" t="s">
        <v>232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277</v>
      </c>
      <c r="KD646" s="2" t="s">
        <v>217</v>
      </c>
      <c r="KE646" s="2" t="s">
        <v>220</v>
      </c>
      <c r="KF646" s="2" t="s">
        <v>220</v>
      </c>
      <c r="KG646" s="2" t="s">
        <v>232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277</v>
      </c>
      <c r="KP646" s="2" t="s">
        <v>217</v>
      </c>
      <c r="KQ646" s="2" t="s">
        <v>220</v>
      </c>
      <c r="KR646" s="2" t="s">
        <v>220</v>
      </c>
      <c r="KS646" s="2" t="s">
        <v>232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268</v>
      </c>
      <c r="LB646" s="2" t="s">
        <v>217</v>
      </c>
      <c r="LC646" s="2" t="s">
        <v>220</v>
      </c>
      <c r="LD646" s="2" t="s">
        <v>220</v>
      </c>
      <c r="LE646" s="2" t="s">
        <v>232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254</v>
      </c>
      <c r="LN646" s="2" t="s">
        <v>217</v>
      </c>
      <c r="LO646" s="2" t="s">
        <v>220</v>
      </c>
      <c r="LP646" s="2" t="s">
        <v>220</v>
      </c>
      <c r="LQ646" s="2" t="s">
        <v>232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230</v>
      </c>
      <c r="LZ646" s="2" t="s">
        <v>270</v>
      </c>
      <c r="MA646" s="2" t="s">
        <v>3096</v>
      </c>
      <c r="MB646" s="2" t="s">
        <v>2120</v>
      </c>
      <c r="MC646" s="2" t="s">
        <v>232</v>
      </c>
      <c r="MD646" s="2" t="s">
        <v>220</v>
      </c>
      <c r="ME646" s="4"/>
      <c r="MF646" s="8"/>
      <c r="MG646" s="4"/>
      <c r="MH646" s="8"/>
      <c r="MI646" s="7"/>
      <c r="MJ646" s="7"/>
      <c r="MK646" s="2" t="s">
        <v>230</v>
      </c>
      <c r="ML646" s="2" t="s">
        <v>270</v>
      </c>
      <c r="MM646" s="2" t="s">
        <v>421</v>
      </c>
      <c r="MN646" s="2" t="s">
        <v>220</v>
      </c>
      <c r="MO646" s="2" t="s">
        <v>232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254</v>
      </c>
      <c r="MX646" s="2" t="s">
        <v>217</v>
      </c>
      <c r="MY646" s="2" t="s">
        <v>220</v>
      </c>
      <c r="MZ646" s="2" t="s">
        <v>220</v>
      </c>
      <c r="NA646" s="2" t="s">
        <v>232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268</v>
      </c>
      <c r="NJ646" s="2" t="s">
        <v>217</v>
      </c>
      <c r="NK646" s="2" t="s">
        <v>220</v>
      </c>
      <c r="NL646" s="2" t="s">
        <v>220</v>
      </c>
      <c r="NM646" s="2" t="s">
        <v>232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277</v>
      </c>
      <c r="NV646" s="2" t="s">
        <v>217</v>
      </c>
      <c r="NW646" s="2" t="s">
        <v>220</v>
      </c>
      <c r="NX646" s="2" t="s">
        <v>220</v>
      </c>
      <c r="NY646" s="2" t="s">
        <v>232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220</v>
      </c>
      <c r="OI646" s="2" t="s">
        <v>220</v>
      </c>
      <c r="OJ646" s="2" t="s">
        <v>220</v>
      </c>
      <c r="OK646" s="2" t="s">
        <v>220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220</v>
      </c>
      <c r="OT646" s="2" t="s">
        <v>220</v>
      </c>
      <c r="OU646" s="2" t="s">
        <v>220</v>
      </c>
      <c r="OV646" s="2" t="s">
        <v>220</v>
      </c>
      <c r="OW646" s="2" t="s">
        <v>220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277</v>
      </c>
      <c r="PF646" s="2" t="s">
        <v>217</v>
      </c>
      <c r="PG646" s="2" t="s">
        <v>220</v>
      </c>
      <c r="PH646" s="2" t="s">
        <v>220</v>
      </c>
      <c r="PI646" s="2" t="s">
        <v>232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220</v>
      </c>
      <c r="PS646" s="2" t="s">
        <v>220</v>
      </c>
      <c r="PT646" s="2" t="s">
        <v>220</v>
      </c>
      <c r="PU646" s="2" t="s">
        <v>220</v>
      </c>
      <c r="PV646" s="2" t="s">
        <v>220</v>
      </c>
      <c r="PW646" s="4">
        <v>109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</row>
    <row r="647">
      <c r="A647" s="2" t="s">
        <v>4494</v>
      </c>
      <c r="B647" s="2" t="s">
        <v>209</v>
      </c>
      <c r="C647" s="2" t="s">
        <v>4347</v>
      </c>
      <c r="D647" s="2" t="s">
        <v>1713</v>
      </c>
      <c r="E647" s="2" t="s">
        <v>1714</v>
      </c>
      <c r="F647" s="2" t="s">
        <v>4382</v>
      </c>
      <c r="G647" s="2" t="s">
        <v>4382</v>
      </c>
      <c r="H647" s="2" t="s">
        <v>4382</v>
      </c>
      <c r="I647" s="2" t="s">
        <v>4490</v>
      </c>
      <c r="J647" s="2" t="s">
        <v>215</v>
      </c>
      <c r="K647" s="2" t="s">
        <v>1074</v>
      </c>
      <c r="L647" s="3">
        <v>32</v>
      </c>
      <c r="M647" s="3">
        <v>33.6</v>
      </c>
      <c r="N647" s="3">
        <v>69.99</v>
      </c>
      <c r="O647" s="2" t="s">
        <v>217</v>
      </c>
      <c r="P647" s="2" t="s">
        <v>538</v>
      </c>
      <c r="Q647" s="2" t="s">
        <v>219</v>
      </c>
      <c r="R647" s="2" t="s">
        <v>220</v>
      </c>
      <c r="S647" s="2" t="s">
        <v>4389</v>
      </c>
      <c r="T647" s="2" t="s">
        <v>220</v>
      </c>
      <c r="U647" s="2" t="s">
        <v>223</v>
      </c>
      <c r="V647" s="2" t="s">
        <v>843</v>
      </c>
      <c r="W647" s="2" t="s">
        <v>845</v>
      </c>
      <c r="X647" s="2" t="s">
        <v>220</v>
      </c>
      <c r="Y647" s="2" t="s">
        <v>3035</v>
      </c>
      <c r="Z647" s="4">
        <v>88</v>
      </c>
      <c r="AA647" s="4">
        <f>=ROUNDDOWN(44,0)</f>
      </c>
      <c r="AB647" s="5">
        <v>2</v>
      </c>
      <c r="AC647" s="2" t="s">
        <v>220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/>
      <c r="AQ647" s="8"/>
      <c r="AR647" s="4">
        <v>2</v>
      </c>
      <c r="AS647" s="8">
        <v>71.57</v>
      </c>
      <c r="AT647" s="7">
        <v>-1</v>
      </c>
      <c r="AU647" s="7">
        <v>-1</v>
      </c>
      <c r="AV647" s="4">
        <v>3</v>
      </c>
      <c r="AW647" s="8">
        <v>85.55</v>
      </c>
      <c r="AX647" s="4">
        <v>4</v>
      </c>
      <c r="AY647" s="8">
        <v>151.44</v>
      </c>
      <c r="AZ647" s="7">
        <v>-0.25</v>
      </c>
      <c r="BA647" s="7">
        <v>-0.4351</v>
      </c>
      <c r="BB647" s="7"/>
      <c r="BC647" s="4" t="s">
        <v>220</v>
      </c>
      <c r="BD647" s="8" t="s">
        <v>220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>
        <v>0.3803</v>
      </c>
      <c r="BJ647" s="4"/>
      <c r="BK647" s="8"/>
      <c r="BL647" s="2" t="s">
        <v>4495</v>
      </c>
      <c r="BM647" s="7"/>
      <c r="BN647" s="7"/>
      <c r="BO647" s="4"/>
      <c r="BP647" s="8"/>
      <c r="BQ647" s="4"/>
      <c r="BR647" s="8"/>
      <c r="BS647" s="7"/>
      <c r="BT647" s="7"/>
      <c r="BU647" s="2" t="s">
        <v>254</v>
      </c>
      <c r="BV647" s="2" t="s">
        <v>217</v>
      </c>
      <c r="BW647" s="2" t="s">
        <v>220</v>
      </c>
      <c r="BX647" s="2" t="s">
        <v>220</v>
      </c>
      <c r="BY647" s="2" t="s">
        <v>232</v>
      </c>
      <c r="BZ647" s="2" t="s">
        <v>220</v>
      </c>
      <c r="CA647" s="4"/>
      <c r="CB647" s="8"/>
      <c r="CC647" s="4"/>
      <c r="CD647" s="8"/>
      <c r="CE647" s="7"/>
      <c r="CF647" s="7"/>
      <c r="CG647" s="2" t="s">
        <v>230</v>
      </c>
      <c r="CH647" s="2" t="s">
        <v>217</v>
      </c>
      <c r="CI647" s="2" t="s">
        <v>932</v>
      </c>
      <c r="CJ647" s="2" t="s">
        <v>293</v>
      </c>
      <c r="CK647" s="2" t="s">
        <v>232</v>
      </c>
      <c r="CL647" s="2" t="s">
        <v>220</v>
      </c>
      <c r="CM647" s="4"/>
      <c r="CN647" s="8"/>
      <c r="CO647" s="4"/>
      <c r="CP647" s="8"/>
      <c r="CQ647" s="7"/>
      <c r="CR647" s="7"/>
      <c r="CS647" s="2" t="s">
        <v>230</v>
      </c>
      <c r="CT647" s="2" t="s">
        <v>217</v>
      </c>
      <c r="CU647" s="2" t="s">
        <v>367</v>
      </c>
      <c r="CV647" s="2" t="s">
        <v>3621</v>
      </c>
      <c r="CW647" s="2" t="s">
        <v>232</v>
      </c>
      <c r="CX647" s="2" t="s">
        <v>220</v>
      </c>
      <c r="CY647" s="4"/>
      <c r="CZ647" s="8"/>
      <c r="DA647" s="4"/>
      <c r="DB647" s="8"/>
      <c r="DC647" s="7"/>
      <c r="DD647" s="7"/>
      <c r="DE647" s="2" t="s">
        <v>230</v>
      </c>
      <c r="DF647" s="2" t="s">
        <v>217</v>
      </c>
      <c r="DG647" s="2" t="s">
        <v>1752</v>
      </c>
      <c r="DH647" s="2" t="s">
        <v>3628</v>
      </c>
      <c r="DI647" s="2" t="s">
        <v>232</v>
      </c>
      <c r="DJ647" s="2" t="s">
        <v>220</v>
      </c>
      <c r="DK647" s="4"/>
      <c r="DL647" s="8"/>
      <c r="DM647" s="4"/>
      <c r="DN647" s="8"/>
      <c r="DO647" s="7"/>
      <c r="DP647" s="7"/>
      <c r="DQ647" s="2" t="s">
        <v>230</v>
      </c>
      <c r="DR647" s="2" t="s">
        <v>217</v>
      </c>
      <c r="DS647" s="2" t="s">
        <v>3085</v>
      </c>
      <c r="DT647" s="2" t="s">
        <v>1244</v>
      </c>
      <c r="DU647" s="2" t="s">
        <v>232</v>
      </c>
      <c r="DV647" s="2" t="s">
        <v>220</v>
      </c>
      <c r="DW647" s="4"/>
      <c r="DX647" s="8"/>
      <c r="DY647" s="4"/>
      <c r="DZ647" s="8"/>
      <c r="EA647" s="7"/>
      <c r="EB647" s="7"/>
      <c r="EC647" s="2" t="s">
        <v>230</v>
      </c>
      <c r="ED647" s="2" t="s">
        <v>217</v>
      </c>
      <c r="EE647" s="2" t="s">
        <v>2068</v>
      </c>
      <c r="EF647" s="2" t="s">
        <v>2117</v>
      </c>
      <c r="EG647" s="2" t="s">
        <v>269</v>
      </c>
      <c r="EH647" s="2" t="s">
        <v>220</v>
      </c>
      <c r="EI647" s="4"/>
      <c r="EJ647" s="8"/>
      <c r="EK647" s="4">
        <v>1</v>
      </c>
      <c r="EL647" s="8">
        <v>36.29</v>
      </c>
      <c r="EM647" s="7">
        <v>-1</v>
      </c>
      <c r="EN647" s="7">
        <v>-1</v>
      </c>
      <c r="EO647" s="2" t="s">
        <v>230</v>
      </c>
      <c r="EP647" s="2" t="s">
        <v>217</v>
      </c>
      <c r="EQ647" s="2" t="s">
        <v>4354</v>
      </c>
      <c r="ER647" s="2" t="s">
        <v>4496</v>
      </c>
      <c r="ES647" s="2" t="s">
        <v>232</v>
      </c>
      <c r="ET647" s="2" t="s">
        <v>220</v>
      </c>
      <c r="EU647" s="4"/>
      <c r="EV647" s="8"/>
      <c r="EW647" s="4">
        <v>1</v>
      </c>
      <c r="EX647" s="8">
        <v>35.28</v>
      </c>
      <c r="EY647" s="7">
        <v>-1</v>
      </c>
      <c r="EZ647" s="7">
        <v>-1</v>
      </c>
      <c r="FA647" s="2" t="s">
        <v>230</v>
      </c>
      <c r="FB647" s="2" t="s">
        <v>217</v>
      </c>
      <c r="FC647" s="2" t="s">
        <v>3630</v>
      </c>
      <c r="FD647" s="2" t="s">
        <v>930</v>
      </c>
      <c r="FE647" s="2" t="s">
        <v>232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254</v>
      </c>
      <c r="FN647" s="2" t="s">
        <v>217</v>
      </c>
      <c r="FO647" s="2" t="s">
        <v>220</v>
      </c>
      <c r="FP647" s="2" t="s">
        <v>220</v>
      </c>
      <c r="FQ647" s="2" t="s">
        <v>232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230</v>
      </c>
      <c r="FZ647" s="2" t="s">
        <v>217</v>
      </c>
      <c r="GA647" s="2" t="s">
        <v>1081</v>
      </c>
      <c r="GB647" s="2" t="s">
        <v>3020</v>
      </c>
      <c r="GC647" s="2" t="s">
        <v>232</v>
      </c>
      <c r="GD647" s="2" t="s">
        <v>220</v>
      </c>
      <c r="GE647" s="4"/>
      <c r="GF647" s="8"/>
      <c r="GG647" s="4"/>
      <c r="GH647" s="8"/>
      <c r="GI647" s="7"/>
      <c r="GJ647" s="7"/>
      <c r="GK647" s="2" t="s">
        <v>277</v>
      </c>
      <c r="GL647" s="2" t="s">
        <v>217</v>
      </c>
      <c r="GM647" s="2" t="s">
        <v>220</v>
      </c>
      <c r="GN647" s="2" t="s">
        <v>220</v>
      </c>
      <c r="GO647" s="2" t="s">
        <v>232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416</v>
      </c>
      <c r="GX647" s="2" t="s">
        <v>217</v>
      </c>
      <c r="GY647" s="2" t="s">
        <v>220</v>
      </c>
      <c r="GZ647" s="2" t="s">
        <v>220</v>
      </c>
      <c r="HA647" s="2" t="s">
        <v>232</v>
      </c>
      <c r="HB647" s="2" t="s">
        <v>220</v>
      </c>
      <c r="HC647" s="4"/>
      <c r="HD647" s="8"/>
      <c r="HE647" s="4"/>
      <c r="HF647" s="8"/>
      <c r="HG647" s="7"/>
      <c r="HH647" s="7"/>
      <c r="HI647" s="2" t="s">
        <v>254</v>
      </c>
      <c r="HJ647" s="2" t="s">
        <v>217</v>
      </c>
      <c r="HK647" s="2" t="s">
        <v>220</v>
      </c>
      <c r="HL647" s="2" t="s">
        <v>220</v>
      </c>
      <c r="HM647" s="2" t="s">
        <v>232</v>
      </c>
      <c r="HN647" s="2" t="s">
        <v>220</v>
      </c>
      <c r="HO647" s="4"/>
      <c r="HP647" s="8"/>
      <c r="HQ647" s="4"/>
      <c r="HR647" s="8"/>
      <c r="HS647" s="7"/>
      <c r="HT647" s="7"/>
      <c r="HU647" s="2" t="s">
        <v>230</v>
      </c>
      <c r="HV647" s="2" t="s">
        <v>217</v>
      </c>
      <c r="HW647" s="2" t="s">
        <v>599</v>
      </c>
      <c r="HX647" s="2" t="s">
        <v>220</v>
      </c>
      <c r="HY647" s="2" t="s">
        <v>232</v>
      </c>
      <c r="HZ647" s="2" t="s">
        <v>220</v>
      </c>
      <c r="IA647" s="4"/>
      <c r="IB647" s="8"/>
      <c r="IC647" s="4"/>
      <c r="ID647" s="8"/>
      <c r="IE647" s="7"/>
      <c r="IF647" s="7"/>
      <c r="IG647" s="2" t="s">
        <v>230</v>
      </c>
      <c r="IH647" s="2" t="s">
        <v>217</v>
      </c>
      <c r="II647" s="2" t="s">
        <v>3035</v>
      </c>
      <c r="IJ647" s="2" t="s">
        <v>220</v>
      </c>
      <c r="IK647" s="2" t="s">
        <v>232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277</v>
      </c>
      <c r="IT647" s="2" t="s">
        <v>217</v>
      </c>
      <c r="IU647" s="2" t="s">
        <v>220</v>
      </c>
      <c r="IV647" s="2" t="s">
        <v>220</v>
      </c>
      <c r="IW647" s="2" t="s">
        <v>232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254</v>
      </c>
      <c r="JF647" s="2" t="s">
        <v>217</v>
      </c>
      <c r="JG647" s="2" t="s">
        <v>220</v>
      </c>
      <c r="JH647" s="2" t="s">
        <v>220</v>
      </c>
      <c r="JI647" s="2" t="s">
        <v>232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277</v>
      </c>
      <c r="JR647" s="2" t="s">
        <v>217</v>
      </c>
      <c r="JS647" s="2" t="s">
        <v>220</v>
      </c>
      <c r="JT647" s="2" t="s">
        <v>220</v>
      </c>
      <c r="JU647" s="2" t="s">
        <v>232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277</v>
      </c>
      <c r="KD647" s="2" t="s">
        <v>217</v>
      </c>
      <c r="KE647" s="2" t="s">
        <v>220</v>
      </c>
      <c r="KF647" s="2" t="s">
        <v>220</v>
      </c>
      <c r="KG647" s="2" t="s">
        <v>232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277</v>
      </c>
      <c r="KP647" s="2" t="s">
        <v>217</v>
      </c>
      <c r="KQ647" s="2" t="s">
        <v>220</v>
      </c>
      <c r="KR647" s="2" t="s">
        <v>220</v>
      </c>
      <c r="KS647" s="2" t="s">
        <v>232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268</v>
      </c>
      <c r="LB647" s="2" t="s">
        <v>217</v>
      </c>
      <c r="LC647" s="2" t="s">
        <v>220</v>
      </c>
      <c r="LD647" s="2" t="s">
        <v>220</v>
      </c>
      <c r="LE647" s="2" t="s">
        <v>232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254</v>
      </c>
      <c r="LN647" s="2" t="s">
        <v>217</v>
      </c>
      <c r="LO647" s="2" t="s">
        <v>220</v>
      </c>
      <c r="LP647" s="2" t="s">
        <v>220</v>
      </c>
      <c r="LQ647" s="2" t="s">
        <v>232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230</v>
      </c>
      <c r="LZ647" s="2" t="s">
        <v>270</v>
      </c>
      <c r="MA647" s="2" t="s">
        <v>3096</v>
      </c>
      <c r="MB647" s="2" t="s">
        <v>220</v>
      </c>
      <c r="MC647" s="2" t="s">
        <v>232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230</v>
      </c>
      <c r="ML647" s="2" t="s">
        <v>270</v>
      </c>
      <c r="MM647" s="2" t="s">
        <v>421</v>
      </c>
      <c r="MN647" s="2" t="s">
        <v>220</v>
      </c>
      <c r="MO647" s="2" t="s">
        <v>232</v>
      </c>
      <c r="MP647" s="2" t="s">
        <v>220</v>
      </c>
      <c r="MQ647" s="4"/>
      <c r="MR647" s="8"/>
      <c r="MS647" s="4"/>
      <c r="MT647" s="8"/>
      <c r="MU647" s="7"/>
      <c r="MV647" s="7"/>
      <c r="MW647" s="2" t="s">
        <v>254</v>
      </c>
      <c r="MX647" s="2" t="s">
        <v>217</v>
      </c>
      <c r="MY647" s="2" t="s">
        <v>220</v>
      </c>
      <c r="MZ647" s="2" t="s">
        <v>220</v>
      </c>
      <c r="NA647" s="2" t="s">
        <v>232</v>
      </c>
      <c r="NB647" s="2" t="s">
        <v>220</v>
      </c>
      <c r="NC647" s="4"/>
      <c r="ND647" s="8"/>
      <c r="NE647" s="4"/>
      <c r="NF647" s="8"/>
      <c r="NG647" s="7"/>
      <c r="NH647" s="7"/>
      <c r="NI647" s="2" t="s">
        <v>268</v>
      </c>
      <c r="NJ647" s="2" t="s">
        <v>217</v>
      </c>
      <c r="NK647" s="2" t="s">
        <v>220</v>
      </c>
      <c r="NL647" s="2" t="s">
        <v>220</v>
      </c>
      <c r="NM647" s="2" t="s">
        <v>232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277</v>
      </c>
      <c r="NV647" s="2" t="s">
        <v>217</v>
      </c>
      <c r="NW647" s="2" t="s">
        <v>220</v>
      </c>
      <c r="NX647" s="2" t="s">
        <v>220</v>
      </c>
      <c r="NY647" s="2" t="s">
        <v>232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220</v>
      </c>
      <c r="OI647" s="2" t="s">
        <v>220</v>
      </c>
      <c r="OJ647" s="2" t="s">
        <v>220</v>
      </c>
      <c r="OK647" s="2" t="s">
        <v>220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220</v>
      </c>
      <c r="OT647" s="2" t="s">
        <v>220</v>
      </c>
      <c r="OU647" s="2" t="s">
        <v>220</v>
      </c>
      <c r="OV647" s="2" t="s">
        <v>220</v>
      </c>
      <c r="OW647" s="2" t="s">
        <v>220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277</v>
      </c>
      <c r="PF647" s="2" t="s">
        <v>217</v>
      </c>
      <c r="PG647" s="2" t="s">
        <v>220</v>
      </c>
      <c r="PH647" s="2" t="s">
        <v>220</v>
      </c>
      <c r="PI647" s="2" t="s">
        <v>232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220</v>
      </c>
      <c r="PS647" s="2" t="s">
        <v>220</v>
      </c>
      <c r="PT647" s="2" t="s">
        <v>220</v>
      </c>
      <c r="PU647" s="2" t="s">
        <v>220</v>
      </c>
      <c r="PV647" s="2" t="s">
        <v>220</v>
      </c>
      <c r="PW647" s="4">
        <v>88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</row>
    <row r="648">
      <c r="A648" s="2" t="s">
        <v>4497</v>
      </c>
      <c r="B648" s="2" t="s">
        <v>209</v>
      </c>
      <c r="C648" s="2" t="s">
        <v>4347</v>
      </c>
      <c r="D648" s="2" t="s">
        <v>1713</v>
      </c>
      <c r="E648" s="2" t="s">
        <v>1714</v>
      </c>
      <c r="F648" s="2" t="s">
        <v>4382</v>
      </c>
      <c r="G648" s="2" t="s">
        <v>4382</v>
      </c>
      <c r="H648" s="2" t="s">
        <v>4382</v>
      </c>
      <c r="I648" s="2" t="s">
        <v>4490</v>
      </c>
      <c r="J648" s="2" t="s">
        <v>282</v>
      </c>
      <c r="K648" s="2" t="s">
        <v>1074</v>
      </c>
      <c r="L648" s="3">
        <v>36.57</v>
      </c>
      <c r="M648" s="3">
        <v>38.4</v>
      </c>
      <c r="N648" s="3">
        <v>79.99</v>
      </c>
      <c r="O648" s="2" t="s">
        <v>217</v>
      </c>
      <c r="P648" s="2" t="s">
        <v>538</v>
      </c>
      <c r="Q648" s="2" t="s">
        <v>219</v>
      </c>
      <c r="R648" s="2" t="s">
        <v>220</v>
      </c>
      <c r="S648" s="2" t="s">
        <v>4389</v>
      </c>
      <c r="T648" s="2" t="s">
        <v>220</v>
      </c>
      <c r="U648" s="2" t="s">
        <v>223</v>
      </c>
      <c r="V648" s="2" t="s">
        <v>843</v>
      </c>
      <c r="W648" s="2" t="s">
        <v>845</v>
      </c>
      <c r="X648" s="2" t="s">
        <v>220</v>
      </c>
      <c r="Y648" s="2" t="s">
        <v>3035</v>
      </c>
      <c r="Z648" s="4">
        <v>121</v>
      </c>
      <c r="AA648" s="4">
        <f>=ROUNDDOWN(60.5,0)</f>
      </c>
      <c r="AB648" s="5">
        <v>2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>
        <v>3</v>
      </c>
      <c r="AQ648" s="8">
        <v>85.55</v>
      </c>
      <c r="AR648" s="4">
        <v>2</v>
      </c>
      <c r="AS648" s="8">
        <v>79.87</v>
      </c>
      <c r="AT648" s="7">
        <v>0.5</v>
      </c>
      <c r="AU648" s="7">
        <v>0.0711</v>
      </c>
      <c r="AV648" s="4" t="s">
        <v>220</v>
      </c>
      <c r="AW648" s="8" t="s">
        <v>220</v>
      </c>
      <c r="AX648" s="4" t="s">
        <v>220</v>
      </c>
      <c r="AY648" s="8" t="s">
        <v>220</v>
      </c>
      <c r="AZ648" s="7" t="s">
        <v>220</v>
      </c>
      <c r="BA648" s="7" t="s">
        <v>220</v>
      </c>
      <c r="BB648" s="7">
        <v>1</v>
      </c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 t="s">
        <v>220</v>
      </c>
      <c r="BJ648" s="4">
        <v>3</v>
      </c>
      <c r="BK648" s="8">
        <v>85.55</v>
      </c>
      <c r="BL648" s="2" t="s">
        <v>4498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254</v>
      </c>
      <c r="BV648" s="2" t="s">
        <v>217</v>
      </c>
      <c r="BW648" s="2" t="s">
        <v>220</v>
      </c>
      <c r="BX648" s="2" t="s">
        <v>220</v>
      </c>
      <c r="BY648" s="2" t="s">
        <v>232</v>
      </c>
      <c r="BZ648" s="2" t="s">
        <v>220</v>
      </c>
      <c r="CA648" s="4">
        <v>1</v>
      </c>
      <c r="CB648" s="8">
        <v>24.88</v>
      </c>
      <c r="CC648" s="4"/>
      <c r="CD648" s="8"/>
      <c r="CE648" s="7"/>
      <c r="CF648" s="7"/>
      <c r="CG648" s="2" t="s">
        <v>230</v>
      </c>
      <c r="CH648" s="2" t="s">
        <v>217</v>
      </c>
      <c r="CI648" s="2" t="s">
        <v>932</v>
      </c>
      <c r="CJ648" s="2" t="s">
        <v>1846</v>
      </c>
      <c r="CK648" s="2" t="s">
        <v>232</v>
      </c>
      <c r="CL648" s="2" t="s">
        <v>220</v>
      </c>
      <c r="CM648" s="4"/>
      <c r="CN648" s="8"/>
      <c r="CO648" s="4"/>
      <c r="CP648" s="8"/>
      <c r="CQ648" s="7"/>
      <c r="CR648" s="7"/>
      <c r="CS648" s="2" t="s">
        <v>230</v>
      </c>
      <c r="CT648" s="2" t="s">
        <v>217</v>
      </c>
      <c r="CU648" s="2" t="s">
        <v>367</v>
      </c>
      <c r="CV648" s="2" t="s">
        <v>421</v>
      </c>
      <c r="CW648" s="2" t="s">
        <v>232</v>
      </c>
      <c r="CX648" s="2" t="s">
        <v>220</v>
      </c>
      <c r="CY648" s="4"/>
      <c r="CZ648" s="8"/>
      <c r="DA648" s="4"/>
      <c r="DB648" s="8"/>
      <c r="DC648" s="7"/>
      <c r="DD648" s="7"/>
      <c r="DE648" s="2" t="s">
        <v>230</v>
      </c>
      <c r="DF648" s="2" t="s">
        <v>217</v>
      </c>
      <c r="DG648" s="2" t="s">
        <v>1752</v>
      </c>
      <c r="DH648" s="2" t="s">
        <v>394</v>
      </c>
      <c r="DI648" s="2" t="s">
        <v>232</v>
      </c>
      <c r="DJ648" s="2" t="s">
        <v>220</v>
      </c>
      <c r="DK648" s="4"/>
      <c r="DL648" s="8"/>
      <c r="DM648" s="4"/>
      <c r="DN648" s="8"/>
      <c r="DO648" s="7"/>
      <c r="DP648" s="7"/>
      <c r="DQ648" s="2" t="s">
        <v>230</v>
      </c>
      <c r="DR648" s="2" t="s">
        <v>217</v>
      </c>
      <c r="DS648" s="2" t="s">
        <v>3085</v>
      </c>
      <c r="DT648" s="2" t="s">
        <v>3096</v>
      </c>
      <c r="DU648" s="2" t="s">
        <v>232</v>
      </c>
      <c r="DV648" s="2" t="s">
        <v>220</v>
      </c>
      <c r="DW648" s="4">
        <v>1</v>
      </c>
      <c r="DX648" s="8">
        <v>19.2</v>
      </c>
      <c r="DY648" s="4">
        <v>1</v>
      </c>
      <c r="DZ648" s="8">
        <v>38.4</v>
      </c>
      <c r="EA648" s="7"/>
      <c r="EB648" s="7">
        <v>-0.5</v>
      </c>
      <c r="EC648" s="2" t="s">
        <v>230</v>
      </c>
      <c r="ED648" s="2" t="s">
        <v>217</v>
      </c>
      <c r="EE648" s="2" t="s">
        <v>2068</v>
      </c>
      <c r="EF648" s="2" t="s">
        <v>4408</v>
      </c>
      <c r="EG648" s="2" t="s">
        <v>269</v>
      </c>
      <c r="EH648" s="2" t="s">
        <v>220</v>
      </c>
      <c r="EI648" s="4">
        <v>1</v>
      </c>
      <c r="EJ648" s="8">
        <v>41.47</v>
      </c>
      <c r="EK648" s="4">
        <v>1</v>
      </c>
      <c r="EL648" s="8">
        <v>41.47</v>
      </c>
      <c r="EM648" s="7"/>
      <c r="EN648" s="7"/>
      <c r="EO648" s="2" t="s">
        <v>230</v>
      </c>
      <c r="EP648" s="2" t="s">
        <v>217</v>
      </c>
      <c r="EQ648" s="2" t="s">
        <v>4354</v>
      </c>
      <c r="ER648" s="2" t="s">
        <v>371</v>
      </c>
      <c r="ES648" s="2" t="s">
        <v>232</v>
      </c>
      <c r="ET648" s="2" t="s">
        <v>220</v>
      </c>
      <c r="EU648" s="4"/>
      <c r="EV648" s="8"/>
      <c r="EW648" s="4"/>
      <c r="EX648" s="8"/>
      <c r="EY648" s="7"/>
      <c r="EZ648" s="7"/>
      <c r="FA648" s="2" t="s">
        <v>230</v>
      </c>
      <c r="FB648" s="2" t="s">
        <v>217</v>
      </c>
      <c r="FC648" s="2" t="s">
        <v>3630</v>
      </c>
      <c r="FD648" s="2" t="s">
        <v>970</v>
      </c>
      <c r="FE648" s="2" t="s">
        <v>232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254</v>
      </c>
      <c r="FN648" s="2" t="s">
        <v>217</v>
      </c>
      <c r="FO648" s="2" t="s">
        <v>220</v>
      </c>
      <c r="FP648" s="2" t="s">
        <v>220</v>
      </c>
      <c r="FQ648" s="2" t="s">
        <v>232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230</v>
      </c>
      <c r="FZ648" s="2" t="s">
        <v>217</v>
      </c>
      <c r="GA648" s="2" t="s">
        <v>1081</v>
      </c>
      <c r="GB648" s="2" t="s">
        <v>220</v>
      </c>
      <c r="GC648" s="2" t="s">
        <v>232</v>
      </c>
      <c r="GD648" s="2" t="s">
        <v>220</v>
      </c>
      <c r="GE648" s="4"/>
      <c r="GF648" s="8"/>
      <c r="GG648" s="4"/>
      <c r="GH648" s="8"/>
      <c r="GI648" s="7"/>
      <c r="GJ648" s="7"/>
      <c r="GK648" s="2" t="s">
        <v>277</v>
      </c>
      <c r="GL648" s="2" t="s">
        <v>217</v>
      </c>
      <c r="GM648" s="2" t="s">
        <v>220</v>
      </c>
      <c r="GN648" s="2" t="s">
        <v>220</v>
      </c>
      <c r="GO648" s="2" t="s">
        <v>232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416</v>
      </c>
      <c r="GX648" s="2" t="s">
        <v>217</v>
      </c>
      <c r="GY648" s="2" t="s">
        <v>220</v>
      </c>
      <c r="GZ648" s="2" t="s">
        <v>220</v>
      </c>
      <c r="HA648" s="2" t="s">
        <v>232</v>
      </c>
      <c r="HB648" s="2" t="s">
        <v>220</v>
      </c>
      <c r="HC648" s="4"/>
      <c r="HD648" s="8"/>
      <c r="HE648" s="4"/>
      <c r="HF648" s="8"/>
      <c r="HG648" s="7"/>
      <c r="HH648" s="7"/>
      <c r="HI648" s="2" t="s">
        <v>254</v>
      </c>
      <c r="HJ648" s="2" t="s">
        <v>217</v>
      </c>
      <c r="HK648" s="2" t="s">
        <v>220</v>
      </c>
      <c r="HL648" s="2" t="s">
        <v>220</v>
      </c>
      <c r="HM648" s="2" t="s">
        <v>232</v>
      </c>
      <c r="HN648" s="2" t="s">
        <v>220</v>
      </c>
      <c r="HO648" s="4"/>
      <c r="HP648" s="8"/>
      <c r="HQ648" s="4"/>
      <c r="HR648" s="8"/>
      <c r="HS648" s="7"/>
      <c r="HT648" s="7"/>
      <c r="HU648" s="2" t="s">
        <v>230</v>
      </c>
      <c r="HV648" s="2" t="s">
        <v>217</v>
      </c>
      <c r="HW648" s="2" t="s">
        <v>3159</v>
      </c>
      <c r="HX648" s="2" t="s">
        <v>220</v>
      </c>
      <c r="HY648" s="2" t="s">
        <v>232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230</v>
      </c>
      <c r="IH648" s="2" t="s">
        <v>217</v>
      </c>
      <c r="II648" s="2" t="s">
        <v>3035</v>
      </c>
      <c r="IJ648" s="2" t="s">
        <v>220</v>
      </c>
      <c r="IK648" s="2" t="s">
        <v>232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277</v>
      </c>
      <c r="IT648" s="2" t="s">
        <v>217</v>
      </c>
      <c r="IU648" s="2" t="s">
        <v>220</v>
      </c>
      <c r="IV648" s="2" t="s">
        <v>220</v>
      </c>
      <c r="IW648" s="2" t="s">
        <v>232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254</v>
      </c>
      <c r="JF648" s="2" t="s">
        <v>217</v>
      </c>
      <c r="JG648" s="2" t="s">
        <v>220</v>
      </c>
      <c r="JH648" s="2" t="s">
        <v>220</v>
      </c>
      <c r="JI648" s="2" t="s">
        <v>232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277</v>
      </c>
      <c r="JR648" s="2" t="s">
        <v>217</v>
      </c>
      <c r="JS648" s="2" t="s">
        <v>220</v>
      </c>
      <c r="JT648" s="2" t="s">
        <v>220</v>
      </c>
      <c r="JU648" s="2" t="s">
        <v>232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277</v>
      </c>
      <c r="KD648" s="2" t="s">
        <v>217</v>
      </c>
      <c r="KE648" s="2" t="s">
        <v>220</v>
      </c>
      <c r="KF648" s="2" t="s">
        <v>220</v>
      </c>
      <c r="KG648" s="2" t="s">
        <v>232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277</v>
      </c>
      <c r="KP648" s="2" t="s">
        <v>217</v>
      </c>
      <c r="KQ648" s="2" t="s">
        <v>220</v>
      </c>
      <c r="KR648" s="2" t="s">
        <v>220</v>
      </c>
      <c r="KS648" s="2" t="s">
        <v>232</v>
      </c>
      <c r="KT648" s="2" t="s">
        <v>220</v>
      </c>
      <c r="KU648" s="4"/>
      <c r="KV648" s="8"/>
      <c r="KW648" s="4"/>
      <c r="KX648" s="8"/>
      <c r="KY648" s="7"/>
      <c r="KZ648" s="7"/>
      <c r="LA648" s="2" t="s">
        <v>268</v>
      </c>
      <c r="LB648" s="2" t="s">
        <v>217</v>
      </c>
      <c r="LC648" s="2" t="s">
        <v>220</v>
      </c>
      <c r="LD648" s="2" t="s">
        <v>220</v>
      </c>
      <c r="LE648" s="2" t="s">
        <v>232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254</v>
      </c>
      <c r="LN648" s="2" t="s">
        <v>217</v>
      </c>
      <c r="LO648" s="2" t="s">
        <v>220</v>
      </c>
      <c r="LP648" s="2" t="s">
        <v>220</v>
      </c>
      <c r="LQ648" s="2" t="s">
        <v>232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270</v>
      </c>
      <c r="MA648" s="2" t="s">
        <v>3096</v>
      </c>
      <c r="MB648" s="2" t="s">
        <v>220</v>
      </c>
      <c r="MC648" s="2" t="s">
        <v>232</v>
      </c>
      <c r="MD648" s="2" t="s">
        <v>220</v>
      </c>
      <c r="ME648" s="4"/>
      <c r="MF648" s="8"/>
      <c r="MG648" s="4"/>
      <c r="MH648" s="8"/>
      <c r="MI648" s="7"/>
      <c r="MJ648" s="7"/>
      <c r="MK648" s="2" t="s">
        <v>230</v>
      </c>
      <c r="ML648" s="2" t="s">
        <v>270</v>
      </c>
      <c r="MM648" s="2" t="s">
        <v>421</v>
      </c>
      <c r="MN648" s="2" t="s">
        <v>220</v>
      </c>
      <c r="MO648" s="2" t="s">
        <v>232</v>
      </c>
      <c r="MP648" s="2" t="s">
        <v>220</v>
      </c>
      <c r="MQ648" s="4"/>
      <c r="MR648" s="8"/>
      <c r="MS648" s="4"/>
      <c r="MT648" s="8"/>
      <c r="MU648" s="7"/>
      <c r="MV648" s="7"/>
      <c r="MW648" s="2" t="s">
        <v>254</v>
      </c>
      <c r="MX648" s="2" t="s">
        <v>217</v>
      </c>
      <c r="MY648" s="2" t="s">
        <v>220</v>
      </c>
      <c r="MZ648" s="2" t="s">
        <v>220</v>
      </c>
      <c r="NA648" s="2" t="s">
        <v>232</v>
      </c>
      <c r="NB648" s="2" t="s">
        <v>220</v>
      </c>
      <c r="NC648" s="4"/>
      <c r="ND648" s="8"/>
      <c r="NE648" s="4"/>
      <c r="NF648" s="8"/>
      <c r="NG648" s="7"/>
      <c r="NH648" s="7"/>
      <c r="NI648" s="2" t="s">
        <v>268</v>
      </c>
      <c r="NJ648" s="2" t="s">
        <v>217</v>
      </c>
      <c r="NK648" s="2" t="s">
        <v>220</v>
      </c>
      <c r="NL648" s="2" t="s">
        <v>220</v>
      </c>
      <c r="NM648" s="2" t="s">
        <v>232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277</v>
      </c>
      <c r="NV648" s="2" t="s">
        <v>217</v>
      </c>
      <c r="NW648" s="2" t="s">
        <v>220</v>
      </c>
      <c r="NX648" s="2" t="s">
        <v>220</v>
      </c>
      <c r="NY648" s="2" t="s">
        <v>232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220</v>
      </c>
      <c r="OI648" s="2" t="s">
        <v>220</v>
      </c>
      <c r="OJ648" s="2" t="s">
        <v>220</v>
      </c>
      <c r="OK648" s="2" t="s">
        <v>220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220</v>
      </c>
      <c r="OU648" s="2" t="s">
        <v>220</v>
      </c>
      <c r="OV648" s="2" t="s">
        <v>220</v>
      </c>
      <c r="OW648" s="2" t="s">
        <v>220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277</v>
      </c>
      <c r="PF648" s="2" t="s">
        <v>217</v>
      </c>
      <c r="PG648" s="2" t="s">
        <v>220</v>
      </c>
      <c r="PH648" s="2" t="s">
        <v>220</v>
      </c>
      <c r="PI648" s="2" t="s">
        <v>232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220</v>
      </c>
      <c r="PS648" s="2" t="s">
        <v>220</v>
      </c>
      <c r="PT648" s="2" t="s">
        <v>220</v>
      </c>
      <c r="PU648" s="2" t="s">
        <v>220</v>
      </c>
      <c r="PV648" s="2" t="s">
        <v>220</v>
      </c>
      <c r="PW648" s="4">
        <v>121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</row>
    <row r="649">
      <c r="A649" s="2" t="s">
        <v>4499</v>
      </c>
      <c r="B649" s="2" t="s">
        <v>209</v>
      </c>
      <c r="C649" s="2" t="s">
        <v>4347</v>
      </c>
      <c r="D649" s="2" t="s">
        <v>1713</v>
      </c>
      <c r="E649" s="2" t="s">
        <v>1714</v>
      </c>
      <c r="F649" s="2" t="s">
        <v>4393</v>
      </c>
      <c r="G649" s="2" t="s">
        <v>4393</v>
      </c>
      <c r="H649" s="2" t="s">
        <v>4393</v>
      </c>
      <c r="I649" s="2" t="s">
        <v>4500</v>
      </c>
      <c r="J649" s="2" t="s">
        <v>215</v>
      </c>
      <c r="K649" s="2" t="s">
        <v>761</v>
      </c>
      <c r="L649" s="3">
        <v>32</v>
      </c>
      <c r="M649" s="3">
        <v>33.6</v>
      </c>
      <c r="N649" s="3">
        <v>69.99</v>
      </c>
      <c r="O649" s="2" t="s">
        <v>537</v>
      </c>
      <c r="P649" s="2" t="s">
        <v>538</v>
      </c>
      <c r="Q649" s="2" t="s">
        <v>219</v>
      </c>
      <c r="R649" s="2" t="s">
        <v>220</v>
      </c>
      <c r="S649" s="2" t="s">
        <v>4403</v>
      </c>
      <c r="T649" s="2" t="s">
        <v>220</v>
      </c>
      <c r="U649" s="2" t="s">
        <v>223</v>
      </c>
      <c r="V649" s="2" t="s">
        <v>1033</v>
      </c>
      <c r="W649" s="2" t="s">
        <v>845</v>
      </c>
      <c r="X649" s="2" t="s">
        <v>220</v>
      </c>
      <c r="Y649" s="2" t="s">
        <v>546</v>
      </c>
      <c r="Z649" s="4">
        <v>81</v>
      </c>
      <c r="AA649" s="4">
        <f>=ROUNDDOWN(27,0)</f>
      </c>
      <c r="AB649" s="5">
        <v>3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/>
      <c r="AQ649" s="8"/>
      <c r="AR649" s="4">
        <v>3</v>
      </c>
      <c r="AS649" s="8">
        <v>95.76</v>
      </c>
      <c r="AT649" s="7">
        <v>-1</v>
      </c>
      <c r="AU649" s="7">
        <v>-1</v>
      </c>
      <c r="AV649" s="4">
        <v>4</v>
      </c>
      <c r="AW649" s="8">
        <v>132.86</v>
      </c>
      <c r="AX649" s="4">
        <v>7</v>
      </c>
      <c r="AY649" s="8">
        <v>245.52</v>
      </c>
      <c r="AZ649" s="7">
        <v>-0.4286</v>
      </c>
      <c r="BA649" s="7">
        <v>-0.4589</v>
      </c>
      <c r="BB649" s="7"/>
      <c r="BC649" s="4">
        <v>6</v>
      </c>
      <c r="BD649" s="8">
        <v>215.8</v>
      </c>
      <c r="BE649" s="4">
        <v>8</v>
      </c>
      <c r="BF649" s="8">
        <v>279.12</v>
      </c>
      <c r="BG649" s="7">
        <v>-0.25</v>
      </c>
      <c r="BH649" s="7">
        <v>-0.2269</v>
      </c>
      <c r="BI649" s="7">
        <v>0.6157</v>
      </c>
      <c r="BJ649" s="4"/>
      <c r="BK649" s="8"/>
      <c r="BL649" s="2" t="s">
        <v>20</v>
      </c>
      <c r="BM649" s="7"/>
      <c r="BN649" s="7"/>
      <c r="BO649" s="4"/>
      <c r="BP649" s="8"/>
      <c r="BQ649" s="4"/>
      <c r="BR649" s="8"/>
      <c r="BS649" s="7"/>
      <c r="BT649" s="7"/>
      <c r="BU649" s="2" t="s">
        <v>254</v>
      </c>
      <c r="BV649" s="2" t="s">
        <v>217</v>
      </c>
      <c r="BW649" s="2" t="s">
        <v>220</v>
      </c>
      <c r="BX649" s="2" t="s">
        <v>220</v>
      </c>
      <c r="BY649" s="2" t="s">
        <v>232</v>
      </c>
      <c r="BZ649" s="2" t="s">
        <v>220</v>
      </c>
      <c r="CA649" s="4"/>
      <c r="CB649" s="8"/>
      <c r="CC649" s="4"/>
      <c r="CD649" s="8"/>
      <c r="CE649" s="7"/>
      <c r="CF649" s="7"/>
      <c r="CG649" s="2" t="s">
        <v>230</v>
      </c>
      <c r="CH649" s="2" t="s">
        <v>217</v>
      </c>
      <c r="CI649" s="2" t="s">
        <v>375</v>
      </c>
      <c r="CJ649" s="2" t="s">
        <v>1881</v>
      </c>
      <c r="CK649" s="2" t="s">
        <v>232</v>
      </c>
      <c r="CL649" s="2" t="s">
        <v>220</v>
      </c>
      <c r="CM649" s="4"/>
      <c r="CN649" s="8"/>
      <c r="CO649" s="4"/>
      <c r="CP649" s="8"/>
      <c r="CQ649" s="7"/>
      <c r="CR649" s="7"/>
      <c r="CS649" s="2" t="s">
        <v>230</v>
      </c>
      <c r="CT649" s="2" t="s">
        <v>217</v>
      </c>
      <c r="CU649" s="2" t="s">
        <v>367</v>
      </c>
      <c r="CV649" s="2" t="s">
        <v>1980</v>
      </c>
      <c r="CW649" s="2" t="s">
        <v>232</v>
      </c>
      <c r="CX649" s="2" t="s">
        <v>220</v>
      </c>
      <c r="CY649" s="4"/>
      <c r="CZ649" s="8"/>
      <c r="DA649" s="4"/>
      <c r="DB649" s="8"/>
      <c r="DC649" s="7"/>
      <c r="DD649" s="7"/>
      <c r="DE649" s="2" t="s">
        <v>230</v>
      </c>
      <c r="DF649" s="2" t="s">
        <v>217</v>
      </c>
      <c r="DG649" s="2" t="s">
        <v>546</v>
      </c>
      <c r="DH649" s="2" t="s">
        <v>397</v>
      </c>
      <c r="DI649" s="2" t="s">
        <v>232</v>
      </c>
      <c r="DJ649" s="2" t="s">
        <v>220</v>
      </c>
      <c r="DK649" s="4"/>
      <c r="DL649" s="8"/>
      <c r="DM649" s="4">
        <v>3</v>
      </c>
      <c r="DN649" s="8">
        <v>95.76</v>
      </c>
      <c r="DO649" s="7">
        <v>-1</v>
      </c>
      <c r="DP649" s="7">
        <v>-1</v>
      </c>
      <c r="DQ649" s="2" t="s">
        <v>230</v>
      </c>
      <c r="DR649" s="2" t="s">
        <v>217</v>
      </c>
      <c r="DS649" s="2" t="s">
        <v>4352</v>
      </c>
      <c r="DT649" s="2" t="s">
        <v>368</v>
      </c>
      <c r="DU649" s="2" t="s">
        <v>232</v>
      </c>
      <c r="DV649" s="2" t="s">
        <v>220</v>
      </c>
      <c r="DW649" s="4"/>
      <c r="DX649" s="8"/>
      <c r="DY649" s="4"/>
      <c r="DZ649" s="8"/>
      <c r="EA649" s="7"/>
      <c r="EB649" s="7"/>
      <c r="EC649" s="2" t="s">
        <v>230</v>
      </c>
      <c r="ED649" s="2" t="s">
        <v>217</v>
      </c>
      <c r="EE649" s="2" t="s">
        <v>4398</v>
      </c>
      <c r="EF649" s="2" t="s">
        <v>3833</v>
      </c>
      <c r="EG649" s="2" t="s">
        <v>269</v>
      </c>
      <c r="EH649" s="2" t="s">
        <v>220</v>
      </c>
      <c r="EI649" s="4"/>
      <c r="EJ649" s="8"/>
      <c r="EK649" s="4"/>
      <c r="EL649" s="8"/>
      <c r="EM649" s="7"/>
      <c r="EN649" s="7"/>
      <c r="EO649" s="2" t="s">
        <v>230</v>
      </c>
      <c r="EP649" s="2" t="s">
        <v>217</v>
      </c>
      <c r="EQ649" s="2" t="s">
        <v>4354</v>
      </c>
      <c r="ER649" s="2" t="s">
        <v>777</v>
      </c>
      <c r="ES649" s="2" t="s">
        <v>232</v>
      </c>
      <c r="ET649" s="2" t="s">
        <v>220</v>
      </c>
      <c r="EU649" s="4"/>
      <c r="EV649" s="8"/>
      <c r="EW649" s="4"/>
      <c r="EX649" s="8"/>
      <c r="EY649" s="7"/>
      <c r="EZ649" s="7"/>
      <c r="FA649" s="2" t="s">
        <v>230</v>
      </c>
      <c r="FB649" s="2" t="s">
        <v>217</v>
      </c>
      <c r="FC649" s="2" t="s">
        <v>3630</v>
      </c>
      <c r="FD649" s="2" t="s">
        <v>256</v>
      </c>
      <c r="FE649" s="2" t="s">
        <v>232</v>
      </c>
      <c r="FF649" s="2" t="s">
        <v>220</v>
      </c>
      <c r="FG649" s="4"/>
      <c r="FH649" s="8"/>
      <c r="FI649" s="4"/>
      <c r="FJ649" s="8"/>
      <c r="FK649" s="7"/>
      <c r="FL649" s="7"/>
      <c r="FM649" s="2" t="s">
        <v>254</v>
      </c>
      <c r="FN649" s="2" t="s">
        <v>217</v>
      </c>
      <c r="FO649" s="2" t="s">
        <v>220</v>
      </c>
      <c r="FP649" s="2" t="s">
        <v>220</v>
      </c>
      <c r="FQ649" s="2" t="s">
        <v>232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230</v>
      </c>
      <c r="FZ649" s="2" t="s">
        <v>217</v>
      </c>
      <c r="GA649" s="2" t="s">
        <v>1081</v>
      </c>
      <c r="GB649" s="2" t="s">
        <v>1786</v>
      </c>
      <c r="GC649" s="2" t="s">
        <v>232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277</v>
      </c>
      <c r="GL649" s="2" t="s">
        <v>217</v>
      </c>
      <c r="GM649" s="2" t="s">
        <v>220</v>
      </c>
      <c r="GN649" s="2" t="s">
        <v>220</v>
      </c>
      <c r="GO649" s="2" t="s">
        <v>232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277</v>
      </c>
      <c r="GX649" s="2" t="s">
        <v>217</v>
      </c>
      <c r="GY649" s="2" t="s">
        <v>220</v>
      </c>
      <c r="GZ649" s="2" t="s">
        <v>220</v>
      </c>
      <c r="HA649" s="2" t="s">
        <v>232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254</v>
      </c>
      <c r="HJ649" s="2" t="s">
        <v>217</v>
      </c>
      <c r="HK649" s="2" t="s">
        <v>220</v>
      </c>
      <c r="HL649" s="2" t="s">
        <v>220</v>
      </c>
      <c r="HM649" s="2" t="s">
        <v>232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230</v>
      </c>
      <c r="HV649" s="2" t="s">
        <v>217</v>
      </c>
      <c r="HW649" s="2" t="s">
        <v>599</v>
      </c>
      <c r="HX649" s="2" t="s">
        <v>220</v>
      </c>
      <c r="HY649" s="2" t="s">
        <v>232</v>
      </c>
      <c r="HZ649" s="2" t="s">
        <v>220</v>
      </c>
      <c r="IA649" s="4"/>
      <c r="IB649" s="8"/>
      <c r="IC649" s="4"/>
      <c r="ID649" s="8"/>
      <c r="IE649" s="7"/>
      <c r="IF649" s="7"/>
      <c r="IG649" s="2" t="s">
        <v>230</v>
      </c>
      <c r="IH649" s="2" t="s">
        <v>217</v>
      </c>
      <c r="II649" s="2" t="s">
        <v>546</v>
      </c>
      <c r="IJ649" s="2" t="s">
        <v>220</v>
      </c>
      <c r="IK649" s="2" t="s">
        <v>232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277</v>
      </c>
      <c r="IT649" s="2" t="s">
        <v>217</v>
      </c>
      <c r="IU649" s="2" t="s">
        <v>220</v>
      </c>
      <c r="IV649" s="2" t="s">
        <v>220</v>
      </c>
      <c r="IW649" s="2" t="s">
        <v>232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254</v>
      </c>
      <c r="JF649" s="2" t="s">
        <v>217</v>
      </c>
      <c r="JG649" s="2" t="s">
        <v>220</v>
      </c>
      <c r="JH649" s="2" t="s">
        <v>220</v>
      </c>
      <c r="JI649" s="2" t="s">
        <v>232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277</v>
      </c>
      <c r="JR649" s="2" t="s">
        <v>217</v>
      </c>
      <c r="JS649" s="2" t="s">
        <v>220</v>
      </c>
      <c r="JT649" s="2" t="s">
        <v>220</v>
      </c>
      <c r="JU649" s="2" t="s">
        <v>232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277</v>
      </c>
      <c r="KD649" s="2" t="s">
        <v>217</v>
      </c>
      <c r="KE649" s="2" t="s">
        <v>220</v>
      </c>
      <c r="KF649" s="2" t="s">
        <v>220</v>
      </c>
      <c r="KG649" s="2" t="s">
        <v>232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277</v>
      </c>
      <c r="KP649" s="2" t="s">
        <v>217</v>
      </c>
      <c r="KQ649" s="2" t="s">
        <v>220</v>
      </c>
      <c r="KR649" s="2" t="s">
        <v>220</v>
      </c>
      <c r="KS649" s="2" t="s">
        <v>232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268</v>
      </c>
      <c r="LB649" s="2" t="s">
        <v>217</v>
      </c>
      <c r="LC649" s="2" t="s">
        <v>220</v>
      </c>
      <c r="LD649" s="2" t="s">
        <v>220</v>
      </c>
      <c r="LE649" s="2" t="s">
        <v>232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254</v>
      </c>
      <c r="LN649" s="2" t="s">
        <v>217</v>
      </c>
      <c r="LO649" s="2" t="s">
        <v>220</v>
      </c>
      <c r="LP649" s="2" t="s">
        <v>220</v>
      </c>
      <c r="LQ649" s="2" t="s">
        <v>232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270</v>
      </c>
      <c r="MA649" s="2" t="s">
        <v>886</v>
      </c>
      <c r="MB649" s="2" t="s">
        <v>220</v>
      </c>
      <c r="MC649" s="2" t="s">
        <v>232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230</v>
      </c>
      <c r="ML649" s="2" t="s">
        <v>270</v>
      </c>
      <c r="MM649" s="2" t="s">
        <v>421</v>
      </c>
      <c r="MN649" s="2" t="s">
        <v>220</v>
      </c>
      <c r="MO649" s="2" t="s">
        <v>232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274</v>
      </c>
      <c r="MY649" s="2" t="s">
        <v>517</v>
      </c>
      <c r="MZ649" s="2" t="s">
        <v>220</v>
      </c>
      <c r="NA649" s="2" t="s">
        <v>232</v>
      </c>
      <c r="NB649" s="2" t="s">
        <v>220</v>
      </c>
      <c r="NC649" s="4"/>
      <c r="ND649" s="8"/>
      <c r="NE649" s="4"/>
      <c r="NF649" s="8"/>
      <c r="NG649" s="7"/>
      <c r="NH649" s="7"/>
      <c r="NI649" s="2" t="s">
        <v>268</v>
      </c>
      <c r="NJ649" s="2" t="s">
        <v>217</v>
      </c>
      <c r="NK649" s="2" t="s">
        <v>220</v>
      </c>
      <c r="NL649" s="2" t="s">
        <v>220</v>
      </c>
      <c r="NM649" s="2" t="s">
        <v>232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277</v>
      </c>
      <c r="NV649" s="2" t="s">
        <v>217</v>
      </c>
      <c r="NW649" s="2" t="s">
        <v>220</v>
      </c>
      <c r="NX649" s="2" t="s">
        <v>220</v>
      </c>
      <c r="NY649" s="2" t="s">
        <v>232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220</v>
      </c>
      <c r="OI649" s="2" t="s">
        <v>220</v>
      </c>
      <c r="OJ649" s="2" t="s">
        <v>220</v>
      </c>
      <c r="OK649" s="2" t="s">
        <v>220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220</v>
      </c>
      <c r="OU649" s="2" t="s">
        <v>220</v>
      </c>
      <c r="OV649" s="2" t="s">
        <v>220</v>
      </c>
      <c r="OW649" s="2" t="s">
        <v>220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277</v>
      </c>
      <c r="PF649" s="2" t="s">
        <v>217</v>
      </c>
      <c r="PG649" s="2" t="s">
        <v>220</v>
      </c>
      <c r="PH649" s="2" t="s">
        <v>220</v>
      </c>
      <c r="PI649" s="2" t="s">
        <v>232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220</v>
      </c>
      <c r="PR649" s="2" t="s">
        <v>220</v>
      </c>
      <c r="PS649" s="2" t="s">
        <v>220</v>
      </c>
      <c r="PT649" s="2" t="s">
        <v>220</v>
      </c>
      <c r="PU649" s="2" t="s">
        <v>220</v>
      </c>
      <c r="PV649" s="2" t="s">
        <v>220</v>
      </c>
      <c r="PW649" s="4">
        <v>81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</row>
    <row r="650">
      <c r="A650" s="2" t="s">
        <v>4501</v>
      </c>
      <c r="B650" s="2" t="s">
        <v>209</v>
      </c>
      <c r="C650" s="2" t="s">
        <v>4347</v>
      </c>
      <c r="D650" s="2" t="s">
        <v>1713</v>
      </c>
      <c r="E650" s="2" t="s">
        <v>1714</v>
      </c>
      <c r="F650" s="2" t="s">
        <v>4393</v>
      </c>
      <c r="G650" s="2" t="s">
        <v>4393</v>
      </c>
      <c r="H650" s="2" t="s">
        <v>4393</v>
      </c>
      <c r="I650" s="2" t="s">
        <v>4500</v>
      </c>
      <c r="J650" s="2" t="s">
        <v>282</v>
      </c>
      <c r="K650" s="2" t="s">
        <v>761</v>
      </c>
      <c r="L650" s="3">
        <v>36.57</v>
      </c>
      <c r="M650" s="3">
        <v>38.4</v>
      </c>
      <c r="N650" s="3">
        <v>79.99</v>
      </c>
      <c r="O650" s="2" t="s">
        <v>537</v>
      </c>
      <c r="P650" s="2" t="s">
        <v>538</v>
      </c>
      <c r="Q650" s="2" t="s">
        <v>219</v>
      </c>
      <c r="R650" s="2" t="s">
        <v>220</v>
      </c>
      <c r="S650" s="2" t="s">
        <v>4403</v>
      </c>
      <c r="T650" s="2" t="s">
        <v>220</v>
      </c>
      <c r="U650" s="2" t="s">
        <v>223</v>
      </c>
      <c r="V650" s="2" t="s">
        <v>1033</v>
      </c>
      <c r="W650" s="2" t="s">
        <v>845</v>
      </c>
      <c r="X650" s="2" t="s">
        <v>220</v>
      </c>
      <c r="Y650" s="2" t="s">
        <v>546</v>
      </c>
      <c r="Z650" s="4">
        <v>9</v>
      </c>
      <c r="AA650" s="4">
        <f>=ROUNDDOWN(4.5,0)</f>
      </c>
      <c r="AB650" s="5">
        <v>2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>
        <v>4</v>
      </c>
      <c r="AQ650" s="8">
        <v>132.86</v>
      </c>
      <c r="AR650" s="4">
        <v>4</v>
      </c>
      <c r="AS650" s="8">
        <v>149.76</v>
      </c>
      <c r="AT650" s="7"/>
      <c r="AU650" s="7">
        <v>-0.1128</v>
      </c>
      <c r="AV650" s="4" t="s">
        <v>220</v>
      </c>
      <c r="AW650" s="8" t="s">
        <v>220</v>
      </c>
      <c r="AX650" s="4" t="s">
        <v>220</v>
      </c>
      <c r="AY650" s="8" t="s">
        <v>220</v>
      </c>
      <c r="AZ650" s="7" t="s">
        <v>220</v>
      </c>
      <c r="BA650" s="7" t="s">
        <v>220</v>
      </c>
      <c r="BB650" s="7">
        <v>1</v>
      </c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 t="s">
        <v>220</v>
      </c>
      <c r="BJ650" s="4">
        <v>4</v>
      </c>
      <c r="BK650" s="8">
        <v>132.86</v>
      </c>
      <c r="BL650" s="2" t="s">
        <v>4502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254</v>
      </c>
      <c r="BV650" s="2" t="s">
        <v>217</v>
      </c>
      <c r="BW650" s="2" t="s">
        <v>220</v>
      </c>
      <c r="BX650" s="2" t="s">
        <v>220</v>
      </c>
      <c r="BY650" s="2" t="s">
        <v>232</v>
      </c>
      <c r="BZ650" s="2" t="s">
        <v>220</v>
      </c>
      <c r="CA650" s="4"/>
      <c r="CB650" s="8"/>
      <c r="CC650" s="4"/>
      <c r="CD650" s="8"/>
      <c r="CE650" s="7"/>
      <c r="CF650" s="7"/>
      <c r="CG650" s="2" t="s">
        <v>230</v>
      </c>
      <c r="CH650" s="2" t="s">
        <v>217</v>
      </c>
      <c r="CI650" s="2" t="s">
        <v>375</v>
      </c>
      <c r="CJ650" s="2" t="s">
        <v>2118</v>
      </c>
      <c r="CK650" s="2" t="s">
        <v>232</v>
      </c>
      <c r="CL650" s="2" t="s">
        <v>220</v>
      </c>
      <c r="CM650" s="4"/>
      <c r="CN650" s="8"/>
      <c r="CO650" s="4"/>
      <c r="CP650" s="8"/>
      <c r="CQ650" s="7"/>
      <c r="CR650" s="7"/>
      <c r="CS650" s="2" t="s">
        <v>230</v>
      </c>
      <c r="CT650" s="2" t="s">
        <v>217</v>
      </c>
      <c r="CU650" s="2" t="s">
        <v>367</v>
      </c>
      <c r="CV650" s="2" t="s">
        <v>421</v>
      </c>
      <c r="CW650" s="2" t="s">
        <v>232</v>
      </c>
      <c r="CX650" s="2" t="s">
        <v>220</v>
      </c>
      <c r="CY650" s="4">
        <v>1</v>
      </c>
      <c r="CZ650" s="8">
        <v>41.47</v>
      </c>
      <c r="DA650" s="4"/>
      <c r="DB650" s="8"/>
      <c r="DC650" s="7"/>
      <c r="DD650" s="7"/>
      <c r="DE650" s="2" t="s">
        <v>230</v>
      </c>
      <c r="DF650" s="2" t="s">
        <v>217</v>
      </c>
      <c r="DG650" s="2" t="s">
        <v>546</v>
      </c>
      <c r="DH650" s="2" t="s">
        <v>733</v>
      </c>
      <c r="DI650" s="2" t="s">
        <v>232</v>
      </c>
      <c r="DJ650" s="2" t="s">
        <v>220</v>
      </c>
      <c r="DK650" s="4"/>
      <c r="DL650" s="8"/>
      <c r="DM650" s="4">
        <v>3</v>
      </c>
      <c r="DN650" s="8">
        <v>109.44</v>
      </c>
      <c r="DO650" s="7">
        <v>-1</v>
      </c>
      <c r="DP650" s="7">
        <v>-1</v>
      </c>
      <c r="DQ650" s="2" t="s">
        <v>230</v>
      </c>
      <c r="DR650" s="2" t="s">
        <v>217</v>
      </c>
      <c r="DS650" s="2" t="s">
        <v>4352</v>
      </c>
      <c r="DT650" s="2" t="s">
        <v>1982</v>
      </c>
      <c r="DU650" s="2" t="s">
        <v>232</v>
      </c>
      <c r="DV650" s="2" t="s">
        <v>220</v>
      </c>
      <c r="DW650" s="4">
        <v>2</v>
      </c>
      <c r="DX650" s="8">
        <v>49.92</v>
      </c>
      <c r="DY650" s="4"/>
      <c r="DZ650" s="8"/>
      <c r="EA650" s="7"/>
      <c r="EB650" s="7"/>
      <c r="EC650" s="2" t="s">
        <v>230</v>
      </c>
      <c r="ED650" s="2" t="s">
        <v>217</v>
      </c>
      <c r="EE650" s="2" t="s">
        <v>4398</v>
      </c>
      <c r="EF650" s="2" t="s">
        <v>4366</v>
      </c>
      <c r="EG650" s="2" t="s">
        <v>269</v>
      </c>
      <c r="EH650" s="2" t="s">
        <v>220</v>
      </c>
      <c r="EI650" s="4">
        <v>1</v>
      </c>
      <c r="EJ650" s="8">
        <v>41.47</v>
      </c>
      <c r="EK650" s="4"/>
      <c r="EL650" s="8"/>
      <c r="EM650" s="7"/>
      <c r="EN650" s="7"/>
      <c r="EO650" s="2" t="s">
        <v>230</v>
      </c>
      <c r="EP650" s="2" t="s">
        <v>217</v>
      </c>
      <c r="EQ650" s="2" t="s">
        <v>4354</v>
      </c>
      <c r="ER650" s="2" t="s">
        <v>3963</v>
      </c>
      <c r="ES650" s="2" t="s">
        <v>232</v>
      </c>
      <c r="ET650" s="2" t="s">
        <v>220</v>
      </c>
      <c r="EU650" s="4"/>
      <c r="EV650" s="8"/>
      <c r="EW650" s="4">
        <v>1</v>
      </c>
      <c r="EX650" s="8">
        <v>40.32</v>
      </c>
      <c r="EY650" s="7">
        <v>-1</v>
      </c>
      <c r="EZ650" s="7">
        <v>-1</v>
      </c>
      <c r="FA650" s="2" t="s">
        <v>230</v>
      </c>
      <c r="FB650" s="2" t="s">
        <v>217</v>
      </c>
      <c r="FC650" s="2" t="s">
        <v>3630</v>
      </c>
      <c r="FD650" s="2" t="s">
        <v>4503</v>
      </c>
      <c r="FE650" s="2" t="s">
        <v>232</v>
      </c>
      <c r="FF650" s="2" t="s">
        <v>220</v>
      </c>
      <c r="FG650" s="4"/>
      <c r="FH650" s="8"/>
      <c r="FI650" s="4"/>
      <c r="FJ650" s="8"/>
      <c r="FK650" s="7"/>
      <c r="FL650" s="7"/>
      <c r="FM650" s="2" t="s">
        <v>254</v>
      </c>
      <c r="FN650" s="2" t="s">
        <v>217</v>
      </c>
      <c r="FO650" s="2" t="s">
        <v>220</v>
      </c>
      <c r="FP650" s="2" t="s">
        <v>220</v>
      </c>
      <c r="FQ650" s="2" t="s">
        <v>232</v>
      </c>
      <c r="FR650" s="2" t="s">
        <v>220</v>
      </c>
      <c r="FS650" s="4"/>
      <c r="FT650" s="8"/>
      <c r="FU650" s="4"/>
      <c r="FV650" s="8"/>
      <c r="FW650" s="7"/>
      <c r="FX650" s="7"/>
      <c r="FY650" s="2" t="s">
        <v>230</v>
      </c>
      <c r="FZ650" s="2" t="s">
        <v>217</v>
      </c>
      <c r="GA650" s="2" t="s">
        <v>1081</v>
      </c>
      <c r="GB650" s="2" t="s">
        <v>220</v>
      </c>
      <c r="GC650" s="2" t="s">
        <v>232</v>
      </c>
      <c r="GD650" s="2" t="s">
        <v>220</v>
      </c>
      <c r="GE650" s="4"/>
      <c r="GF650" s="8"/>
      <c r="GG650" s="4"/>
      <c r="GH650" s="8"/>
      <c r="GI650" s="7"/>
      <c r="GJ650" s="7"/>
      <c r="GK650" s="2" t="s">
        <v>277</v>
      </c>
      <c r="GL650" s="2" t="s">
        <v>217</v>
      </c>
      <c r="GM650" s="2" t="s">
        <v>220</v>
      </c>
      <c r="GN650" s="2" t="s">
        <v>220</v>
      </c>
      <c r="GO650" s="2" t="s">
        <v>232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277</v>
      </c>
      <c r="GX650" s="2" t="s">
        <v>217</v>
      </c>
      <c r="GY650" s="2" t="s">
        <v>220</v>
      </c>
      <c r="GZ650" s="2" t="s">
        <v>220</v>
      </c>
      <c r="HA650" s="2" t="s">
        <v>232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254</v>
      </c>
      <c r="HJ650" s="2" t="s">
        <v>217</v>
      </c>
      <c r="HK650" s="2" t="s">
        <v>220</v>
      </c>
      <c r="HL650" s="2" t="s">
        <v>220</v>
      </c>
      <c r="HM650" s="2" t="s">
        <v>232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217</v>
      </c>
      <c r="HW650" s="2" t="s">
        <v>3159</v>
      </c>
      <c r="HX650" s="2" t="s">
        <v>220</v>
      </c>
      <c r="HY650" s="2" t="s">
        <v>232</v>
      </c>
      <c r="HZ650" s="2" t="s">
        <v>220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217</v>
      </c>
      <c r="II650" s="2" t="s">
        <v>546</v>
      </c>
      <c r="IJ650" s="2" t="s">
        <v>220</v>
      </c>
      <c r="IK650" s="2" t="s">
        <v>232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277</v>
      </c>
      <c r="IT650" s="2" t="s">
        <v>217</v>
      </c>
      <c r="IU650" s="2" t="s">
        <v>220</v>
      </c>
      <c r="IV650" s="2" t="s">
        <v>220</v>
      </c>
      <c r="IW650" s="2" t="s">
        <v>232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254</v>
      </c>
      <c r="JF650" s="2" t="s">
        <v>217</v>
      </c>
      <c r="JG650" s="2" t="s">
        <v>220</v>
      </c>
      <c r="JH650" s="2" t="s">
        <v>220</v>
      </c>
      <c r="JI650" s="2" t="s">
        <v>232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277</v>
      </c>
      <c r="JR650" s="2" t="s">
        <v>217</v>
      </c>
      <c r="JS650" s="2" t="s">
        <v>220</v>
      </c>
      <c r="JT650" s="2" t="s">
        <v>220</v>
      </c>
      <c r="JU650" s="2" t="s">
        <v>232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277</v>
      </c>
      <c r="KD650" s="2" t="s">
        <v>217</v>
      </c>
      <c r="KE650" s="2" t="s">
        <v>220</v>
      </c>
      <c r="KF650" s="2" t="s">
        <v>220</v>
      </c>
      <c r="KG650" s="2" t="s">
        <v>232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277</v>
      </c>
      <c r="KP650" s="2" t="s">
        <v>217</v>
      </c>
      <c r="KQ650" s="2" t="s">
        <v>220</v>
      </c>
      <c r="KR650" s="2" t="s">
        <v>220</v>
      </c>
      <c r="KS650" s="2" t="s">
        <v>232</v>
      </c>
      <c r="KT650" s="2" t="s">
        <v>220</v>
      </c>
      <c r="KU650" s="4"/>
      <c r="KV650" s="8"/>
      <c r="KW650" s="4"/>
      <c r="KX650" s="8"/>
      <c r="KY650" s="7"/>
      <c r="KZ650" s="7"/>
      <c r="LA650" s="2" t="s">
        <v>268</v>
      </c>
      <c r="LB650" s="2" t="s">
        <v>217</v>
      </c>
      <c r="LC650" s="2" t="s">
        <v>220</v>
      </c>
      <c r="LD650" s="2" t="s">
        <v>220</v>
      </c>
      <c r="LE650" s="2" t="s">
        <v>232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254</v>
      </c>
      <c r="LN650" s="2" t="s">
        <v>217</v>
      </c>
      <c r="LO650" s="2" t="s">
        <v>220</v>
      </c>
      <c r="LP650" s="2" t="s">
        <v>220</v>
      </c>
      <c r="LQ650" s="2" t="s">
        <v>232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270</v>
      </c>
      <c r="MA650" s="2" t="s">
        <v>886</v>
      </c>
      <c r="MB650" s="2" t="s">
        <v>220</v>
      </c>
      <c r="MC650" s="2" t="s">
        <v>232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230</v>
      </c>
      <c r="ML650" s="2" t="s">
        <v>270</v>
      </c>
      <c r="MM650" s="2" t="s">
        <v>421</v>
      </c>
      <c r="MN650" s="2" t="s">
        <v>220</v>
      </c>
      <c r="MO650" s="2" t="s">
        <v>232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274</v>
      </c>
      <c r="MY650" s="2" t="s">
        <v>517</v>
      </c>
      <c r="MZ650" s="2" t="s">
        <v>1070</v>
      </c>
      <c r="NA650" s="2" t="s">
        <v>232</v>
      </c>
      <c r="NB650" s="2" t="s">
        <v>220</v>
      </c>
      <c r="NC650" s="4"/>
      <c r="ND650" s="8"/>
      <c r="NE650" s="4"/>
      <c r="NF650" s="8"/>
      <c r="NG650" s="7"/>
      <c r="NH650" s="7"/>
      <c r="NI650" s="2" t="s">
        <v>268</v>
      </c>
      <c r="NJ650" s="2" t="s">
        <v>217</v>
      </c>
      <c r="NK650" s="2" t="s">
        <v>220</v>
      </c>
      <c r="NL650" s="2" t="s">
        <v>220</v>
      </c>
      <c r="NM650" s="2" t="s">
        <v>232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277</v>
      </c>
      <c r="NV650" s="2" t="s">
        <v>217</v>
      </c>
      <c r="NW650" s="2" t="s">
        <v>220</v>
      </c>
      <c r="NX650" s="2" t="s">
        <v>220</v>
      </c>
      <c r="NY650" s="2" t="s">
        <v>232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220</v>
      </c>
      <c r="OI650" s="2" t="s">
        <v>220</v>
      </c>
      <c r="OJ650" s="2" t="s">
        <v>220</v>
      </c>
      <c r="OK650" s="2" t="s">
        <v>220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220</v>
      </c>
      <c r="OU650" s="2" t="s">
        <v>220</v>
      </c>
      <c r="OV650" s="2" t="s">
        <v>220</v>
      </c>
      <c r="OW650" s="2" t="s">
        <v>220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277</v>
      </c>
      <c r="PF650" s="2" t="s">
        <v>217</v>
      </c>
      <c r="PG650" s="2" t="s">
        <v>220</v>
      </c>
      <c r="PH650" s="2" t="s">
        <v>220</v>
      </c>
      <c r="PI650" s="2" t="s">
        <v>232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220</v>
      </c>
      <c r="PS650" s="2" t="s">
        <v>220</v>
      </c>
      <c r="PT650" s="2" t="s">
        <v>220</v>
      </c>
      <c r="PU650" s="2" t="s">
        <v>220</v>
      </c>
      <c r="PV650" s="2" t="s">
        <v>220</v>
      </c>
      <c r="PW650" s="4">
        <v>9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</row>
    <row r="651">
      <c r="A651" s="2" t="s">
        <v>4504</v>
      </c>
      <c r="B651" s="2" t="s">
        <v>209</v>
      </c>
      <c r="C651" s="2" t="s">
        <v>4347</v>
      </c>
      <c r="D651" s="2" t="s">
        <v>1713</v>
      </c>
      <c r="E651" s="2" t="s">
        <v>1714</v>
      </c>
      <c r="F651" s="2" t="s">
        <v>4393</v>
      </c>
      <c r="G651" s="2" t="s">
        <v>4393</v>
      </c>
      <c r="H651" s="2" t="s">
        <v>4393</v>
      </c>
      <c r="I651" s="2" t="s">
        <v>4500</v>
      </c>
      <c r="J651" s="2" t="s">
        <v>215</v>
      </c>
      <c r="K651" s="2" t="s">
        <v>1329</v>
      </c>
      <c r="L651" s="3">
        <v>32</v>
      </c>
      <c r="M651" s="3">
        <v>33.6</v>
      </c>
      <c r="N651" s="3">
        <v>69.99</v>
      </c>
      <c r="O651" s="2" t="s">
        <v>217</v>
      </c>
      <c r="P651" s="2" t="s">
        <v>538</v>
      </c>
      <c r="Q651" s="2" t="s">
        <v>219</v>
      </c>
      <c r="R651" s="2" t="s">
        <v>220</v>
      </c>
      <c r="S651" s="2" t="s">
        <v>4395</v>
      </c>
      <c r="T651" s="2" t="s">
        <v>220</v>
      </c>
      <c r="U651" s="2" t="s">
        <v>223</v>
      </c>
      <c r="V651" s="2" t="s">
        <v>1033</v>
      </c>
      <c r="W651" s="2" t="s">
        <v>845</v>
      </c>
      <c r="X651" s="2" t="s">
        <v>220</v>
      </c>
      <c r="Y651" s="2" t="s">
        <v>546</v>
      </c>
      <c r="Z651" s="4">
        <v>93</v>
      </c>
      <c r="AA651" s="4">
        <f>=ROUNDDOWN(46.5,0)</f>
      </c>
      <c r="AB651" s="5">
        <v>2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>
        <v>1</v>
      </c>
      <c r="AS651" s="8">
        <v>33.6</v>
      </c>
      <c r="AT651" s="7">
        <v>-1</v>
      </c>
      <c r="AU651" s="7">
        <v>-1</v>
      </c>
      <c r="AV651" s="4">
        <v>2</v>
      </c>
      <c r="AW651" s="8">
        <v>82.94</v>
      </c>
      <c r="AX651" s="4">
        <v>1</v>
      </c>
      <c r="AY651" s="8">
        <v>33.6</v>
      </c>
      <c r="AZ651" s="7">
        <v>1</v>
      </c>
      <c r="BA651" s="7">
        <v>1.4685</v>
      </c>
      <c r="BB651" s="7"/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>
        <v>0.3843</v>
      </c>
      <c r="BJ651" s="4"/>
      <c r="BK651" s="8"/>
      <c r="BL651" s="2" t="s">
        <v>21</v>
      </c>
      <c r="BM651" s="7"/>
      <c r="BN651" s="7"/>
      <c r="BO651" s="4"/>
      <c r="BP651" s="8"/>
      <c r="BQ651" s="4"/>
      <c r="BR651" s="8"/>
      <c r="BS651" s="7"/>
      <c r="BT651" s="7"/>
      <c r="BU651" s="2" t="s">
        <v>254</v>
      </c>
      <c r="BV651" s="2" t="s">
        <v>217</v>
      </c>
      <c r="BW651" s="2" t="s">
        <v>220</v>
      </c>
      <c r="BX651" s="2" t="s">
        <v>220</v>
      </c>
      <c r="BY651" s="2" t="s">
        <v>232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230</v>
      </c>
      <c r="CH651" s="2" t="s">
        <v>217</v>
      </c>
      <c r="CI651" s="2" t="s">
        <v>375</v>
      </c>
      <c r="CJ651" s="2" t="s">
        <v>1803</v>
      </c>
      <c r="CK651" s="2" t="s">
        <v>232</v>
      </c>
      <c r="CL651" s="2" t="s">
        <v>220</v>
      </c>
      <c r="CM651" s="4"/>
      <c r="CN651" s="8"/>
      <c r="CO651" s="4"/>
      <c r="CP651" s="8"/>
      <c r="CQ651" s="7"/>
      <c r="CR651" s="7"/>
      <c r="CS651" s="2" t="s">
        <v>230</v>
      </c>
      <c r="CT651" s="2" t="s">
        <v>217</v>
      </c>
      <c r="CU651" s="2" t="s">
        <v>367</v>
      </c>
      <c r="CV651" s="2" t="s">
        <v>2888</v>
      </c>
      <c r="CW651" s="2" t="s">
        <v>232</v>
      </c>
      <c r="CX651" s="2" t="s">
        <v>220</v>
      </c>
      <c r="CY651" s="4"/>
      <c r="CZ651" s="8"/>
      <c r="DA651" s="4"/>
      <c r="DB651" s="8"/>
      <c r="DC651" s="7"/>
      <c r="DD651" s="7"/>
      <c r="DE651" s="2" t="s">
        <v>230</v>
      </c>
      <c r="DF651" s="2" t="s">
        <v>217</v>
      </c>
      <c r="DG651" s="2" t="s">
        <v>546</v>
      </c>
      <c r="DH651" s="2" t="s">
        <v>1339</v>
      </c>
      <c r="DI651" s="2" t="s">
        <v>232</v>
      </c>
      <c r="DJ651" s="2" t="s">
        <v>220</v>
      </c>
      <c r="DK651" s="4"/>
      <c r="DL651" s="8"/>
      <c r="DM651" s="4"/>
      <c r="DN651" s="8"/>
      <c r="DO651" s="7"/>
      <c r="DP651" s="7"/>
      <c r="DQ651" s="2" t="s">
        <v>230</v>
      </c>
      <c r="DR651" s="2" t="s">
        <v>217</v>
      </c>
      <c r="DS651" s="2" t="s">
        <v>4352</v>
      </c>
      <c r="DT651" s="2" t="s">
        <v>417</v>
      </c>
      <c r="DU651" s="2" t="s">
        <v>232</v>
      </c>
      <c r="DV651" s="2" t="s">
        <v>220</v>
      </c>
      <c r="DW651" s="4"/>
      <c r="DX651" s="8"/>
      <c r="DY651" s="4">
        <v>1</v>
      </c>
      <c r="DZ651" s="8">
        <v>33.6</v>
      </c>
      <c r="EA651" s="7">
        <v>-1</v>
      </c>
      <c r="EB651" s="7">
        <v>-1</v>
      </c>
      <c r="EC651" s="2" t="s">
        <v>230</v>
      </c>
      <c r="ED651" s="2" t="s">
        <v>217</v>
      </c>
      <c r="EE651" s="2" t="s">
        <v>4398</v>
      </c>
      <c r="EF651" s="2" t="s">
        <v>3833</v>
      </c>
      <c r="EG651" s="2" t="s">
        <v>269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230</v>
      </c>
      <c r="EP651" s="2" t="s">
        <v>217</v>
      </c>
      <c r="EQ651" s="2" t="s">
        <v>4354</v>
      </c>
      <c r="ER651" s="2" t="s">
        <v>4487</v>
      </c>
      <c r="ES651" s="2" t="s">
        <v>232</v>
      </c>
      <c r="ET651" s="2" t="s">
        <v>220</v>
      </c>
      <c r="EU651" s="4"/>
      <c r="EV651" s="8"/>
      <c r="EW651" s="4"/>
      <c r="EX651" s="8"/>
      <c r="EY651" s="7"/>
      <c r="EZ651" s="7"/>
      <c r="FA651" s="2" t="s">
        <v>230</v>
      </c>
      <c r="FB651" s="2" t="s">
        <v>217</v>
      </c>
      <c r="FC651" s="2" t="s">
        <v>3630</v>
      </c>
      <c r="FD651" s="2" t="s">
        <v>896</v>
      </c>
      <c r="FE651" s="2" t="s">
        <v>232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254</v>
      </c>
      <c r="FN651" s="2" t="s">
        <v>217</v>
      </c>
      <c r="FO651" s="2" t="s">
        <v>220</v>
      </c>
      <c r="FP651" s="2" t="s">
        <v>220</v>
      </c>
      <c r="FQ651" s="2" t="s">
        <v>232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230</v>
      </c>
      <c r="FZ651" s="2" t="s">
        <v>217</v>
      </c>
      <c r="GA651" s="2" t="s">
        <v>1081</v>
      </c>
      <c r="GB651" s="2" t="s">
        <v>220</v>
      </c>
      <c r="GC651" s="2" t="s">
        <v>232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277</v>
      </c>
      <c r="GL651" s="2" t="s">
        <v>217</v>
      </c>
      <c r="GM651" s="2" t="s">
        <v>220</v>
      </c>
      <c r="GN651" s="2" t="s">
        <v>220</v>
      </c>
      <c r="GO651" s="2" t="s">
        <v>232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277</v>
      </c>
      <c r="GX651" s="2" t="s">
        <v>217</v>
      </c>
      <c r="GY651" s="2" t="s">
        <v>220</v>
      </c>
      <c r="GZ651" s="2" t="s">
        <v>220</v>
      </c>
      <c r="HA651" s="2" t="s">
        <v>232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254</v>
      </c>
      <c r="HJ651" s="2" t="s">
        <v>217</v>
      </c>
      <c r="HK651" s="2" t="s">
        <v>220</v>
      </c>
      <c r="HL651" s="2" t="s">
        <v>220</v>
      </c>
      <c r="HM651" s="2" t="s">
        <v>232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230</v>
      </c>
      <c r="HV651" s="2" t="s">
        <v>217</v>
      </c>
      <c r="HW651" s="2" t="s">
        <v>599</v>
      </c>
      <c r="HX651" s="2" t="s">
        <v>4485</v>
      </c>
      <c r="HY651" s="2" t="s">
        <v>232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230</v>
      </c>
      <c r="IH651" s="2" t="s">
        <v>217</v>
      </c>
      <c r="II651" s="2" t="s">
        <v>546</v>
      </c>
      <c r="IJ651" s="2" t="s">
        <v>220</v>
      </c>
      <c r="IK651" s="2" t="s">
        <v>232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277</v>
      </c>
      <c r="IT651" s="2" t="s">
        <v>217</v>
      </c>
      <c r="IU651" s="2" t="s">
        <v>220</v>
      </c>
      <c r="IV651" s="2" t="s">
        <v>220</v>
      </c>
      <c r="IW651" s="2" t="s">
        <v>232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254</v>
      </c>
      <c r="JF651" s="2" t="s">
        <v>217</v>
      </c>
      <c r="JG651" s="2" t="s">
        <v>220</v>
      </c>
      <c r="JH651" s="2" t="s">
        <v>220</v>
      </c>
      <c r="JI651" s="2" t="s">
        <v>232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277</v>
      </c>
      <c r="JR651" s="2" t="s">
        <v>217</v>
      </c>
      <c r="JS651" s="2" t="s">
        <v>220</v>
      </c>
      <c r="JT651" s="2" t="s">
        <v>220</v>
      </c>
      <c r="JU651" s="2" t="s">
        <v>232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277</v>
      </c>
      <c r="KD651" s="2" t="s">
        <v>217</v>
      </c>
      <c r="KE651" s="2" t="s">
        <v>220</v>
      </c>
      <c r="KF651" s="2" t="s">
        <v>220</v>
      </c>
      <c r="KG651" s="2" t="s">
        <v>232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277</v>
      </c>
      <c r="KP651" s="2" t="s">
        <v>217</v>
      </c>
      <c r="KQ651" s="2" t="s">
        <v>220</v>
      </c>
      <c r="KR651" s="2" t="s">
        <v>220</v>
      </c>
      <c r="KS651" s="2" t="s">
        <v>232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268</v>
      </c>
      <c r="LB651" s="2" t="s">
        <v>217</v>
      </c>
      <c r="LC651" s="2" t="s">
        <v>220</v>
      </c>
      <c r="LD651" s="2" t="s">
        <v>220</v>
      </c>
      <c r="LE651" s="2" t="s">
        <v>232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254</v>
      </c>
      <c r="LN651" s="2" t="s">
        <v>217</v>
      </c>
      <c r="LO651" s="2" t="s">
        <v>220</v>
      </c>
      <c r="LP651" s="2" t="s">
        <v>220</v>
      </c>
      <c r="LQ651" s="2" t="s">
        <v>232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270</v>
      </c>
      <c r="MA651" s="2" t="s">
        <v>886</v>
      </c>
      <c r="MB651" s="2" t="s">
        <v>601</v>
      </c>
      <c r="MC651" s="2" t="s">
        <v>232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230</v>
      </c>
      <c r="ML651" s="2" t="s">
        <v>270</v>
      </c>
      <c r="MM651" s="2" t="s">
        <v>421</v>
      </c>
      <c r="MN651" s="2" t="s">
        <v>220</v>
      </c>
      <c r="MO651" s="2" t="s">
        <v>232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230</v>
      </c>
      <c r="MX651" s="2" t="s">
        <v>274</v>
      </c>
      <c r="MY651" s="2" t="s">
        <v>517</v>
      </c>
      <c r="MZ651" s="2" t="s">
        <v>1753</v>
      </c>
      <c r="NA651" s="2" t="s">
        <v>232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268</v>
      </c>
      <c r="NJ651" s="2" t="s">
        <v>217</v>
      </c>
      <c r="NK651" s="2" t="s">
        <v>220</v>
      </c>
      <c r="NL651" s="2" t="s">
        <v>220</v>
      </c>
      <c r="NM651" s="2" t="s">
        <v>232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277</v>
      </c>
      <c r="NV651" s="2" t="s">
        <v>217</v>
      </c>
      <c r="NW651" s="2" t="s">
        <v>220</v>
      </c>
      <c r="NX651" s="2" t="s">
        <v>220</v>
      </c>
      <c r="NY651" s="2" t="s">
        <v>232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220</v>
      </c>
      <c r="OI651" s="2" t="s">
        <v>220</v>
      </c>
      <c r="OJ651" s="2" t="s">
        <v>220</v>
      </c>
      <c r="OK651" s="2" t="s">
        <v>220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220</v>
      </c>
      <c r="OU651" s="2" t="s">
        <v>220</v>
      </c>
      <c r="OV651" s="2" t="s">
        <v>220</v>
      </c>
      <c r="OW651" s="2" t="s">
        <v>220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277</v>
      </c>
      <c r="PF651" s="2" t="s">
        <v>217</v>
      </c>
      <c r="PG651" s="2" t="s">
        <v>220</v>
      </c>
      <c r="PH651" s="2" t="s">
        <v>220</v>
      </c>
      <c r="PI651" s="2" t="s">
        <v>232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220</v>
      </c>
      <c r="PS651" s="2" t="s">
        <v>220</v>
      </c>
      <c r="PT651" s="2" t="s">
        <v>220</v>
      </c>
      <c r="PU651" s="2" t="s">
        <v>220</v>
      </c>
      <c r="PV651" s="2" t="s">
        <v>220</v>
      </c>
      <c r="PW651" s="4">
        <v>93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</row>
    <row r="652">
      <c r="A652" s="2" t="s">
        <v>4505</v>
      </c>
      <c r="B652" s="2" t="s">
        <v>209</v>
      </c>
      <c r="C652" s="2" t="s">
        <v>4347</v>
      </c>
      <c r="D652" s="2" t="s">
        <v>1713</v>
      </c>
      <c r="E652" s="2" t="s">
        <v>1714</v>
      </c>
      <c r="F652" s="2" t="s">
        <v>4393</v>
      </c>
      <c r="G652" s="2" t="s">
        <v>4393</v>
      </c>
      <c r="H652" s="2" t="s">
        <v>4393</v>
      </c>
      <c r="I652" s="2" t="s">
        <v>4500</v>
      </c>
      <c r="J652" s="2" t="s">
        <v>282</v>
      </c>
      <c r="K652" s="2" t="s">
        <v>1329</v>
      </c>
      <c r="L652" s="3">
        <v>36.57</v>
      </c>
      <c r="M652" s="3">
        <v>38.4</v>
      </c>
      <c r="N652" s="3">
        <v>79.99</v>
      </c>
      <c r="O652" s="2" t="s">
        <v>217</v>
      </c>
      <c r="P652" s="2" t="s">
        <v>538</v>
      </c>
      <c r="Q652" s="2" t="s">
        <v>219</v>
      </c>
      <c r="R652" s="2" t="s">
        <v>220</v>
      </c>
      <c r="S652" s="2" t="s">
        <v>4395</v>
      </c>
      <c r="T652" s="2" t="s">
        <v>220</v>
      </c>
      <c r="U652" s="2" t="s">
        <v>223</v>
      </c>
      <c r="V652" s="2" t="s">
        <v>1033</v>
      </c>
      <c r="W652" s="2" t="s">
        <v>845</v>
      </c>
      <c r="X652" s="2" t="s">
        <v>220</v>
      </c>
      <c r="Y652" s="2" t="s">
        <v>546</v>
      </c>
      <c r="Z652" s="4">
        <v>38</v>
      </c>
      <c r="AA652" s="4">
        <f>=ROUNDDOWN(19,0)</f>
      </c>
      <c r="AB652" s="5">
        <v>2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>
        <v>2</v>
      </c>
      <c r="AQ652" s="8">
        <v>82.94</v>
      </c>
      <c r="AR652" s="4"/>
      <c r="AS652" s="8"/>
      <c r="AT652" s="7"/>
      <c r="AU652" s="7"/>
      <c r="AV652" s="4" t="s">
        <v>220</v>
      </c>
      <c r="AW652" s="8" t="s">
        <v>220</v>
      </c>
      <c r="AX652" s="4" t="s">
        <v>220</v>
      </c>
      <c r="AY652" s="8" t="s">
        <v>220</v>
      </c>
      <c r="AZ652" s="7" t="s">
        <v>220</v>
      </c>
      <c r="BA652" s="7" t="s">
        <v>220</v>
      </c>
      <c r="BB652" s="7">
        <v>1</v>
      </c>
      <c r="BC652" s="4" t="s">
        <v>220</v>
      </c>
      <c r="BD652" s="8" t="s">
        <v>220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 t="s">
        <v>220</v>
      </c>
      <c r="BJ652" s="4">
        <v>2</v>
      </c>
      <c r="BK652" s="8">
        <v>82.94</v>
      </c>
      <c r="BL652" s="2" t="s">
        <v>19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254</v>
      </c>
      <c r="BV652" s="2" t="s">
        <v>217</v>
      </c>
      <c r="BW652" s="2" t="s">
        <v>220</v>
      </c>
      <c r="BX652" s="2" t="s">
        <v>220</v>
      </c>
      <c r="BY652" s="2" t="s">
        <v>232</v>
      </c>
      <c r="BZ652" s="2" t="s">
        <v>220</v>
      </c>
      <c r="CA652" s="4"/>
      <c r="CB652" s="8"/>
      <c r="CC652" s="4"/>
      <c r="CD652" s="8"/>
      <c r="CE652" s="7"/>
      <c r="CF652" s="7"/>
      <c r="CG652" s="2" t="s">
        <v>230</v>
      </c>
      <c r="CH652" s="2" t="s">
        <v>217</v>
      </c>
      <c r="CI652" s="2" t="s">
        <v>375</v>
      </c>
      <c r="CJ652" s="2" t="s">
        <v>3787</v>
      </c>
      <c r="CK652" s="2" t="s">
        <v>232</v>
      </c>
      <c r="CL652" s="2" t="s">
        <v>220</v>
      </c>
      <c r="CM652" s="4"/>
      <c r="CN652" s="8"/>
      <c r="CO652" s="4"/>
      <c r="CP652" s="8"/>
      <c r="CQ652" s="7"/>
      <c r="CR652" s="7"/>
      <c r="CS652" s="2" t="s">
        <v>230</v>
      </c>
      <c r="CT652" s="2" t="s">
        <v>217</v>
      </c>
      <c r="CU652" s="2" t="s">
        <v>367</v>
      </c>
      <c r="CV652" s="2" t="s">
        <v>941</v>
      </c>
      <c r="CW652" s="2" t="s">
        <v>232</v>
      </c>
      <c r="CX652" s="2" t="s">
        <v>220</v>
      </c>
      <c r="CY652" s="4">
        <v>2</v>
      </c>
      <c r="CZ652" s="8">
        <v>82.94</v>
      </c>
      <c r="DA652" s="4"/>
      <c r="DB652" s="8"/>
      <c r="DC652" s="7"/>
      <c r="DD652" s="7"/>
      <c r="DE652" s="2" t="s">
        <v>230</v>
      </c>
      <c r="DF652" s="2" t="s">
        <v>217</v>
      </c>
      <c r="DG652" s="2" t="s">
        <v>546</v>
      </c>
      <c r="DH652" s="2" t="s">
        <v>1340</v>
      </c>
      <c r="DI652" s="2" t="s">
        <v>232</v>
      </c>
      <c r="DJ652" s="2" t="s">
        <v>220</v>
      </c>
      <c r="DK652" s="4"/>
      <c r="DL652" s="8"/>
      <c r="DM652" s="4"/>
      <c r="DN652" s="8"/>
      <c r="DO652" s="7"/>
      <c r="DP652" s="7"/>
      <c r="DQ652" s="2" t="s">
        <v>230</v>
      </c>
      <c r="DR652" s="2" t="s">
        <v>217</v>
      </c>
      <c r="DS652" s="2" t="s">
        <v>4352</v>
      </c>
      <c r="DT652" s="2" t="s">
        <v>4488</v>
      </c>
      <c r="DU652" s="2" t="s">
        <v>232</v>
      </c>
      <c r="DV652" s="2" t="s">
        <v>220</v>
      </c>
      <c r="DW652" s="4"/>
      <c r="DX652" s="8"/>
      <c r="DY652" s="4"/>
      <c r="DZ652" s="8"/>
      <c r="EA652" s="7"/>
      <c r="EB652" s="7"/>
      <c r="EC652" s="2" t="s">
        <v>230</v>
      </c>
      <c r="ED652" s="2" t="s">
        <v>217</v>
      </c>
      <c r="EE652" s="2" t="s">
        <v>4398</v>
      </c>
      <c r="EF652" s="2" t="s">
        <v>942</v>
      </c>
      <c r="EG652" s="2" t="s">
        <v>269</v>
      </c>
      <c r="EH652" s="2" t="s">
        <v>220</v>
      </c>
      <c r="EI652" s="4"/>
      <c r="EJ652" s="8"/>
      <c r="EK652" s="4"/>
      <c r="EL652" s="8"/>
      <c r="EM652" s="7"/>
      <c r="EN652" s="7"/>
      <c r="EO652" s="2" t="s">
        <v>230</v>
      </c>
      <c r="EP652" s="2" t="s">
        <v>217</v>
      </c>
      <c r="EQ652" s="2" t="s">
        <v>4354</v>
      </c>
      <c r="ER652" s="2" t="s">
        <v>384</v>
      </c>
      <c r="ES652" s="2" t="s">
        <v>232</v>
      </c>
      <c r="ET652" s="2" t="s">
        <v>220</v>
      </c>
      <c r="EU652" s="4"/>
      <c r="EV652" s="8"/>
      <c r="EW652" s="4"/>
      <c r="EX652" s="8"/>
      <c r="EY652" s="7"/>
      <c r="EZ652" s="7"/>
      <c r="FA652" s="2" t="s">
        <v>230</v>
      </c>
      <c r="FB652" s="2" t="s">
        <v>217</v>
      </c>
      <c r="FC652" s="2" t="s">
        <v>3630</v>
      </c>
      <c r="FD652" s="2" t="s">
        <v>4372</v>
      </c>
      <c r="FE652" s="2" t="s">
        <v>232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254</v>
      </c>
      <c r="FN652" s="2" t="s">
        <v>217</v>
      </c>
      <c r="FO652" s="2" t="s">
        <v>220</v>
      </c>
      <c r="FP652" s="2" t="s">
        <v>220</v>
      </c>
      <c r="FQ652" s="2" t="s">
        <v>232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230</v>
      </c>
      <c r="FZ652" s="2" t="s">
        <v>217</v>
      </c>
      <c r="GA652" s="2" t="s">
        <v>1081</v>
      </c>
      <c r="GB652" s="2" t="s">
        <v>2120</v>
      </c>
      <c r="GC652" s="2" t="s">
        <v>232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277</v>
      </c>
      <c r="GL652" s="2" t="s">
        <v>217</v>
      </c>
      <c r="GM652" s="2" t="s">
        <v>220</v>
      </c>
      <c r="GN652" s="2" t="s">
        <v>220</v>
      </c>
      <c r="GO652" s="2" t="s">
        <v>232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277</v>
      </c>
      <c r="GX652" s="2" t="s">
        <v>217</v>
      </c>
      <c r="GY652" s="2" t="s">
        <v>220</v>
      </c>
      <c r="GZ652" s="2" t="s">
        <v>220</v>
      </c>
      <c r="HA652" s="2" t="s">
        <v>232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254</v>
      </c>
      <c r="HJ652" s="2" t="s">
        <v>217</v>
      </c>
      <c r="HK652" s="2" t="s">
        <v>220</v>
      </c>
      <c r="HL652" s="2" t="s">
        <v>220</v>
      </c>
      <c r="HM652" s="2" t="s">
        <v>232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230</v>
      </c>
      <c r="HV652" s="2" t="s">
        <v>217</v>
      </c>
      <c r="HW652" s="2" t="s">
        <v>3159</v>
      </c>
      <c r="HX652" s="2" t="s">
        <v>220</v>
      </c>
      <c r="HY652" s="2" t="s">
        <v>232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230</v>
      </c>
      <c r="IH652" s="2" t="s">
        <v>217</v>
      </c>
      <c r="II652" s="2" t="s">
        <v>546</v>
      </c>
      <c r="IJ652" s="2" t="s">
        <v>220</v>
      </c>
      <c r="IK652" s="2" t="s">
        <v>232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277</v>
      </c>
      <c r="IT652" s="2" t="s">
        <v>217</v>
      </c>
      <c r="IU652" s="2" t="s">
        <v>220</v>
      </c>
      <c r="IV652" s="2" t="s">
        <v>220</v>
      </c>
      <c r="IW652" s="2" t="s">
        <v>232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254</v>
      </c>
      <c r="JF652" s="2" t="s">
        <v>217</v>
      </c>
      <c r="JG652" s="2" t="s">
        <v>220</v>
      </c>
      <c r="JH652" s="2" t="s">
        <v>220</v>
      </c>
      <c r="JI652" s="2" t="s">
        <v>232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277</v>
      </c>
      <c r="JR652" s="2" t="s">
        <v>217</v>
      </c>
      <c r="JS652" s="2" t="s">
        <v>220</v>
      </c>
      <c r="JT652" s="2" t="s">
        <v>220</v>
      </c>
      <c r="JU652" s="2" t="s">
        <v>232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277</v>
      </c>
      <c r="KD652" s="2" t="s">
        <v>217</v>
      </c>
      <c r="KE652" s="2" t="s">
        <v>220</v>
      </c>
      <c r="KF652" s="2" t="s">
        <v>220</v>
      </c>
      <c r="KG652" s="2" t="s">
        <v>232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277</v>
      </c>
      <c r="KP652" s="2" t="s">
        <v>217</v>
      </c>
      <c r="KQ652" s="2" t="s">
        <v>220</v>
      </c>
      <c r="KR652" s="2" t="s">
        <v>220</v>
      </c>
      <c r="KS652" s="2" t="s">
        <v>232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268</v>
      </c>
      <c r="LB652" s="2" t="s">
        <v>217</v>
      </c>
      <c r="LC652" s="2" t="s">
        <v>220</v>
      </c>
      <c r="LD652" s="2" t="s">
        <v>220</v>
      </c>
      <c r="LE652" s="2" t="s">
        <v>232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254</v>
      </c>
      <c r="LN652" s="2" t="s">
        <v>217</v>
      </c>
      <c r="LO652" s="2" t="s">
        <v>220</v>
      </c>
      <c r="LP652" s="2" t="s">
        <v>220</v>
      </c>
      <c r="LQ652" s="2" t="s">
        <v>232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270</v>
      </c>
      <c r="MA652" s="2" t="s">
        <v>886</v>
      </c>
      <c r="MB652" s="2" t="s">
        <v>1567</v>
      </c>
      <c r="MC652" s="2" t="s">
        <v>232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230</v>
      </c>
      <c r="ML652" s="2" t="s">
        <v>270</v>
      </c>
      <c r="MM652" s="2" t="s">
        <v>421</v>
      </c>
      <c r="MN652" s="2" t="s">
        <v>220</v>
      </c>
      <c r="MO652" s="2" t="s">
        <v>232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230</v>
      </c>
      <c r="MX652" s="2" t="s">
        <v>274</v>
      </c>
      <c r="MY652" s="2" t="s">
        <v>517</v>
      </c>
      <c r="MZ652" s="2" t="s">
        <v>777</v>
      </c>
      <c r="NA652" s="2" t="s">
        <v>232</v>
      </c>
      <c r="NB652" s="2" t="s">
        <v>220</v>
      </c>
      <c r="NC652" s="4"/>
      <c r="ND652" s="8"/>
      <c r="NE652" s="4"/>
      <c r="NF652" s="8"/>
      <c r="NG652" s="7"/>
      <c r="NH652" s="7"/>
      <c r="NI652" s="2" t="s">
        <v>268</v>
      </c>
      <c r="NJ652" s="2" t="s">
        <v>217</v>
      </c>
      <c r="NK652" s="2" t="s">
        <v>220</v>
      </c>
      <c r="NL652" s="2" t="s">
        <v>220</v>
      </c>
      <c r="NM652" s="2" t="s">
        <v>232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277</v>
      </c>
      <c r="NV652" s="2" t="s">
        <v>217</v>
      </c>
      <c r="NW652" s="2" t="s">
        <v>220</v>
      </c>
      <c r="NX652" s="2" t="s">
        <v>220</v>
      </c>
      <c r="NY652" s="2" t="s">
        <v>232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220</v>
      </c>
      <c r="OI652" s="2" t="s">
        <v>220</v>
      </c>
      <c r="OJ652" s="2" t="s">
        <v>220</v>
      </c>
      <c r="OK652" s="2" t="s">
        <v>220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220</v>
      </c>
      <c r="OU652" s="2" t="s">
        <v>220</v>
      </c>
      <c r="OV652" s="2" t="s">
        <v>220</v>
      </c>
      <c r="OW652" s="2" t="s">
        <v>220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277</v>
      </c>
      <c r="PF652" s="2" t="s">
        <v>217</v>
      </c>
      <c r="PG652" s="2" t="s">
        <v>220</v>
      </c>
      <c r="PH652" s="2" t="s">
        <v>220</v>
      </c>
      <c r="PI652" s="2" t="s">
        <v>232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220</v>
      </c>
      <c r="PS652" s="2" t="s">
        <v>220</v>
      </c>
      <c r="PT652" s="2" t="s">
        <v>220</v>
      </c>
      <c r="PU652" s="2" t="s">
        <v>220</v>
      </c>
      <c r="PV652" s="2" t="s">
        <v>220</v>
      </c>
      <c r="PW652" s="4">
        <v>38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</row>
    <row r="653">
      <c r="A653" s="2" t="s">
        <v>4506</v>
      </c>
      <c r="B653" s="2" t="s">
        <v>209</v>
      </c>
      <c r="C653" s="2" t="s">
        <v>4347</v>
      </c>
      <c r="D653" s="2" t="s">
        <v>2394</v>
      </c>
      <c r="E653" s="2" t="s">
        <v>2533</v>
      </c>
      <c r="F653" s="2" t="s">
        <v>4507</v>
      </c>
      <c r="G653" s="2" t="s">
        <v>4507</v>
      </c>
      <c r="H653" s="2" t="s">
        <v>4507</v>
      </c>
      <c r="I653" s="2" t="s">
        <v>4508</v>
      </c>
      <c r="J653" s="2" t="s">
        <v>215</v>
      </c>
      <c r="K653" s="2" t="s">
        <v>1329</v>
      </c>
      <c r="L653" s="3">
        <v>41.14</v>
      </c>
      <c r="M653" s="3">
        <v>43.2</v>
      </c>
      <c r="N653" s="3">
        <v>89.99</v>
      </c>
      <c r="O653" s="2" t="s">
        <v>217</v>
      </c>
      <c r="P653" s="2" t="s">
        <v>538</v>
      </c>
      <c r="Q653" s="2" t="s">
        <v>219</v>
      </c>
      <c r="R653" s="2" t="s">
        <v>220</v>
      </c>
      <c r="S653" s="2" t="s">
        <v>4509</v>
      </c>
      <c r="T653" s="2" t="s">
        <v>220</v>
      </c>
      <c r="U653" s="2" t="s">
        <v>223</v>
      </c>
      <c r="V653" s="2" t="s">
        <v>843</v>
      </c>
      <c r="W653" s="2" t="s">
        <v>845</v>
      </c>
      <c r="X653" s="2" t="s">
        <v>220</v>
      </c>
      <c r="Y653" s="2" t="s">
        <v>546</v>
      </c>
      <c r="Z653" s="4">
        <v>122</v>
      </c>
      <c r="AA653" s="4">
        <f>=ROUNDDOWN(30.5,0)</f>
      </c>
      <c r="AB653" s="5">
        <v>4</v>
      </c>
      <c r="AC653" s="2" t="s">
        <v>3017</v>
      </c>
      <c r="AD653" s="4">
        <v>110</v>
      </c>
      <c r="AE653" s="4">
        <v>110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>
        <v>5</v>
      </c>
      <c r="AQ653" s="8">
        <v>230.67</v>
      </c>
      <c r="AR653" s="4"/>
      <c r="AS653" s="8"/>
      <c r="AT653" s="7"/>
      <c r="AU653" s="7"/>
      <c r="AV653" s="4">
        <v>16</v>
      </c>
      <c r="AW653" s="8">
        <v>768.75</v>
      </c>
      <c r="AX653" s="4">
        <v>12</v>
      </c>
      <c r="AY653" s="8">
        <v>614.08</v>
      </c>
      <c r="AZ653" s="7">
        <v>0.3333</v>
      </c>
      <c r="BA653" s="7">
        <v>0.2519</v>
      </c>
      <c r="BB653" s="7">
        <v>0.3001</v>
      </c>
      <c r="BC653" s="4">
        <v>21</v>
      </c>
      <c r="BD653" s="8">
        <v>965.64</v>
      </c>
      <c r="BE653" s="4">
        <v>18</v>
      </c>
      <c r="BF653" s="8">
        <v>887.53</v>
      </c>
      <c r="BG653" s="7">
        <v>0.1667</v>
      </c>
      <c r="BH653" s="7">
        <v>0.088</v>
      </c>
      <c r="BI653" s="7">
        <v>0.7961</v>
      </c>
      <c r="BJ653" s="4">
        <v>5</v>
      </c>
      <c r="BK653" s="8">
        <v>230.67</v>
      </c>
      <c r="BL653" s="2" t="s">
        <v>834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254</v>
      </c>
      <c r="BV653" s="2" t="s">
        <v>217</v>
      </c>
      <c r="BW653" s="2" t="s">
        <v>220</v>
      </c>
      <c r="BX653" s="2" t="s">
        <v>220</v>
      </c>
      <c r="BY653" s="2" t="s">
        <v>232</v>
      </c>
      <c r="BZ653" s="2" t="s">
        <v>220</v>
      </c>
      <c r="CA653" s="4"/>
      <c r="CB653" s="8"/>
      <c r="CC653" s="4"/>
      <c r="CD653" s="8"/>
      <c r="CE653" s="7"/>
      <c r="CF653" s="7"/>
      <c r="CG653" s="2" t="s">
        <v>230</v>
      </c>
      <c r="CH653" s="2" t="s">
        <v>217</v>
      </c>
      <c r="CI653" s="2" t="s">
        <v>375</v>
      </c>
      <c r="CJ653" s="2" t="s">
        <v>1036</v>
      </c>
      <c r="CK653" s="2" t="s">
        <v>232</v>
      </c>
      <c r="CL653" s="2" t="s">
        <v>220</v>
      </c>
      <c r="CM653" s="4"/>
      <c r="CN653" s="8"/>
      <c r="CO653" s="4"/>
      <c r="CP653" s="8"/>
      <c r="CQ653" s="7"/>
      <c r="CR653" s="7"/>
      <c r="CS653" s="2" t="s">
        <v>230</v>
      </c>
      <c r="CT653" s="2" t="s">
        <v>217</v>
      </c>
      <c r="CU653" s="2" t="s">
        <v>367</v>
      </c>
      <c r="CV653" s="2" t="s">
        <v>2282</v>
      </c>
      <c r="CW653" s="2" t="s">
        <v>232</v>
      </c>
      <c r="CX653" s="2" t="s">
        <v>220</v>
      </c>
      <c r="CY653" s="4">
        <v>3</v>
      </c>
      <c r="CZ653" s="8">
        <v>139.95</v>
      </c>
      <c r="DA653" s="4"/>
      <c r="DB653" s="8"/>
      <c r="DC653" s="7"/>
      <c r="DD653" s="7"/>
      <c r="DE653" s="2" t="s">
        <v>230</v>
      </c>
      <c r="DF653" s="2" t="s">
        <v>217</v>
      </c>
      <c r="DG653" s="2" t="s">
        <v>1752</v>
      </c>
      <c r="DH653" s="2" t="s">
        <v>2117</v>
      </c>
      <c r="DI653" s="2" t="s">
        <v>232</v>
      </c>
      <c r="DJ653" s="2" t="s">
        <v>220</v>
      </c>
      <c r="DK653" s="4"/>
      <c r="DL653" s="8"/>
      <c r="DM653" s="4"/>
      <c r="DN653" s="8"/>
      <c r="DO653" s="7"/>
      <c r="DP653" s="7"/>
      <c r="DQ653" s="2" t="s">
        <v>230</v>
      </c>
      <c r="DR653" s="2" t="s">
        <v>217</v>
      </c>
      <c r="DS653" s="2" t="s">
        <v>4352</v>
      </c>
      <c r="DT653" s="2" t="s">
        <v>4510</v>
      </c>
      <c r="DU653" s="2" t="s">
        <v>232</v>
      </c>
      <c r="DV653" s="2" t="s">
        <v>220</v>
      </c>
      <c r="DW653" s="4"/>
      <c r="DX653" s="8"/>
      <c r="DY653" s="4"/>
      <c r="DZ653" s="8"/>
      <c r="EA653" s="7"/>
      <c r="EB653" s="7"/>
      <c r="EC653" s="2" t="s">
        <v>230</v>
      </c>
      <c r="ED653" s="2" t="s">
        <v>217</v>
      </c>
      <c r="EE653" s="2" t="s">
        <v>4353</v>
      </c>
      <c r="EF653" s="2" t="s">
        <v>4179</v>
      </c>
      <c r="EG653" s="2" t="s">
        <v>232</v>
      </c>
      <c r="EH653" s="2" t="s">
        <v>220</v>
      </c>
      <c r="EI653" s="4"/>
      <c r="EJ653" s="8"/>
      <c r="EK653" s="4"/>
      <c r="EL653" s="8"/>
      <c r="EM653" s="7"/>
      <c r="EN653" s="7"/>
      <c r="EO653" s="2" t="s">
        <v>230</v>
      </c>
      <c r="EP653" s="2" t="s">
        <v>217</v>
      </c>
      <c r="EQ653" s="2" t="s">
        <v>4354</v>
      </c>
      <c r="ER653" s="2" t="s">
        <v>4179</v>
      </c>
      <c r="ES653" s="2" t="s">
        <v>232</v>
      </c>
      <c r="ET653" s="2" t="s">
        <v>220</v>
      </c>
      <c r="EU653" s="4">
        <v>2</v>
      </c>
      <c r="EV653" s="8">
        <v>90.72</v>
      </c>
      <c r="EW653" s="4"/>
      <c r="EX653" s="8"/>
      <c r="EY653" s="7"/>
      <c r="EZ653" s="7"/>
      <c r="FA653" s="2" t="s">
        <v>230</v>
      </c>
      <c r="FB653" s="2" t="s">
        <v>217</v>
      </c>
      <c r="FC653" s="2" t="s">
        <v>3630</v>
      </c>
      <c r="FD653" s="2" t="s">
        <v>2117</v>
      </c>
      <c r="FE653" s="2" t="s">
        <v>232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254</v>
      </c>
      <c r="FN653" s="2" t="s">
        <v>217</v>
      </c>
      <c r="FO653" s="2" t="s">
        <v>220</v>
      </c>
      <c r="FP653" s="2" t="s">
        <v>220</v>
      </c>
      <c r="FQ653" s="2" t="s">
        <v>232</v>
      </c>
      <c r="FR653" s="2" t="s">
        <v>220</v>
      </c>
      <c r="FS653" s="4"/>
      <c r="FT653" s="8"/>
      <c r="FU653" s="4"/>
      <c r="FV653" s="8"/>
      <c r="FW653" s="7"/>
      <c r="FX653" s="7"/>
      <c r="FY653" s="2" t="s">
        <v>230</v>
      </c>
      <c r="FZ653" s="2" t="s">
        <v>217</v>
      </c>
      <c r="GA653" s="2" t="s">
        <v>1081</v>
      </c>
      <c r="GB653" s="2" t="s">
        <v>418</v>
      </c>
      <c r="GC653" s="2" t="s">
        <v>232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277</v>
      </c>
      <c r="GL653" s="2" t="s">
        <v>217</v>
      </c>
      <c r="GM653" s="2" t="s">
        <v>220</v>
      </c>
      <c r="GN653" s="2" t="s">
        <v>220</v>
      </c>
      <c r="GO653" s="2" t="s">
        <v>232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277</v>
      </c>
      <c r="GX653" s="2" t="s">
        <v>217</v>
      </c>
      <c r="GY653" s="2" t="s">
        <v>220</v>
      </c>
      <c r="GZ653" s="2" t="s">
        <v>220</v>
      </c>
      <c r="HA653" s="2" t="s">
        <v>232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254</v>
      </c>
      <c r="HJ653" s="2" t="s">
        <v>217</v>
      </c>
      <c r="HK653" s="2" t="s">
        <v>220</v>
      </c>
      <c r="HL653" s="2" t="s">
        <v>220</v>
      </c>
      <c r="HM653" s="2" t="s">
        <v>232</v>
      </c>
      <c r="HN653" s="2" t="s">
        <v>220</v>
      </c>
      <c r="HO653" s="4"/>
      <c r="HP653" s="8"/>
      <c r="HQ653" s="4"/>
      <c r="HR653" s="8"/>
      <c r="HS653" s="7"/>
      <c r="HT653" s="7"/>
      <c r="HU653" s="2" t="s">
        <v>230</v>
      </c>
      <c r="HV653" s="2" t="s">
        <v>217</v>
      </c>
      <c r="HW653" s="2" t="s">
        <v>3159</v>
      </c>
      <c r="HX653" s="2" t="s">
        <v>220</v>
      </c>
      <c r="HY653" s="2" t="s">
        <v>232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217</v>
      </c>
      <c r="II653" s="2" t="s">
        <v>546</v>
      </c>
      <c r="IJ653" s="2" t="s">
        <v>220</v>
      </c>
      <c r="IK653" s="2" t="s">
        <v>232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277</v>
      </c>
      <c r="IT653" s="2" t="s">
        <v>217</v>
      </c>
      <c r="IU653" s="2" t="s">
        <v>220</v>
      </c>
      <c r="IV653" s="2" t="s">
        <v>220</v>
      </c>
      <c r="IW653" s="2" t="s">
        <v>232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254</v>
      </c>
      <c r="JF653" s="2" t="s">
        <v>217</v>
      </c>
      <c r="JG653" s="2" t="s">
        <v>220</v>
      </c>
      <c r="JH653" s="2" t="s">
        <v>220</v>
      </c>
      <c r="JI653" s="2" t="s">
        <v>232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277</v>
      </c>
      <c r="JR653" s="2" t="s">
        <v>217</v>
      </c>
      <c r="JS653" s="2" t="s">
        <v>220</v>
      </c>
      <c r="JT653" s="2" t="s">
        <v>220</v>
      </c>
      <c r="JU653" s="2" t="s">
        <v>232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277</v>
      </c>
      <c r="KD653" s="2" t="s">
        <v>217</v>
      </c>
      <c r="KE653" s="2" t="s">
        <v>220</v>
      </c>
      <c r="KF653" s="2" t="s">
        <v>220</v>
      </c>
      <c r="KG653" s="2" t="s">
        <v>232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277</v>
      </c>
      <c r="KP653" s="2" t="s">
        <v>217</v>
      </c>
      <c r="KQ653" s="2" t="s">
        <v>220</v>
      </c>
      <c r="KR653" s="2" t="s">
        <v>220</v>
      </c>
      <c r="KS653" s="2" t="s">
        <v>232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268</v>
      </c>
      <c r="LB653" s="2" t="s">
        <v>217</v>
      </c>
      <c r="LC653" s="2" t="s">
        <v>220</v>
      </c>
      <c r="LD653" s="2" t="s">
        <v>220</v>
      </c>
      <c r="LE653" s="2" t="s">
        <v>232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254</v>
      </c>
      <c r="LN653" s="2" t="s">
        <v>217</v>
      </c>
      <c r="LO653" s="2" t="s">
        <v>220</v>
      </c>
      <c r="LP653" s="2" t="s">
        <v>220</v>
      </c>
      <c r="LQ653" s="2" t="s">
        <v>232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270</v>
      </c>
      <c r="MA653" s="2" t="s">
        <v>886</v>
      </c>
      <c r="MB653" s="2" t="s">
        <v>220</v>
      </c>
      <c r="MC653" s="2" t="s">
        <v>232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230</v>
      </c>
      <c r="ML653" s="2" t="s">
        <v>270</v>
      </c>
      <c r="MM653" s="2" t="s">
        <v>421</v>
      </c>
      <c r="MN653" s="2" t="s">
        <v>220</v>
      </c>
      <c r="MO653" s="2" t="s">
        <v>232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274</v>
      </c>
      <c r="MY653" s="2" t="s">
        <v>517</v>
      </c>
      <c r="MZ653" s="2" t="s">
        <v>401</v>
      </c>
      <c r="NA653" s="2" t="s">
        <v>232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268</v>
      </c>
      <c r="NJ653" s="2" t="s">
        <v>217</v>
      </c>
      <c r="NK653" s="2" t="s">
        <v>220</v>
      </c>
      <c r="NL653" s="2" t="s">
        <v>220</v>
      </c>
      <c r="NM653" s="2" t="s">
        <v>232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277</v>
      </c>
      <c r="NV653" s="2" t="s">
        <v>217</v>
      </c>
      <c r="NW653" s="2" t="s">
        <v>220</v>
      </c>
      <c r="NX653" s="2" t="s">
        <v>220</v>
      </c>
      <c r="NY653" s="2" t="s">
        <v>232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220</v>
      </c>
      <c r="OI653" s="2" t="s">
        <v>220</v>
      </c>
      <c r="OJ653" s="2" t="s">
        <v>220</v>
      </c>
      <c r="OK653" s="2" t="s">
        <v>220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220</v>
      </c>
      <c r="OU653" s="2" t="s">
        <v>220</v>
      </c>
      <c r="OV653" s="2" t="s">
        <v>220</v>
      </c>
      <c r="OW653" s="2" t="s">
        <v>220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277</v>
      </c>
      <c r="PF653" s="2" t="s">
        <v>217</v>
      </c>
      <c r="PG653" s="2" t="s">
        <v>220</v>
      </c>
      <c r="PH653" s="2" t="s">
        <v>220</v>
      </c>
      <c r="PI653" s="2" t="s">
        <v>232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220</v>
      </c>
      <c r="PS653" s="2" t="s">
        <v>220</v>
      </c>
      <c r="PT653" s="2" t="s">
        <v>220</v>
      </c>
      <c r="PU653" s="2" t="s">
        <v>220</v>
      </c>
      <c r="PV653" s="2" t="s">
        <v>220</v>
      </c>
      <c r="PW653" s="4">
        <v>122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>
        <v>110</v>
      </c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</row>
    <row r="654">
      <c r="A654" s="2" t="s">
        <v>4511</v>
      </c>
      <c r="B654" s="2" t="s">
        <v>209</v>
      </c>
      <c r="C654" s="2" t="s">
        <v>4347</v>
      </c>
      <c r="D654" s="2" t="s">
        <v>2394</v>
      </c>
      <c r="E654" s="2" t="s">
        <v>2533</v>
      </c>
      <c r="F654" s="2" t="s">
        <v>4507</v>
      </c>
      <c r="G654" s="2" t="s">
        <v>4507</v>
      </c>
      <c r="H654" s="2" t="s">
        <v>4507</v>
      </c>
      <c r="I654" s="2" t="s">
        <v>4508</v>
      </c>
      <c r="J654" s="2" t="s">
        <v>282</v>
      </c>
      <c r="K654" s="2" t="s">
        <v>1329</v>
      </c>
      <c r="L654" s="3">
        <v>45.71</v>
      </c>
      <c r="M654" s="3">
        <v>48</v>
      </c>
      <c r="N654" s="3">
        <v>99.99</v>
      </c>
      <c r="O654" s="2" t="s">
        <v>217</v>
      </c>
      <c r="P654" s="2" t="s">
        <v>538</v>
      </c>
      <c r="Q654" s="2" t="s">
        <v>219</v>
      </c>
      <c r="R654" s="2" t="s">
        <v>220</v>
      </c>
      <c r="S654" s="2" t="s">
        <v>4509</v>
      </c>
      <c r="T654" s="2" t="s">
        <v>220</v>
      </c>
      <c r="U654" s="2" t="s">
        <v>223</v>
      </c>
      <c r="V654" s="2" t="s">
        <v>843</v>
      </c>
      <c r="W654" s="2" t="s">
        <v>845</v>
      </c>
      <c r="X654" s="2" t="s">
        <v>220</v>
      </c>
      <c r="Y654" s="2" t="s">
        <v>546</v>
      </c>
      <c r="Z654" s="4">
        <v>3</v>
      </c>
      <c r="AA654" s="4">
        <f>=ROUNDDOWN(0.75,0)</f>
      </c>
      <c r="AB654" s="5">
        <v>4</v>
      </c>
      <c r="AC654" s="2" t="s">
        <v>3017</v>
      </c>
      <c r="AD654" s="4">
        <v>150</v>
      </c>
      <c r="AE654" s="4">
        <v>150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>
        <v>11</v>
      </c>
      <c r="AQ654" s="8">
        <v>538.08</v>
      </c>
      <c r="AR654" s="4">
        <v>12</v>
      </c>
      <c r="AS654" s="8">
        <v>614.08</v>
      </c>
      <c r="AT654" s="7">
        <v>-0.0833</v>
      </c>
      <c r="AU654" s="7">
        <v>-0.1238</v>
      </c>
      <c r="AV654" s="4" t="s">
        <v>220</v>
      </c>
      <c r="AW654" s="8" t="s">
        <v>220</v>
      </c>
      <c r="AX654" s="4" t="s">
        <v>220</v>
      </c>
      <c r="AY654" s="8" t="s">
        <v>220</v>
      </c>
      <c r="AZ654" s="7" t="s">
        <v>220</v>
      </c>
      <c r="BA654" s="7" t="s">
        <v>220</v>
      </c>
      <c r="BB654" s="7">
        <v>0.6999</v>
      </c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 t="s">
        <v>220</v>
      </c>
      <c r="BJ654" s="4">
        <v>11</v>
      </c>
      <c r="BK654" s="8">
        <v>538.08</v>
      </c>
      <c r="BL654" s="2" t="s">
        <v>4512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254</v>
      </c>
      <c r="BV654" s="2" t="s">
        <v>217</v>
      </c>
      <c r="BW654" s="2" t="s">
        <v>220</v>
      </c>
      <c r="BX654" s="2" t="s">
        <v>220</v>
      </c>
      <c r="BY654" s="2" t="s">
        <v>232</v>
      </c>
      <c r="BZ654" s="2" t="s">
        <v>220</v>
      </c>
      <c r="CA654" s="4"/>
      <c r="CB654" s="8"/>
      <c r="CC654" s="4"/>
      <c r="CD654" s="8"/>
      <c r="CE654" s="7"/>
      <c r="CF654" s="7"/>
      <c r="CG654" s="2" t="s">
        <v>230</v>
      </c>
      <c r="CH654" s="2" t="s">
        <v>217</v>
      </c>
      <c r="CI654" s="2" t="s">
        <v>375</v>
      </c>
      <c r="CJ654" s="2" t="s">
        <v>3096</v>
      </c>
      <c r="CK654" s="2" t="s">
        <v>232</v>
      </c>
      <c r="CL654" s="2" t="s">
        <v>220</v>
      </c>
      <c r="CM654" s="4"/>
      <c r="CN654" s="8"/>
      <c r="CO654" s="4"/>
      <c r="CP654" s="8"/>
      <c r="CQ654" s="7"/>
      <c r="CR654" s="7"/>
      <c r="CS654" s="2" t="s">
        <v>230</v>
      </c>
      <c r="CT654" s="2" t="s">
        <v>217</v>
      </c>
      <c r="CU654" s="2" t="s">
        <v>367</v>
      </c>
      <c r="CV654" s="2" t="s">
        <v>4488</v>
      </c>
      <c r="CW654" s="2" t="s">
        <v>232</v>
      </c>
      <c r="CX654" s="2" t="s">
        <v>220</v>
      </c>
      <c r="CY654" s="4">
        <v>5</v>
      </c>
      <c r="CZ654" s="8">
        <v>259.2</v>
      </c>
      <c r="DA654" s="4">
        <v>1</v>
      </c>
      <c r="DB654" s="8">
        <v>51.84</v>
      </c>
      <c r="DC654" s="7">
        <v>4</v>
      </c>
      <c r="DD654" s="7">
        <v>4</v>
      </c>
      <c r="DE654" s="2" t="s">
        <v>230</v>
      </c>
      <c r="DF654" s="2" t="s">
        <v>217</v>
      </c>
      <c r="DG654" s="2" t="s">
        <v>1752</v>
      </c>
      <c r="DH654" s="2" t="s">
        <v>896</v>
      </c>
      <c r="DI654" s="2" t="s">
        <v>232</v>
      </c>
      <c r="DJ654" s="2" t="s">
        <v>220</v>
      </c>
      <c r="DK654" s="4"/>
      <c r="DL654" s="8"/>
      <c r="DM654" s="4">
        <v>1</v>
      </c>
      <c r="DN654" s="8">
        <v>64</v>
      </c>
      <c r="DO654" s="7">
        <v>-1</v>
      </c>
      <c r="DP654" s="7">
        <v>-1</v>
      </c>
      <c r="DQ654" s="2" t="s">
        <v>230</v>
      </c>
      <c r="DR654" s="2" t="s">
        <v>217</v>
      </c>
      <c r="DS654" s="2" t="s">
        <v>4352</v>
      </c>
      <c r="DT654" s="2" t="s">
        <v>1981</v>
      </c>
      <c r="DU654" s="2" t="s">
        <v>232</v>
      </c>
      <c r="DV654" s="2" t="s">
        <v>220</v>
      </c>
      <c r="DW654" s="4">
        <v>1</v>
      </c>
      <c r="DX654" s="8">
        <v>24</v>
      </c>
      <c r="DY654" s="4">
        <v>1</v>
      </c>
      <c r="DZ654" s="8">
        <v>36</v>
      </c>
      <c r="EA654" s="7"/>
      <c r="EB654" s="7">
        <v>-0.3333</v>
      </c>
      <c r="EC654" s="2" t="s">
        <v>230</v>
      </c>
      <c r="ED654" s="2" t="s">
        <v>217</v>
      </c>
      <c r="EE654" s="2" t="s">
        <v>4353</v>
      </c>
      <c r="EF654" s="2" t="s">
        <v>4354</v>
      </c>
      <c r="EG654" s="2" t="s">
        <v>232</v>
      </c>
      <c r="EH654" s="2" t="s">
        <v>220</v>
      </c>
      <c r="EI654" s="4">
        <v>1</v>
      </c>
      <c r="EJ654" s="8">
        <v>51.84</v>
      </c>
      <c r="EK654" s="4">
        <v>6</v>
      </c>
      <c r="EL654" s="8">
        <v>311.04</v>
      </c>
      <c r="EM654" s="7">
        <v>-0.8333</v>
      </c>
      <c r="EN654" s="7">
        <v>-0.8333</v>
      </c>
      <c r="EO654" s="2" t="s">
        <v>230</v>
      </c>
      <c r="EP654" s="2" t="s">
        <v>217</v>
      </c>
      <c r="EQ654" s="2" t="s">
        <v>4354</v>
      </c>
      <c r="ER654" s="2" t="s">
        <v>1740</v>
      </c>
      <c r="ES654" s="2" t="s">
        <v>232</v>
      </c>
      <c r="ET654" s="2" t="s">
        <v>220</v>
      </c>
      <c r="EU654" s="4">
        <v>3</v>
      </c>
      <c r="EV654" s="8">
        <v>151.2</v>
      </c>
      <c r="EW654" s="4">
        <v>3</v>
      </c>
      <c r="EX654" s="8">
        <v>151.2</v>
      </c>
      <c r="EY654" s="7"/>
      <c r="EZ654" s="7"/>
      <c r="FA654" s="2" t="s">
        <v>230</v>
      </c>
      <c r="FB654" s="2" t="s">
        <v>217</v>
      </c>
      <c r="FC654" s="2" t="s">
        <v>3630</v>
      </c>
      <c r="FD654" s="2" t="s">
        <v>1041</v>
      </c>
      <c r="FE654" s="2" t="s">
        <v>232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254</v>
      </c>
      <c r="FN654" s="2" t="s">
        <v>217</v>
      </c>
      <c r="FO654" s="2" t="s">
        <v>220</v>
      </c>
      <c r="FP654" s="2" t="s">
        <v>220</v>
      </c>
      <c r="FQ654" s="2" t="s">
        <v>232</v>
      </c>
      <c r="FR654" s="2" t="s">
        <v>220</v>
      </c>
      <c r="FS654" s="4">
        <v>1</v>
      </c>
      <c r="FT654" s="8">
        <v>51.84</v>
      </c>
      <c r="FU654" s="4"/>
      <c r="FV654" s="8"/>
      <c r="FW654" s="7"/>
      <c r="FX654" s="7"/>
      <c r="FY654" s="2" t="s">
        <v>230</v>
      </c>
      <c r="FZ654" s="2" t="s">
        <v>217</v>
      </c>
      <c r="GA654" s="2" t="s">
        <v>1081</v>
      </c>
      <c r="GB654" s="2" t="s">
        <v>3328</v>
      </c>
      <c r="GC654" s="2" t="s">
        <v>232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277</v>
      </c>
      <c r="GL654" s="2" t="s">
        <v>217</v>
      </c>
      <c r="GM654" s="2" t="s">
        <v>220</v>
      </c>
      <c r="GN654" s="2" t="s">
        <v>220</v>
      </c>
      <c r="GO654" s="2" t="s">
        <v>232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277</v>
      </c>
      <c r="GX654" s="2" t="s">
        <v>217</v>
      </c>
      <c r="GY654" s="2" t="s">
        <v>220</v>
      </c>
      <c r="GZ654" s="2" t="s">
        <v>220</v>
      </c>
      <c r="HA654" s="2" t="s">
        <v>232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254</v>
      </c>
      <c r="HJ654" s="2" t="s">
        <v>217</v>
      </c>
      <c r="HK654" s="2" t="s">
        <v>220</v>
      </c>
      <c r="HL654" s="2" t="s">
        <v>220</v>
      </c>
      <c r="HM654" s="2" t="s">
        <v>232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230</v>
      </c>
      <c r="HV654" s="2" t="s">
        <v>217</v>
      </c>
      <c r="HW654" s="2" t="s">
        <v>3159</v>
      </c>
      <c r="HX654" s="2" t="s">
        <v>220</v>
      </c>
      <c r="HY654" s="2" t="s">
        <v>232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230</v>
      </c>
      <c r="IH654" s="2" t="s">
        <v>217</v>
      </c>
      <c r="II654" s="2" t="s">
        <v>546</v>
      </c>
      <c r="IJ654" s="2" t="s">
        <v>220</v>
      </c>
      <c r="IK654" s="2" t="s">
        <v>232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277</v>
      </c>
      <c r="IT654" s="2" t="s">
        <v>217</v>
      </c>
      <c r="IU654" s="2" t="s">
        <v>220</v>
      </c>
      <c r="IV654" s="2" t="s">
        <v>220</v>
      </c>
      <c r="IW654" s="2" t="s">
        <v>232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254</v>
      </c>
      <c r="JF654" s="2" t="s">
        <v>217</v>
      </c>
      <c r="JG654" s="2" t="s">
        <v>220</v>
      </c>
      <c r="JH654" s="2" t="s">
        <v>220</v>
      </c>
      <c r="JI654" s="2" t="s">
        <v>232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277</v>
      </c>
      <c r="JR654" s="2" t="s">
        <v>217</v>
      </c>
      <c r="JS654" s="2" t="s">
        <v>220</v>
      </c>
      <c r="JT654" s="2" t="s">
        <v>220</v>
      </c>
      <c r="JU654" s="2" t="s">
        <v>232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277</v>
      </c>
      <c r="KD654" s="2" t="s">
        <v>217</v>
      </c>
      <c r="KE654" s="2" t="s">
        <v>220</v>
      </c>
      <c r="KF654" s="2" t="s">
        <v>220</v>
      </c>
      <c r="KG654" s="2" t="s">
        <v>232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277</v>
      </c>
      <c r="KP654" s="2" t="s">
        <v>217</v>
      </c>
      <c r="KQ654" s="2" t="s">
        <v>220</v>
      </c>
      <c r="KR654" s="2" t="s">
        <v>220</v>
      </c>
      <c r="KS654" s="2" t="s">
        <v>232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268</v>
      </c>
      <c r="LB654" s="2" t="s">
        <v>217</v>
      </c>
      <c r="LC654" s="2" t="s">
        <v>220</v>
      </c>
      <c r="LD654" s="2" t="s">
        <v>220</v>
      </c>
      <c r="LE654" s="2" t="s">
        <v>232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254</v>
      </c>
      <c r="LN654" s="2" t="s">
        <v>217</v>
      </c>
      <c r="LO654" s="2" t="s">
        <v>220</v>
      </c>
      <c r="LP654" s="2" t="s">
        <v>220</v>
      </c>
      <c r="LQ654" s="2" t="s">
        <v>232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270</v>
      </c>
      <c r="MA654" s="2" t="s">
        <v>886</v>
      </c>
      <c r="MB654" s="2" t="s">
        <v>601</v>
      </c>
      <c r="MC654" s="2" t="s">
        <v>232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230</v>
      </c>
      <c r="ML654" s="2" t="s">
        <v>270</v>
      </c>
      <c r="MM654" s="2" t="s">
        <v>421</v>
      </c>
      <c r="MN654" s="2" t="s">
        <v>1068</v>
      </c>
      <c r="MO654" s="2" t="s">
        <v>232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274</v>
      </c>
      <c r="MY654" s="2" t="s">
        <v>517</v>
      </c>
      <c r="MZ654" s="2" t="s">
        <v>1070</v>
      </c>
      <c r="NA654" s="2" t="s">
        <v>232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268</v>
      </c>
      <c r="NJ654" s="2" t="s">
        <v>217</v>
      </c>
      <c r="NK654" s="2" t="s">
        <v>220</v>
      </c>
      <c r="NL654" s="2" t="s">
        <v>220</v>
      </c>
      <c r="NM654" s="2" t="s">
        <v>232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277</v>
      </c>
      <c r="NV654" s="2" t="s">
        <v>217</v>
      </c>
      <c r="NW654" s="2" t="s">
        <v>220</v>
      </c>
      <c r="NX654" s="2" t="s">
        <v>220</v>
      </c>
      <c r="NY654" s="2" t="s">
        <v>232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220</v>
      </c>
      <c r="OI654" s="2" t="s">
        <v>220</v>
      </c>
      <c r="OJ654" s="2" t="s">
        <v>220</v>
      </c>
      <c r="OK654" s="2" t="s">
        <v>220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220</v>
      </c>
      <c r="OT654" s="2" t="s">
        <v>220</v>
      </c>
      <c r="OU654" s="2" t="s">
        <v>220</v>
      </c>
      <c r="OV654" s="2" t="s">
        <v>220</v>
      </c>
      <c r="OW654" s="2" t="s">
        <v>220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277</v>
      </c>
      <c r="PF654" s="2" t="s">
        <v>217</v>
      </c>
      <c r="PG654" s="2" t="s">
        <v>220</v>
      </c>
      <c r="PH654" s="2" t="s">
        <v>220</v>
      </c>
      <c r="PI654" s="2" t="s">
        <v>232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220</v>
      </c>
      <c r="PS654" s="2" t="s">
        <v>220</v>
      </c>
      <c r="PT654" s="2" t="s">
        <v>220</v>
      </c>
      <c r="PU654" s="2" t="s">
        <v>220</v>
      </c>
      <c r="PV654" s="2" t="s">
        <v>220</v>
      </c>
      <c r="PW654" s="4">
        <v>3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>
        <v>150</v>
      </c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</row>
    <row r="655">
      <c r="A655" s="2" t="s">
        <v>4513</v>
      </c>
      <c r="B655" s="2" t="s">
        <v>209</v>
      </c>
      <c r="C655" s="2" t="s">
        <v>4347</v>
      </c>
      <c r="D655" s="2" t="s">
        <v>2394</v>
      </c>
      <c r="E655" s="2" t="s">
        <v>2533</v>
      </c>
      <c r="F655" s="2" t="s">
        <v>4507</v>
      </c>
      <c r="G655" s="2" t="s">
        <v>4507</v>
      </c>
      <c r="H655" s="2" t="s">
        <v>4507</v>
      </c>
      <c r="I655" s="2" t="s">
        <v>4508</v>
      </c>
      <c r="J655" s="2" t="s">
        <v>215</v>
      </c>
      <c r="K655" s="2" t="s">
        <v>1074</v>
      </c>
      <c r="L655" s="3">
        <v>41.14</v>
      </c>
      <c r="M655" s="3">
        <v>43.2</v>
      </c>
      <c r="N655" s="3">
        <v>89.99</v>
      </c>
      <c r="O655" s="2" t="s">
        <v>217</v>
      </c>
      <c r="P655" s="2" t="s">
        <v>538</v>
      </c>
      <c r="Q655" s="2" t="s">
        <v>219</v>
      </c>
      <c r="R655" s="2" t="s">
        <v>220</v>
      </c>
      <c r="S655" s="2" t="s">
        <v>4514</v>
      </c>
      <c r="T655" s="2" t="s">
        <v>220</v>
      </c>
      <c r="U655" s="2" t="s">
        <v>223</v>
      </c>
      <c r="V655" s="2" t="s">
        <v>843</v>
      </c>
      <c r="W655" s="2" t="s">
        <v>845</v>
      </c>
      <c r="X655" s="2" t="s">
        <v>220</v>
      </c>
      <c r="Y655" s="2" t="s">
        <v>546</v>
      </c>
      <c r="Z655" s="4">
        <v>101</v>
      </c>
      <c r="AA655" s="4">
        <f>=ROUNDDOWN(50.5,0)</f>
      </c>
      <c r="AB655" s="5">
        <v>2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>
        <v>1</v>
      </c>
      <c r="AQ655" s="8">
        <v>46.65</v>
      </c>
      <c r="AR655" s="4">
        <v>4</v>
      </c>
      <c r="AS655" s="8">
        <v>169.77</v>
      </c>
      <c r="AT655" s="7">
        <v>-0.75</v>
      </c>
      <c r="AU655" s="7">
        <v>-0.7252</v>
      </c>
      <c r="AV655" s="4">
        <v>5</v>
      </c>
      <c r="AW655" s="8">
        <v>196.89</v>
      </c>
      <c r="AX655" s="4">
        <v>6</v>
      </c>
      <c r="AY655" s="8">
        <v>273.45</v>
      </c>
      <c r="AZ655" s="7">
        <v>-0.1667</v>
      </c>
      <c r="BA655" s="7">
        <v>-0.28</v>
      </c>
      <c r="BB655" s="7">
        <v>0.2369</v>
      </c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>
        <v>0.2039</v>
      </c>
      <c r="BJ655" s="4">
        <v>1</v>
      </c>
      <c r="BK655" s="8">
        <v>46.65</v>
      </c>
      <c r="BL655" s="2" t="s">
        <v>4515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254</v>
      </c>
      <c r="BV655" s="2" t="s">
        <v>217</v>
      </c>
      <c r="BW655" s="2" t="s">
        <v>220</v>
      </c>
      <c r="BX655" s="2" t="s">
        <v>220</v>
      </c>
      <c r="BY655" s="2" t="s">
        <v>232</v>
      </c>
      <c r="BZ655" s="2" t="s">
        <v>220</v>
      </c>
      <c r="CA655" s="4">
        <v>1</v>
      </c>
      <c r="CB655" s="8">
        <v>46.65</v>
      </c>
      <c r="CC655" s="4"/>
      <c r="CD655" s="8"/>
      <c r="CE655" s="7"/>
      <c r="CF655" s="7"/>
      <c r="CG655" s="2" t="s">
        <v>230</v>
      </c>
      <c r="CH655" s="2" t="s">
        <v>217</v>
      </c>
      <c r="CI655" s="2" t="s">
        <v>375</v>
      </c>
      <c r="CJ655" s="2" t="s">
        <v>4516</v>
      </c>
      <c r="CK655" s="2" t="s">
        <v>232</v>
      </c>
      <c r="CL655" s="2" t="s">
        <v>220</v>
      </c>
      <c r="CM655" s="4"/>
      <c r="CN655" s="8"/>
      <c r="CO655" s="4"/>
      <c r="CP655" s="8"/>
      <c r="CQ655" s="7"/>
      <c r="CR655" s="7"/>
      <c r="CS655" s="2" t="s">
        <v>230</v>
      </c>
      <c r="CT655" s="2" t="s">
        <v>217</v>
      </c>
      <c r="CU655" s="2" t="s">
        <v>367</v>
      </c>
      <c r="CV655" s="2" t="s">
        <v>1884</v>
      </c>
      <c r="CW655" s="2" t="s">
        <v>232</v>
      </c>
      <c r="CX655" s="2" t="s">
        <v>220</v>
      </c>
      <c r="CY655" s="4"/>
      <c r="CZ655" s="8"/>
      <c r="DA655" s="4"/>
      <c r="DB655" s="8"/>
      <c r="DC655" s="7"/>
      <c r="DD655" s="7"/>
      <c r="DE655" s="2" t="s">
        <v>230</v>
      </c>
      <c r="DF655" s="2" t="s">
        <v>217</v>
      </c>
      <c r="DG655" s="2" t="s">
        <v>1752</v>
      </c>
      <c r="DH655" s="2" t="s">
        <v>401</v>
      </c>
      <c r="DI655" s="2" t="s">
        <v>232</v>
      </c>
      <c r="DJ655" s="2" t="s">
        <v>220</v>
      </c>
      <c r="DK655" s="4"/>
      <c r="DL655" s="8"/>
      <c r="DM655" s="4"/>
      <c r="DN655" s="8"/>
      <c r="DO655" s="7"/>
      <c r="DP655" s="7"/>
      <c r="DQ655" s="2" t="s">
        <v>230</v>
      </c>
      <c r="DR655" s="2" t="s">
        <v>217</v>
      </c>
      <c r="DS655" s="2" t="s">
        <v>4352</v>
      </c>
      <c r="DT655" s="2" t="s">
        <v>324</v>
      </c>
      <c r="DU655" s="2" t="s">
        <v>232</v>
      </c>
      <c r="DV655" s="2" t="s">
        <v>220</v>
      </c>
      <c r="DW655" s="4"/>
      <c r="DX655" s="8"/>
      <c r="DY655" s="4">
        <v>1</v>
      </c>
      <c r="DZ655" s="8">
        <v>32.4</v>
      </c>
      <c r="EA655" s="7">
        <v>-1</v>
      </c>
      <c r="EB655" s="7">
        <v>-1</v>
      </c>
      <c r="EC655" s="2" t="s">
        <v>230</v>
      </c>
      <c r="ED655" s="2" t="s">
        <v>217</v>
      </c>
      <c r="EE655" s="2" t="s">
        <v>4353</v>
      </c>
      <c r="EF655" s="2" t="s">
        <v>382</v>
      </c>
      <c r="EG655" s="2" t="s">
        <v>232</v>
      </c>
      <c r="EH655" s="2" t="s">
        <v>220</v>
      </c>
      <c r="EI655" s="4"/>
      <c r="EJ655" s="8"/>
      <c r="EK655" s="4">
        <v>1</v>
      </c>
      <c r="EL655" s="8">
        <v>46.65</v>
      </c>
      <c r="EM655" s="7">
        <v>-1</v>
      </c>
      <c r="EN655" s="7">
        <v>-1</v>
      </c>
      <c r="EO655" s="2" t="s">
        <v>230</v>
      </c>
      <c r="EP655" s="2" t="s">
        <v>217</v>
      </c>
      <c r="EQ655" s="2" t="s">
        <v>4354</v>
      </c>
      <c r="ER655" s="2" t="s">
        <v>377</v>
      </c>
      <c r="ES655" s="2" t="s">
        <v>232</v>
      </c>
      <c r="ET655" s="2" t="s">
        <v>220</v>
      </c>
      <c r="EU655" s="4"/>
      <c r="EV655" s="8"/>
      <c r="EW655" s="4">
        <v>2</v>
      </c>
      <c r="EX655" s="8">
        <v>90.72</v>
      </c>
      <c r="EY655" s="7">
        <v>-1</v>
      </c>
      <c r="EZ655" s="7">
        <v>-1</v>
      </c>
      <c r="FA655" s="2" t="s">
        <v>230</v>
      </c>
      <c r="FB655" s="2" t="s">
        <v>217</v>
      </c>
      <c r="FC655" s="2" t="s">
        <v>3630</v>
      </c>
      <c r="FD655" s="2" t="s">
        <v>1036</v>
      </c>
      <c r="FE655" s="2" t="s">
        <v>232</v>
      </c>
      <c r="FF655" s="2" t="s">
        <v>220</v>
      </c>
      <c r="FG655" s="4"/>
      <c r="FH655" s="8"/>
      <c r="FI655" s="4"/>
      <c r="FJ655" s="8"/>
      <c r="FK655" s="7"/>
      <c r="FL655" s="7"/>
      <c r="FM655" s="2" t="s">
        <v>254</v>
      </c>
      <c r="FN655" s="2" t="s">
        <v>217</v>
      </c>
      <c r="FO655" s="2" t="s">
        <v>220</v>
      </c>
      <c r="FP655" s="2" t="s">
        <v>220</v>
      </c>
      <c r="FQ655" s="2" t="s">
        <v>232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230</v>
      </c>
      <c r="FZ655" s="2" t="s">
        <v>217</v>
      </c>
      <c r="GA655" s="2" t="s">
        <v>1081</v>
      </c>
      <c r="GB655" s="2" t="s">
        <v>220</v>
      </c>
      <c r="GC655" s="2" t="s">
        <v>232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277</v>
      </c>
      <c r="GL655" s="2" t="s">
        <v>217</v>
      </c>
      <c r="GM655" s="2" t="s">
        <v>220</v>
      </c>
      <c r="GN655" s="2" t="s">
        <v>220</v>
      </c>
      <c r="GO655" s="2" t="s">
        <v>232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277</v>
      </c>
      <c r="GX655" s="2" t="s">
        <v>217</v>
      </c>
      <c r="GY655" s="2" t="s">
        <v>220</v>
      </c>
      <c r="GZ655" s="2" t="s">
        <v>220</v>
      </c>
      <c r="HA655" s="2" t="s">
        <v>232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254</v>
      </c>
      <c r="HJ655" s="2" t="s">
        <v>217</v>
      </c>
      <c r="HK655" s="2" t="s">
        <v>220</v>
      </c>
      <c r="HL655" s="2" t="s">
        <v>220</v>
      </c>
      <c r="HM655" s="2" t="s">
        <v>232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230</v>
      </c>
      <c r="HV655" s="2" t="s">
        <v>217</v>
      </c>
      <c r="HW655" s="2" t="s">
        <v>3159</v>
      </c>
      <c r="HX655" s="2" t="s">
        <v>220</v>
      </c>
      <c r="HY655" s="2" t="s">
        <v>232</v>
      </c>
      <c r="HZ655" s="2" t="s">
        <v>220</v>
      </c>
      <c r="IA655" s="4"/>
      <c r="IB655" s="8"/>
      <c r="IC655" s="4"/>
      <c r="ID655" s="8"/>
      <c r="IE655" s="7"/>
      <c r="IF655" s="7"/>
      <c r="IG655" s="2" t="s">
        <v>230</v>
      </c>
      <c r="IH655" s="2" t="s">
        <v>217</v>
      </c>
      <c r="II655" s="2" t="s">
        <v>546</v>
      </c>
      <c r="IJ655" s="2" t="s">
        <v>220</v>
      </c>
      <c r="IK655" s="2" t="s">
        <v>232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277</v>
      </c>
      <c r="IT655" s="2" t="s">
        <v>217</v>
      </c>
      <c r="IU655" s="2" t="s">
        <v>220</v>
      </c>
      <c r="IV655" s="2" t="s">
        <v>220</v>
      </c>
      <c r="IW655" s="2" t="s">
        <v>232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254</v>
      </c>
      <c r="JF655" s="2" t="s">
        <v>217</v>
      </c>
      <c r="JG655" s="2" t="s">
        <v>220</v>
      </c>
      <c r="JH655" s="2" t="s">
        <v>220</v>
      </c>
      <c r="JI655" s="2" t="s">
        <v>232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277</v>
      </c>
      <c r="JR655" s="2" t="s">
        <v>217</v>
      </c>
      <c r="JS655" s="2" t="s">
        <v>220</v>
      </c>
      <c r="JT655" s="2" t="s">
        <v>220</v>
      </c>
      <c r="JU655" s="2" t="s">
        <v>232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277</v>
      </c>
      <c r="KD655" s="2" t="s">
        <v>217</v>
      </c>
      <c r="KE655" s="2" t="s">
        <v>220</v>
      </c>
      <c r="KF655" s="2" t="s">
        <v>220</v>
      </c>
      <c r="KG655" s="2" t="s">
        <v>232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277</v>
      </c>
      <c r="KP655" s="2" t="s">
        <v>217</v>
      </c>
      <c r="KQ655" s="2" t="s">
        <v>220</v>
      </c>
      <c r="KR655" s="2" t="s">
        <v>220</v>
      </c>
      <c r="KS655" s="2" t="s">
        <v>232</v>
      </c>
      <c r="KT655" s="2" t="s">
        <v>220</v>
      </c>
      <c r="KU655" s="4"/>
      <c r="KV655" s="8"/>
      <c r="KW655" s="4"/>
      <c r="KX655" s="8"/>
      <c r="KY655" s="7"/>
      <c r="KZ655" s="7"/>
      <c r="LA655" s="2" t="s">
        <v>268</v>
      </c>
      <c r="LB655" s="2" t="s">
        <v>217</v>
      </c>
      <c r="LC655" s="2" t="s">
        <v>220</v>
      </c>
      <c r="LD655" s="2" t="s">
        <v>220</v>
      </c>
      <c r="LE655" s="2" t="s">
        <v>232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254</v>
      </c>
      <c r="LN655" s="2" t="s">
        <v>217</v>
      </c>
      <c r="LO655" s="2" t="s">
        <v>220</v>
      </c>
      <c r="LP655" s="2" t="s">
        <v>220</v>
      </c>
      <c r="LQ655" s="2" t="s">
        <v>232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270</v>
      </c>
      <c r="MA655" s="2" t="s">
        <v>886</v>
      </c>
      <c r="MB655" s="2" t="s">
        <v>2116</v>
      </c>
      <c r="MC655" s="2" t="s">
        <v>232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230</v>
      </c>
      <c r="ML655" s="2" t="s">
        <v>270</v>
      </c>
      <c r="MM655" s="2" t="s">
        <v>421</v>
      </c>
      <c r="MN655" s="2" t="s">
        <v>220</v>
      </c>
      <c r="MO655" s="2" t="s">
        <v>232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230</v>
      </c>
      <c r="MX655" s="2" t="s">
        <v>274</v>
      </c>
      <c r="MY655" s="2" t="s">
        <v>517</v>
      </c>
      <c r="MZ655" s="2" t="s">
        <v>220</v>
      </c>
      <c r="NA655" s="2" t="s">
        <v>232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268</v>
      </c>
      <c r="NJ655" s="2" t="s">
        <v>217</v>
      </c>
      <c r="NK655" s="2" t="s">
        <v>220</v>
      </c>
      <c r="NL655" s="2" t="s">
        <v>220</v>
      </c>
      <c r="NM655" s="2" t="s">
        <v>232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277</v>
      </c>
      <c r="NV655" s="2" t="s">
        <v>217</v>
      </c>
      <c r="NW655" s="2" t="s">
        <v>220</v>
      </c>
      <c r="NX655" s="2" t="s">
        <v>220</v>
      </c>
      <c r="NY655" s="2" t="s">
        <v>232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220</v>
      </c>
      <c r="OI655" s="2" t="s">
        <v>220</v>
      </c>
      <c r="OJ655" s="2" t="s">
        <v>220</v>
      </c>
      <c r="OK655" s="2" t="s">
        <v>220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220</v>
      </c>
      <c r="OT655" s="2" t="s">
        <v>220</v>
      </c>
      <c r="OU655" s="2" t="s">
        <v>220</v>
      </c>
      <c r="OV655" s="2" t="s">
        <v>220</v>
      </c>
      <c r="OW655" s="2" t="s">
        <v>220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277</v>
      </c>
      <c r="PF655" s="2" t="s">
        <v>217</v>
      </c>
      <c r="PG655" s="2" t="s">
        <v>220</v>
      </c>
      <c r="PH655" s="2" t="s">
        <v>220</v>
      </c>
      <c r="PI655" s="2" t="s">
        <v>232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>
        <v>101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</row>
    <row r="656">
      <c r="A656" s="2" t="s">
        <v>4517</v>
      </c>
      <c r="B656" s="2" t="s">
        <v>209</v>
      </c>
      <c r="C656" s="2" t="s">
        <v>4347</v>
      </c>
      <c r="D656" s="2" t="s">
        <v>2394</v>
      </c>
      <c r="E656" s="2" t="s">
        <v>2533</v>
      </c>
      <c r="F656" s="2" t="s">
        <v>4507</v>
      </c>
      <c r="G656" s="2" t="s">
        <v>4507</v>
      </c>
      <c r="H656" s="2" t="s">
        <v>4507</v>
      </c>
      <c r="I656" s="2" t="s">
        <v>4508</v>
      </c>
      <c r="J656" s="2" t="s">
        <v>282</v>
      </c>
      <c r="K656" s="2" t="s">
        <v>1074</v>
      </c>
      <c r="L656" s="3">
        <v>45.71</v>
      </c>
      <c r="M656" s="3">
        <v>48</v>
      </c>
      <c r="N656" s="3">
        <v>99.99</v>
      </c>
      <c r="O656" s="2" t="s">
        <v>217</v>
      </c>
      <c r="P656" s="2" t="s">
        <v>538</v>
      </c>
      <c r="Q656" s="2" t="s">
        <v>219</v>
      </c>
      <c r="R656" s="2" t="s">
        <v>220</v>
      </c>
      <c r="S656" s="2" t="s">
        <v>4514</v>
      </c>
      <c r="T656" s="2" t="s">
        <v>220</v>
      </c>
      <c r="U656" s="2" t="s">
        <v>223</v>
      </c>
      <c r="V656" s="2" t="s">
        <v>843</v>
      </c>
      <c r="W656" s="2" t="s">
        <v>845</v>
      </c>
      <c r="X656" s="2" t="s">
        <v>220</v>
      </c>
      <c r="Y656" s="2" t="s">
        <v>546</v>
      </c>
      <c r="Z656" s="4">
        <v>48</v>
      </c>
      <c r="AA656" s="4">
        <f>=ROUNDDOWN(16,0)</f>
      </c>
      <c r="AB656" s="5">
        <v>3</v>
      </c>
      <c r="AC656" s="2" t="s">
        <v>220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>
        <v>4</v>
      </c>
      <c r="AQ656" s="8">
        <v>150.24</v>
      </c>
      <c r="AR656" s="4">
        <v>2</v>
      </c>
      <c r="AS656" s="8">
        <v>103.68</v>
      </c>
      <c r="AT656" s="7">
        <v>1</v>
      </c>
      <c r="AU656" s="7">
        <v>0.4491</v>
      </c>
      <c r="AV656" s="4" t="s">
        <v>220</v>
      </c>
      <c r="AW656" s="8" t="s">
        <v>220</v>
      </c>
      <c r="AX656" s="4" t="s">
        <v>220</v>
      </c>
      <c r="AY656" s="8" t="s">
        <v>220</v>
      </c>
      <c r="AZ656" s="7" t="s">
        <v>220</v>
      </c>
      <c r="BA656" s="7" t="s">
        <v>220</v>
      </c>
      <c r="BB656" s="7">
        <v>0.7631</v>
      </c>
      <c r="BC656" s="4" t="s">
        <v>220</v>
      </c>
      <c r="BD656" s="8" t="s">
        <v>220</v>
      </c>
      <c r="BE656" s="4" t="s">
        <v>220</v>
      </c>
      <c r="BF656" s="8" t="s">
        <v>220</v>
      </c>
      <c r="BG656" s="7" t="s">
        <v>220</v>
      </c>
      <c r="BH656" s="7" t="s">
        <v>220</v>
      </c>
      <c r="BI656" s="7" t="s">
        <v>220</v>
      </c>
      <c r="BJ656" s="4">
        <v>4</v>
      </c>
      <c r="BK656" s="8">
        <v>150.24</v>
      </c>
      <c r="BL656" s="2" t="s">
        <v>4518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254</v>
      </c>
      <c r="BV656" s="2" t="s">
        <v>217</v>
      </c>
      <c r="BW656" s="2" t="s">
        <v>220</v>
      </c>
      <c r="BX656" s="2" t="s">
        <v>220</v>
      </c>
      <c r="BY656" s="2" t="s">
        <v>232</v>
      </c>
      <c r="BZ656" s="2" t="s">
        <v>220</v>
      </c>
      <c r="CA656" s="4"/>
      <c r="CB656" s="8"/>
      <c r="CC656" s="4"/>
      <c r="CD656" s="8"/>
      <c r="CE656" s="7"/>
      <c r="CF656" s="7"/>
      <c r="CG656" s="2" t="s">
        <v>230</v>
      </c>
      <c r="CH656" s="2" t="s">
        <v>217</v>
      </c>
      <c r="CI656" s="2" t="s">
        <v>375</v>
      </c>
      <c r="CJ656" s="2" t="s">
        <v>324</v>
      </c>
      <c r="CK656" s="2" t="s">
        <v>232</v>
      </c>
      <c r="CL656" s="2" t="s">
        <v>220</v>
      </c>
      <c r="CM656" s="4"/>
      <c r="CN656" s="8"/>
      <c r="CO656" s="4"/>
      <c r="CP656" s="8"/>
      <c r="CQ656" s="7"/>
      <c r="CR656" s="7"/>
      <c r="CS656" s="2" t="s">
        <v>230</v>
      </c>
      <c r="CT656" s="2" t="s">
        <v>217</v>
      </c>
      <c r="CU656" s="2" t="s">
        <v>367</v>
      </c>
      <c r="CV656" s="2" t="s">
        <v>1925</v>
      </c>
      <c r="CW656" s="2" t="s">
        <v>232</v>
      </c>
      <c r="CX656" s="2" t="s">
        <v>220</v>
      </c>
      <c r="CY656" s="4">
        <v>1</v>
      </c>
      <c r="CZ656" s="8">
        <v>51.84</v>
      </c>
      <c r="DA656" s="4">
        <v>2</v>
      </c>
      <c r="DB656" s="8">
        <v>103.68</v>
      </c>
      <c r="DC656" s="7">
        <v>-0.5</v>
      </c>
      <c r="DD656" s="7">
        <v>-0.5</v>
      </c>
      <c r="DE656" s="2" t="s">
        <v>230</v>
      </c>
      <c r="DF656" s="2" t="s">
        <v>217</v>
      </c>
      <c r="DG656" s="2" t="s">
        <v>1752</v>
      </c>
      <c r="DH656" s="2" t="s">
        <v>368</v>
      </c>
      <c r="DI656" s="2" t="s">
        <v>232</v>
      </c>
      <c r="DJ656" s="2" t="s">
        <v>220</v>
      </c>
      <c r="DK656" s="4"/>
      <c r="DL656" s="8"/>
      <c r="DM656" s="4"/>
      <c r="DN656" s="8"/>
      <c r="DO656" s="7"/>
      <c r="DP656" s="7"/>
      <c r="DQ656" s="2" t="s">
        <v>230</v>
      </c>
      <c r="DR656" s="2" t="s">
        <v>217</v>
      </c>
      <c r="DS656" s="2" t="s">
        <v>4352</v>
      </c>
      <c r="DT656" s="2" t="s">
        <v>382</v>
      </c>
      <c r="DU656" s="2" t="s">
        <v>232</v>
      </c>
      <c r="DV656" s="2" t="s">
        <v>220</v>
      </c>
      <c r="DW656" s="4">
        <v>2</v>
      </c>
      <c r="DX656" s="8">
        <v>48</v>
      </c>
      <c r="DY656" s="4"/>
      <c r="DZ656" s="8"/>
      <c r="EA656" s="7"/>
      <c r="EB656" s="7"/>
      <c r="EC656" s="2" t="s">
        <v>230</v>
      </c>
      <c r="ED656" s="2" t="s">
        <v>217</v>
      </c>
      <c r="EE656" s="2" t="s">
        <v>4353</v>
      </c>
      <c r="EF656" s="2" t="s">
        <v>777</v>
      </c>
      <c r="EG656" s="2" t="s">
        <v>232</v>
      </c>
      <c r="EH656" s="2" t="s">
        <v>220</v>
      </c>
      <c r="EI656" s="4"/>
      <c r="EJ656" s="8"/>
      <c r="EK656" s="4"/>
      <c r="EL656" s="8"/>
      <c r="EM656" s="7"/>
      <c r="EN656" s="7"/>
      <c r="EO656" s="2" t="s">
        <v>230</v>
      </c>
      <c r="EP656" s="2" t="s">
        <v>217</v>
      </c>
      <c r="EQ656" s="2" t="s">
        <v>4354</v>
      </c>
      <c r="ER656" s="2" t="s">
        <v>2117</v>
      </c>
      <c r="ES656" s="2" t="s">
        <v>232</v>
      </c>
      <c r="ET656" s="2" t="s">
        <v>220</v>
      </c>
      <c r="EU656" s="4">
        <v>1</v>
      </c>
      <c r="EV656" s="8">
        <v>50.4</v>
      </c>
      <c r="EW656" s="4"/>
      <c r="EX656" s="8"/>
      <c r="EY656" s="7"/>
      <c r="EZ656" s="7"/>
      <c r="FA656" s="2" t="s">
        <v>230</v>
      </c>
      <c r="FB656" s="2" t="s">
        <v>217</v>
      </c>
      <c r="FC656" s="2" t="s">
        <v>3630</v>
      </c>
      <c r="FD656" s="2" t="s">
        <v>2041</v>
      </c>
      <c r="FE656" s="2" t="s">
        <v>232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254</v>
      </c>
      <c r="FN656" s="2" t="s">
        <v>217</v>
      </c>
      <c r="FO656" s="2" t="s">
        <v>220</v>
      </c>
      <c r="FP656" s="2" t="s">
        <v>220</v>
      </c>
      <c r="FQ656" s="2" t="s">
        <v>232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230</v>
      </c>
      <c r="FZ656" s="2" t="s">
        <v>217</v>
      </c>
      <c r="GA656" s="2" t="s">
        <v>1081</v>
      </c>
      <c r="GB656" s="2" t="s">
        <v>3628</v>
      </c>
      <c r="GC656" s="2" t="s">
        <v>232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277</v>
      </c>
      <c r="GL656" s="2" t="s">
        <v>217</v>
      </c>
      <c r="GM656" s="2" t="s">
        <v>220</v>
      </c>
      <c r="GN656" s="2" t="s">
        <v>220</v>
      </c>
      <c r="GO656" s="2" t="s">
        <v>232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277</v>
      </c>
      <c r="GX656" s="2" t="s">
        <v>217</v>
      </c>
      <c r="GY656" s="2" t="s">
        <v>220</v>
      </c>
      <c r="GZ656" s="2" t="s">
        <v>220</v>
      </c>
      <c r="HA656" s="2" t="s">
        <v>232</v>
      </c>
      <c r="HB656" s="2" t="s">
        <v>220</v>
      </c>
      <c r="HC656" s="4"/>
      <c r="HD656" s="8"/>
      <c r="HE656" s="4"/>
      <c r="HF656" s="8"/>
      <c r="HG656" s="7"/>
      <c r="HH656" s="7"/>
      <c r="HI656" s="2" t="s">
        <v>254</v>
      </c>
      <c r="HJ656" s="2" t="s">
        <v>217</v>
      </c>
      <c r="HK656" s="2" t="s">
        <v>220</v>
      </c>
      <c r="HL656" s="2" t="s">
        <v>220</v>
      </c>
      <c r="HM656" s="2" t="s">
        <v>232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230</v>
      </c>
      <c r="HV656" s="2" t="s">
        <v>217</v>
      </c>
      <c r="HW656" s="2" t="s">
        <v>3159</v>
      </c>
      <c r="HX656" s="2" t="s">
        <v>220</v>
      </c>
      <c r="HY656" s="2" t="s">
        <v>232</v>
      </c>
      <c r="HZ656" s="2" t="s">
        <v>220</v>
      </c>
      <c r="IA656" s="4"/>
      <c r="IB656" s="8"/>
      <c r="IC656" s="4"/>
      <c r="ID656" s="8"/>
      <c r="IE656" s="7"/>
      <c r="IF656" s="7"/>
      <c r="IG656" s="2" t="s">
        <v>230</v>
      </c>
      <c r="IH656" s="2" t="s">
        <v>217</v>
      </c>
      <c r="II656" s="2" t="s">
        <v>546</v>
      </c>
      <c r="IJ656" s="2" t="s">
        <v>1255</v>
      </c>
      <c r="IK656" s="2" t="s">
        <v>232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277</v>
      </c>
      <c r="IT656" s="2" t="s">
        <v>217</v>
      </c>
      <c r="IU656" s="2" t="s">
        <v>220</v>
      </c>
      <c r="IV656" s="2" t="s">
        <v>220</v>
      </c>
      <c r="IW656" s="2" t="s">
        <v>232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254</v>
      </c>
      <c r="JF656" s="2" t="s">
        <v>217</v>
      </c>
      <c r="JG656" s="2" t="s">
        <v>220</v>
      </c>
      <c r="JH656" s="2" t="s">
        <v>220</v>
      </c>
      <c r="JI656" s="2" t="s">
        <v>232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277</v>
      </c>
      <c r="JR656" s="2" t="s">
        <v>217</v>
      </c>
      <c r="JS656" s="2" t="s">
        <v>220</v>
      </c>
      <c r="JT656" s="2" t="s">
        <v>220</v>
      </c>
      <c r="JU656" s="2" t="s">
        <v>232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277</v>
      </c>
      <c r="KD656" s="2" t="s">
        <v>217</v>
      </c>
      <c r="KE656" s="2" t="s">
        <v>220</v>
      </c>
      <c r="KF656" s="2" t="s">
        <v>220</v>
      </c>
      <c r="KG656" s="2" t="s">
        <v>232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277</v>
      </c>
      <c r="KP656" s="2" t="s">
        <v>217</v>
      </c>
      <c r="KQ656" s="2" t="s">
        <v>220</v>
      </c>
      <c r="KR656" s="2" t="s">
        <v>220</v>
      </c>
      <c r="KS656" s="2" t="s">
        <v>232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268</v>
      </c>
      <c r="LB656" s="2" t="s">
        <v>217</v>
      </c>
      <c r="LC656" s="2" t="s">
        <v>220</v>
      </c>
      <c r="LD656" s="2" t="s">
        <v>220</v>
      </c>
      <c r="LE656" s="2" t="s">
        <v>232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254</v>
      </c>
      <c r="LN656" s="2" t="s">
        <v>217</v>
      </c>
      <c r="LO656" s="2" t="s">
        <v>220</v>
      </c>
      <c r="LP656" s="2" t="s">
        <v>220</v>
      </c>
      <c r="LQ656" s="2" t="s">
        <v>232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270</v>
      </c>
      <c r="MA656" s="2" t="s">
        <v>886</v>
      </c>
      <c r="MB656" s="2" t="s">
        <v>220</v>
      </c>
      <c r="MC656" s="2" t="s">
        <v>232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230</v>
      </c>
      <c r="ML656" s="2" t="s">
        <v>270</v>
      </c>
      <c r="MM656" s="2" t="s">
        <v>421</v>
      </c>
      <c r="MN656" s="2" t="s">
        <v>1068</v>
      </c>
      <c r="MO656" s="2" t="s">
        <v>232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230</v>
      </c>
      <c r="MX656" s="2" t="s">
        <v>274</v>
      </c>
      <c r="MY656" s="2" t="s">
        <v>517</v>
      </c>
      <c r="MZ656" s="2" t="s">
        <v>3096</v>
      </c>
      <c r="NA656" s="2" t="s">
        <v>232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268</v>
      </c>
      <c r="NJ656" s="2" t="s">
        <v>217</v>
      </c>
      <c r="NK656" s="2" t="s">
        <v>220</v>
      </c>
      <c r="NL656" s="2" t="s">
        <v>220</v>
      </c>
      <c r="NM656" s="2" t="s">
        <v>232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277</v>
      </c>
      <c r="NV656" s="2" t="s">
        <v>217</v>
      </c>
      <c r="NW656" s="2" t="s">
        <v>220</v>
      </c>
      <c r="NX656" s="2" t="s">
        <v>220</v>
      </c>
      <c r="NY656" s="2" t="s">
        <v>232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220</v>
      </c>
      <c r="OI656" s="2" t="s">
        <v>220</v>
      </c>
      <c r="OJ656" s="2" t="s">
        <v>220</v>
      </c>
      <c r="OK656" s="2" t="s">
        <v>220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220</v>
      </c>
      <c r="OT656" s="2" t="s">
        <v>220</v>
      </c>
      <c r="OU656" s="2" t="s">
        <v>220</v>
      </c>
      <c r="OV656" s="2" t="s">
        <v>220</v>
      </c>
      <c r="OW656" s="2" t="s">
        <v>220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277</v>
      </c>
      <c r="PF656" s="2" t="s">
        <v>217</v>
      </c>
      <c r="PG656" s="2" t="s">
        <v>220</v>
      </c>
      <c r="PH656" s="2" t="s">
        <v>220</v>
      </c>
      <c r="PI656" s="2" t="s">
        <v>232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220</v>
      </c>
      <c r="PS656" s="2" t="s">
        <v>220</v>
      </c>
      <c r="PT656" s="2" t="s">
        <v>220</v>
      </c>
      <c r="PU656" s="2" t="s">
        <v>220</v>
      </c>
      <c r="PV656" s="2" t="s">
        <v>220</v>
      </c>
      <c r="PW656" s="4">
        <v>48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</row>
    <row r="657">
      <c r="A657" s="2" t="s">
        <v>4519</v>
      </c>
      <c r="B657" s="2" t="s">
        <v>209</v>
      </c>
      <c r="C657" s="2" t="s">
        <v>4347</v>
      </c>
      <c r="D657" s="2" t="s">
        <v>2394</v>
      </c>
      <c r="E657" s="2" t="s">
        <v>2533</v>
      </c>
      <c r="F657" s="2" t="s">
        <v>4520</v>
      </c>
      <c r="G657" s="2" t="s">
        <v>4520</v>
      </c>
      <c r="H657" s="2" t="s">
        <v>4520</v>
      </c>
      <c r="I657" s="2" t="s">
        <v>4521</v>
      </c>
      <c r="J657" s="2" t="s">
        <v>215</v>
      </c>
      <c r="K657" s="2" t="s">
        <v>1583</v>
      </c>
      <c r="L657" s="3">
        <v>28.75</v>
      </c>
      <c r="M657" s="3">
        <v>30.19</v>
      </c>
      <c r="N657" s="3">
        <v>59.99</v>
      </c>
      <c r="O657" s="2" t="s">
        <v>217</v>
      </c>
      <c r="P657" s="2" t="s">
        <v>538</v>
      </c>
      <c r="Q657" s="2" t="s">
        <v>219</v>
      </c>
      <c r="R657" s="2" t="s">
        <v>220</v>
      </c>
      <c r="S657" s="2" t="s">
        <v>4522</v>
      </c>
      <c r="T657" s="2" t="s">
        <v>220</v>
      </c>
      <c r="U657" s="2" t="s">
        <v>223</v>
      </c>
      <c r="V657" s="2" t="s">
        <v>843</v>
      </c>
      <c r="W657" s="2" t="s">
        <v>2965</v>
      </c>
      <c r="X657" s="2" t="s">
        <v>1234</v>
      </c>
      <c r="Y657" s="2" t="s">
        <v>910</v>
      </c>
      <c r="Z657" s="4">
        <v>121</v>
      </c>
      <c r="AA657" s="4">
        <f>=ROUNDDOWN({0},0)</f>
      </c>
      <c r="AB657" s="5"/>
      <c r="AC657" s="2" t="s">
        <v>220</v>
      </c>
      <c r="AD657" s="4"/>
      <c r="AE657" s="4"/>
      <c r="AF657" s="6"/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/>
      <c r="AQ657" s="8"/>
      <c r="AR657" s="4">
        <v>3</v>
      </c>
      <c r="AS657" s="8">
        <v>65.82</v>
      </c>
      <c r="AT657" s="7">
        <v>-1</v>
      </c>
      <c r="AU657" s="7">
        <v>-1</v>
      </c>
      <c r="AV657" s="4" t="s">
        <v>220</v>
      </c>
      <c r="AW657" s="8" t="s">
        <v>220</v>
      </c>
      <c r="AX657" s="4">
        <v>12</v>
      </c>
      <c r="AY657" s="8">
        <v>341.62</v>
      </c>
      <c r="AZ657" s="7" t="s">
        <v>220</v>
      </c>
      <c r="BA657" s="7" t="s">
        <v>220</v>
      </c>
      <c r="BB657" s="7"/>
      <c r="BC657" s="4" t="s">
        <v>220</v>
      </c>
      <c r="BD657" s="8" t="s">
        <v>220</v>
      </c>
      <c r="BE657" s="4">
        <v>21</v>
      </c>
      <c r="BF657" s="8">
        <v>611.37</v>
      </c>
      <c r="BG657" s="7" t="s">
        <v>220</v>
      </c>
      <c r="BH657" s="7" t="s">
        <v>220</v>
      </c>
      <c r="BI657" s="7"/>
      <c r="BJ657" s="4"/>
      <c r="BK657" s="8"/>
      <c r="BL657" s="2" t="s">
        <v>4462</v>
      </c>
      <c r="BM657" s="7"/>
      <c r="BN657" s="7"/>
      <c r="BO657" s="4"/>
      <c r="BP657" s="8"/>
      <c r="BQ657" s="4"/>
      <c r="BR657" s="8"/>
      <c r="BS657" s="7"/>
      <c r="BT657" s="7"/>
      <c r="BU657" s="2" t="s">
        <v>220</v>
      </c>
      <c r="BV657" s="2" t="s">
        <v>220</v>
      </c>
      <c r="BW657" s="2" t="s">
        <v>220</v>
      </c>
      <c r="BX657" s="2" t="s">
        <v>220</v>
      </c>
      <c r="BY657" s="2" t="s">
        <v>220</v>
      </c>
      <c r="BZ657" s="2" t="s">
        <v>220</v>
      </c>
      <c r="CA657" s="4"/>
      <c r="CB657" s="8"/>
      <c r="CC657" s="4"/>
      <c r="CD657" s="8"/>
      <c r="CE657" s="7"/>
      <c r="CF657" s="7"/>
      <c r="CG657" s="2" t="s">
        <v>230</v>
      </c>
      <c r="CH657" s="2" t="s">
        <v>217</v>
      </c>
      <c r="CI657" s="2" t="s">
        <v>800</v>
      </c>
      <c r="CJ657" s="2" t="s">
        <v>220</v>
      </c>
      <c r="CK657" s="2" t="s">
        <v>232</v>
      </c>
      <c r="CL657" s="2" t="s">
        <v>220</v>
      </c>
      <c r="CM657" s="4"/>
      <c r="CN657" s="8"/>
      <c r="CO657" s="4"/>
      <c r="CP657" s="8"/>
      <c r="CQ657" s="7"/>
      <c r="CR657" s="7"/>
      <c r="CS657" s="2" t="s">
        <v>230</v>
      </c>
      <c r="CT657" s="2" t="s">
        <v>217</v>
      </c>
      <c r="CU657" s="2" t="s">
        <v>367</v>
      </c>
      <c r="CV657" s="2" t="s">
        <v>1747</v>
      </c>
      <c r="CW657" s="2" t="s">
        <v>232</v>
      </c>
      <c r="CX657" s="2" t="s">
        <v>220</v>
      </c>
      <c r="CY657" s="4"/>
      <c r="CZ657" s="8"/>
      <c r="DA657" s="4"/>
      <c r="DB657" s="8"/>
      <c r="DC657" s="7"/>
      <c r="DD657" s="7"/>
      <c r="DE657" s="2" t="s">
        <v>230</v>
      </c>
      <c r="DF657" s="2" t="s">
        <v>217</v>
      </c>
      <c r="DG657" s="2" t="s">
        <v>880</v>
      </c>
      <c r="DH657" s="2" t="s">
        <v>393</v>
      </c>
      <c r="DI657" s="2" t="s">
        <v>232</v>
      </c>
      <c r="DJ657" s="2" t="s">
        <v>220</v>
      </c>
      <c r="DK657" s="4"/>
      <c r="DL657" s="8"/>
      <c r="DM657" s="4"/>
      <c r="DN657" s="8"/>
      <c r="DO657" s="7"/>
      <c r="DP657" s="7"/>
      <c r="DQ657" s="2" t="s">
        <v>230</v>
      </c>
      <c r="DR657" s="2" t="s">
        <v>217</v>
      </c>
      <c r="DS657" s="2" t="s">
        <v>561</v>
      </c>
      <c r="DT657" s="2" t="s">
        <v>2041</v>
      </c>
      <c r="DU657" s="2" t="s">
        <v>232</v>
      </c>
      <c r="DV657" s="2" t="s">
        <v>220</v>
      </c>
      <c r="DW657" s="4"/>
      <c r="DX657" s="8"/>
      <c r="DY657" s="4">
        <v>1</v>
      </c>
      <c r="DZ657" s="8">
        <v>15.1</v>
      </c>
      <c r="EA657" s="7">
        <v>-1</v>
      </c>
      <c r="EB657" s="7">
        <v>-1</v>
      </c>
      <c r="EC657" s="2" t="s">
        <v>230</v>
      </c>
      <c r="ED657" s="2" t="s">
        <v>217</v>
      </c>
      <c r="EE657" s="2" t="s">
        <v>4153</v>
      </c>
      <c r="EF657" s="2" t="s">
        <v>1352</v>
      </c>
      <c r="EG657" s="2" t="s">
        <v>269</v>
      </c>
      <c r="EH657" s="2" t="s">
        <v>220</v>
      </c>
      <c r="EI657" s="4"/>
      <c r="EJ657" s="8"/>
      <c r="EK657" s="4"/>
      <c r="EL657" s="8"/>
      <c r="EM657" s="7"/>
      <c r="EN657" s="7"/>
      <c r="EO657" s="2" t="s">
        <v>230</v>
      </c>
      <c r="EP657" s="2" t="s">
        <v>217</v>
      </c>
      <c r="EQ657" s="2" t="s">
        <v>369</v>
      </c>
      <c r="ER657" s="2" t="s">
        <v>365</v>
      </c>
      <c r="ES657" s="2" t="s">
        <v>232</v>
      </c>
      <c r="ET657" s="2" t="s">
        <v>220</v>
      </c>
      <c r="EU657" s="4"/>
      <c r="EV657" s="8"/>
      <c r="EW657" s="4">
        <v>2</v>
      </c>
      <c r="EX657" s="8">
        <v>50.72</v>
      </c>
      <c r="EY657" s="7">
        <v>-1</v>
      </c>
      <c r="EZ657" s="7">
        <v>-1</v>
      </c>
      <c r="FA657" s="2" t="s">
        <v>230</v>
      </c>
      <c r="FB657" s="2" t="s">
        <v>217</v>
      </c>
      <c r="FC657" s="2" t="s">
        <v>4415</v>
      </c>
      <c r="FD657" s="2" t="s">
        <v>1811</v>
      </c>
      <c r="FE657" s="2" t="s">
        <v>232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230</v>
      </c>
      <c r="FN657" s="2" t="s">
        <v>217</v>
      </c>
      <c r="FO657" s="2" t="s">
        <v>1352</v>
      </c>
      <c r="FP657" s="2" t="s">
        <v>1119</v>
      </c>
      <c r="FQ657" s="2" t="s">
        <v>232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220</v>
      </c>
      <c r="FZ657" s="2" t="s">
        <v>220</v>
      </c>
      <c r="GA657" s="2" t="s">
        <v>220</v>
      </c>
      <c r="GB657" s="2" t="s">
        <v>220</v>
      </c>
      <c r="GC657" s="2" t="s">
        <v>220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220</v>
      </c>
      <c r="GM657" s="2" t="s">
        <v>220</v>
      </c>
      <c r="GN657" s="2" t="s">
        <v>220</v>
      </c>
      <c r="GO657" s="2" t="s">
        <v>220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220</v>
      </c>
      <c r="GY657" s="2" t="s">
        <v>220</v>
      </c>
      <c r="GZ657" s="2" t="s">
        <v>220</v>
      </c>
      <c r="HA657" s="2" t="s">
        <v>220</v>
      </c>
      <c r="HB657" s="2" t="s">
        <v>220</v>
      </c>
      <c r="HC657" s="4"/>
      <c r="HD657" s="8"/>
      <c r="HE657" s="4"/>
      <c r="HF657" s="8"/>
      <c r="HG657" s="7"/>
      <c r="HH657" s="7"/>
      <c r="HI657" s="2" t="s">
        <v>220</v>
      </c>
      <c r="HJ657" s="2" t="s">
        <v>220</v>
      </c>
      <c r="HK657" s="2" t="s">
        <v>220</v>
      </c>
      <c r="HL657" s="2" t="s">
        <v>220</v>
      </c>
      <c r="HM657" s="2" t="s">
        <v>220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230</v>
      </c>
      <c r="HV657" s="2" t="s">
        <v>217</v>
      </c>
      <c r="HW657" s="2" t="s">
        <v>599</v>
      </c>
      <c r="HX657" s="2" t="s">
        <v>220</v>
      </c>
      <c r="HY657" s="2" t="s">
        <v>232</v>
      </c>
      <c r="HZ657" s="2" t="s">
        <v>220</v>
      </c>
      <c r="IA657" s="4"/>
      <c r="IB657" s="8"/>
      <c r="IC657" s="4"/>
      <c r="ID657" s="8"/>
      <c r="IE657" s="7"/>
      <c r="IF657" s="7"/>
      <c r="IG657" s="2" t="s">
        <v>230</v>
      </c>
      <c r="IH657" s="2" t="s">
        <v>217</v>
      </c>
      <c r="II657" s="2" t="s">
        <v>561</v>
      </c>
      <c r="IJ657" s="2" t="s">
        <v>220</v>
      </c>
      <c r="IK657" s="2" t="s">
        <v>232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220</v>
      </c>
      <c r="IU657" s="2" t="s">
        <v>220</v>
      </c>
      <c r="IV657" s="2" t="s">
        <v>220</v>
      </c>
      <c r="IW657" s="2" t="s">
        <v>220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220</v>
      </c>
      <c r="JF657" s="2" t="s">
        <v>220</v>
      </c>
      <c r="JG657" s="2" t="s">
        <v>220</v>
      </c>
      <c r="JH657" s="2" t="s">
        <v>220</v>
      </c>
      <c r="JI657" s="2" t="s">
        <v>220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220</v>
      </c>
      <c r="JR657" s="2" t="s">
        <v>220</v>
      </c>
      <c r="JS657" s="2" t="s">
        <v>220</v>
      </c>
      <c r="JT657" s="2" t="s">
        <v>220</v>
      </c>
      <c r="JU657" s="2" t="s">
        <v>220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220</v>
      </c>
      <c r="KD657" s="2" t="s">
        <v>220</v>
      </c>
      <c r="KE657" s="2" t="s">
        <v>220</v>
      </c>
      <c r="KF657" s="2" t="s">
        <v>220</v>
      </c>
      <c r="KG657" s="2" t="s">
        <v>220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220</v>
      </c>
      <c r="KP657" s="2" t="s">
        <v>220</v>
      </c>
      <c r="KQ657" s="2" t="s">
        <v>220</v>
      </c>
      <c r="KR657" s="2" t="s">
        <v>220</v>
      </c>
      <c r="KS657" s="2" t="s">
        <v>220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220</v>
      </c>
      <c r="LC657" s="2" t="s">
        <v>220</v>
      </c>
      <c r="LD657" s="2" t="s">
        <v>220</v>
      </c>
      <c r="LE657" s="2" t="s">
        <v>220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230</v>
      </c>
      <c r="LN657" s="2" t="s">
        <v>217</v>
      </c>
      <c r="LO657" s="2" t="s">
        <v>569</v>
      </c>
      <c r="LP657" s="2" t="s">
        <v>1802</v>
      </c>
      <c r="LQ657" s="2" t="s">
        <v>232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220</v>
      </c>
      <c r="MA657" s="2" t="s">
        <v>220</v>
      </c>
      <c r="MB657" s="2" t="s">
        <v>220</v>
      </c>
      <c r="MC657" s="2" t="s">
        <v>220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220</v>
      </c>
      <c r="MM657" s="2" t="s">
        <v>220</v>
      </c>
      <c r="MN657" s="2" t="s">
        <v>220</v>
      </c>
      <c r="MO657" s="2" t="s">
        <v>220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230</v>
      </c>
      <c r="MX657" s="2" t="s">
        <v>270</v>
      </c>
      <c r="MY657" s="2" t="s">
        <v>805</v>
      </c>
      <c r="MZ657" s="2" t="s">
        <v>1331</v>
      </c>
      <c r="NA657" s="2" t="s">
        <v>232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220</v>
      </c>
      <c r="NJ657" s="2" t="s">
        <v>220</v>
      </c>
      <c r="NK657" s="2" t="s">
        <v>220</v>
      </c>
      <c r="NL657" s="2" t="s">
        <v>220</v>
      </c>
      <c r="NM657" s="2" t="s">
        <v>220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220</v>
      </c>
      <c r="NW657" s="2" t="s">
        <v>220</v>
      </c>
      <c r="NX657" s="2" t="s">
        <v>220</v>
      </c>
      <c r="NY657" s="2" t="s">
        <v>220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220</v>
      </c>
      <c r="OI657" s="2" t="s">
        <v>220</v>
      </c>
      <c r="OJ657" s="2" t="s">
        <v>220</v>
      </c>
      <c r="OK657" s="2" t="s">
        <v>220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220</v>
      </c>
      <c r="OT657" s="2" t="s">
        <v>220</v>
      </c>
      <c r="OU657" s="2" t="s">
        <v>220</v>
      </c>
      <c r="OV657" s="2" t="s">
        <v>220</v>
      </c>
      <c r="OW657" s="2" t="s">
        <v>220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220</v>
      </c>
      <c r="PF657" s="2" t="s">
        <v>220</v>
      </c>
      <c r="PG657" s="2" t="s">
        <v>220</v>
      </c>
      <c r="PH657" s="2" t="s">
        <v>220</v>
      </c>
      <c r="PI657" s="2" t="s">
        <v>220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220</v>
      </c>
      <c r="PR657" s="2" t="s">
        <v>220</v>
      </c>
      <c r="PS657" s="2" t="s">
        <v>220</v>
      </c>
      <c r="PT657" s="2" t="s">
        <v>220</v>
      </c>
      <c r="PU657" s="2" t="s">
        <v>220</v>
      </c>
      <c r="PV657" s="2" t="s">
        <v>220</v>
      </c>
      <c r="PW657" s="4">
        <v>29</v>
      </c>
      <c r="PX657" s="4">
        <v>92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</row>
    <row r="658">
      <c r="A658" s="2" t="s">
        <v>4523</v>
      </c>
      <c r="B658" s="2" t="s">
        <v>209</v>
      </c>
      <c r="C658" s="2" t="s">
        <v>4347</v>
      </c>
      <c r="D658" s="2" t="s">
        <v>2394</v>
      </c>
      <c r="E658" s="2" t="s">
        <v>2533</v>
      </c>
      <c r="F658" s="2" t="s">
        <v>4520</v>
      </c>
      <c r="G658" s="2" t="s">
        <v>4520</v>
      </c>
      <c r="H658" s="2" t="s">
        <v>4520</v>
      </c>
      <c r="I658" s="2" t="s">
        <v>4521</v>
      </c>
      <c r="J658" s="2" t="s">
        <v>282</v>
      </c>
      <c r="K658" s="2" t="s">
        <v>1583</v>
      </c>
      <c r="L658" s="3">
        <v>33.33</v>
      </c>
      <c r="M658" s="3">
        <v>35</v>
      </c>
      <c r="N658" s="3">
        <v>69.99</v>
      </c>
      <c r="O658" s="2" t="s">
        <v>217</v>
      </c>
      <c r="P658" s="2" t="s">
        <v>538</v>
      </c>
      <c r="Q658" s="2" t="s">
        <v>219</v>
      </c>
      <c r="R658" s="2" t="s">
        <v>220</v>
      </c>
      <c r="S658" s="2" t="s">
        <v>4522</v>
      </c>
      <c r="T658" s="2" t="s">
        <v>220</v>
      </c>
      <c r="U658" s="2" t="s">
        <v>223</v>
      </c>
      <c r="V658" s="2" t="s">
        <v>843</v>
      </c>
      <c r="W658" s="2" t="s">
        <v>2965</v>
      </c>
      <c r="X658" s="2" t="s">
        <v>1234</v>
      </c>
      <c r="Y658" s="2" t="s">
        <v>910</v>
      </c>
      <c r="Z658" s="4">
        <v>3</v>
      </c>
      <c r="AA658" s="4">
        <f>=ROUNDDOWN({0},0)</f>
      </c>
      <c r="AB658" s="5"/>
      <c r="AC658" s="2" t="s">
        <v>220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/>
      <c r="AQ658" s="8"/>
      <c r="AR658" s="4">
        <v>9</v>
      </c>
      <c r="AS658" s="8">
        <v>275.8</v>
      </c>
      <c r="AT658" s="7">
        <v>-1</v>
      </c>
      <c r="AU658" s="7">
        <v>-1</v>
      </c>
      <c r="AV658" s="4" t="s">
        <v>220</v>
      </c>
      <c r="AW658" s="8" t="s">
        <v>220</v>
      </c>
      <c r="AX658" s="4" t="s">
        <v>220</v>
      </c>
      <c r="AY658" s="8" t="s">
        <v>220</v>
      </c>
      <c r="AZ658" s="7" t="s">
        <v>220</v>
      </c>
      <c r="BA658" s="7" t="s">
        <v>220</v>
      </c>
      <c r="BB658" s="7"/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/>
      <c r="BJ658" s="4"/>
      <c r="BK658" s="8"/>
      <c r="BL658" s="2" t="s">
        <v>4234</v>
      </c>
      <c r="BM658" s="7"/>
      <c r="BN658" s="7"/>
      <c r="BO658" s="4"/>
      <c r="BP658" s="8"/>
      <c r="BQ658" s="4"/>
      <c r="BR658" s="8"/>
      <c r="BS658" s="7"/>
      <c r="BT658" s="7"/>
      <c r="BU658" s="2" t="s">
        <v>220</v>
      </c>
      <c r="BV658" s="2" t="s">
        <v>220</v>
      </c>
      <c r="BW658" s="2" t="s">
        <v>220</v>
      </c>
      <c r="BX658" s="2" t="s">
        <v>220</v>
      </c>
      <c r="BY658" s="2" t="s">
        <v>220</v>
      </c>
      <c r="BZ658" s="2" t="s">
        <v>220</v>
      </c>
      <c r="CA658" s="4"/>
      <c r="CB658" s="8"/>
      <c r="CC658" s="4"/>
      <c r="CD658" s="8"/>
      <c r="CE658" s="7"/>
      <c r="CF658" s="7"/>
      <c r="CG658" s="2" t="s">
        <v>230</v>
      </c>
      <c r="CH658" s="2" t="s">
        <v>270</v>
      </c>
      <c r="CI658" s="2" t="s">
        <v>800</v>
      </c>
      <c r="CJ658" s="2" t="s">
        <v>220</v>
      </c>
      <c r="CK658" s="2" t="s">
        <v>232</v>
      </c>
      <c r="CL658" s="2" t="s">
        <v>220</v>
      </c>
      <c r="CM658" s="4"/>
      <c r="CN658" s="8"/>
      <c r="CO658" s="4"/>
      <c r="CP658" s="8"/>
      <c r="CQ658" s="7"/>
      <c r="CR658" s="7"/>
      <c r="CS658" s="2" t="s">
        <v>230</v>
      </c>
      <c r="CT658" s="2" t="s">
        <v>270</v>
      </c>
      <c r="CU658" s="2" t="s">
        <v>367</v>
      </c>
      <c r="CV658" s="2" t="s">
        <v>1238</v>
      </c>
      <c r="CW658" s="2" t="s">
        <v>232</v>
      </c>
      <c r="CX658" s="2" t="s">
        <v>220</v>
      </c>
      <c r="CY658" s="4"/>
      <c r="CZ658" s="8"/>
      <c r="DA658" s="4"/>
      <c r="DB658" s="8"/>
      <c r="DC658" s="7"/>
      <c r="DD658" s="7"/>
      <c r="DE658" s="2" t="s">
        <v>230</v>
      </c>
      <c r="DF658" s="2" t="s">
        <v>270</v>
      </c>
      <c r="DG658" s="2" t="s">
        <v>880</v>
      </c>
      <c r="DH658" s="2" t="s">
        <v>4174</v>
      </c>
      <c r="DI658" s="2" t="s">
        <v>232</v>
      </c>
      <c r="DJ658" s="2" t="s">
        <v>220</v>
      </c>
      <c r="DK658" s="4"/>
      <c r="DL658" s="8"/>
      <c r="DM658" s="4">
        <v>1</v>
      </c>
      <c r="DN658" s="8">
        <v>35</v>
      </c>
      <c r="DO658" s="7">
        <v>-1</v>
      </c>
      <c r="DP658" s="7">
        <v>-1</v>
      </c>
      <c r="DQ658" s="2" t="s">
        <v>230</v>
      </c>
      <c r="DR658" s="2" t="s">
        <v>270</v>
      </c>
      <c r="DS658" s="2" t="s">
        <v>561</v>
      </c>
      <c r="DT658" s="2" t="s">
        <v>1361</v>
      </c>
      <c r="DU658" s="2" t="s">
        <v>232</v>
      </c>
      <c r="DV658" s="2" t="s">
        <v>220</v>
      </c>
      <c r="DW658" s="4"/>
      <c r="DX658" s="8"/>
      <c r="DY658" s="4">
        <v>1</v>
      </c>
      <c r="DZ658" s="8">
        <v>35</v>
      </c>
      <c r="EA658" s="7">
        <v>-1</v>
      </c>
      <c r="EB658" s="7">
        <v>-1</v>
      </c>
      <c r="EC658" s="2" t="s">
        <v>230</v>
      </c>
      <c r="ED658" s="2" t="s">
        <v>270</v>
      </c>
      <c r="EE658" s="2" t="s">
        <v>4153</v>
      </c>
      <c r="EF658" s="2" t="s">
        <v>878</v>
      </c>
      <c r="EG658" s="2" t="s">
        <v>269</v>
      </c>
      <c r="EH658" s="2" t="s">
        <v>220</v>
      </c>
      <c r="EI658" s="4"/>
      <c r="EJ658" s="8"/>
      <c r="EK658" s="4"/>
      <c r="EL658" s="8"/>
      <c r="EM658" s="7"/>
      <c r="EN658" s="7"/>
      <c r="EO658" s="2" t="s">
        <v>230</v>
      </c>
      <c r="EP658" s="2" t="s">
        <v>270</v>
      </c>
      <c r="EQ658" s="2" t="s">
        <v>369</v>
      </c>
      <c r="ER658" s="2" t="s">
        <v>1977</v>
      </c>
      <c r="ES658" s="2" t="s">
        <v>232</v>
      </c>
      <c r="ET658" s="2" t="s">
        <v>220</v>
      </c>
      <c r="EU658" s="4"/>
      <c r="EV658" s="8"/>
      <c r="EW658" s="4">
        <v>7</v>
      </c>
      <c r="EX658" s="8">
        <v>205.8</v>
      </c>
      <c r="EY658" s="7">
        <v>-1</v>
      </c>
      <c r="EZ658" s="7">
        <v>-1</v>
      </c>
      <c r="FA658" s="2" t="s">
        <v>230</v>
      </c>
      <c r="FB658" s="2" t="s">
        <v>270</v>
      </c>
      <c r="FC658" s="2" t="s">
        <v>4415</v>
      </c>
      <c r="FD658" s="2" t="s">
        <v>4251</v>
      </c>
      <c r="FE658" s="2" t="s">
        <v>232</v>
      </c>
      <c r="FF658" s="2" t="s">
        <v>220</v>
      </c>
      <c r="FG658" s="4"/>
      <c r="FH658" s="8"/>
      <c r="FI658" s="4"/>
      <c r="FJ658" s="8"/>
      <c r="FK658" s="7"/>
      <c r="FL658" s="7"/>
      <c r="FM658" s="2" t="s">
        <v>230</v>
      </c>
      <c r="FN658" s="2" t="s">
        <v>270</v>
      </c>
      <c r="FO658" s="2" t="s">
        <v>1352</v>
      </c>
      <c r="FP658" s="2" t="s">
        <v>517</v>
      </c>
      <c r="FQ658" s="2" t="s">
        <v>232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220</v>
      </c>
      <c r="FZ658" s="2" t="s">
        <v>220</v>
      </c>
      <c r="GA658" s="2" t="s">
        <v>220</v>
      </c>
      <c r="GB658" s="2" t="s">
        <v>220</v>
      </c>
      <c r="GC658" s="2" t="s">
        <v>220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220</v>
      </c>
      <c r="GL658" s="2" t="s">
        <v>220</v>
      </c>
      <c r="GM658" s="2" t="s">
        <v>220</v>
      </c>
      <c r="GN658" s="2" t="s">
        <v>220</v>
      </c>
      <c r="GO658" s="2" t="s">
        <v>220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220</v>
      </c>
      <c r="GY658" s="2" t="s">
        <v>220</v>
      </c>
      <c r="GZ658" s="2" t="s">
        <v>220</v>
      </c>
      <c r="HA658" s="2" t="s">
        <v>220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220</v>
      </c>
      <c r="HJ658" s="2" t="s">
        <v>220</v>
      </c>
      <c r="HK658" s="2" t="s">
        <v>220</v>
      </c>
      <c r="HL658" s="2" t="s">
        <v>220</v>
      </c>
      <c r="HM658" s="2" t="s">
        <v>220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230</v>
      </c>
      <c r="HV658" s="2" t="s">
        <v>270</v>
      </c>
      <c r="HW658" s="2" t="s">
        <v>382</v>
      </c>
      <c r="HX658" s="2" t="s">
        <v>220</v>
      </c>
      <c r="HY658" s="2" t="s">
        <v>232</v>
      </c>
      <c r="HZ658" s="2" t="s">
        <v>220</v>
      </c>
      <c r="IA658" s="4"/>
      <c r="IB658" s="8"/>
      <c r="IC658" s="4"/>
      <c r="ID658" s="8"/>
      <c r="IE658" s="7"/>
      <c r="IF658" s="7"/>
      <c r="IG658" s="2" t="s">
        <v>230</v>
      </c>
      <c r="IH658" s="2" t="s">
        <v>270</v>
      </c>
      <c r="II658" s="2" t="s">
        <v>561</v>
      </c>
      <c r="IJ658" s="2" t="s">
        <v>220</v>
      </c>
      <c r="IK658" s="2" t="s">
        <v>232</v>
      </c>
      <c r="IL658" s="2" t="s">
        <v>220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220</v>
      </c>
      <c r="IU658" s="2" t="s">
        <v>220</v>
      </c>
      <c r="IV658" s="2" t="s">
        <v>220</v>
      </c>
      <c r="IW658" s="2" t="s">
        <v>220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220</v>
      </c>
      <c r="JF658" s="2" t="s">
        <v>220</v>
      </c>
      <c r="JG658" s="2" t="s">
        <v>220</v>
      </c>
      <c r="JH658" s="2" t="s">
        <v>220</v>
      </c>
      <c r="JI658" s="2" t="s">
        <v>220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220</v>
      </c>
      <c r="JR658" s="2" t="s">
        <v>220</v>
      </c>
      <c r="JS658" s="2" t="s">
        <v>220</v>
      </c>
      <c r="JT658" s="2" t="s">
        <v>220</v>
      </c>
      <c r="JU658" s="2" t="s">
        <v>220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220</v>
      </c>
      <c r="KD658" s="2" t="s">
        <v>220</v>
      </c>
      <c r="KE658" s="2" t="s">
        <v>220</v>
      </c>
      <c r="KF658" s="2" t="s">
        <v>220</v>
      </c>
      <c r="KG658" s="2" t="s">
        <v>220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220</v>
      </c>
      <c r="KP658" s="2" t="s">
        <v>220</v>
      </c>
      <c r="KQ658" s="2" t="s">
        <v>220</v>
      </c>
      <c r="KR658" s="2" t="s">
        <v>220</v>
      </c>
      <c r="KS658" s="2" t="s">
        <v>220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220</v>
      </c>
      <c r="LB658" s="2" t="s">
        <v>220</v>
      </c>
      <c r="LC658" s="2" t="s">
        <v>220</v>
      </c>
      <c r="LD658" s="2" t="s">
        <v>220</v>
      </c>
      <c r="LE658" s="2" t="s">
        <v>220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230</v>
      </c>
      <c r="LN658" s="2" t="s">
        <v>270</v>
      </c>
      <c r="LO658" s="2" t="s">
        <v>569</v>
      </c>
      <c r="LP658" s="2" t="s">
        <v>1854</v>
      </c>
      <c r="LQ658" s="2" t="s">
        <v>232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220</v>
      </c>
      <c r="MA658" s="2" t="s">
        <v>220</v>
      </c>
      <c r="MB658" s="2" t="s">
        <v>220</v>
      </c>
      <c r="MC658" s="2" t="s">
        <v>220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220</v>
      </c>
      <c r="MM658" s="2" t="s">
        <v>220</v>
      </c>
      <c r="MN658" s="2" t="s">
        <v>220</v>
      </c>
      <c r="MO658" s="2" t="s">
        <v>220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230</v>
      </c>
      <c r="MX658" s="2" t="s">
        <v>270</v>
      </c>
      <c r="MY658" s="2" t="s">
        <v>805</v>
      </c>
      <c r="MZ658" s="2" t="s">
        <v>1976</v>
      </c>
      <c r="NA658" s="2" t="s">
        <v>232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220</v>
      </c>
      <c r="NJ658" s="2" t="s">
        <v>220</v>
      </c>
      <c r="NK658" s="2" t="s">
        <v>220</v>
      </c>
      <c r="NL658" s="2" t="s">
        <v>220</v>
      </c>
      <c r="NM658" s="2" t="s">
        <v>220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220</v>
      </c>
      <c r="NW658" s="2" t="s">
        <v>220</v>
      </c>
      <c r="NX658" s="2" t="s">
        <v>220</v>
      </c>
      <c r="NY658" s="2" t="s">
        <v>220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220</v>
      </c>
      <c r="OI658" s="2" t="s">
        <v>220</v>
      </c>
      <c r="OJ658" s="2" t="s">
        <v>220</v>
      </c>
      <c r="OK658" s="2" t="s">
        <v>220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220</v>
      </c>
      <c r="OT658" s="2" t="s">
        <v>220</v>
      </c>
      <c r="OU658" s="2" t="s">
        <v>220</v>
      </c>
      <c r="OV658" s="2" t="s">
        <v>220</v>
      </c>
      <c r="OW658" s="2" t="s">
        <v>220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220</v>
      </c>
      <c r="PF658" s="2" t="s">
        <v>220</v>
      </c>
      <c r="PG658" s="2" t="s">
        <v>220</v>
      </c>
      <c r="PH658" s="2" t="s">
        <v>220</v>
      </c>
      <c r="PI658" s="2" t="s">
        <v>220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220</v>
      </c>
      <c r="PR658" s="2" t="s">
        <v>220</v>
      </c>
      <c r="PS658" s="2" t="s">
        <v>220</v>
      </c>
      <c r="PT658" s="2" t="s">
        <v>220</v>
      </c>
      <c r="PU658" s="2" t="s">
        <v>220</v>
      </c>
      <c r="PV658" s="2" t="s">
        <v>220</v>
      </c>
      <c r="PW658" s="4"/>
      <c r="PX658" s="4">
        <v>3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</row>
    <row r="659">
      <c r="A659" s="2" t="s">
        <v>4524</v>
      </c>
      <c r="B659" s="2" t="s">
        <v>209</v>
      </c>
      <c r="C659" s="2" t="s">
        <v>4347</v>
      </c>
      <c r="D659" s="2" t="s">
        <v>2394</v>
      </c>
      <c r="E659" s="2" t="s">
        <v>2533</v>
      </c>
      <c r="F659" s="2" t="s">
        <v>4520</v>
      </c>
      <c r="G659" s="2" t="s">
        <v>4520</v>
      </c>
      <c r="H659" s="2" t="s">
        <v>4520</v>
      </c>
      <c r="I659" s="2" t="s">
        <v>4521</v>
      </c>
      <c r="J659" s="2" t="s">
        <v>215</v>
      </c>
      <c r="K659" s="2" t="s">
        <v>216</v>
      </c>
      <c r="L659" s="3">
        <v>28.75</v>
      </c>
      <c r="M659" s="3">
        <v>30.19</v>
      </c>
      <c r="N659" s="3">
        <v>59.99</v>
      </c>
      <c r="O659" s="2" t="s">
        <v>217</v>
      </c>
      <c r="P659" s="2" t="s">
        <v>538</v>
      </c>
      <c r="Q659" s="2" t="s">
        <v>219</v>
      </c>
      <c r="R659" s="2" t="s">
        <v>220</v>
      </c>
      <c r="S659" s="2" t="s">
        <v>4525</v>
      </c>
      <c r="T659" s="2" t="s">
        <v>220</v>
      </c>
      <c r="U659" s="2" t="s">
        <v>223</v>
      </c>
      <c r="V659" s="2" t="s">
        <v>843</v>
      </c>
      <c r="W659" s="2" t="s">
        <v>2965</v>
      </c>
      <c r="X659" s="2" t="s">
        <v>1234</v>
      </c>
      <c r="Y659" s="2" t="s">
        <v>1300</v>
      </c>
      <c r="Z659" s="4">
        <v>228</v>
      </c>
      <c r="AA659" s="4">
        <f>=ROUNDDOWN({0},0)</f>
      </c>
      <c r="AB659" s="5"/>
      <c r="AC659" s="2" t="s">
        <v>220</v>
      </c>
      <c r="AD659" s="4"/>
      <c r="AE659" s="4"/>
      <c r="AF659" s="6"/>
      <c r="AG659" s="6"/>
      <c r="AH659" s="7">
        <v>1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/>
      <c r="AQ659" s="8"/>
      <c r="AR659" s="4">
        <v>2</v>
      </c>
      <c r="AS659" s="8">
        <v>55.55</v>
      </c>
      <c r="AT659" s="7">
        <v>-1</v>
      </c>
      <c r="AU659" s="7">
        <v>-1</v>
      </c>
      <c r="AV659" s="4" t="s">
        <v>220</v>
      </c>
      <c r="AW659" s="8" t="s">
        <v>220</v>
      </c>
      <c r="AX659" s="4">
        <v>9</v>
      </c>
      <c r="AY659" s="8">
        <v>269.75</v>
      </c>
      <c r="AZ659" s="7" t="s">
        <v>220</v>
      </c>
      <c r="BA659" s="7" t="s">
        <v>220</v>
      </c>
      <c r="BB659" s="7"/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/>
      <c r="BJ659" s="4"/>
      <c r="BK659" s="8"/>
      <c r="BL659" s="2" t="s">
        <v>3099</v>
      </c>
      <c r="BM659" s="7"/>
      <c r="BN659" s="7"/>
      <c r="BO659" s="4"/>
      <c r="BP659" s="8"/>
      <c r="BQ659" s="4"/>
      <c r="BR659" s="8"/>
      <c r="BS659" s="7"/>
      <c r="BT659" s="7"/>
      <c r="BU659" s="2" t="s">
        <v>220</v>
      </c>
      <c r="BV659" s="2" t="s">
        <v>220</v>
      </c>
      <c r="BW659" s="2" t="s">
        <v>220</v>
      </c>
      <c r="BX659" s="2" t="s">
        <v>220</v>
      </c>
      <c r="BY659" s="2" t="s">
        <v>220</v>
      </c>
      <c r="BZ659" s="2" t="s">
        <v>220</v>
      </c>
      <c r="CA659" s="4"/>
      <c r="CB659" s="8"/>
      <c r="CC659" s="4"/>
      <c r="CD659" s="8"/>
      <c r="CE659" s="7"/>
      <c r="CF659" s="7"/>
      <c r="CG659" s="2" t="s">
        <v>230</v>
      </c>
      <c r="CH659" s="2" t="s">
        <v>217</v>
      </c>
      <c r="CI659" s="2" t="s">
        <v>800</v>
      </c>
      <c r="CJ659" s="2" t="s">
        <v>4526</v>
      </c>
      <c r="CK659" s="2" t="s">
        <v>232</v>
      </c>
      <c r="CL659" s="2" t="s">
        <v>220</v>
      </c>
      <c r="CM659" s="4"/>
      <c r="CN659" s="8"/>
      <c r="CO659" s="4"/>
      <c r="CP659" s="8"/>
      <c r="CQ659" s="7"/>
      <c r="CR659" s="7"/>
      <c r="CS659" s="2" t="s">
        <v>230</v>
      </c>
      <c r="CT659" s="2" t="s">
        <v>217</v>
      </c>
      <c r="CU659" s="2" t="s">
        <v>367</v>
      </c>
      <c r="CV659" s="2" t="s">
        <v>1847</v>
      </c>
      <c r="CW659" s="2" t="s">
        <v>232</v>
      </c>
      <c r="CX659" s="2" t="s">
        <v>220</v>
      </c>
      <c r="CY659" s="4"/>
      <c r="CZ659" s="8"/>
      <c r="DA659" s="4"/>
      <c r="DB659" s="8"/>
      <c r="DC659" s="7"/>
      <c r="DD659" s="7"/>
      <c r="DE659" s="2" t="s">
        <v>230</v>
      </c>
      <c r="DF659" s="2" t="s">
        <v>217</v>
      </c>
      <c r="DG659" s="2" t="s">
        <v>880</v>
      </c>
      <c r="DH659" s="2" t="s">
        <v>884</v>
      </c>
      <c r="DI659" s="2" t="s">
        <v>232</v>
      </c>
      <c r="DJ659" s="2" t="s">
        <v>220</v>
      </c>
      <c r="DK659" s="4"/>
      <c r="DL659" s="8"/>
      <c r="DM659" s="4">
        <v>1</v>
      </c>
      <c r="DN659" s="8">
        <v>30.19</v>
      </c>
      <c r="DO659" s="7">
        <v>-1</v>
      </c>
      <c r="DP659" s="7">
        <v>-1</v>
      </c>
      <c r="DQ659" s="2" t="s">
        <v>230</v>
      </c>
      <c r="DR659" s="2" t="s">
        <v>217</v>
      </c>
      <c r="DS659" s="2" t="s">
        <v>561</v>
      </c>
      <c r="DT659" s="2" t="s">
        <v>2152</v>
      </c>
      <c r="DU659" s="2" t="s">
        <v>232</v>
      </c>
      <c r="DV659" s="2" t="s">
        <v>220</v>
      </c>
      <c r="DW659" s="4"/>
      <c r="DX659" s="8"/>
      <c r="DY659" s="4"/>
      <c r="DZ659" s="8"/>
      <c r="EA659" s="7"/>
      <c r="EB659" s="7"/>
      <c r="EC659" s="2" t="s">
        <v>230</v>
      </c>
      <c r="ED659" s="2" t="s">
        <v>217</v>
      </c>
      <c r="EE659" s="2" t="s">
        <v>4153</v>
      </c>
      <c r="EF659" s="2" t="s">
        <v>4415</v>
      </c>
      <c r="EG659" s="2" t="s">
        <v>269</v>
      </c>
      <c r="EH659" s="2" t="s">
        <v>220</v>
      </c>
      <c r="EI659" s="4"/>
      <c r="EJ659" s="8"/>
      <c r="EK659" s="4"/>
      <c r="EL659" s="8"/>
      <c r="EM659" s="7"/>
      <c r="EN659" s="7"/>
      <c r="EO659" s="2" t="s">
        <v>230</v>
      </c>
      <c r="EP659" s="2" t="s">
        <v>217</v>
      </c>
      <c r="EQ659" s="2" t="s">
        <v>369</v>
      </c>
      <c r="ER659" s="2" t="s">
        <v>3759</v>
      </c>
      <c r="ES659" s="2" t="s">
        <v>232</v>
      </c>
      <c r="ET659" s="2" t="s">
        <v>220</v>
      </c>
      <c r="EU659" s="4"/>
      <c r="EV659" s="8"/>
      <c r="EW659" s="4">
        <v>1</v>
      </c>
      <c r="EX659" s="8">
        <v>25.36</v>
      </c>
      <c r="EY659" s="7">
        <v>-1</v>
      </c>
      <c r="EZ659" s="7">
        <v>-1</v>
      </c>
      <c r="FA659" s="2" t="s">
        <v>230</v>
      </c>
      <c r="FB659" s="2" t="s">
        <v>217</v>
      </c>
      <c r="FC659" s="2" t="s">
        <v>4415</v>
      </c>
      <c r="FD659" s="2" t="s">
        <v>1351</v>
      </c>
      <c r="FE659" s="2" t="s">
        <v>232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230</v>
      </c>
      <c r="FN659" s="2" t="s">
        <v>217</v>
      </c>
      <c r="FO659" s="2" t="s">
        <v>1352</v>
      </c>
      <c r="FP659" s="2" t="s">
        <v>1880</v>
      </c>
      <c r="FQ659" s="2" t="s">
        <v>232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220</v>
      </c>
      <c r="GA659" s="2" t="s">
        <v>220</v>
      </c>
      <c r="GB659" s="2" t="s">
        <v>220</v>
      </c>
      <c r="GC659" s="2" t="s">
        <v>220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220</v>
      </c>
      <c r="GL659" s="2" t="s">
        <v>220</v>
      </c>
      <c r="GM659" s="2" t="s">
        <v>220</v>
      </c>
      <c r="GN659" s="2" t="s">
        <v>220</v>
      </c>
      <c r="GO659" s="2" t="s">
        <v>220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220</v>
      </c>
      <c r="GY659" s="2" t="s">
        <v>220</v>
      </c>
      <c r="GZ659" s="2" t="s">
        <v>220</v>
      </c>
      <c r="HA659" s="2" t="s">
        <v>220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220</v>
      </c>
      <c r="HJ659" s="2" t="s">
        <v>220</v>
      </c>
      <c r="HK659" s="2" t="s">
        <v>220</v>
      </c>
      <c r="HL659" s="2" t="s">
        <v>220</v>
      </c>
      <c r="HM659" s="2" t="s">
        <v>220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230</v>
      </c>
      <c r="HV659" s="2" t="s">
        <v>217</v>
      </c>
      <c r="HW659" s="2" t="s">
        <v>599</v>
      </c>
      <c r="HX659" s="2" t="s">
        <v>220</v>
      </c>
      <c r="HY659" s="2" t="s">
        <v>232</v>
      </c>
      <c r="HZ659" s="2" t="s">
        <v>220</v>
      </c>
      <c r="IA659" s="4"/>
      <c r="IB659" s="8"/>
      <c r="IC659" s="4"/>
      <c r="ID659" s="8"/>
      <c r="IE659" s="7"/>
      <c r="IF659" s="7"/>
      <c r="IG659" s="2" t="s">
        <v>230</v>
      </c>
      <c r="IH659" s="2" t="s">
        <v>217</v>
      </c>
      <c r="II659" s="2" t="s">
        <v>561</v>
      </c>
      <c r="IJ659" s="2" t="s">
        <v>2094</v>
      </c>
      <c r="IK659" s="2" t="s">
        <v>232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220</v>
      </c>
      <c r="IU659" s="2" t="s">
        <v>220</v>
      </c>
      <c r="IV659" s="2" t="s">
        <v>220</v>
      </c>
      <c r="IW659" s="2" t="s">
        <v>220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220</v>
      </c>
      <c r="JF659" s="2" t="s">
        <v>220</v>
      </c>
      <c r="JG659" s="2" t="s">
        <v>220</v>
      </c>
      <c r="JH659" s="2" t="s">
        <v>220</v>
      </c>
      <c r="JI659" s="2" t="s">
        <v>220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220</v>
      </c>
      <c r="JR659" s="2" t="s">
        <v>220</v>
      </c>
      <c r="JS659" s="2" t="s">
        <v>220</v>
      </c>
      <c r="JT659" s="2" t="s">
        <v>220</v>
      </c>
      <c r="JU659" s="2" t="s">
        <v>220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220</v>
      </c>
      <c r="KD659" s="2" t="s">
        <v>220</v>
      </c>
      <c r="KE659" s="2" t="s">
        <v>220</v>
      </c>
      <c r="KF659" s="2" t="s">
        <v>220</v>
      </c>
      <c r="KG659" s="2" t="s">
        <v>220</v>
      </c>
      <c r="KH659" s="2" t="s">
        <v>220</v>
      </c>
      <c r="KI659" s="4"/>
      <c r="KJ659" s="8"/>
      <c r="KK659" s="4"/>
      <c r="KL659" s="8"/>
      <c r="KM659" s="7"/>
      <c r="KN659" s="7"/>
      <c r="KO659" s="2" t="s">
        <v>220</v>
      </c>
      <c r="KP659" s="2" t="s">
        <v>220</v>
      </c>
      <c r="KQ659" s="2" t="s">
        <v>220</v>
      </c>
      <c r="KR659" s="2" t="s">
        <v>220</v>
      </c>
      <c r="KS659" s="2" t="s">
        <v>220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220</v>
      </c>
      <c r="LB659" s="2" t="s">
        <v>220</v>
      </c>
      <c r="LC659" s="2" t="s">
        <v>220</v>
      </c>
      <c r="LD659" s="2" t="s">
        <v>220</v>
      </c>
      <c r="LE659" s="2" t="s">
        <v>220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230</v>
      </c>
      <c r="LN659" s="2" t="s">
        <v>217</v>
      </c>
      <c r="LO659" s="2" t="s">
        <v>569</v>
      </c>
      <c r="LP659" s="2" t="s">
        <v>561</v>
      </c>
      <c r="LQ659" s="2" t="s">
        <v>232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220</v>
      </c>
      <c r="MA659" s="2" t="s">
        <v>220</v>
      </c>
      <c r="MB659" s="2" t="s">
        <v>220</v>
      </c>
      <c r="MC659" s="2" t="s">
        <v>220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220</v>
      </c>
      <c r="ML659" s="2" t="s">
        <v>220</v>
      </c>
      <c r="MM659" s="2" t="s">
        <v>220</v>
      </c>
      <c r="MN659" s="2" t="s">
        <v>220</v>
      </c>
      <c r="MO659" s="2" t="s">
        <v>220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230</v>
      </c>
      <c r="MX659" s="2" t="s">
        <v>270</v>
      </c>
      <c r="MY659" s="2" t="s">
        <v>805</v>
      </c>
      <c r="MZ659" s="2" t="s">
        <v>777</v>
      </c>
      <c r="NA659" s="2" t="s">
        <v>232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220</v>
      </c>
      <c r="NJ659" s="2" t="s">
        <v>220</v>
      </c>
      <c r="NK659" s="2" t="s">
        <v>220</v>
      </c>
      <c r="NL659" s="2" t="s">
        <v>220</v>
      </c>
      <c r="NM659" s="2" t="s">
        <v>220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220</v>
      </c>
      <c r="NW659" s="2" t="s">
        <v>220</v>
      </c>
      <c r="NX659" s="2" t="s">
        <v>220</v>
      </c>
      <c r="NY659" s="2" t="s">
        <v>220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220</v>
      </c>
      <c r="OI659" s="2" t="s">
        <v>220</v>
      </c>
      <c r="OJ659" s="2" t="s">
        <v>220</v>
      </c>
      <c r="OK659" s="2" t="s">
        <v>220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220</v>
      </c>
      <c r="OT659" s="2" t="s">
        <v>220</v>
      </c>
      <c r="OU659" s="2" t="s">
        <v>220</v>
      </c>
      <c r="OV659" s="2" t="s">
        <v>220</v>
      </c>
      <c r="OW659" s="2" t="s">
        <v>220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220</v>
      </c>
      <c r="PF659" s="2" t="s">
        <v>220</v>
      </c>
      <c r="PG659" s="2" t="s">
        <v>220</v>
      </c>
      <c r="PH659" s="2" t="s">
        <v>220</v>
      </c>
      <c r="PI659" s="2" t="s">
        <v>220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220</v>
      </c>
      <c r="PR659" s="2" t="s">
        <v>220</v>
      </c>
      <c r="PS659" s="2" t="s">
        <v>220</v>
      </c>
      <c r="PT659" s="2" t="s">
        <v>220</v>
      </c>
      <c r="PU659" s="2" t="s">
        <v>220</v>
      </c>
      <c r="PV659" s="2" t="s">
        <v>220</v>
      </c>
      <c r="PW659" s="4"/>
      <c r="PX659" s="4">
        <v>228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</row>
    <row r="660">
      <c r="A660" s="2" t="s">
        <v>4527</v>
      </c>
      <c r="B660" s="2" t="s">
        <v>209</v>
      </c>
      <c r="C660" s="2" t="s">
        <v>4347</v>
      </c>
      <c r="D660" s="2" t="s">
        <v>2394</v>
      </c>
      <c r="E660" s="2" t="s">
        <v>2533</v>
      </c>
      <c r="F660" s="2" t="s">
        <v>4520</v>
      </c>
      <c r="G660" s="2" t="s">
        <v>4520</v>
      </c>
      <c r="H660" s="2" t="s">
        <v>4520</v>
      </c>
      <c r="I660" s="2" t="s">
        <v>4521</v>
      </c>
      <c r="J660" s="2" t="s">
        <v>282</v>
      </c>
      <c r="K660" s="2" t="s">
        <v>216</v>
      </c>
      <c r="L660" s="3">
        <v>33.33</v>
      </c>
      <c r="M660" s="3">
        <v>35</v>
      </c>
      <c r="N660" s="3">
        <v>69.99</v>
      </c>
      <c r="O660" s="2" t="s">
        <v>217</v>
      </c>
      <c r="P660" s="2" t="s">
        <v>538</v>
      </c>
      <c r="Q660" s="2" t="s">
        <v>219</v>
      </c>
      <c r="R660" s="2" t="s">
        <v>220</v>
      </c>
      <c r="S660" s="2" t="s">
        <v>4525</v>
      </c>
      <c r="T660" s="2" t="s">
        <v>220</v>
      </c>
      <c r="U660" s="2" t="s">
        <v>223</v>
      </c>
      <c r="V660" s="2" t="s">
        <v>843</v>
      </c>
      <c r="W660" s="2" t="s">
        <v>2965</v>
      </c>
      <c r="X660" s="2" t="s">
        <v>1234</v>
      </c>
      <c r="Y660" s="2" t="s">
        <v>910</v>
      </c>
      <c r="Z660" s="4">
        <v>66</v>
      </c>
      <c r="AA660" s="4">
        <f>=ROUNDDOWN({0},0)</f>
      </c>
      <c r="AB660" s="5"/>
      <c r="AC660" s="2" t="s">
        <v>220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/>
      <c r="AQ660" s="8"/>
      <c r="AR660" s="4">
        <v>7</v>
      </c>
      <c r="AS660" s="8">
        <v>214.2</v>
      </c>
      <c r="AT660" s="7">
        <v>-1</v>
      </c>
      <c r="AU660" s="7">
        <v>-1</v>
      </c>
      <c r="AV660" s="4" t="s">
        <v>220</v>
      </c>
      <c r="AW660" s="8" t="s">
        <v>220</v>
      </c>
      <c r="AX660" s="4" t="s">
        <v>220</v>
      </c>
      <c r="AY660" s="8" t="s">
        <v>220</v>
      </c>
      <c r="AZ660" s="7" t="s">
        <v>220</v>
      </c>
      <c r="BA660" s="7" t="s">
        <v>220</v>
      </c>
      <c r="BB660" s="7"/>
      <c r="BC660" s="4" t="s">
        <v>220</v>
      </c>
      <c r="BD660" s="8" t="s">
        <v>220</v>
      </c>
      <c r="BE660" s="4" t="s">
        <v>220</v>
      </c>
      <c r="BF660" s="8" t="s">
        <v>220</v>
      </c>
      <c r="BG660" s="7" t="s">
        <v>220</v>
      </c>
      <c r="BH660" s="7" t="s">
        <v>220</v>
      </c>
      <c r="BI660" s="7"/>
      <c r="BJ660" s="4"/>
      <c r="BK660" s="8"/>
      <c r="BL660" s="2" t="s">
        <v>4495</v>
      </c>
      <c r="BM660" s="7"/>
      <c r="BN660" s="7"/>
      <c r="BO660" s="4"/>
      <c r="BP660" s="8"/>
      <c r="BQ660" s="4"/>
      <c r="BR660" s="8"/>
      <c r="BS660" s="7"/>
      <c r="BT660" s="7"/>
      <c r="BU660" s="2" t="s">
        <v>220</v>
      </c>
      <c r="BV660" s="2" t="s">
        <v>220</v>
      </c>
      <c r="BW660" s="2" t="s">
        <v>220</v>
      </c>
      <c r="BX660" s="2" t="s">
        <v>220</v>
      </c>
      <c r="BY660" s="2" t="s">
        <v>220</v>
      </c>
      <c r="BZ660" s="2" t="s">
        <v>220</v>
      </c>
      <c r="CA660" s="4"/>
      <c r="CB660" s="8"/>
      <c r="CC660" s="4"/>
      <c r="CD660" s="8"/>
      <c r="CE660" s="7"/>
      <c r="CF660" s="7"/>
      <c r="CG660" s="2" t="s">
        <v>230</v>
      </c>
      <c r="CH660" s="2" t="s">
        <v>217</v>
      </c>
      <c r="CI660" s="2" t="s">
        <v>800</v>
      </c>
      <c r="CJ660" s="2" t="s">
        <v>220</v>
      </c>
      <c r="CK660" s="2" t="s">
        <v>232</v>
      </c>
      <c r="CL660" s="2" t="s">
        <v>220</v>
      </c>
      <c r="CM660" s="4"/>
      <c r="CN660" s="8"/>
      <c r="CO660" s="4"/>
      <c r="CP660" s="8"/>
      <c r="CQ660" s="7"/>
      <c r="CR660" s="7"/>
      <c r="CS660" s="2" t="s">
        <v>230</v>
      </c>
      <c r="CT660" s="2" t="s">
        <v>217</v>
      </c>
      <c r="CU660" s="2" t="s">
        <v>367</v>
      </c>
      <c r="CV660" s="2" t="s">
        <v>3617</v>
      </c>
      <c r="CW660" s="2" t="s">
        <v>232</v>
      </c>
      <c r="CX660" s="2" t="s">
        <v>220</v>
      </c>
      <c r="CY660" s="4"/>
      <c r="CZ660" s="8"/>
      <c r="DA660" s="4"/>
      <c r="DB660" s="8"/>
      <c r="DC660" s="7"/>
      <c r="DD660" s="7"/>
      <c r="DE660" s="2" t="s">
        <v>230</v>
      </c>
      <c r="DF660" s="2" t="s">
        <v>217</v>
      </c>
      <c r="DG660" s="2" t="s">
        <v>880</v>
      </c>
      <c r="DH660" s="2" t="s">
        <v>3101</v>
      </c>
      <c r="DI660" s="2" t="s">
        <v>232</v>
      </c>
      <c r="DJ660" s="2" t="s">
        <v>220</v>
      </c>
      <c r="DK660" s="4"/>
      <c r="DL660" s="8"/>
      <c r="DM660" s="4"/>
      <c r="DN660" s="8"/>
      <c r="DO660" s="7"/>
      <c r="DP660" s="7"/>
      <c r="DQ660" s="2" t="s">
        <v>230</v>
      </c>
      <c r="DR660" s="2" t="s">
        <v>217</v>
      </c>
      <c r="DS660" s="2" t="s">
        <v>561</v>
      </c>
      <c r="DT660" s="2" t="s">
        <v>1853</v>
      </c>
      <c r="DU660" s="2" t="s">
        <v>232</v>
      </c>
      <c r="DV660" s="2" t="s">
        <v>220</v>
      </c>
      <c r="DW660" s="4"/>
      <c r="DX660" s="8"/>
      <c r="DY660" s="4"/>
      <c r="DZ660" s="8"/>
      <c r="EA660" s="7"/>
      <c r="EB660" s="7"/>
      <c r="EC660" s="2" t="s">
        <v>230</v>
      </c>
      <c r="ED660" s="2" t="s">
        <v>217</v>
      </c>
      <c r="EE660" s="2" t="s">
        <v>4153</v>
      </c>
      <c r="EF660" s="2" t="s">
        <v>1355</v>
      </c>
      <c r="EG660" s="2" t="s">
        <v>269</v>
      </c>
      <c r="EH660" s="2" t="s">
        <v>220</v>
      </c>
      <c r="EI660" s="4"/>
      <c r="EJ660" s="8"/>
      <c r="EK660" s="4">
        <v>1</v>
      </c>
      <c r="EL660" s="8">
        <v>37.8</v>
      </c>
      <c r="EM660" s="7">
        <v>-1</v>
      </c>
      <c r="EN660" s="7">
        <v>-1</v>
      </c>
      <c r="EO660" s="2" t="s">
        <v>230</v>
      </c>
      <c r="EP660" s="2" t="s">
        <v>217</v>
      </c>
      <c r="EQ660" s="2" t="s">
        <v>369</v>
      </c>
      <c r="ER660" s="2" t="s">
        <v>1977</v>
      </c>
      <c r="ES660" s="2" t="s">
        <v>232</v>
      </c>
      <c r="ET660" s="2" t="s">
        <v>220</v>
      </c>
      <c r="EU660" s="4"/>
      <c r="EV660" s="8"/>
      <c r="EW660" s="4">
        <v>6</v>
      </c>
      <c r="EX660" s="8">
        <v>176.4</v>
      </c>
      <c r="EY660" s="7">
        <v>-1</v>
      </c>
      <c r="EZ660" s="7">
        <v>-1</v>
      </c>
      <c r="FA660" s="2" t="s">
        <v>230</v>
      </c>
      <c r="FB660" s="2" t="s">
        <v>217</v>
      </c>
      <c r="FC660" s="2" t="s">
        <v>4415</v>
      </c>
      <c r="FD660" s="2" t="s">
        <v>816</v>
      </c>
      <c r="FE660" s="2" t="s">
        <v>232</v>
      </c>
      <c r="FF660" s="2" t="s">
        <v>220</v>
      </c>
      <c r="FG660" s="4"/>
      <c r="FH660" s="8"/>
      <c r="FI660" s="4"/>
      <c r="FJ660" s="8"/>
      <c r="FK660" s="7"/>
      <c r="FL660" s="7"/>
      <c r="FM660" s="2" t="s">
        <v>230</v>
      </c>
      <c r="FN660" s="2" t="s">
        <v>217</v>
      </c>
      <c r="FO660" s="2" t="s">
        <v>1352</v>
      </c>
      <c r="FP660" s="2" t="s">
        <v>931</v>
      </c>
      <c r="FQ660" s="2" t="s">
        <v>232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220</v>
      </c>
      <c r="GA660" s="2" t="s">
        <v>220</v>
      </c>
      <c r="GB660" s="2" t="s">
        <v>220</v>
      </c>
      <c r="GC660" s="2" t="s">
        <v>220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220</v>
      </c>
      <c r="GL660" s="2" t="s">
        <v>220</v>
      </c>
      <c r="GM660" s="2" t="s">
        <v>220</v>
      </c>
      <c r="GN660" s="2" t="s">
        <v>220</v>
      </c>
      <c r="GO660" s="2" t="s">
        <v>220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220</v>
      </c>
      <c r="GY660" s="2" t="s">
        <v>220</v>
      </c>
      <c r="GZ660" s="2" t="s">
        <v>220</v>
      </c>
      <c r="HA660" s="2" t="s">
        <v>220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220</v>
      </c>
      <c r="HJ660" s="2" t="s">
        <v>220</v>
      </c>
      <c r="HK660" s="2" t="s">
        <v>220</v>
      </c>
      <c r="HL660" s="2" t="s">
        <v>220</v>
      </c>
      <c r="HM660" s="2" t="s">
        <v>220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230</v>
      </c>
      <c r="HV660" s="2" t="s">
        <v>217</v>
      </c>
      <c r="HW660" s="2" t="s">
        <v>382</v>
      </c>
      <c r="HX660" s="2" t="s">
        <v>257</v>
      </c>
      <c r="HY660" s="2" t="s">
        <v>232</v>
      </c>
      <c r="HZ660" s="2" t="s">
        <v>220</v>
      </c>
      <c r="IA660" s="4"/>
      <c r="IB660" s="8"/>
      <c r="IC660" s="4"/>
      <c r="ID660" s="8"/>
      <c r="IE660" s="7"/>
      <c r="IF660" s="7"/>
      <c r="IG660" s="2" t="s">
        <v>230</v>
      </c>
      <c r="IH660" s="2" t="s">
        <v>217</v>
      </c>
      <c r="II660" s="2" t="s">
        <v>561</v>
      </c>
      <c r="IJ660" s="2" t="s">
        <v>220</v>
      </c>
      <c r="IK660" s="2" t="s">
        <v>232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220</v>
      </c>
      <c r="IT660" s="2" t="s">
        <v>220</v>
      </c>
      <c r="IU660" s="2" t="s">
        <v>220</v>
      </c>
      <c r="IV660" s="2" t="s">
        <v>220</v>
      </c>
      <c r="IW660" s="2" t="s">
        <v>220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220</v>
      </c>
      <c r="JF660" s="2" t="s">
        <v>220</v>
      </c>
      <c r="JG660" s="2" t="s">
        <v>220</v>
      </c>
      <c r="JH660" s="2" t="s">
        <v>220</v>
      </c>
      <c r="JI660" s="2" t="s">
        <v>220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220</v>
      </c>
      <c r="JR660" s="2" t="s">
        <v>220</v>
      </c>
      <c r="JS660" s="2" t="s">
        <v>220</v>
      </c>
      <c r="JT660" s="2" t="s">
        <v>220</v>
      </c>
      <c r="JU660" s="2" t="s">
        <v>220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220</v>
      </c>
      <c r="KD660" s="2" t="s">
        <v>220</v>
      </c>
      <c r="KE660" s="2" t="s">
        <v>220</v>
      </c>
      <c r="KF660" s="2" t="s">
        <v>220</v>
      </c>
      <c r="KG660" s="2" t="s">
        <v>220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220</v>
      </c>
      <c r="KP660" s="2" t="s">
        <v>220</v>
      </c>
      <c r="KQ660" s="2" t="s">
        <v>220</v>
      </c>
      <c r="KR660" s="2" t="s">
        <v>220</v>
      </c>
      <c r="KS660" s="2" t="s">
        <v>220</v>
      </c>
      <c r="KT660" s="2" t="s">
        <v>220</v>
      </c>
      <c r="KU660" s="4"/>
      <c r="KV660" s="8"/>
      <c r="KW660" s="4"/>
      <c r="KX660" s="8"/>
      <c r="KY660" s="7"/>
      <c r="KZ660" s="7"/>
      <c r="LA660" s="2" t="s">
        <v>220</v>
      </c>
      <c r="LB660" s="2" t="s">
        <v>220</v>
      </c>
      <c r="LC660" s="2" t="s">
        <v>220</v>
      </c>
      <c r="LD660" s="2" t="s">
        <v>220</v>
      </c>
      <c r="LE660" s="2" t="s">
        <v>220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230</v>
      </c>
      <c r="LN660" s="2" t="s">
        <v>217</v>
      </c>
      <c r="LO660" s="2" t="s">
        <v>569</v>
      </c>
      <c r="LP660" s="2" t="s">
        <v>806</v>
      </c>
      <c r="LQ660" s="2" t="s">
        <v>232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220</v>
      </c>
      <c r="MA660" s="2" t="s">
        <v>220</v>
      </c>
      <c r="MB660" s="2" t="s">
        <v>220</v>
      </c>
      <c r="MC660" s="2" t="s">
        <v>220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220</v>
      </c>
      <c r="ML660" s="2" t="s">
        <v>220</v>
      </c>
      <c r="MM660" s="2" t="s">
        <v>220</v>
      </c>
      <c r="MN660" s="2" t="s">
        <v>220</v>
      </c>
      <c r="MO660" s="2" t="s">
        <v>220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270</v>
      </c>
      <c r="MY660" s="2" t="s">
        <v>805</v>
      </c>
      <c r="MZ660" s="2" t="s">
        <v>937</v>
      </c>
      <c r="NA660" s="2" t="s">
        <v>232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220</v>
      </c>
      <c r="NJ660" s="2" t="s">
        <v>220</v>
      </c>
      <c r="NK660" s="2" t="s">
        <v>220</v>
      </c>
      <c r="NL660" s="2" t="s">
        <v>220</v>
      </c>
      <c r="NM660" s="2" t="s">
        <v>220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220</v>
      </c>
      <c r="NV660" s="2" t="s">
        <v>220</v>
      </c>
      <c r="NW660" s="2" t="s">
        <v>220</v>
      </c>
      <c r="NX660" s="2" t="s">
        <v>220</v>
      </c>
      <c r="NY660" s="2" t="s">
        <v>220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220</v>
      </c>
      <c r="OH660" s="2" t="s">
        <v>220</v>
      </c>
      <c r="OI660" s="2" t="s">
        <v>220</v>
      </c>
      <c r="OJ660" s="2" t="s">
        <v>220</v>
      </c>
      <c r="OK660" s="2" t="s">
        <v>220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220</v>
      </c>
      <c r="OT660" s="2" t="s">
        <v>220</v>
      </c>
      <c r="OU660" s="2" t="s">
        <v>220</v>
      </c>
      <c r="OV660" s="2" t="s">
        <v>220</v>
      </c>
      <c r="OW660" s="2" t="s">
        <v>220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220</v>
      </c>
      <c r="PF660" s="2" t="s">
        <v>220</v>
      </c>
      <c r="PG660" s="2" t="s">
        <v>220</v>
      </c>
      <c r="PH660" s="2" t="s">
        <v>220</v>
      </c>
      <c r="PI660" s="2" t="s">
        <v>220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220</v>
      </c>
      <c r="PR660" s="2" t="s">
        <v>220</v>
      </c>
      <c r="PS660" s="2" t="s">
        <v>220</v>
      </c>
      <c r="PT660" s="2" t="s">
        <v>220</v>
      </c>
      <c r="PU660" s="2" t="s">
        <v>220</v>
      </c>
      <c r="PV660" s="2" t="s">
        <v>220</v>
      </c>
      <c r="PW660" s="4"/>
      <c r="PX660" s="4">
        <v>66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</row>
    <row r="661">
      <c r="A661" s="2" t="s">
        <v>4528</v>
      </c>
      <c r="B661" s="2" t="s">
        <v>209</v>
      </c>
      <c r="C661" s="2" t="s">
        <v>4529</v>
      </c>
      <c r="D661" s="2" t="s">
        <v>2394</v>
      </c>
      <c r="E661" s="2" t="s">
        <v>2395</v>
      </c>
      <c r="F661" s="2" t="s">
        <v>4530</v>
      </c>
      <c r="G661" s="2" t="s">
        <v>4530</v>
      </c>
      <c r="H661" s="2" t="s">
        <v>220</v>
      </c>
      <c r="I661" s="2" t="s">
        <v>4531</v>
      </c>
      <c r="J661" s="2" t="s">
        <v>2881</v>
      </c>
      <c r="K661" s="2" t="s">
        <v>3013</v>
      </c>
      <c r="L661" s="3">
        <v>73.15</v>
      </c>
      <c r="M661" s="3">
        <v>76.81</v>
      </c>
      <c r="N661" s="3">
        <v>209</v>
      </c>
      <c r="O661" s="2" t="s">
        <v>217</v>
      </c>
      <c r="P661" s="2" t="s">
        <v>405</v>
      </c>
      <c r="Q661" s="2" t="s">
        <v>219</v>
      </c>
      <c r="R661" s="2" t="s">
        <v>220</v>
      </c>
      <c r="S661" s="2" t="s">
        <v>4532</v>
      </c>
      <c r="T661" s="2" t="s">
        <v>220</v>
      </c>
      <c r="U661" s="2" t="s">
        <v>223</v>
      </c>
      <c r="V661" s="2" t="s">
        <v>843</v>
      </c>
      <c r="W661" s="2" t="s">
        <v>1234</v>
      </c>
      <c r="X661" s="2" t="s">
        <v>581</v>
      </c>
      <c r="Y661" s="2" t="s">
        <v>637</v>
      </c>
      <c r="Z661" s="4">
        <v>132</v>
      </c>
      <c r="AA661" s="4">
        <f>=ROUNDDOWN(66,0)</f>
      </c>
      <c r="AB661" s="5">
        <v>2</v>
      </c>
      <c r="AC661" s="2" t="s">
        <v>220</v>
      </c>
      <c r="AD661" s="4"/>
      <c r="AE661" s="4"/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15</v>
      </c>
      <c r="AQ661" s="8">
        <v>1144.32</v>
      </c>
      <c r="AR661" s="4">
        <v>2</v>
      </c>
      <c r="AS661" s="8">
        <v>204.82</v>
      </c>
      <c r="AT661" s="7">
        <v>6.5</v>
      </c>
      <c r="AU661" s="7">
        <v>4.587</v>
      </c>
      <c r="AV661" s="4">
        <v>29</v>
      </c>
      <c r="AW661" s="8">
        <v>2481.6</v>
      </c>
      <c r="AX661" s="4">
        <v>13</v>
      </c>
      <c r="AY661" s="8">
        <v>1214.51</v>
      </c>
      <c r="AZ661" s="7">
        <v>1.2308</v>
      </c>
      <c r="BA661" s="7">
        <v>1.0433</v>
      </c>
      <c r="BB661" s="7">
        <v>0.4611</v>
      </c>
      <c r="BC661" s="4">
        <v>51</v>
      </c>
      <c r="BD661" s="8">
        <v>4264.22</v>
      </c>
      <c r="BE661" s="4">
        <v>45</v>
      </c>
      <c r="BF661" s="8">
        <v>3764.93</v>
      </c>
      <c r="BG661" s="7">
        <v>0.1333</v>
      </c>
      <c r="BH661" s="7">
        <v>0.1326</v>
      </c>
      <c r="BI661" s="7">
        <v>0.582</v>
      </c>
      <c r="BJ661" s="4">
        <v>15</v>
      </c>
      <c r="BK661" s="8">
        <v>1144.32</v>
      </c>
      <c r="BL661" s="2" t="s">
        <v>3232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1188</v>
      </c>
      <c r="BV661" s="2" t="s">
        <v>270</v>
      </c>
      <c r="BW661" s="2" t="s">
        <v>220</v>
      </c>
      <c r="BX661" s="2" t="s">
        <v>1693</v>
      </c>
      <c r="BY661" s="2" t="s">
        <v>232</v>
      </c>
      <c r="BZ661" s="2" t="s">
        <v>220</v>
      </c>
      <c r="CA661" s="4">
        <v>1</v>
      </c>
      <c r="CB661" s="8">
        <v>74.73</v>
      </c>
      <c r="CC661" s="4"/>
      <c r="CD661" s="8"/>
      <c r="CE661" s="7"/>
      <c r="CF661" s="7"/>
      <c r="CG661" s="2" t="s">
        <v>230</v>
      </c>
      <c r="CH661" s="2" t="s">
        <v>217</v>
      </c>
      <c r="CI661" s="2" t="s">
        <v>2403</v>
      </c>
      <c r="CJ661" s="2" t="s">
        <v>590</v>
      </c>
      <c r="CK661" s="2" t="s">
        <v>232</v>
      </c>
      <c r="CL661" s="2" t="s">
        <v>220</v>
      </c>
      <c r="CM661" s="4">
        <v>1</v>
      </c>
      <c r="CN661" s="8">
        <v>71.06</v>
      </c>
      <c r="CO661" s="4"/>
      <c r="CP661" s="8"/>
      <c r="CQ661" s="7"/>
      <c r="CR661" s="7"/>
      <c r="CS661" s="2" t="s">
        <v>230</v>
      </c>
      <c r="CT661" s="2" t="s">
        <v>217</v>
      </c>
      <c r="CU661" s="2" t="s">
        <v>478</v>
      </c>
      <c r="CV661" s="2" t="s">
        <v>4533</v>
      </c>
      <c r="CW661" s="2" t="s">
        <v>232</v>
      </c>
      <c r="CX661" s="2" t="s">
        <v>220</v>
      </c>
      <c r="CY661" s="4"/>
      <c r="CZ661" s="8"/>
      <c r="DA661" s="4"/>
      <c r="DB661" s="8"/>
      <c r="DC661" s="7"/>
      <c r="DD661" s="7"/>
      <c r="DE661" s="2" t="s">
        <v>230</v>
      </c>
      <c r="DF661" s="2" t="s">
        <v>217</v>
      </c>
      <c r="DG661" s="2" t="s">
        <v>589</v>
      </c>
      <c r="DH661" s="2" t="s">
        <v>2375</v>
      </c>
      <c r="DI661" s="2" t="s">
        <v>232</v>
      </c>
      <c r="DJ661" s="2" t="s">
        <v>220</v>
      </c>
      <c r="DK661" s="4">
        <v>13</v>
      </c>
      <c r="DL661" s="8">
        <v>998.53</v>
      </c>
      <c r="DM661" s="4">
        <v>2</v>
      </c>
      <c r="DN661" s="8">
        <v>204.82</v>
      </c>
      <c r="DO661" s="7">
        <v>5.5</v>
      </c>
      <c r="DP661" s="7">
        <v>3.8752</v>
      </c>
      <c r="DQ661" s="2" t="s">
        <v>230</v>
      </c>
      <c r="DR661" s="2" t="s">
        <v>217</v>
      </c>
      <c r="DS661" s="2" t="s">
        <v>591</v>
      </c>
      <c r="DT661" s="2" t="s">
        <v>4534</v>
      </c>
      <c r="DU661" s="2" t="s">
        <v>232</v>
      </c>
      <c r="DV661" s="2" t="s">
        <v>220</v>
      </c>
      <c r="DW661" s="4"/>
      <c r="DX661" s="8"/>
      <c r="DY661" s="4"/>
      <c r="DZ661" s="8"/>
      <c r="EA661" s="7"/>
      <c r="EB661" s="7"/>
      <c r="EC661" s="2" t="s">
        <v>230</v>
      </c>
      <c r="ED661" s="2" t="s">
        <v>217</v>
      </c>
      <c r="EE661" s="2" t="s">
        <v>591</v>
      </c>
      <c r="EF661" s="2" t="s">
        <v>2351</v>
      </c>
      <c r="EG661" s="2" t="s">
        <v>232</v>
      </c>
      <c r="EH661" s="2" t="s">
        <v>220</v>
      </c>
      <c r="EI661" s="4"/>
      <c r="EJ661" s="8"/>
      <c r="EK661" s="4"/>
      <c r="EL661" s="8"/>
      <c r="EM661" s="7"/>
      <c r="EN661" s="7"/>
      <c r="EO661" s="2" t="s">
        <v>268</v>
      </c>
      <c r="EP661" s="2" t="s">
        <v>217</v>
      </c>
      <c r="EQ661" s="2" t="s">
        <v>220</v>
      </c>
      <c r="ER661" s="2" t="s">
        <v>220</v>
      </c>
      <c r="ES661" s="2" t="s">
        <v>232</v>
      </c>
      <c r="ET661" s="2" t="s">
        <v>220</v>
      </c>
      <c r="EU661" s="4"/>
      <c r="EV661" s="8"/>
      <c r="EW661" s="4"/>
      <c r="EX661" s="8"/>
      <c r="EY661" s="7"/>
      <c r="EZ661" s="7"/>
      <c r="FA661" s="2" t="s">
        <v>230</v>
      </c>
      <c r="FB661" s="2" t="s">
        <v>217</v>
      </c>
      <c r="FC661" s="2" t="s">
        <v>1692</v>
      </c>
      <c r="FD661" s="2" t="s">
        <v>4535</v>
      </c>
      <c r="FE661" s="2" t="s">
        <v>232</v>
      </c>
      <c r="FF661" s="2" t="s">
        <v>220</v>
      </c>
      <c r="FG661" s="4"/>
      <c r="FH661" s="8"/>
      <c r="FI661" s="4"/>
      <c r="FJ661" s="8"/>
      <c r="FK661" s="7"/>
      <c r="FL661" s="7"/>
      <c r="FM661" s="2" t="s">
        <v>230</v>
      </c>
      <c r="FN661" s="2" t="s">
        <v>217</v>
      </c>
      <c r="FO661" s="2" t="s">
        <v>1388</v>
      </c>
      <c r="FP661" s="2" t="s">
        <v>3889</v>
      </c>
      <c r="FQ661" s="2" t="s">
        <v>232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277</v>
      </c>
      <c r="FZ661" s="2" t="s">
        <v>217</v>
      </c>
      <c r="GA661" s="2" t="s">
        <v>220</v>
      </c>
      <c r="GB661" s="2" t="s">
        <v>220</v>
      </c>
      <c r="GC661" s="2" t="s">
        <v>232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277</v>
      </c>
      <c r="GL661" s="2" t="s">
        <v>217</v>
      </c>
      <c r="GM661" s="2" t="s">
        <v>220</v>
      </c>
      <c r="GN661" s="2" t="s">
        <v>220</v>
      </c>
      <c r="GO661" s="2" t="s">
        <v>232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268</v>
      </c>
      <c r="GX661" s="2" t="s">
        <v>217</v>
      </c>
      <c r="GY661" s="2" t="s">
        <v>220</v>
      </c>
      <c r="GZ661" s="2" t="s">
        <v>220</v>
      </c>
      <c r="HA661" s="2" t="s">
        <v>232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254</v>
      </c>
      <c r="HJ661" s="2" t="s">
        <v>217</v>
      </c>
      <c r="HK661" s="2" t="s">
        <v>220</v>
      </c>
      <c r="HL661" s="2" t="s">
        <v>220</v>
      </c>
      <c r="HM661" s="2" t="s">
        <v>232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230</v>
      </c>
      <c r="HV661" s="2" t="s">
        <v>217</v>
      </c>
      <c r="HW661" s="2" t="s">
        <v>2406</v>
      </c>
      <c r="HX661" s="2" t="s">
        <v>973</v>
      </c>
      <c r="HY661" s="2" t="s">
        <v>232</v>
      </c>
      <c r="HZ661" s="2" t="s">
        <v>220</v>
      </c>
      <c r="IA661" s="4"/>
      <c r="IB661" s="8"/>
      <c r="IC661" s="4"/>
      <c r="ID661" s="8"/>
      <c r="IE661" s="7"/>
      <c r="IF661" s="7"/>
      <c r="IG661" s="2" t="s">
        <v>230</v>
      </c>
      <c r="IH661" s="2" t="s">
        <v>217</v>
      </c>
      <c r="II661" s="2" t="s">
        <v>2422</v>
      </c>
      <c r="IJ661" s="2" t="s">
        <v>2012</v>
      </c>
      <c r="IK661" s="2" t="s">
        <v>232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268</v>
      </c>
      <c r="IT661" s="2" t="s">
        <v>217</v>
      </c>
      <c r="IU661" s="2" t="s">
        <v>220</v>
      </c>
      <c r="IV661" s="2" t="s">
        <v>220</v>
      </c>
      <c r="IW661" s="2" t="s">
        <v>232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254</v>
      </c>
      <c r="JF661" s="2" t="s">
        <v>217</v>
      </c>
      <c r="JG661" s="2" t="s">
        <v>220</v>
      </c>
      <c r="JH661" s="2" t="s">
        <v>220</v>
      </c>
      <c r="JI661" s="2" t="s">
        <v>232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230</v>
      </c>
      <c r="JR661" s="2" t="s">
        <v>217</v>
      </c>
      <c r="JS661" s="2" t="s">
        <v>684</v>
      </c>
      <c r="JT661" s="2" t="s">
        <v>2584</v>
      </c>
      <c r="JU661" s="2" t="s">
        <v>232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277</v>
      </c>
      <c r="KD661" s="2" t="s">
        <v>217</v>
      </c>
      <c r="KE661" s="2" t="s">
        <v>220</v>
      </c>
      <c r="KF661" s="2" t="s">
        <v>220</v>
      </c>
      <c r="KG661" s="2" t="s">
        <v>232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230</v>
      </c>
      <c r="KP661" s="2" t="s">
        <v>217</v>
      </c>
      <c r="KQ661" s="2" t="s">
        <v>2404</v>
      </c>
      <c r="KR661" s="2" t="s">
        <v>2177</v>
      </c>
      <c r="KS661" s="2" t="s">
        <v>232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230</v>
      </c>
      <c r="LB661" s="2" t="s">
        <v>217</v>
      </c>
      <c r="LC661" s="2" t="s">
        <v>2947</v>
      </c>
      <c r="LD661" s="2" t="s">
        <v>220</v>
      </c>
      <c r="LE661" s="2" t="s">
        <v>232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268</v>
      </c>
      <c r="LN661" s="2" t="s">
        <v>217</v>
      </c>
      <c r="LO661" s="2" t="s">
        <v>220</v>
      </c>
      <c r="LP661" s="2" t="s">
        <v>220</v>
      </c>
      <c r="LQ661" s="2" t="s">
        <v>232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268</v>
      </c>
      <c r="LZ661" s="2" t="s">
        <v>217</v>
      </c>
      <c r="MA661" s="2" t="s">
        <v>220</v>
      </c>
      <c r="MB661" s="2" t="s">
        <v>220</v>
      </c>
      <c r="MC661" s="2" t="s">
        <v>232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268</v>
      </c>
      <c r="ML661" s="2" t="s">
        <v>217</v>
      </c>
      <c r="MM661" s="2" t="s">
        <v>220</v>
      </c>
      <c r="MN661" s="2" t="s">
        <v>220</v>
      </c>
      <c r="MO661" s="2" t="s">
        <v>232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274</v>
      </c>
      <c r="MY661" s="2" t="s">
        <v>594</v>
      </c>
      <c r="MZ661" s="2" t="s">
        <v>4305</v>
      </c>
      <c r="NA661" s="2" t="s">
        <v>232</v>
      </c>
      <c r="NB661" s="2" t="s">
        <v>220</v>
      </c>
      <c r="NC661" s="4"/>
      <c r="ND661" s="8"/>
      <c r="NE661" s="4"/>
      <c r="NF661" s="8"/>
      <c r="NG661" s="7"/>
      <c r="NH661" s="7"/>
      <c r="NI661" s="2" t="s">
        <v>220</v>
      </c>
      <c r="NJ661" s="2" t="s">
        <v>220</v>
      </c>
      <c r="NK661" s="2" t="s">
        <v>220</v>
      </c>
      <c r="NL661" s="2" t="s">
        <v>220</v>
      </c>
      <c r="NM661" s="2" t="s">
        <v>220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277</v>
      </c>
      <c r="NV661" s="2" t="s">
        <v>217</v>
      </c>
      <c r="NW661" s="2" t="s">
        <v>220</v>
      </c>
      <c r="NX661" s="2" t="s">
        <v>220</v>
      </c>
      <c r="NY661" s="2" t="s">
        <v>232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220</v>
      </c>
      <c r="OH661" s="2" t="s">
        <v>220</v>
      </c>
      <c r="OI661" s="2" t="s">
        <v>220</v>
      </c>
      <c r="OJ661" s="2" t="s">
        <v>220</v>
      </c>
      <c r="OK661" s="2" t="s">
        <v>220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277</v>
      </c>
      <c r="OT661" s="2" t="s">
        <v>270</v>
      </c>
      <c r="OU661" s="2" t="s">
        <v>220</v>
      </c>
      <c r="OV661" s="2" t="s">
        <v>220</v>
      </c>
      <c r="OW661" s="2" t="s">
        <v>232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220</v>
      </c>
      <c r="PF661" s="2" t="s">
        <v>220</v>
      </c>
      <c r="PG661" s="2" t="s">
        <v>220</v>
      </c>
      <c r="PH661" s="2" t="s">
        <v>220</v>
      </c>
      <c r="PI661" s="2" t="s">
        <v>220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230</v>
      </c>
      <c r="PR661" s="2" t="s">
        <v>270</v>
      </c>
      <c r="PS661" s="2" t="s">
        <v>1914</v>
      </c>
      <c r="PT661" s="2" t="s">
        <v>983</v>
      </c>
      <c r="PU661" s="2" t="s">
        <v>232</v>
      </c>
      <c r="PV661" s="2" t="s">
        <v>220</v>
      </c>
      <c r="PW661" s="4">
        <v>132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</row>
    <row r="662">
      <c r="A662" s="2" t="s">
        <v>4536</v>
      </c>
      <c r="B662" s="2" t="s">
        <v>209</v>
      </c>
      <c r="C662" s="2" t="s">
        <v>4529</v>
      </c>
      <c r="D662" s="2" t="s">
        <v>2394</v>
      </c>
      <c r="E662" s="2" t="s">
        <v>2395</v>
      </c>
      <c r="F662" s="2" t="s">
        <v>4530</v>
      </c>
      <c r="G662" s="2" t="s">
        <v>4530</v>
      </c>
      <c r="H662" s="2" t="s">
        <v>220</v>
      </c>
      <c r="I662" s="2" t="s">
        <v>4531</v>
      </c>
      <c r="J662" s="2" t="s">
        <v>1518</v>
      </c>
      <c r="K662" s="2" t="s">
        <v>3013</v>
      </c>
      <c r="L662" s="3">
        <v>90.65</v>
      </c>
      <c r="M662" s="3">
        <v>95.18</v>
      </c>
      <c r="N662" s="3">
        <v>259</v>
      </c>
      <c r="O662" s="2" t="s">
        <v>217</v>
      </c>
      <c r="P662" s="2" t="s">
        <v>405</v>
      </c>
      <c r="Q662" s="2" t="s">
        <v>219</v>
      </c>
      <c r="R662" s="2" t="s">
        <v>220</v>
      </c>
      <c r="S662" s="2" t="s">
        <v>4532</v>
      </c>
      <c r="T662" s="2" t="s">
        <v>220</v>
      </c>
      <c r="U662" s="2" t="s">
        <v>223</v>
      </c>
      <c r="V662" s="2" t="s">
        <v>843</v>
      </c>
      <c r="W662" s="2" t="s">
        <v>1234</v>
      </c>
      <c r="X662" s="2" t="s">
        <v>581</v>
      </c>
      <c r="Y662" s="2" t="s">
        <v>582</v>
      </c>
      <c r="Z662" s="4">
        <v>141</v>
      </c>
      <c r="AA662" s="4">
        <f>=ROUNDDOWN(35.25,0)</f>
      </c>
      <c r="AB662" s="5">
        <v>4</v>
      </c>
      <c r="AC662" s="2" t="s">
        <v>220</v>
      </c>
      <c r="AD662" s="4"/>
      <c r="AE662" s="4"/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14</v>
      </c>
      <c r="AQ662" s="8">
        <v>1337.28</v>
      </c>
      <c r="AR662" s="4">
        <v>11</v>
      </c>
      <c r="AS662" s="8">
        <v>1009.69</v>
      </c>
      <c r="AT662" s="7">
        <v>0.2727</v>
      </c>
      <c r="AU662" s="7">
        <v>0.3244</v>
      </c>
      <c r="AV662" s="4" t="s">
        <v>220</v>
      </c>
      <c r="AW662" s="8" t="s">
        <v>220</v>
      </c>
      <c r="AX662" s="4" t="s">
        <v>220</v>
      </c>
      <c r="AY662" s="8" t="s">
        <v>220</v>
      </c>
      <c r="AZ662" s="7" t="s">
        <v>220</v>
      </c>
      <c r="BA662" s="7" t="s">
        <v>220</v>
      </c>
      <c r="BB662" s="7">
        <v>0.5389</v>
      </c>
      <c r="BC662" s="4" t="s">
        <v>220</v>
      </c>
      <c r="BD662" s="8" t="s">
        <v>220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 t="s">
        <v>220</v>
      </c>
      <c r="BJ662" s="4">
        <v>14</v>
      </c>
      <c r="BK662" s="8">
        <v>1337.28</v>
      </c>
      <c r="BL662" s="2" t="s">
        <v>4537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1188</v>
      </c>
      <c r="BV662" s="2" t="s">
        <v>270</v>
      </c>
      <c r="BW662" s="2" t="s">
        <v>220</v>
      </c>
      <c r="BX662" s="2" t="s">
        <v>1692</v>
      </c>
      <c r="BY662" s="2" t="s">
        <v>232</v>
      </c>
      <c r="BZ662" s="2" t="s">
        <v>220</v>
      </c>
      <c r="CA662" s="4"/>
      <c r="CB662" s="8"/>
      <c r="CC662" s="4">
        <v>2</v>
      </c>
      <c r="CD662" s="8">
        <v>186.82</v>
      </c>
      <c r="CE662" s="7">
        <v>-1</v>
      </c>
      <c r="CF662" s="7">
        <v>-1</v>
      </c>
      <c r="CG662" s="2" t="s">
        <v>230</v>
      </c>
      <c r="CH662" s="2" t="s">
        <v>217</v>
      </c>
      <c r="CI662" s="2" t="s">
        <v>2403</v>
      </c>
      <c r="CJ662" s="2" t="s">
        <v>2775</v>
      </c>
      <c r="CK662" s="2" t="s">
        <v>232</v>
      </c>
      <c r="CL662" s="2" t="s">
        <v>220</v>
      </c>
      <c r="CM662" s="4"/>
      <c r="CN662" s="8"/>
      <c r="CO662" s="4"/>
      <c r="CP662" s="8"/>
      <c r="CQ662" s="7"/>
      <c r="CR662" s="7"/>
      <c r="CS662" s="2" t="s">
        <v>230</v>
      </c>
      <c r="CT662" s="2" t="s">
        <v>217</v>
      </c>
      <c r="CU662" s="2" t="s">
        <v>478</v>
      </c>
      <c r="CV662" s="2" t="s">
        <v>4250</v>
      </c>
      <c r="CW662" s="2" t="s">
        <v>232</v>
      </c>
      <c r="CX662" s="2" t="s">
        <v>220</v>
      </c>
      <c r="CY662" s="4"/>
      <c r="CZ662" s="8"/>
      <c r="DA662" s="4">
        <v>1</v>
      </c>
      <c r="DB662" s="8">
        <v>88.16</v>
      </c>
      <c r="DC662" s="7">
        <v>-1</v>
      </c>
      <c r="DD662" s="7">
        <v>-1</v>
      </c>
      <c r="DE662" s="2" t="s">
        <v>230</v>
      </c>
      <c r="DF662" s="2" t="s">
        <v>217</v>
      </c>
      <c r="DG662" s="2" t="s">
        <v>589</v>
      </c>
      <c r="DH662" s="2" t="s">
        <v>1398</v>
      </c>
      <c r="DI662" s="2" t="s">
        <v>232</v>
      </c>
      <c r="DJ662" s="2" t="s">
        <v>220</v>
      </c>
      <c r="DK662" s="4">
        <v>13</v>
      </c>
      <c r="DL662" s="8">
        <v>1237.34</v>
      </c>
      <c r="DM662" s="4">
        <v>6</v>
      </c>
      <c r="DN662" s="8">
        <v>602.81</v>
      </c>
      <c r="DO662" s="7">
        <v>1.1667</v>
      </c>
      <c r="DP662" s="7">
        <v>1.0526</v>
      </c>
      <c r="DQ662" s="2" t="s">
        <v>230</v>
      </c>
      <c r="DR662" s="2" t="s">
        <v>217</v>
      </c>
      <c r="DS662" s="2" t="s">
        <v>591</v>
      </c>
      <c r="DT662" s="2" t="s">
        <v>4534</v>
      </c>
      <c r="DU662" s="2" t="s">
        <v>232</v>
      </c>
      <c r="DV662" s="2" t="s">
        <v>220</v>
      </c>
      <c r="DW662" s="4"/>
      <c r="DX662" s="8"/>
      <c r="DY662" s="4">
        <v>2</v>
      </c>
      <c r="DZ662" s="8">
        <v>131.9</v>
      </c>
      <c r="EA662" s="7">
        <v>-1</v>
      </c>
      <c r="EB662" s="7">
        <v>-1</v>
      </c>
      <c r="EC662" s="2" t="s">
        <v>230</v>
      </c>
      <c r="ED662" s="2" t="s">
        <v>217</v>
      </c>
      <c r="EE662" s="2" t="s">
        <v>591</v>
      </c>
      <c r="EF662" s="2" t="s">
        <v>2545</v>
      </c>
      <c r="EG662" s="2" t="s">
        <v>232</v>
      </c>
      <c r="EH662" s="2" t="s">
        <v>220</v>
      </c>
      <c r="EI662" s="4"/>
      <c r="EJ662" s="8"/>
      <c r="EK662" s="4"/>
      <c r="EL662" s="8"/>
      <c r="EM662" s="7"/>
      <c r="EN662" s="7"/>
      <c r="EO662" s="2" t="s">
        <v>268</v>
      </c>
      <c r="EP662" s="2" t="s">
        <v>217</v>
      </c>
      <c r="EQ662" s="2" t="s">
        <v>220</v>
      </c>
      <c r="ER662" s="2" t="s">
        <v>220</v>
      </c>
      <c r="ES662" s="2" t="s">
        <v>232</v>
      </c>
      <c r="ET662" s="2" t="s">
        <v>220</v>
      </c>
      <c r="EU662" s="4">
        <v>1</v>
      </c>
      <c r="EV662" s="8">
        <v>99.94</v>
      </c>
      <c r="EW662" s="4"/>
      <c r="EX662" s="8"/>
      <c r="EY662" s="7"/>
      <c r="EZ662" s="7"/>
      <c r="FA662" s="2" t="s">
        <v>230</v>
      </c>
      <c r="FB662" s="2" t="s">
        <v>217</v>
      </c>
      <c r="FC662" s="2" t="s">
        <v>1692</v>
      </c>
      <c r="FD662" s="2" t="s">
        <v>596</v>
      </c>
      <c r="FE662" s="2" t="s">
        <v>232</v>
      </c>
      <c r="FF662" s="2" t="s">
        <v>220</v>
      </c>
      <c r="FG662" s="4"/>
      <c r="FH662" s="8"/>
      <c r="FI662" s="4"/>
      <c r="FJ662" s="8"/>
      <c r="FK662" s="7"/>
      <c r="FL662" s="7"/>
      <c r="FM662" s="2" t="s">
        <v>230</v>
      </c>
      <c r="FN662" s="2" t="s">
        <v>217</v>
      </c>
      <c r="FO662" s="2" t="s">
        <v>2199</v>
      </c>
      <c r="FP662" s="2" t="s">
        <v>1189</v>
      </c>
      <c r="FQ662" s="2" t="s">
        <v>232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277</v>
      </c>
      <c r="FZ662" s="2" t="s">
        <v>217</v>
      </c>
      <c r="GA662" s="2" t="s">
        <v>220</v>
      </c>
      <c r="GB662" s="2" t="s">
        <v>220</v>
      </c>
      <c r="GC662" s="2" t="s">
        <v>232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277</v>
      </c>
      <c r="GL662" s="2" t="s">
        <v>217</v>
      </c>
      <c r="GM662" s="2" t="s">
        <v>220</v>
      </c>
      <c r="GN662" s="2" t="s">
        <v>220</v>
      </c>
      <c r="GO662" s="2" t="s">
        <v>232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268</v>
      </c>
      <c r="GX662" s="2" t="s">
        <v>217</v>
      </c>
      <c r="GY662" s="2" t="s">
        <v>220</v>
      </c>
      <c r="GZ662" s="2" t="s">
        <v>220</v>
      </c>
      <c r="HA662" s="2" t="s">
        <v>232</v>
      </c>
      <c r="HB662" s="2" t="s">
        <v>220</v>
      </c>
      <c r="HC662" s="4"/>
      <c r="HD662" s="8"/>
      <c r="HE662" s="4"/>
      <c r="HF662" s="8"/>
      <c r="HG662" s="7"/>
      <c r="HH662" s="7"/>
      <c r="HI662" s="2" t="s">
        <v>254</v>
      </c>
      <c r="HJ662" s="2" t="s">
        <v>217</v>
      </c>
      <c r="HK662" s="2" t="s">
        <v>220</v>
      </c>
      <c r="HL662" s="2" t="s">
        <v>220</v>
      </c>
      <c r="HM662" s="2" t="s">
        <v>232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230</v>
      </c>
      <c r="HV662" s="2" t="s">
        <v>217</v>
      </c>
      <c r="HW662" s="2" t="s">
        <v>2406</v>
      </c>
      <c r="HX662" s="2" t="s">
        <v>220</v>
      </c>
      <c r="HY662" s="2" t="s">
        <v>232</v>
      </c>
      <c r="HZ662" s="2" t="s">
        <v>220</v>
      </c>
      <c r="IA662" s="4"/>
      <c r="IB662" s="8"/>
      <c r="IC662" s="4"/>
      <c r="ID662" s="8"/>
      <c r="IE662" s="7"/>
      <c r="IF662" s="7"/>
      <c r="IG662" s="2" t="s">
        <v>230</v>
      </c>
      <c r="IH662" s="2" t="s">
        <v>217</v>
      </c>
      <c r="II662" s="2" t="s">
        <v>2422</v>
      </c>
      <c r="IJ662" s="2" t="s">
        <v>2615</v>
      </c>
      <c r="IK662" s="2" t="s">
        <v>232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268</v>
      </c>
      <c r="IT662" s="2" t="s">
        <v>217</v>
      </c>
      <c r="IU662" s="2" t="s">
        <v>220</v>
      </c>
      <c r="IV662" s="2" t="s">
        <v>220</v>
      </c>
      <c r="IW662" s="2" t="s">
        <v>232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254</v>
      </c>
      <c r="JF662" s="2" t="s">
        <v>217</v>
      </c>
      <c r="JG662" s="2" t="s">
        <v>220</v>
      </c>
      <c r="JH662" s="2" t="s">
        <v>220</v>
      </c>
      <c r="JI662" s="2" t="s">
        <v>232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230</v>
      </c>
      <c r="JR662" s="2" t="s">
        <v>217</v>
      </c>
      <c r="JS662" s="2" t="s">
        <v>684</v>
      </c>
      <c r="JT662" s="2" t="s">
        <v>466</v>
      </c>
      <c r="JU662" s="2" t="s">
        <v>232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277</v>
      </c>
      <c r="KD662" s="2" t="s">
        <v>217</v>
      </c>
      <c r="KE662" s="2" t="s">
        <v>220</v>
      </c>
      <c r="KF662" s="2" t="s">
        <v>220</v>
      </c>
      <c r="KG662" s="2" t="s">
        <v>232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230</v>
      </c>
      <c r="KP662" s="2" t="s">
        <v>217</v>
      </c>
      <c r="KQ662" s="2" t="s">
        <v>2404</v>
      </c>
      <c r="KR662" s="2" t="s">
        <v>2003</v>
      </c>
      <c r="KS662" s="2" t="s">
        <v>232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230</v>
      </c>
      <c r="LB662" s="2" t="s">
        <v>217</v>
      </c>
      <c r="LC662" s="2" t="s">
        <v>2947</v>
      </c>
      <c r="LD662" s="2" t="s">
        <v>220</v>
      </c>
      <c r="LE662" s="2" t="s">
        <v>232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268</v>
      </c>
      <c r="LN662" s="2" t="s">
        <v>217</v>
      </c>
      <c r="LO662" s="2" t="s">
        <v>220</v>
      </c>
      <c r="LP662" s="2" t="s">
        <v>220</v>
      </c>
      <c r="LQ662" s="2" t="s">
        <v>232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268</v>
      </c>
      <c r="LZ662" s="2" t="s">
        <v>217</v>
      </c>
      <c r="MA662" s="2" t="s">
        <v>220</v>
      </c>
      <c r="MB662" s="2" t="s">
        <v>220</v>
      </c>
      <c r="MC662" s="2" t="s">
        <v>232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268</v>
      </c>
      <c r="ML662" s="2" t="s">
        <v>217</v>
      </c>
      <c r="MM662" s="2" t="s">
        <v>220</v>
      </c>
      <c r="MN662" s="2" t="s">
        <v>220</v>
      </c>
      <c r="MO662" s="2" t="s">
        <v>232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230</v>
      </c>
      <c r="MX662" s="2" t="s">
        <v>274</v>
      </c>
      <c r="MY662" s="2" t="s">
        <v>594</v>
      </c>
      <c r="MZ662" s="2" t="s">
        <v>4305</v>
      </c>
      <c r="NA662" s="2" t="s">
        <v>232</v>
      </c>
      <c r="NB662" s="2" t="s">
        <v>220</v>
      </c>
      <c r="NC662" s="4"/>
      <c r="ND662" s="8"/>
      <c r="NE662" s="4"/>
      <c r="NF662" s="8"/>
      <c r="NG662" s="7"/>
      <c r="NH662" s="7"/>
      <c r="NI662" s="2" t="s">
        <v>220</v>
      </c>
      <c r="NJ662" s="2" t="s">
        <v>220</v>
      </c>
      <c r="NK662" s="2" t="s">
        <v>220</v>
      </c>
      <c r="NL662" s="2" t="s">
        <v>220</v>
      </c>
      <c r="NM662" s="2" t="s">
        <v>220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277</v>
      </c>
      <c r="NV662" s="2" t="s">
        <v>217</v>
      </c>
      <c r="NW662" s="2" t="s">
        <v>220</v>
      </c>
      <c r="NX662" s="2" t="s">
        <v>220</v>
      </c>
      <c r="NY662" s="2" t="s">
        <v>232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220</v>
      </c>
      <c r="OH662" s="2" t="s">
        <v>220</v>
      </c>
      <c r="OI662" s="2" t="s">
        <v>220</v>
      </c>
      <c r="OJ662" s="2" t="s">
        <v>220</v>
      </c>
      <c r="OK662" s="2" t="s">
        <v>220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277</v>
      </c>
      <c r="OT662" s="2" t="s">
        <v>270</v>
      </c>
      <c r="OU662" s="2" t="s">
        <v>220</v>
      </c>
      <c r="OV662" s="2" t="s">
        <v>220</v>
      </c>
      <c r="OW662" s="2" t="s">
        <v>232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220</v>
      </c>
      <c r="PF662" s="2" t="s">
        <v>220</v>
      </c>
      <c r="PG662" s="2" t="s">
        <v>220</v>
      </c>
      <c r="PH662" s="2" t="s">
        <v>220</v>
      </c>
      <c r="PI662" s="2" t="s">
        <v>220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230</v>
      </c>
      <c r="PR662" s="2" t="s">
        <v>270</v>
      </c>
      <c r="PS662" s="2" t="s">
        <v>1914</v>
      </c>
      <c r="PT662" s="2" t="s">
        <v>2342</v>
      </c>
      <c r="PU662" s="2" t="s">
        <v>232</v>
      </c>
      <c r="PV662" s="2" t="s">
        <v>220</v>
      </c>
      <c r="PW662" s="4">
        <v>141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</row>
    <row r="663">
      <c r="A663" s="2" t="s">
        <v>4538</v>
      </c>
      <c r="B663" s="2" t="s">
        <v>209</v>
      </c>
      <c r="C663" s="2" t="s">
        <v>4529</v>
      </c>
      <c r="D663" s="2" t="s">
        <v>2394</v>
      </c>
      <c r="E663" s="2" t="s">
        <v>2395</v>
      </c>
      <c r="F663" s="2" t="s">
        <v>4530</v>
      </c>
      <c r="G663" s="2" t="s">
        <v>4530</v>
      </c>
      <c r="H663" s="2" t="s">
        <v>4530</v>
      </c>
      <c r="I663" s="2" t="s">
        <v>4531</v>
      </c>
      <c r="J663" s="2" t="s">
        <v>2881</v>
      </c>
      <c r="K663" s="2" t="s">
        <v>761</v>
      </c>
      <c r="L663" s="3">
        <v>73.15</v>
      </c>
      <c r="M663" s="3">
        <v>76.81</v>
      </c>
      <c r="N663" s="3">
        <v>209</v>
      </c>
      <c r="O663" s="2" t="s">
        <v>217</v>
      </c>
      <c r="P663" s="2" t="s">
        <v>405</v>
      </c>
      <c r="Q663" s="2" t="s">
        <v>219</v>
      </c>
      <c r="R663" s="2" t="s">
        <v>220</v>
      </c>
      <c r="S663" s="2" t="s">
        <v>4539</v>
      </c>
      <c r="T663" s="2" t="s">
        <v>220</v>
      </c>
      <c r="U663" s="2" t="s">
        <v>223</v>
      </c>
      <c r="V663" s="2" t="s">
        <v>843</v>
      </c>
      <c r="W663" s="2" t="s">
        <v>1234</v>
      </c>
      <c r="X663" s="2" t="s">
        <v>581</v>
      </c>
      <c r="Y663" s="2" t="s">
        <v>582</v>
      </c>
      <c r="Z663" s="4">
        <v>113</v>
      </c>
      <c r="AA663" s="4">
        <f>=ROUNDDOWN(56.5,0)</f>
      </c>
      <c r="AB663" s="5">
        <v>2</v>
      </c>
      <c r="AC663" s="2" t="s">
        <v>220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5</v>
      </c>
      <c r="AQ663" s="8">
        <v>363.47</v>
      </c>
      <c r="AR663" s="4">
        <v>6</v>
      </c>
      <c r="AS663" s="8">
        <v>421.11</v>
      </c>
      <c r="AT663" s="7">
        <v>-0.1667</v>
      </c>
      <c r="AU663" s="7">
        <v>-0.1369</v>
      </c>
      <c r="AV663" s="4">
        <v>13</v>
      </c>
      <c r="AW663" s="8">
        <v>1116.62</v>
      </c>
      <c r="AX663" s="4">
        <v>15</v>
      </c>
      <c r="AY663" s="8">
        <v>1226.98</v>
      </c>
      <c r="AZ663" s="7">
        <v>-0.1333</v>
      </c>
      <c r="BA663" s="7">
        <v>-0.0899</v>
      </c>
      <c r="BB663" s="7">
        <v>0.3255</v>
      </c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>
        <v>0.2619</v>
      </c>
      <c r="BJ663" s="4">
        <v>5</v>
      </c>
      <c r="BK663" s="8">
        <v>363.47</v>
      </c>
      <c r="BL663" s="2" t="s">
        <v>2344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1188</v>
      </c>
      <c r="BV663" s="2" t="s">
        <v>270</v>
      </c>
      <c r="BW663" s="2" t="s">
        <v>220</v>
      </c>
      <c r="BX663" s="2" t="s">
        <v>2920</v>
      </c>
      <c r="BY663" s="2" t="s">
        <v>232</v>
      </c>
      <c r="BZ663" s="2" t="s">
        <v>220</v>
      </c>
      <c r="CA663" s="4">
        <v>1</v>
      </c>
      <c r="CB663" s="8">
        <v>74.72</v>
      </c>
      <c r="CC663" s="4">
        <v>2</v>
      </c>
      <c r="CD663" s="8">
        <v>149.44</v>
      </c>
      <c r="CE663" s="7">
        <v>-0.5</v>
      </c>
      <c r="CF663" s="7">
        <v>-0.5</v>
      </c>
      <c r="CG663" s="2" t="s">
        <v>230</v>
      </c>
      <c r="CH663" s="2" t="s">
        <v>217</v>
      </c>
      <c r="CI663" s="2" t="s">
        <v>4540</v>
      </c>
      <c r="CJ663" s="2" t="s">
        <v>4541</v>
      </c>
      <c r="CK663" s="2" t="s">
        <v>232</v>
      </c>
      <c r="CL663" s="2" t="s">
        <v>220</v>
      </c>
      <c r="CM663" s="4">
        <v>1</v>
      </c>
      <c r="CN663" s="8">
        <v>71.06</v>
      </c>
      <c r="CO663" s="4"/>
      <c r="CP663" s="8"/>
      <c r="CQ663" s="7"/>
      <c r="CR663" s="7"/>
      <c r="CS663" s="2" t="s">
        <v>230</v>
      </c>
      <c r="CT663" s="2" t="s">
        <v>217</v>
      </c>
      <c r="CU663" s="2" t="s">
        <v>478</v>
      </c>
      <c r="CV663" s="2" t="s">
        <v>967</v>
      </c>
      <c r="CW663" s="2" t="s">
        <v>232</v>
      </c>
      <c r="CX663" s="2" t="s">
        <v>220</v>
      </c>
      <c r="CY663" s="4">
        <v>1</v>
      </c>
      <c r="CZ663" s="8">
        <v>70.53</v>
      </c>
      <c r="DA663" s="4"/>
      <c r="DB663" s="8"/>
      <c r="DC663" s="7"/>
      <c r="DD663" s="7"/>
      <c r="DE663" s="2" t="s">
        <v>230</v>
      </c>
      <c r="DF663" s="2" t="s">
        <v>217</v>
      </c>
      <c r="DG663" s="2" t="s">
        <v>589</v>
      </c>
      <c r="DH663" s="2" t="s">
        <v>2928</v>
      </c>
      <c r="DI663" s="2" t="s">
        <v>232</v>
      </c>
      <c r="DJ663" s="2" t="s">
        <v>220</v>
      </c>
      <c r="DK663" s="4">
        <v>1</v>
      </c>
      <c r="DL663" s="8">
        <v>76.81</v>
      </c>
      <c r="DM663" s="4">
        <v>3</v>
      </c>
      <c r="DN663" s="8">
        <v>218.91</v>
      </c>
      <c r="DO663" s="7">
        <v>-0.6667</v>
      </c>
      <c r="DP663" s="7">
        <v>-0.6491</v>
      </c>
      <c r="DQ663" s="2" t="s">
        <v>230</v>
      </c>
      <c r="DR663" s="2" t="s">
        <v>217</v>
      </c>
      <c r="DS663" s="2" t="s">
        <v>591</v>
      </c>
      <c r="DT663" s="2" t="s">
        <v>1441</v>
      </c>
      <c r="DU663" s="2" t="s">
        <v>232</v>
      </c>
      <c r="DV663" s="2" t="s">
        <v>220</v>
      </c>
      <c r="DW663" s="4">
        <v>1</v>
      </c>
      <c r="DX663" s="8">
        <v>70.35</v>
      </c>
      <c r="DY663" s="4">
        <v>1</v>
      </c>
      <c r="DZ663" s="8">
        <v>52.76</v>
      </c>
      <c r="EA663" s="7"/>
      <c r="EB663" s="7">
        <v>0.3334</v>
      </c>
      <c r="EC663" s="2" t="s">
        <v>230</v>
      </c>
      <c r="ED663" s="2" t="s">
        <v>217</v>
      </c>
      <c r="EE663" s="2" t="s">
        <v>4540</v>
      </c>
      <c r="EF663" s="2" t="s">
        <v>1610</v>
      </c>
      <c r="EG663" s="2" t="s">
        <v>232</v>
      </c>
      <c r="EH663" s="2" t="s">
        <v>220</v>
      </c>
      <c r="EI663" s="4"/>
      <c r="EJ663" s="8"/>
      <c r="EK663" s="4"/>
      <c r="EL663" s="8"/>
      <c r="EM663" s="7"/>
      <c r="EN663" s="7"/>
      <c r="EO663" s="2" t="s">
        <v>268</v>
      </c>
      <c r="EP663" s="2" t="s">
        <v>217</v>
      </c>
      <c r="EQ663" s="2" t="s">
        <v>220</v>
      </c>
      <c r="ER663" s="2" t="s">
        <v>220</v>
      </c>
      <c r="ES663" s="2" t="s">
        <v>232</v>
      </c>
      <c r="ET663" s="2" t="s">
        <v>220</v>
      </c>
      <c r="EU663" s="4"/>
      <c r="EV663" s="8"/>
      <c r="EW663" s="4"/>
      <c r="EX663" s="8"/>
      <c r="EY663" s="7"/>
      <c r="EZ663" s="7"/>
      <c r="FA663" s="2" t="s">
        <v>230</v>
      </c>
      <c r="FB663" s="2" t="s">
        <v>217</v>
      </c>
      <c r="FC663" s="2" t="s">
        <v>1416</v>
      </c>
      <c r="FD663" s="2" t="s">
        <v>1445</v>
      </c>
      <c r="FE663" s="2" t="s">
        <v>232</v>
      </c>
      <c r="FF663" s="2" t="s">
        <v>220</v>
      </c>
      <c r="FG663" s="4"/>
      <c r="FH663" s="8"/>
      <c r="FI663" s="4"/>
      <c r="FJ663" s="8"/>
      <c r="FK663" s="7"/>
      <c r="FL663" s="7"/>
      <c r="FM663" s="2" t="s">
        <v>230</v>
      </c>
      <c r="FN663" s="2" t="s">
        <v>217</v>
      </c>
      <c r="FO663" s="2" t="s">
        <v>2199</v>
      </c>
      <c r="FP663" s="2" t="s">
        <v>1400</v>
      </c>
      <c r="FQ663" s="2" t="s">
        <v>232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277</v>
      </c>
      <c r="FZ663" s="2" t="s">
        <v>217</v>
      </c>
      <c r="GA663" s="2" t="s">
        <v>220</v>
      </c>
      <c r="GB663" s="2" t="s">
        <v>220</v>
      </c>
      <c r="GC663" s="2" t="s">
        <v>232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277</v>
      </c>
      <c r="GL663" s="2" t="s">
        <v>217</v>
      </c>
      <c r="GM663" s="2" t="s">
        <v>220</v>
      </c>
      <c r="GN663" s="2" t="s">
        <v>220</v>
      </c>
      <c r="GO663" s="2" t="s">
        <v>232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268</v>
      </c>
      <c r="GX663" s="2" t="s">
        <v>217</v>
      </c>
      <c r="GY663" s="2" t="s">
        <v>220</v>
      </c>
      <c r="GZ663" s="2" t="s">
        <v>220</v>
      </c>
      <c r="HA663" s="2" t="s">
        <v>232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254</v>
      </c>
      <c r="HJ663" s="2" t="s">
        <v>217</v>
      </c>
      <c r="HK663" s="2" t="s">
        <v>220</v>
      </c>
      <c r="HL663" s="2" t="s">
        <v>220</v>
      </c>
      <c r="HM663" s="2" t="s">
        <v>232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230</v>
      </c>
      <c r="HV663" s="2" t="s">
        <v>217</v>
      </c>
      <c r="HW663" s="2" t="s">
        <v>465</v>
      </c>
      <c r="HX663" s="2" t="s">
        <v>220</v>
      </c>
      <c r="HY663" s="2" t="s">
        <v>232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217</v>
      </c>
      <c r="II663" s="2" t="s">
        <v>3253</v>
      </c>
      <c r="IJ663" s="2" t="s">
        <v>3702</v>
      </c>
      <c r="IK663" s="2" t="s">
        <v>232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277</v>
      </c>
      <c r="IT663" s="2" t="s">
        <v>217</v>
      </c>
      <c r="IU663" s="2" t="s">
        <v>220</v>
      </c>
      <c r="IV663" s="2" t="s">
        <v>220</v>
      </c>
      <c r="IW663" s="2" t="s">
        <v>232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254</v>
      </c>
      <c r="JF663" s="2" t="s">
        <v>217</v>
      </c>
      <c r="JG663" s="2" t="s">
        <v>220</v>
      </c>
      <c r="JH663" s="2" t="s">
        <v>220</v>
      </c>
      <c r="JI663" s="2" t="s">
        <v>232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230</v>
      </c>
      <c r="JR663" s="2" t="s">
        <v>217</v>
      </c>
      <c r="JS663" s="2" t="s">
        <v>684</v>
      </c>
      <c r="JT663" s="2" t="s">
        <v>1420</v>
      </c>
      <c r="JU663" s="2" t="s">
        <v>232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277</v>
      </c>
      <c r="KD663" s="2" t="s">
        <v>217</v>
      </c>
      <c r="KE663" s="2" t="s">
        <v>220</v>
      </c>
      <c r="KF663" s="2" t="s">
        <v>220</v>
      </c>
      <c r="KG663" s="2" t="s">
        <v>232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254</v>
      </c>
      <c r="KP663" s="2" t="s">
        <v>217</v>
      </c>
      <c r="KQ663" s="2" t="s">
        <v>220</v>
      </c>
      <c r="KR663" s="2" t="s">
        <v>220</v>
      </c>
      <c r="KS663" s="2" t="s">
        <v>232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217</v>
      </c>
      <c r="LC663" s="2" t="s">
        <v>2947</v>
      </c>
      <c r="LD663" s="2" t="s">
        <v>220</v>
      </c>
      <c r="LE663" s="2" t="s">
        <v>232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254</v>
      </c>
      <c r="LN663" s="2" t="s">
        <v>217</v>
      </c>
      <c r="LO663" s="2" t="s">
        <v>220</v>
      </c>
      <c r="LP663" s="2" t="s">
        <v>220</v>
      </c>
      <c r="LQ663" s="2" t="s">
        <v>232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268</v>
      </c>
      <c r="LZ663" s="2" t="s">
        <v>217</v>
      </c>
      <c r="MA663" s="2" t="s">
        <v>220</v>
      </c>
      <c r="MB663" s="2" t="s">
        <v>220</v>
      </c>
      <c r="MC663" s="2" t="s">
        <v>232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268</v>
      </c>
      <c r="ML663" s="2" t="s">
        <v>217</v>
      </c>
      <c r="MM663" s="2" t="s">
        <v>220</v>
      </c>
      <c r="MN663" s="2" t="s">
        <v>220</v>
      </c>
      <c r="MO663" s="2" t="s">
        <v>232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274</v>
      </c>
      <c r="MY663" s="2" t="s">
        <v>3255</v>
      </c>
      <c r="MZ663" s="2" t="s">
        <v>3180</v>
      </c>
      <c r="NA663" s="2" t="s">
        <v>232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220</v>
      </c>
      <c r="NJ663" s="2" t="s">
        <v>220</v>
      </c>
      <c r="NK663" s="2" t="s">
        <v>220</v>
      </c>
      <c r="NL663" s="2" t="s">
        <v>220</v>
      </c>
      <c r="NM663" s="2" t="s">
        <v>220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277</v>
      </c>
      <c r="NV663" s="2" t="s">
        <v>217</v>
      </c>
      <c r="NW663" s="2" t="s">
        <v>220</v>
      </c>
      <c r="NX663" s="2" t="s">
        <v>220</v>
      </c>
      <c r="NY663" s="2" t="s">
        <v>232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220</v>
      </c>
      <c r="OI663" s="2" t="s">
        <v>220</v>
      </c>
      <c r="OJ663" s="2" t="s">
        <v>220</v>
      </c>
      <c r="OK663" s="2" t="s">
        <v>220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277</v>
      </c>
      <c r="OT663" s="2" t="s">
        <v>270</v>
      </c>
      <c r="OU663" s="2" t="s">
        <v>220</v>
      </c>
      <c r="OV663" s="2" t="s">
        <v>220</v>
      </c>
      <c r="OW663" s="2" t="s">
        <v>232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220</v>
      </c>
      <c r="PF663" s="2" t="s">
        <v>220</v>
      </c>
      <c r="PG663" s="2" t="s">
        <v>220</v>
      </c>
      <c r="PH663" s="2" t="s">
        <v>220</v>
      </c>
      <c r="PI663" s="2" t="s">
        <v>220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230</v>
      </c>
      <c r="PR663" s="2" t="s">
        <v>270</v>
      </c>
      <c r="PS663" s="2" t="s">
        <v>1914</v>
      </c>
      <c r="PT663" s="2" t="s">
        <v>715</v>
      </c>
      <c r="PU663" s="2" t="s">
        <v>232</v>
      </c>
      <c r="PV663" s="2" t="s">
        <v>220</v>
      </c>
      <c r="PW663" s="4">
        <v>113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</row>
    <row r="664">
      <c r="A664" s="2" t="s">
        <v>4542</v>
      </c>
      <c r="B664" s="2" t="s">
        <v>209</v>
      </c>
      <c r="C664" s="2" t="s">
        <v>4529</v>
      </c>
      <c r="D664" s="2" t="s">
        <v>2394</v>
      </c>
      <c r="E664" s="2" t="s">
        <v>2395</v>
      </c>
      <c r="F664" s="2" t="s">
        <v>4530</v>
      </c>
      <c r="G664" s="2" t="s">
        <v>4530</v>
      </c>
      <c r="H664" s="2" t="s">
        <v>4530</v>
      </c>
      <c r="I664" s="2" t="s">
        <v>4531</v>
      </c>
      <c r="J664" s="2" t="s">
        <v>1518</v>
      </c>
      <c r="K664" s="2" t="s">
        <v>761</v>
      </c>
      <c r="L664" s="3">
        <v>90.65</v>
      </c>
      <c r="M664" s="3">
        <v>95.18</v>
      </c>
      <c r="N664" s="3">
        <v>259</v>
      </c>
      <c r="O664" s="2" t="s">
        <v>217</v>
      </c>
      <c r="P664" s="2" t="s">
        <v>405</v>
      </c>
      <c r="Q664" s="2" t="s">
        <v>219</v>
      </c>
      <c r="R664" s="2" t="s">
        <v>220</v>
      </c>
      <c r="S664" s="2" t="s">
        <v>4539</v>
      </c>
      <c r="T664" s="2" t="s">
        <v>220</v>
      </c>
      <c r="U664" s="2" t="s">
        <v>223</v>
      </c>
      <c r="V664" s="2" t="s">
        <v>843</v>
      </c>
      <c r="W664" s="2" t="s">
        <v>1234</v>
      </c>
      <c r="X664" s="2" t="s">
        <v>581</v>
      </c>
      <c r="Y664" s="2" t="s">
        <v>582</v>
      </c>
      <c r="Z664" s="4">
        <v>80</v>
      </c>
      <c r="AA664" s="4">
        <f>=ROUNDDOWN(20,0)</f>
      </c>
      <c r="AB664" s="5">
        <v>4</v>
      </c>
      <c r="AC664" s="2" t="s">
        <v>220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8</v>
      </c>
      <c r="AQ664" s="8">
        <v>753.15</v>
      </c>
      <c r="AR664" s="4">
        <v>9</v>
      </c>
      <c r="AS664" s="8">
        <v>805.87</v>
      </c>
      <c r="AT664" s="7">
        <v>-0.1111</v>
      </c>
      <c r="AU664" s="7">
        <v>-0.0654</v>
      </c>
      <c r="AV664" s="4" t="s">
        <v>220</v>
      </c>
      <c r="AW664" s="8" t="s">
        <v>220</v>
      </c>
      <c r="AX664" s="4" t="s">
        <v>220</v>
      </c>
      <c r="AY664" s="8" t="s">
        <v>220</v>
      </c>
      <c r="AZ664" s="7" t="s">
        <v>220</v>
      </c>
      <c r="BA664" s="7" t="s">
        <v>220</v>
      </c>
      <c r="BB664" s="7">
        <v>0.6745</v>
      </c>
      <c r="BC664" s="4" t="s">
        <v>220</v>
      </c>
      <c r="BD664" s="8" t="s">
        <v>220</v>
      </c>
      <c r="BE664" s="4" t="s">
        <v>220</v>
      </c>
      <c r="BF664" s="8" t="s">
        <v>220</v>
      </c>
      <c r="BG664" s="7" t="s">
        <v>220</v>
      </c>
      <c r="BH664" s="7" t="s">
        <v>220</v>
      </c>
      <c r="BI664" s="7" t="s">
        <v>220</v>
      </c>
      <c r="BJ664" s="4">
        <v>8</v>
      </c>
      <c r="BK664" s="8">
        <v>753.15</v>
      </c>
      <c r="BL664" s="2" t="s">
        <v>4543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1188</v>
      </c>
      <c r="BV664" s="2" t="s">
        <v>270</v>
      </c>
      <c r="BW664" s="2" t="s">
        <v>220</v>
      </c>
      <c r="BX664" s="2" t="s">
        <v>2920</v>
      </c>
      <c r="BY664" s="2" t="s">
        <v>232</v>
      </c>
      <c r="BZ664" s="2" t="s">
        <v>220</v>
      </c>
      <c r="CA664" s="4">
        <v>1</v>
      </c>
      <c r="CB664" s="8">
        <v>93.41</v>
      </c>
      <c r="CC664" s="4"/>
      <c r="CD664" s="8"/>
      <c r="CE664" s="7"/>
      <c r="CF664" s="7"/>
      <c r="CG664" s="2" t="s">
        <v>230</v>
      </c>
      <c r="CH664" s="2" t="s">
        <v>217</v>
      </c>
      <c r="CI664" s="2" t="s">
        <v>4540</v>
      </c>
      <c r="CJ664" s="2" t="s">
        <v>2573</v>
      </c>
      <c r="CK664" s="2" t="s">
        <v>232</v>
      </c>
      <c r="CL664" s="2" t="s">
        <v>220</v>
      </c>
      <c r="CM664" s="4"/>
      <c r="CN664" s="8"/>
      <c r="CO664" s="4"/>
      <c r="CP664" s="8"/>
      <c r="CQ664" s="7"/>
      <c r="CR664" s="7"/>
      <c r="CS664" s="2" t="s">
        <v>230</v>
      </c>
      <c r="CT664" s="2" t="s">
        <v>217</v>
      </c>
      <c r="CU664" s="2" t="s">
        <v>478</v>
      </c>
      <c r="CV664" s="2" t="s">
        <v>3042</v>
      </c>
      <c r="CW664" s="2" t="s">
        <v>232</v>
      </c>
      <c r="CX664" s="2" t="s">
        <v>220</v>
      </c>
      <c r="CY664" s="4"/>
      <c r="CZ664" s="8"/>
      <c r="DA664" s="4"/>
      <c r="DB664" s="8"/>
      <c r="DC664" s="7"/>
      <c r="DD664" s="7"/>
      <c r="DE664" s="2" t="s">
        <v>230</v>
      </c>
      <c r="DF664" s="2" t="s">
        <v>217</v>
      </c>
      <c r="DG664" s="2" t="s">
        <v>589</v>
      </c>
      <c r="DH664" s="2" t="s">
        <v>3553</v>
      </c>
      <c r="DI664" s="2" t="s">
        <v>232</v>
      </c>
      <c r="DJ664" s="2" t="s">
        <v>220</v>
      </c>
      <c r="DK664" s="4">
        <v>4</v>
      </c>
      <c r="DL664" s="8">
        <v>380.72</v>
      </c>
      <c r="DM664" s="4">
        <v>4</v>
      </c>
      <c r="DN664" s="8">
        <v>398.17</v>
      </c>
      <c r="DO664" s="7"/>
      <c r="DP664" s="7">
        <v>-0.0438</v>
      </c>
      <c r="DQ664" s="2" t="s">
        <v>230</v>
      </c>
      <c r="DR664" s="2" t="s">
        <v>217</v>
      </c>
      <c r="DS664" s="2" t="s">
        <v>591</v>
      </c>
      <c r="DT664" s="2" t="s">
        <v>4544</v>
      </c>
      <c r="DU664" s="2" t="s">
        <v>232</v>
      </c>
      <c r="DV664" s="2" t="s">
        <v>220</v>
      </c>
      <c r="DW664" s="4">
        <v>1</v>
      </c>
      <c r="DX664" s="8">
        <v>79.14</v>
      </c>
      <c r="DY664" s="4">
        <v>4</v>
      </c>
      <c r="DZ664" s="8">
        <v>307.76</v>
      </c>
      <c r="EA664" s="7">
        <v>-0.75</v>
      </c>
      <c r="EB664" s="7">
        <v>-0.7429</v>
      </c>
      <c r="EC664" s="2" t="s">
        <v>230</v>
      </c>
      <c r="ED664" s="2" t="s">
        <v>217</v>
      </c>
      <c r="EE664" s="2" t="s">
        <v>4540</v>
      </c>
      <c r="EF664" s="2" t="s">
        <v>4545</v>
      </c>
      <c r="EG664" s="2" t="s">
        <v>232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268</v>
      </c>
      <c r="EP664" s="2" t="s">
        <v>217</v>
      </c>
      <c r="EQ664" s="2" t="s">
        <v>220</v>
      </c>
      <c r="ER664" s="2" t="s">
        <v>220</v>
      </c>
      <c r="ES664" s="2" t="s">
        <v>232</v>
      </c>
      <c r="ET664" s="2" t="s">
        <v>220</v>
      </c>
      <c r="EU664" s="4">
        <v>2</v>
      </c>
      <c r="EV664" s="8">
        <v>199.88</v>
      </c>
      <c r="EW664" s="4">
        <v>1</v>
      </c>
      <c r="EX664" s="8">
        <v>99.94</v>
      </c>
      <c r="EY664" s="7">
        <v>1</v>
      </c>
      <c r="EZ664" s="7">
        <v>1</v>
      </c>
      <c r="FA664" s="2" t="s">
        <v>230</v>
      </c>
      <c r="FB664" s="2" t="s">
        <v>217</v>
      </c>
      <c r="FC664" s="2" t="s">
        <v>1416</v>
      </c>
      <c r="FD664" s="2" t="s">
        <v>2693</v>
      </c>
      <c r="FE664" s="2" t="s">
        <v>232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230</v>
      </c>
      <c r="FN664" s="2" t="s">
        <v>217</v>
      </c>
      <c r="FO664" s="2" t="s">
        <v>2199</v>
      </c>
      <c r="FP664" s="2" t="s">
        <v>1284</v>
      </c>
      <c r="FQ664" s="2" t="s">
        <v>232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277</v>
      </c>
      <c r="FZ664" s="2" t="s">
        <v>217</v>
      </c>
      <c r="GA664" s="2" t="s">
        <v>220</v>
      </c>
      <c r="GB664" s="2" t="s">
        <v>220</v>
      </c>
      <c r="GC664" s="2" t="s">
        <v>232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277</v>
      </c>
      <c r="GL664" s="2" t="s">
        <v>217</v>
      </c>
      <c r="GM664" s="2" t="s">
        <v>220</v>
      </c>
      <c r="GN664" s="2" t="s">
        <v>220</v>
      </c>
      <c r="GO664" s="2" t="s">
        <v>232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268</v>
      </c>
      <c r="GX664" s="2" t="s">
        <v>217</v>
      </c>
      <c r="GY664" s="2" t="s">
        <v>220</v>
      </c>
      <c r="GZ664" s="2" t="s">
        <v>220</v>
      </c>
      <c r="HA664" s="2" t="s">
        <v>232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254</v>
      </c>
      <c r="HJ664" s="2" t="s">
        <v>217</v>
      </c>
      <c r="HK664" s="2" t="s">
        <v>220</v>
      </c>
      <c r="HL664" s="2" t="s">
        <v>220</v>
      </c>
      <c r="HM664" s="2" t="s">
        <v>232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230</v>
      </c>
      <c r="HV664" s="2" t="s">
        <v>217</v>
      </c>
      <c r="HW664" s="2" t="s">
        <v>465</v>
      </c>
      <c r="HX664" s="2" t="s">
        <v>220</v>
      </c>
      <c r="HY664" s="2" t="s">
        <v>232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217</v>
      </c>
      <c r="II664" s="2" t="s">
        <v>3253</v>
      </c>
      <c r="IJ664" s="2" t="s">
        <v>4546</v>
      </c>
      <c r="IK664" s="2" t="s">
        <v>232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277</v>
      </c>
      <c r="IT664" s="2" t="s">
        <v>217</v>
      </c>
      <c r="IU664" s="2" t="s">
        <v>220</v>
      </c>
      <c r="IV664" s="2" t="s">
        <v>220</v>
      </c>
      <c r="IW664" s="2" t="s">
        <v>232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254</v>
      </c>
      <c r="JF664" s="2" t="s">
        <v>217</v>
      </c>
      <c r="JG664" s="2" t="s">
        <v>220</v>
      </c>
      <c r="JH664" s="2" t="s">
        <v>220</v>
      </c>
      <c r="JI664" s="2" t="s">
        <v>232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217</v>
      </c>
      <c r="JS664" s="2" t="s">
        <v>684</v>
      </c>
      <c r="JT664" s="2" t="s">
        <v>718</v>
      </c>
      <c r="JU664" s="2" t="s">
        <v>232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277</v>
      </c>
      <c r="KD664" s="2" t="s">
        <v>217</v>
      </c>
      <c r="KE664" s="2" t="s">
        <v>220</v>
      </c>
      <c r="KF664" s="2" t="s">
        <v>220</v>
      </c>
      <c r="KG664" s="2" t="s">
        <v>232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254</v>
      </c>
      <c r="KP664" s="2" t="s">
        <v>217</v>
      </c>
      <c r="KQ664" s="2" t="s">
        <v>220</v>
      </c>
      <c r="KR664" s="2" t="s">
        <v>220</v>
      </c>
      <c r="KS664" s="2" t="s">
        <v>232</v>
      </c>
      <c r="KT664" s="2" t="s">
        <v>220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217</v>
      </c>
      <c r="LC664" s="2" t="s">
        <v>2947</v>
      </c>
      <c r="LD664" s="2" t="s">
        <v>667</v>
      </c>
      <c r="LE664" s="2" t="s">
        <v>232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254</v>
      </c>
      <c r="LN664" s="2" t="s">
        <v>217</v>
      </c>
      <c r="LO664" s="2" t="s">
        <v>220</v>
      </c>
      <c r="LP664" s="2" t="s">
        <v>220</v>
      </c>
      <c r="LQ664" s="2" t="s">
        <v>232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217</v>
      </c>
      <c r="MA664" s="2" t="s">
        <v>220</v>
      </c>
      <c r="MB664" s="2" t="s">
        <v>220</v>
      </c>
      <c r="MC664" s="2" t="s">
        <v>232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268</v>
      </c>
      <c r="ML664" s="2" t="s">
        <v>217</v>
      </c>
      <c r="MM664" s="2" t="s">
        <v>220</v>
      </c>
      <c r="MN664" s="2" t="s">
        <v>220</v>
      </c>
      <c r="MO664" s="2" t="s">
        <v>232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274</v>
      </c>
      <c r="MY664" s="2" t="s">
        <v>3255</v>
      </c>
      <c r="MZ664" s="2" t="s">
        <v>4092</v>
      </c>
      <c r="NA664" s="2" t="s">
        <v>232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220</v>
      </c>
      <c r="NK664" s="2" t="s">
        <v>220</v>
      </c>
      <c r="NL664" s="2" t="s">
        <v>220</v>
      </c>
      <c r="NM664" s="2" t="s">
        <v>220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277</v>
      </c>
      <c r="NV664" s="2" t="s">
        <v>217</v>
      </c>
      <c r="NW664" s="2" t="s">
        <v>220</v>
      </c>
      <c r="NX664" s="2" t="s">
        <v>220</v>
      </c>
      <c r="NY664" s="2" t="s">
        <v>232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220</v>
      </c>
      <c r="OI664" s="2" t="s">
        <v>220</v>
      </c>
      <c r="OJ664" s="2" t="s">
        <v>220</v>
      </c>
      <c r="OK664" s="2" t="s">
        <v>220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277</v>
      </c>
      <c r="OT664" s="2" t="s">
        <v>270</v>
      </c>
      <c r="OU664" s="2" t="s">
        <v>220</v>
      </c>
      <c r="OV664" s="2" t="s">
        <v>220</v>
      </c>
      <c r="OW664" s="2" t="s">
        <v>232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220</v>
      </c>
      <c r="PF664" s="2" t="s">
        <v>220</v>
      </c>
      <c r="PG664" s="2" t="s">
        <v>220</v>
      </c>
      <c r="PH664" s="2" t="s">
        <v>220</v>
      </c>
      <c r="PI664" s="2" t="s">
        <v>220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230</v>
      </c>
      <c r="PR664" s="2" t="s">
        <v>270</v>
      </c>
      <c r="PS664" s="2" t="s">
        <v>1914</v>
      </c>
      <c r="PT664" s="2" t="s">
        <v>2246</v>
      </c>
      <c r="PU664" s="2" t="s">
        <v>232</v>
      </c>
      <c r="PV664" s="2" t="s">
        <v>220</v>
      </c>
      <c r="PW664" s="4">
        <v>80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</row>
    <row r="665">
      <c r="A665" s="2" t="s">
        <v>4547</v>
      </c>
      <c r="B665" s="2" t="s">
        <v>209</v>
      </c>
      <c r="C665" s="2" t="s">
        <v>4529</v>
      </c>
      <c r="D665" s="2" t="s">
        <v>2394</v>
      </c>
      <c r="E665" s="2" t="s">
        <v>2395</v>
      </c>
      <c r="F665" s="2" t="s">
        <v>4530</v>
      </c>
      <c r="G665" s="2" t="s">
        <v>4530</v>
      </c>
      <c r="H665" s="2" t="s">
        <v>220</v>
      </c>
      <c r="I665" s="2" t="s">
        <v>4531</v>
      </c>
      <c r="J665" s="2" t="s">
        <v>2881</v>
      </c>
      <c r="K665" s="2" t="s">
        <v>4548</v>
      </c>
      <c r="L665" s="3">
        <v>73.15</v>
      </c>
      <c r="M665" s="3">
        <v>76.81</v>
      </c>
      <c r="N665" s="3">
        <v>209</v>
      </c>
      <c r="O665" s="2" t="s">
        <v>217</v>
      </c>
      <c r="P665" s="2" t="s">
        <v>2438</v>
      </c>
      <c r="Q665" s="2" t="s">
        <v>219</v>
      </c>
      <c r="R665" s="2" t="s">
        <v>220</v>
      </c>
      <c r="S665" s="2" t="s">
        <v>4549</v>
      </c>
      <c r="T665" s="2" t="s">
        <v>220</v>
      </c>
      <c r="U665" s="2" t="s">
        <v>223</v>
      </c>
      <c r="V665" s="2" t="s">
        <v>843</v>
      </c>
      <c r="W665" s="2" t="s">
        <v>1234</v>
      </c>
      <c r="X665" s="2" t="s">
        <v>581</v>
      </c>
      <c r="Y665" s="2" t="s">
        <v>582</v>
      </c>
      <c r="Z665" s="4">
        <v>120</v>
      </c>
      <c r="AA665" s="4">
        <f>=ROUNDDOWN(40,0)</f>
      </c>
      <c r="AB665" s="5">
        <v>3</v>
      </c>
      <c r="AC665" s="2" t="s">
        <v>220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2</v>
      </c>
      <c r="AQ665" s="8">
        <v>142.12</v>
      </c>
      <c r="AR665" s="4">
        <v>1</v>
      </c>
      <c r="AS665" s="8">
        <v>76.81</v>
      </c>
      <c r="AT665" s="7">
        <v>1</v>
      </c>
      <c r="AU665" s="7">
        <v>0.8503</v>
      </c>
      <c r="AV665" s="4">
        <v>6</v>
      </c>
      <c r="AW665" s="8">
        <v>499.81</v>
      </c>
      <c r="AX665" s="4">
        <v>8</v>
      </c>
      <c r="AY665" s="8">
        <v>688.68</v>
      </c>
      <c r="AZ665" s="7">
        <v>-0.25</v>
      </c>
      <c r="BA665" s="7">
        <v>-0.2742</v>
      </c>
      <c r="BB665" s="7">
        <v>0.2843</v>
      </c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>
        <v>0.1172</v>
      </c>
      <c r="BJ665" s="4">
        <v>2</v>
      </c>
      <c r="BK665" s="8">
        <v>142.12</v>
      </c>
      <c r="BL665" s="2" t="s">
        <v>3315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1188</v>
      </c>
      <c r="BV665" s="2" t="s">
        <v>270</v>
      </c>
      <c r="BW665" s="2" t="s">
        <v>220</v>
      </c>
      <c r="BX665" s="2" t="s">
        <v>2317</v>
      </c>
      <c r="BY665" s="2" t="s">
        <v>232</v>
      </c>
      <c r="BZ665" s="2" t="s">
        <v>220</v>
      </c>
      <c r="CA665" s="4"/>
      <c r="CB665" s="8"/>
      <c r="CC665" s="4"/>
      <c r="CD665" s="8"/>
      <c r="CE665" s="7"/>
      <c r="CF665" s="7"/>
      <c r="CG665" s="2" t="s">
        <v>230</v>
      </c>
      <c r="CH665" s="2" t="s">
        <v>217</v>
      </c>
      <c r="CI665" s="2" t="s">
        <v>591</v>
      </c>
      <c r="CJ665" s="2" t="s">
        <v>1676</v>
      </c>
      <c r="CK665" s="2" t="s">
        <v>232</v>
      </c>
      <c r="CL665" s="2" t="s">
        <v>220</v>
      </c>
      <c r="CM665" s="4">
        <v>2</v>
      </c>
      <c r="CN665" s="8">
        <v>142.12</v>
      </c>
      <c r="CO665" s="4"/>
      <c r="CP665" s="8"/>
      <c r="CQ665" s="7"/>
      <c r="CR665" s="7"/>
      <c r="CS665" s="2" t="s">
        <v>230</v>
      </c>
      <c r="CT665" s="2" t="s">
        <v>217</v>
      </c>
      <c r="CU665" s="2" t="s">
        <v>478</v>
      </c>
      <c r="CV665" s="2" t="s">
        <v>2246</v>
      </c>
      <c r="CW665" s="2" t="s">
        <v>232</v>
      </c>
      <c r="CX665" s="2" t="s">
        <v>220</v>
      </c>
      <c r="CY665" s="4"/>
      <c r="CZ665" s="8"/>
      <c r="DA665" s="4"/>
      <c r="DB665" s="8"/>
      <c r="DC665" s="7"/>
      <c r="DD665" s="7"/>
      <c r="DE665" s="2" t="s">
        <v>230</v>
      </c>
      <c r="DF665" s="2" t="s">
        <v>217</v>
      </c>
      <c r="DG665" s="2" t="s">
        <v>1658</v>
      </c>
      <c r="DH665" s="2" t="s">
        <v>1865</v>
      </c>
      <c r="DI665" s="2" t="s">
        <v>232</v>
      </c>
      <c r="DJ665" s="2" t="s">
        <v>220</v>
      </c>
      <c r="DK665" s="4"/>
      <c r="DL665" s="8"/>
      <c r="DM665" s="4">
        <v>1</v>
      </c>
      <c r="DN665" s="8">
        <v>76.81</v>
      </c>
      <c r="DO665" s="7">
        <v>-1</v>
      </c>
      <c r="DP665" s="7">
        <v>-1</v>
      </c>
      <c r="DQ665" s="2" t="s">
        <v>230</v>
      </c>
      <c r="DR665" s="2" t="s">
        <v>217</v>
      </c>
      <c r="DS665" s="2" t="s">
        <v>591</v>
      </c>
      <c r="DT665" s="2" t="s">
        <v>1512</v>
      </c>
      <c r="DU665" s="2" t="s">
        <v>232</v>
      </c>
      <c r="DV665" s="2" t="s">
        <v>220</v>
      </c>
      <c r="DW665" s="4"/>
      <c r="DX665" s="8"/>
      <c r="DY665" s="4"/>
      <c r="DZ665" s="8"/>
      <c r="EA665" s="7"/>
      <c r="EB665" s="7"/>
      <c r="EC665" s="2" t="s">
        <v>230</v>
      </c>
      <c r="ED665" s="2" t="s">
        <v>217</v>
      </c>
      <c r="EE665" s="2" t="s">
        <v>591</v>
      </c>
      <c r="EF665" s="2" t="s">
        <v>4550</v>
      </c>
      <c r="EG665" s="2" t="s">
        <v>232</v>
      </c>
      <c r="EH665" s="2" t="s">
        <v>220</v>
      </c>
      <c r="EI665" s="4"/>
      <c r="EJ665" s="8"/>
      <c r="EK665" s="4"/>
      <c r="EL665" s="8"/>
      <c r="EM665" s="7"/>
      <c r="EN665" s="7"/>
      <c r="EO665" s="2" t="s">
        <v>268</v>
      </c>
      <c r="EP665" s="2" t="s">
        <v>217</v>
      </c>
      <c r="EQ665" s="2" t="s">
        <v>220</v>
      </c>
      <c r="ER665" s="2" t="s">
        <v>220</v>
      </c>
      <c r="ES665" s="2" t="s">
        <v>232</v>
      </c>
      <c r="ET665" s="2" t="s">
        <v>220</v>
      </c>
      <c r="EU665" s="4"/>
      <c r="EV665" s="8"/>
      <c r="EW665" s="4"/>
      <c r="EX665" s="8"/>
      <c r="EY665" s="7"/>
      <c r="EZ665" s="7"/>
      <c r="FA665" s="2" t="s">
        <v>230</v>
      </c>
      <c r="FB665" s="2" t="s">
        <v>217</v>
      </c>
      <c r="FC665" s="2" t="s">
        <v>1692</v>
      </c>
      <c r="FD665" s="2" t="s">
        <v>2278</v>
      </c>
      <c r="FE665" s="2" t="s">
        <v>232</v>
      </c>
      <c r="FF665" s="2" t="s">
        <v>220</v>
      </c>
      <c r="FG665" s="4"/>
      <c r="FH665" s="8"/>
      <c r="FI665" s="4"/>
      <c r="FJ665" s="8"/>
      <c r="FK665" s="7"/>
      <c r="FL665" s="7"/>
      <c r="FM665" s="2" t="s">
        <v>230</v>
      </c>
      <c r="FN665" s="2" t="s">
        <v>217</v>
      </c>
      <c r="FO665" s="2" t="s">
        <v>2199</v>
      </c>
      <c r="FP665" s="2" t="s">
        <v>747</v>
      </c>
      <c r="FQ665" s="2" t="s">
        <v>232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277</v>
      </c>
      <c r="FZ665" s="2" t="s">
        <v>217</v>
      </c>
      <c r="GA665" s="2" t="s">
        <v>220</v>
      </c>
      <c r="GB665" s="2" t="s">
        <v>220</v>
      </c>
      <c r="GC665" s="2" t="s">
        <v>232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277</v>
      </c>
      <c r="GL665" s="2" t="s">
        <v>217</v>
      </c>
      <c r="GM665" s="2" t="s">
        <v>220</v>
      </c>
      <c r="GN665" s="2" t="s">
        <v>220</v>
      </c>
      <c r="GO665" s="2" t="s">
        <v>232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268</v>
      </c>
      <c r="GX665" s="2" t="s">
        <v>217</v>
      </c>
      <c r="GY665" s="2" t="s">
        <v>220</v>
      </c>
      <c r="GZ665" s="2" t="s">
        <v>220</v>
      </c>
      <c r="HA665" s="2" t="s">
        <v>232</v>
      </c>
      <c r="HB665" s="2" t="s">
        <v>220</v>
      </c>
      <c r="HC665" s="4"/>
      <c r="HD665" s="8"/>
      <c r="HE665" s="4"/>
      <c r="HF665" s="8"/>
      <c r="HG665" s="7"/>
      <c r="HH665" s="7"/>
      <c r="HI665" s="2" t="s">
        <v>254</v>
      </c>
      <c r="HJ665" s="2" t="s">
        <v>217</v>
      </c>
      <c r="HK665" s="2" t="s">
        <v>220</v>
      </c>
      <c r="HL665" s="2" t="s">
        <v>220</v>
      </c>
      <c r="HM665" s="2" t="s">
        <v>232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230</v>
      </c>
      <c r="HV665" s="2" t="s">
        <v>217</v>
      </c>
      <c r="HW665" s="2" t="s">
        <v>2406</v>
      </c>
      <c r="HX665" s="2" t="s">
        <v>986</v>
      </c>
      <c r="HY665" s="2" t="s">
        <v>232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217</v>
      </c>
      <c r="II665" s="2" t="s">
        <v>591</v>
      </c>
      <c r="IJ665" s="2" t="s">
        <v>4551</v>
      </c>
      <c r="IK665" s="2" t="s">
        <v>232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268</v>
      </c>
      <c r="IT665" s="2" t="s">
        <v>217</v>
      </c>
      <c r="IU665" s="2" t="s">
        <v>220</v>
      </c>
      <c r="IV665" s="2" t="s">
        <v>220</v>
      </c>
      <c r="IW665" s="2" t="s">
        <v>232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254</v>
      </c>
      <c r="JF665" s="2" t="s">
        <v>217</v>
      </c>
      <c r="JG665" s="2" t="s">
        <v>220</v>
      </c>
      <c r="JH665" s="2" t="s">
        <v>220</v>
      </c>
      <c r="JI665" s="2" t="s">
        <v>232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230</v>
      </c>
      <c r="JR665" s="2" t="s">
        <v>217</v>
      </c>
      <c r="JS665" s="2" t="s">
        <v>684</v>
      </c>
      <c r="JT665" s="2" t="s">
        <v>2278</v>
      </c>
      <c r="JU665" s="2" t="s">
        <v>232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277</v>
      </c>
      <c r="KD665" s="2" t="s">
        <v>217</v>
      </c>
      <c r="KE665" s="2" t="s">
        <v>220</v>
      </c>
      <c r="KF665" s="2" t="s">
        <v>220</v>
      </c>
      <c r="KG665" s="2" t="s">
        <v>232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230</v>
      </c>
      <c r="KP665" s="2" t="s">
        <v>217</v>
      </c>
      <c r="KQ665" s="2" t="s">
        <v>2404</v>
      </c>
      <c r="KR665" s="2" t="s">
        <v>1562</v>
      </c>
      <c r="KS665" s="2" t="s">
        <v>232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277</v>
      </c>
      <c r="LB665" s="2" t="s">
        <v>217</v>
      </c>
      <c r="LC665" s="2" t="s">
        <v>220</v>
      </c>
      <c r="LD665" s="2" t="s">
        <v>220</v>
      </c>
      <c r="LE665" s="2" t="s">
        <v>232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254</v>
      </c>
      <c r="LN665" s="2" t="s">
        <v>217</v>
      </c>
      <c r="LO665" s="2" t="s">
        <v>220</v>
      </c>
      <c r="LP665" s="2" t="s">
        <v>220</v>
      </c>
      <c r="LQ665" s="2" t="s">
        <v>232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270</v>
      </c>
      <c r="MA665" s="2" t="s">
        <v>974</v>
      </c>
      <c r="MB665" s="2" t="s">
        <v>521</v>
      </c>
      <c r="MC665" s="2" t="s">
        <v>232</v>
      </c>
      <c r="MD665" s="2" t="s">
        <v>220</v>
      </c>
      <c r="ME665" s="4"/>
      <c r="MF665" s="8"/>
      <c r="MG665" s="4"/>
      <c r="MH665" s="8"/>
      <c r="MI665" s="7"/>
      <c r="MJ665" s="7"/>
      <c r="MK665" s="2" t="s">
        <v>230</v>
      </c>
      <c r="ML665" s="2" t="s">
        <v>270</v>
      </c>
      <c r="MM665" s="2" t="s">
        <v>648</v>
      </c>
      <c r="MN665" s="2" t="s">
        <v>220</v>
      </c>
      <c r="MO665" s="2" t="s">
        <v>232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274</v>
      </c>
      <c r="MY665" s="2" t="s">
        <v>2338</v>
      </c>
      <c r="MZ665" s="2" t="s">
        <v>615</v>
      </c>
      <c r="NA665" s="2" t="s">
        <v>232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220</v>
      </c>
      <c r="NK665" s="2" t="s">
        <v>220</v>
      </c>
      <c r="NL665" s="2" t="s">
        <v>220</v>
      </c>
      <c r="NM665" s="2" t="s">
        <v>220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277</v>
      </c>
      <c r="NV665" s="2" t="s">
        <v>217</v>
      </c>
      <c r="NW665" s="2" t="s">
        <v>220</v>
      </c>
      <c r="NX665" s="2" t="s">
        <v>220</v>
      </c>
      <c r="NY665" s="2" t="s">
        <v>232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220</v>
      </c>
      <c r="OI665" s="2" t="s">
        <v>220</v>
      </c>
      <c r="OJ665" s="2" t="s">
        <v>220</v>
      </c>
      <c r="OK665" s="2" t="s">
        <v>220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277</v>
      </c>
      <c r="OT665" s="2" t="s">
        <v>270</v>
      </c>
      <c r="OU665" s="2" t="s">
        <v>220</v>
      </c>
      <c r="OV665" s="2" t="s">
        <v>220</v>
      </c>
      <c r="OW665" s="2" t="s">
        <v>232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220</v>
      </c>
      <c r="PF665" s="2" t="s">
        <v>220</v>
      </c>
      <c r="PG665" s="2" t="s">
        <v>220</v>
      </c>
      <c r="PH665" s="2" t="s">
        <v>220</v>
      </c>
      <c r="PI665" s="2" t="s">
        <v>220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230</v>
      </c>
      <c r="PR665" s="2" t="s">
        <v>270</v>
      </c>
      <c r="PS665" s="2" t="s">
        <v>1914</v>
      </c>
      <c r="PT665" s="2" t="s">
        <v>3261</v>
      </c>
      <c r="PU665" s="2" t="s">
        <v>232</v>
      </c>
      <c r="PV665" s="2" t="s">
        <v>220</v>
      </c>
      <c r="PW665" s="4">
        <v>120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</row>
    <row r="666">
      <c r="A666" s="2" t="s">
        <v>4552</v>
      </c>
      <c r="B666" s="2" t="s">
        <v>209</v>
      </c>
      <c r="C666" s="2" t="s">
        <v>4529</v>
      </c>
      <c r="D666" s="2" t="s">
        <v>2394</v>
      </c>
      <c r="E666" s="2" t="s">
        <v>2395</v>
      </c>
      <c r="F666" s="2" t="s">
        <v>4530</v>
      </c>
      <c r="G666" s="2" t="s">
        <v>4530</v>
      </c>
      <c r="H666" s="2" t="s">
        <v>220</v>
      </c>
      <c r="I666" s="2" t="s">
        <v>4531</v>
      </c>
      <c r="J666" s="2" t="s">
        <v>1518</v>
      </c>
      <c r="K666" s="2" t="s">
        <v>4548</v>
      </c>
      <c r="L666" s="3">
        <v>90.65</v>
      </c>
      <c r="M666" s="3">
        <v>95.18</v>
      </c>
      <c r="N666" s="3">
        <v>259</v>
      </c>
      <c r="O666" s="2" t="s">
        <v>217</v>
      </c>
      <c r="P666" s="2" t="s">
        <v>2438</v>
      </c>
      <c r="Q666" s="2" t="s">
        <v>219</v>
      </c>
      <c r="R666" s="2" t="s">
        <v>220</v>
      </c>
      <c r="S666" s="2" t="s">
        <v>4549</v>
      </c>
      <c r="T666" s="2" t="s">
        <v>220</v>
      </c>
      <c r="U666" s="2" t="s">
        <v>223</v>
      </c>
      <c r="V666" s="2" t="s">
        <v>843</v>
      </c>
      <c r="W666" s="2" t="s">
        <v>1234</v>
      </c>
      <c r="X666" s="2" t="s">
        <v>581</v>
      </c>
      <c r="Y666" s="2" t="s">
        <v>582</v>
      </c>
      <c r="Z666" s="4">
        <v>100</v>
      </c>
      <c r="AA666" s="4">
        <f>=ROUNDDOWN(25,0)</f>
      </c>
      <c r="AB666" s="5">
        <v>4</v>
      </c>
      <c r="AC666" s="2" t="s">
        <v>220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>
        <v>4</v>
      </c>
      <c r="AQ666" s="8">
        <v>357.69</v>
      </c>
      <c r="AR666" s="4">
        <v>7</v>
      </c>
      <c r="AS666" s="8">
        <v>611.87</v>
      </c>
      <c r="AT666" s="7">
        <v>-0.4286</v>
      </c>
      <c r="AU666" s="7">
        <v>-0.4154</v>
      </c>
      <c r="AV666" s="4" t="s">
        <v>220</v>
      </c>
      <c r="AW666" s="8" t="s">
        <v>220</v>
      </c>
      <c r="AX666" s="4" t="s">
        <v>220</v>
      </c>
      <c r="AY666" s="8" t="s">
        <v>220</v>
      </c>
      <c r="AZ666" s="7" t="s">
        <v>220</v>
      </c>
      <c r="BA666" s="7" t="s">
        <v>220</v>
      </c>
      <c r="BB666" s="7">
        <v>0.7157</v>
      </c>
      <c r="BC666" s="4" t="s">
        <v>220</v>
      </c>
      <c r="BD666" s="8" t="s">
        <v>220</v>
      </c>
      <c r="BE666" s="4" t="s">
        <v>220</v>
      </c>
      <c r="BF666" s="8" t="s">
        <v>220</v>
      </c>
      <c r="BG666" s="7" t="s">
        <v>220</v>
      </c>
      <c r="BH666" s="7" t="s">
        <v>220</v>
      </c>
      <c r="BI666" s="7" t="s">
        <v>220</v>
      </c>
      <c r="BJ666" s="4">
        <v>4</v>
      </c>
      <c r="BK666" s="8">
        <v>357.69</v>
      </c>
      <c r="BL666" s="2" t="s">
        <v>2344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1188</v>
      </c>
      <c r="BV666" s="2" t="s">
        <v>270</v>
      </c>
      <c r="BW666" s="2" t="s">
        <v>220</v>
      </c>
      <c r="BX666" s="2" t="s">
        <v>2735</v>
      </c>
      <c r="BY666" s="2" t="s">
        <v>232</v>
      </c>
      <c r="BZ666" s="2" t="s">
        <v>220</v>
      </c>
      <c r="CA666" s="4">
        <v>1</v>
      </c>
      <c r="CB666" s="8">
        <v>93.41</v>
      </c>
      <c r="CC666" s="4">
        <v>2</v>
      </c>
      <c r="CD666" s="8">
        <v>186.82</v>
      </c>
      <c r="CE666" s="7">
        <v>-0.5</v>
      </c>
      <c r="CF666" s="7">
        <v>-0.5</v>
      </c>
      <c r="CG666" s="2" t="s">
        <v>230</v>
      </c>
      <c r="CH666" s="2" t="s">
        <v>217</v>
      </c>
      <c r="CI666" s="2" t="s">
        <v>591</v>
      </c>
      <c r="CJ666" s="2" t="s">
        <v>3467</v>
      </c>
      <c r="CK666" s="2" t="s">
        <v>232</v>
      </c>
      <c r="CL666" s="2" t="s">
        <v>220</v>
      </c>
      <c r="CM666" s="4">
        <v>2</v>
      </c>
      <c r="CN666" s="8">
        <v>176.12</v>
      </c>
      <c r="CO666" s="4">
        <v>1</v>
      </c>
      <c r="CP666" s="8">
        <v>88.06</v>
      </c>
      <c r="CQ666" s="7">
        <v>1</v>
      </c>
      <c r="CR666" s="7">
        <v>1</v>
      </c>
      <c r="CS666" s="2" t="s">
        <v>230</v>
      </c>
      <c r="CT666" s="2" t="s">
        <v>217</v>
      </c>
      <c r="CU666" s="2" t="s">
        <v>478</v>
      </c>
      <c r="CV666" s="2" t="s">
        <v>967</v>
      </c>
      <c r="CW666" s="2" t="s">
        <v>232</v>
      </c>
      <c r="CX666" s="2" t="s">
        <v>220</v>
      </c>
      <c r="CY666" s="4">
        <v>1</v>
      </c>
      <c r="CZ666" s="8">
        <v>88.16</v>
      </c>
      <c r="DA666" s="4"/>
      <c r="DB666" s="8"/>
      <c r="DC666" s="7"/>
      <c r="DD666" s="7"/>
      <c r="DE666" s="2" t="s">
        <v>230</v>
      </c>
      <c r="DF666" s="2" t="s">
        <v>217</v>
      </c>
      <c r="DG666" s="2" t="s">
        <v>1658</v>
      </c>
      <c r="DH666" s="2" t="s">
        <v>3311</v>
      </c>
      <c r="DI666" s="2" t="s">
        <v>232</v>
      </c>
      <c r="DJ666" s="2" t="s">
        <v>220</v>
      </c>
      <c r="DK666" s="4"/>
      <c r="DL666" s="8"/>
      <c r="DM666" s="4">
        <v>1</v>
      </c>
      <c r="DN666" s="8">
        <v>95.18</v>
      </c>
      <c r="DO666" s="7">
        <v>-1</v>
      </c>
      <c r="DP666" s="7">
        <v>-1</v>
      </c>
      <c r="DQ666" s="2" t="s">
        <v>230</v>
      </c>
      <c r="DR666" s="2" t="s">
        <v>217</v>
      </c>
      <c r="DS666" s="2" t="s">
        <v>591</v>
      </c>
      <c r="DT666" s="2" t="s">
        <v>3482</v>
      </c>
      <c r="DU666" s="2" t="s">
        <v>232</v>
      </c>
      <c r="DV666" s="2" t="s">
        <v>220</v>
      </c>
      <c r="DW666" s="4"/>
      <c r="DX666" s="8"/>
      <c r="DY666" s="4">
        <v>3</v>
      </c>
      <c r="DZ666" s="8">
        <v>241.81</v>
      </c>
      <c r="EA666" s="7">
        <v>-1</v>
      </c>
      <c r="EB666" s="7">
        <v>-1</v>
      </c>
      <c r="EC666" s="2" t="s">
        <v>230</v>
      </c>
      <c r="ED666" s="2" t="s">
        <v>217</v>
      </c>
      <c r="EE666" s="2" t="s">
        <v>591</v>
      </c>
      <c r="EF666" s="2" t="s">
        <v>4553</v>
      </c>
      <c r="EG666" s="2" t="s">
        <v>232</v>
      </c>
      <c r="EH666" s="2" t="s">
        <v>220</v>
      </c>
      <c r="EI666" s="4"/>
      <c r="EJ666" s="8"/>
      <c r="EK666" s="4"/>
      <c r="EL666" s="8"/>
      <c r="EM666" s="7"/>
      <c r="EN666" s="7"/>
      <c r="EO666" s="2" t="s">
        <v>268</v>
      </c>
      <c r="EP666" s="2" t="s">
        <v>217</v>
      </c>
      <c r="EQ666" s="2" t="s">
        <v>220</v>
      </c>
      <c r="ER666" s="2" t="s">
        <v>220</v>
      </c>
      <c r="ES666" s="2" t="s">
        <v>232</v>
      </c>
      <c r="ET666" s="2" t="s">
        <v>220</v>
      </c>
      <c r="EU666" s="4"/>
      <c r="EV666" s="8"/>
      <c r="EW666" s="4"/>
      <c r="EX666" s="8"/>
      <c r="EY666" s="7"/>
      <c r="EZ666" s="7"/>
      <c r="FA666" s="2" t="s">
        <v>230</v>
      </c>
      <c r="FB666" s="2" t="s">
        <v>217</v>
      </c>
      <c r="FC666" s="2" t="s">
        <v>1692</v>
      </c>
      <c r="FD666" s="2" t="s">
        <v>2603</v>
      </c>
      <c r="FE666" s="2" t="s">
        <v>232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230</v>
      </c>
      <c r="FN666" s="2" t="s">
        <v>217</v>
      </c>
      <c r="FO666" s="2" t="s">
        <v>3021</v>
      </c>
      <c r="FP666" s="2" t="s">
        <v>1167</v>
      </c>
      <c r="FQ666" s="2" t="s">
        <v>232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277</v>
      </c>
      <c r="FZ666" s="2" t="s">
        <v>217</v>
      </c>
      <c r="GA666" s="2" t="s">
        <v>220</v>
      </c>
      <c r="GB666" s="2" t="s">
        <v>220</v>
      </c>
      <c r="GC666" s="2" t="s">
        <v>232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277</v>
      </c>
      <c r="GL666" s="2" t="s">
        <v>217</v>
      </c>
      <c r="GM666" s="2" t="s">
        <v>220</v>
      </c>
      <c r="GN666" s="2" t="s">
        <v>220</v>
      </c>
      <c r="GO666" s="2" t="s">
        <v>232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220</v>
      </c>
      <c r="GY666" s="2" t="s">
        <v>220</v>
      </c>
      <c r="GZ666" s="2" t="s">
        <v>220</v>
      </c>
      <c r="HA666" s="2" t="s">
        <v>220</v>
      </c>
      <c r="HB666" s="2" t="s">
        <v>220</v>
      </c>
      <c r="HC666" s="4"/>
      <c r="HD666" s="8"/>
      <c r="HE666" s="4"/>
      <c r="HF666" s="8"/>
      <c r="HG666" s="7"/>
      <c r="HH666" s="7"/>
      <c r="HI666" s="2" t="s">
        <v>254</v>
      </c>
      <c r="HJ666" s="2" t="s">
        <v>217</v>
      </c>
      <c r="HK666" s="2" t="s">
        <v>220</v>
      </c>
      <c r="HL666" s="2" t="s">
        <v>220</v>
      </c>
      <c r="HM666" s="2" t="s">
        <v>232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230</v>
      </c>
      <c r="HV666" s="2" t="s">
        <v>217</v>
      </c>
      <c r="HW666" s="2" t="s">
        <v>2406</v>
      </c>
      <c r="HX666" s="2" t="s">
        <v>1485</v>
      </c>
      <c r="HY666" s="2" t="s">
        <v>232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230</v>
      </c>
      <c r="IH666" s="2" t="s">
        <v>217</v>
      </c>
      <c r="II666" s="2" t="s">
        <v>591</v>
      </c>
      <c r="IJ666" s="2" t="s">
        <v>1546</v>
      </c>
      <c r="IK666" s="2" t="s">
        <v>232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268</v>
      </c>
      <c r="IT666" s="2" t="s">
        <v>217</v>
      </c>
      <c r="IU666" s="2" t="s">
        <v>220</v>
      </c>
      <c r="IV666" s="2" t="s">
        <v>220</v>
      </c>
      <c r="IW666" s="2" t="s">
        <v>232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254</v>
      </c>
      <c r="JF666" s="2" t="s">
        <v>217</v>
      </c>
      <c r="JG666" s="2" t="s">
        <v>220</v>
      </c>
      <c r="JH666" s="2" t="s">
        <v>220</v>
      </c>
      <c r="JI666" s="2" t="s">
        <v>232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230</v>
      </c>
      <c r="JR666" s="2" t="s">
        <v>217</v>
      </c>
      <c r="JS666" s="2" t="s">
        <v>684</v>
      </c>
      <c r="JT666" s="2" t="s">
        <v>1568</v>
      </c>
      <c r="JU666" s="2" t="s">
        <v>232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277</v>
      </c>
      <c r="KD666" s="2" t="s">
        <v>217</v>
      </c>
      <c r="KE666" s="2" t="s">
        <v>220</v>
      </c>
      <c r="KF666" s="2" t="s">
        <v>220</v>
      </c>
      <c r="KG666" s="2" t="s">
        <v>232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230</v>
      </c>
      <c r="KP666" s="2" t="s">
        <v>217</v>
      </c>
      <c r="KQ666" s="2" t="s">
        <v>2404</v>
      </c>
      <c r="KR666" s="2" t="s">
        <v>3055</v>
      </c>
      <c r="KS666" s="2" t="s">
        <v>232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277</v>
      </c>
      <c r="LB666" s="2" t="s">
        <v>217</v>
      </c>
      <c r="LC666" s="2" t="s">
        <v>220</v>
      </c>
      <c r="LD666" s="2" t="s">
        <v>220</v>
      </c>
      <c r="LE666" s="2" t="s">
        <v>232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254</v>
      </c>
      <c r="LN666" s="2" t="s">
        <v>217</v>
      </c>
      <c r="LO666" s="2" t="s">
        <v>220</v>
      </c>
      <c r="LP666" s="2" t="s">
        <v>220</v>
      </c>
      <c r="LQ666" s="2" t="s">
        <v>232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270</v>
      </c>
      <c r="MA666" s="2" t="s">
        <v>974</v>
      </c>
      <c r="MB666" s="2" t="s">
        <v>775</v>
      </c>
      <c r="MC666" s="2" t="s">
        <v>232</v>
      </c>
      <c r="MD666" s="2" t="s">
        <v>220</v>
      </c>
      <c r="ME666" s="4"/>
      <c r="MF666" s="8"/>
      <c r="MG666" s="4"/>
      <c r="MH666" s="8"/>
      <c r="MI666" s="7"/>
      <c r="MJ666" s="7"/>
      <c r="MK666" s="2" t="s">
        <v>230</v>
      </c>
      <c r="ML666" s="2" t="s">
        <v>270</v>
      </c>
      <c r="MM666" s="2" t="s">
        <v>648</v>
      </c>
      <c r="MN666" s="2" t="s">
        <v>220</v>
      </c>
      <c r="MO666" s="2" t="s">
        <v>232</v>
      </c>
      <c r="MP666" s="2" t="s">
        <v>220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274</v>
      </c>
      <c r="MY666" s="2" t="s">
        <v>2338</v>
      </c>
      <c r="MZ666" s="2" t="s">
        <v>1397</v>
      </c>
      <c r="NA666" s="2" t="s">
        <v>232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220</v>
      </c>
      <c r="NJ666" s="2" t="s">
        <v>220</v>
      </c>
      <c r="NK666" s="2" t="s">
        <v>220</v>
      </c>
      <c r="NL666" s="2" t="s">
        <v>220</v>
      </c>
      <c r="NM666" s="2" t="s">
        <v>220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277</v>
      </c>
      <c r="NV666" s="2" t="s">
        <v>217</v>
      </c>
      <c r="NW666" s="2" t="s">
        <v>220</v>
      </c>
      <c r="NX666" s="2" t="s">
        <v>220</v>
      </c>
      <c r="NY666" s="2" t="s">
        <v>232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220</v>
      </c>
      <c r="OI666" s="2" t="s">
        <v>220</v>
      </c>
      <c r="OJ666" s="2" t="s">
        <v>220</v>
      </c>
      <c r="OK666" s="2" t="s">
        <v>220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277</v>
      </c>
      <c r="OT666" s="2" t="s">
        <v>270</v>
      </c>
      <c r="OU666" s="2" t="s">
        <v>220</v>
      </c>
      <c r="OV666" s="2" t="s">
        <v>220</v>
      </c>
      <c r="OW666" s="2" t="s">
        <v>232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220</v>
      </c>
      <c r="PF666" s="2" t="s">
        <v>220</v>
      </c>
      <c r="PG666" s="2" t="s">
        <v>220</v>
      </c>
      <c r="PH666" s="2" t="s">
        <v>220</v>
      </c>
      <c r="PI666" s="2" t="s">
        <v>220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230</v>
      </c>
      <c r="PR666" s="2" t="s">
        <v>270</v>
      </c>
      <c r="PS666" s="2" t="s">
        <v>3021</v>
      </c>
      <c r="PT666" s="2" t="s">
        <v>220</v>
      </c>
      <c r="PU666" s="2" t="s">
        <v>232</v>
      </c>
      <c r="PV666" s="2" t="s">
        <v>220</v>
      </c>
      <c r="PW666" s="4">
        <v>100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</row>
    <row r="667">
      <c r="A667" s="2" t="s">
        <v>4554</v>
      </c>
      <c r="B667" s="2" t="s">
        <v>209</v>
      </c>
      <c r="C667" s="2" t="s">
        <v>4529</v>
      </c>
      <c r="D667" s="2" t="s">
        <v>2394</v>
      </c>
      <c r="E667" s="2" t="s">
        <v>2395</v>
      </c>
      <c r="F667" s="2" t="s">
        <v>4530</v>
      </c>
      <c r="G667" s="2" t="s">
        <v>4530</v>
      </c>
      <c r="H667" s="2" t="s">
        <v>220</v>
      </c>
      <c r="I667" s="2" t="s">
        <v>4531</v>
      </c>
      <c r="J667" s="2" t="s">
        <v>2881</v>
      </c>
      <c r="K667" s="2" t="s">
        <v>216</v>
      </c>
      <c r="L667" s="3">
        <v>73.15</v>
      </c>
      <c r="M667" s="3">
        <v>76.81</v>
      </c>
      <c r="N667" s="3">
        <v>209</v>
      </c>
      <c r="O667" s="2" t="s">
        <v>217</v>
      </c>
      <c r="P667" s="2" t="s">
        <v>538</v>
      </c>
      <c r="Q667" s="2" t="s">
        <v>219</v>
      </c>
      <c r="R667" s="2" t="s">
        <v>220</v>
      </c>
      <c r="S667" s="2" t="s">
        <v>4555</v>
      </c>
      <c r="T667" s="2" t="s">
        <v>220</v>
      </c>
      <c r="U667" s="2" t="s">
        <v>223</v>
      </c>
      <c r="V667" s="2" t="s">
        <v>843</v>
      </c>
      <c r="W667" s="2" t="s">
        <v>1234</v>
      </c>
      <c r="X667" s="2" t="s">
        <v>581</v>
      </c>
      <c r="Y667" s="2" t="s">
        <v>3255</v>
      </c>
      <c r="Z667" s="4">
        <v>3</v>
      </c>
      <c r="AA667" s="4">
        <f>=ROUNDDOWN(1.5,0)</f>
      </c>
      <c r="AB667" s="5">
        <v>2</v>
      </c>
      <c r="AC667" s="2" t="s">
        <v>220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3</v>
      </c>
      <c r="AQ667" s="8">
        <v>166.19</v>
      </c>
      <c r="AR667" s="4">
        <v>4</v>
      </c>
      <c r="AS667" s="8">
        <v>252.68</v>
      </c>
      <c r="AT667" s="7">
        <v>-0.25</v>
      </c>
      <c r="AU667" s="7">
        <v>-0.3423</v>
      </c>
      <c r="AV667" s="4">
        <v>3</v>
      </c>
      <c r="AW667" s="8">
        <v>166.19</v>
      </c>
      <c r="AX667" s="4">
        <v>7</v>
      </c>
      <c r="AY667" s="8">
        <v>516.47</v>
      </c>
      <c r="AZ667" s="7">
        <v>-0.5714</v>
      </c>
      <c r="BA667" s="7">
        <v>-0.6782</v>
      </c>
      <c r="BB667" s="7">
        <v>1</v>
      </c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>
        <v>0.039</v>
      </c>
      <c r="BJ667" s="4">
        <v>3</v>
      </c>
      <c r="BK667" s="8">
        <v>166.19</v>
      </c>
      <c r="BL667" s="2" t="s">
        <v>3627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1188</v>
      </c>
      <c r="BV667" s="2" t="s">
        <v>270</v>
      </c>
      <c r="BW667" s="2" t="s">
        <v>220</v>
      </c>
      <c r="BX667" s="2" t="s">
        <v>3300</v>
      </c>
      <c r="BY667" s="2" t="s">
        <v>232</v>
      </c>
      <c r="BZ667" s="2" t="s">
        <v>220</v>
      </c>
      <c r="CA667" s="4">
        <v>1</v>
      </c>
      <c r="CB667" s="8">
        <v>74.73</v>
      </c>
      <c r="CC667" s="4"/>
      <c r="CD667" s="8"/>
      <c r="CE667" s="7"/>
      <c r="CF667" s="7"/>
      <c r="CG667" s="2" t="s">
        <v>230</v>
      </c>
      <c r="CH667" s="2" t="s">
        <v>217</v>
      </c>
      <c r="CI667" s="2" t="s">
        <v>2403</v>
      </c>
      <c r="CJ667" s="2" t="s">
        <v>4556</v>
      </c>
      <c r="CK667" s="2" t="s">
        <v>232</v>
      </c>
      <c r="CL667" s="2" t="s">
        <v>220</v>
      </c>
      <c r="CM667" s="4"/>
      <c r="CN667" s="8"/>
      <c r="CO667" s="4"/>
      <c r="CP667" s="8"/>
      <c r="CQ667" s="7"/>
      <c r="CR667" s="7"/>
      <c r="CS667" s="2" t="s">
        <v>230</v>
      </c>
      <c r="CT667" s="2" t="s">
        <v>217</v>
      </c>
      <c r="CU667" s="2" t="s">
        <v>478</v>
      </c>
      <c r="CV667" s="2" t="s">
        <v>4557</v>
      </c>
      <c r="CW667" s="2" t="s">
        <v>232</v>
      </c>
      <c r="CX667" s="2" t="s">
        <v>220</v>
      </c>
      <c r="CY667" s="4"/>
      <c r="CZ667" s="8"/>
      <c r="DA667" s="4"/>
      <c r="DB667" s="8"/>
      <c r="DC667" s="7"/>
      <c r="DD667" s="7"/>
      <c r="DE667" s="2" t="s">
        <v>230</v>
      </c>
      <c r="DF667" s="2" t="s">
        <v>217</v>
      </c>
      <c r="DG667" s="2" t="s">
        <v>589</v>
      </c>
      <c r="DH667" s="2" t="s">
        <v>2945</v>
      </c>
      <c r="DI667" s="2" t="s">
        <v>232</v>
      </c>
      <c r="DJ667" s="2" t="s">
        <v>220</v>
      </c>
      <c r="DK667" s="4"/>
      <c r="DL667" s="8"/>
      <c r="DM667" s="4">
        <v>1</v>
      </c>
      <c r="DN667" s="8">
        <v>76.81</v>
      </c>
      <c r="DO667" s="7">
        <v>-1</v>
      </c>
      <c r="DP667" s="7">
        <v>-1</v>
      </c>
      <c r="DQ667" s="2" t="s">
        <v>230</v>
      </c>
      <c r="DR667" s="2" t="s">
        <v>217</v>
      </c>
      <c r="DS667" s="2" t="s">
        <v>591</v>
      </c>
      <c r="DT667" s="2" t="s">
        <v>1461</v>
      </c>
      <c r="DU667" s="2" t="s">
        <v>232</v>
      </c>
      <c r="DV667" s="2" t="s">
        <v>220</v>
      </c>
      <c r="DW667" s="4">
        <v>2</v>
      </c>
      <c r="DX667" s="8">
        <v>91.46</v>
      </c>
      <c r="DY667" s="4">
        <v>3</v>
      </c>
      <c r="DZ667" s="8">
        <v>175.87</v>
      </c>
      <c r="EA667" s="7">
        <v>-0.3333</v>
      </c>
      <c r="EB667" s="7">
        <v>-0.48</v>
      </c>
      <c r="EC667" s="2" t="s">
        <v>230</v>
      </c>
      <c r="ED667" s="2" t="s">
        <v>217</v>
      </c>
      <c r="EE667" s="2" t="s">
        <v>591</v>
      </c>
      <c r="EF667" s="2" t="s">
        <v>600</v>
      </c>
      <c r="EG667" s="2" t="s">
        <v>269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268</v>
      </c>
      <c r="EP667" s="2" t="s">
        <v>217</v>
      </c>
      <c r="EQ667" s="2" t="s">
        <v>220</v>
      </c>
      <c r="ER667" s="2" t="s">
        <v>220</v>
      </c>
      <c r="ES667" s="2" t="s">
        <v>232</v>
      </c>
      <c r="ET667" s="2" t="s">
        <v>220</v>
      </c>
      <c r="EU667" s="4"/>
      <c r="EV667" s="8"/>
      <c r="EW667" s="4"/>
      <c r="EX667" s="8"/>
      <c r="EY667" s="7"/>
      <c r="EZ667" s="7"/>
      <c r="FA667" s="2" t="s">
        <v>230</v>
      </c>
      <c r="FB667" s="2" t="s">
        <v>217</v>
      </c>
      <c r="FC667" s="2" t="s">
        <v>1692</v>
      </c>
      <c r="FD667" s="2" t="s">
        <v>1430</v>
      </c>
      <c r="FE667" s="2" t="s">
        <v>232</v>
      </c>
      <c r="FF667" s="2" t="s">
        <v>220</v>
      </c>
      <c r="FG667" s="4"/>
      <c r="FH667" s="8"/>
      <c r="FI667" s="4"/>
      <c r="FJ667" s="8"/>
      <c r="FK667" s="7"/>
      <c r="FL667" s="7"/>
      <c r="FM667" s="2" t="s">
        <v>230</v>
      </c>
      <c r="FN667" s="2" t="s">
        <v>217</v>
      </c>
      <c r="FO667" s="2" t="s">
        <v>2199</v>
      </c>
      <c r="FP667" s="2" t="s">
        <v>1201</v>
      </c>
      <c r="FQ667" s="2" t="s">
        <v>232</v>
      </c>
      <c r="FR667" s="2" t="s">
        <v>220</v>
      </c>
      <c r="FS667" s="4"/>
      <c r="FT667" s="8"/>
      <c r="FU667" s="4"/>
      <c r="FV667" s="8"/>
      <c r="FW667" s="7"/>
      <c r="FX667" s="7"/>
      <c r="FY667" s="2" t="s">
        <v>277</v>
      </c>
      <c r="FZ667" s="2" t="s">
        <v>217</v>
      </c>
      <c r="GA667" s="2" t="s">
        <v>220</v>
      </c>
      <c r="GB667" s="2" t="s">
        <v>220</v>
      </c>
      <c r="GC667" s="2" t="s">
        <v>232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277</v>
      </c>
      <c r="GL667" s="2" t="s">
        <v>217</v>
      </c>
      <c r="GM667" s="2" t="s">
        <v>220</v>
      </c>
      <c r="GN667" s="2" t="s">
        <v>220</v>
      </c>
      <c r="GO667" s="2" t="s">
        <v>232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268</v>
      </c>
      <c r="GX667" s="2" t="s">
        <v>217</v>
      </c>
      <c r="GY667" s="2" t="s">
        <v>220</v>
      </c>
      <c r="GZ667" s="2" t="s">
        <v>220</v>
      </c>
      <c r="HA667" s="2" t="s">
        <v>232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254</v>
      </c>
      <c r="HJ667" s="2" t="s">
        <v>217</v>
      </c>
      <c r="HK667" s="2" t="s">
        <v>220</v>
      </c>
      <c r="HL667" s="2" t="s">
        <v>220</v>
      </c>
      <c r="HM667" s="2" t="s">
        <v>232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230</v>
      </c>
      <c r="HV667" s="2" t="s">
        <v>217</v>
      </c>
      <c r="HW667" s="2" t="s">
        <v>2406</v>
      </c>
      <c r="HX667" s="2" t="s">
        <v>3112</v>
      </c>
      <c r="HY667" s="2" t="s">
        <v>232</v>
      </c>
      <c r="HZ667" s="2" t="s">
        <v>220</v>
      </c>
      <c r="IA667" s="4"/>
      <c r="IB667" s="8"/>
      <c r="IC667" s="4"/>
      <c r="ID667" s="8"/>
      <c r="IE667" s="7"/>
      <c r="IF667" s="7"/>
      <c r="IG667" s="2" t="s">
        <v>230</v>
      </c>
      <c r="IH667" s="2" t="s">
        <v>217</v>
      </c>
      <c r="II667" s="2" t="s">
        <v>2422</v>
      </c>
      <c r="IJ667" s="2" t="s">
        <v>2945</v>
      </c>
      <c r="IK667" s="2" t="s">
        <v>232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268</v>
      </c>
      <c r="IT667" s="2" t="s">
        <v>217</v>
      </c>
      <c r="IU667" s="2" t="s">
        <v>220</v>
      </c>
      <c r="IV667" s="2" t="s">
        <v>220</v>
      </c>
      <c r="IW667" s="2" t="s">
        <v>232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416</v>
      </c>
      <c r="JF667" s="2" t="s">
        <v>217</v>
      </c>
      <c r="JG667" s="2" t="s">
        <v>220</v>
      </c>
      <c r="JH667" s="2" t="s">
        <v>220</v>
      </c>
      <c r="JI667" s="2" t="s">
        <v>232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277</v>
      </c>
      <c r="JR667" s="2" t="s">
        <v>217</v>
      </c>
      <c r="JS667" s="2" t="s">
        <v>220</v>
      </c>
      <c r="JT667" s="2" t="s">
        <v>220</v>
      </c>
      <c r="JU667" s="2" t="s">
        <v>232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277</v>
      </c>
      <c r="KD667" s="2" t="s">
        <v>217</v>
      </c>
      <c r="KE667" s="2" t="s">
        <v>220</v>
      </c>
      <c r="KF667" s="2" t="s">
        <v>220</v>
      </c>
      <c r="KG667" s="2" t="s">
        <v>232</v>
      </c>
      <c r="KH667" s="2" t="s">
        <v>220</v>
      </c>
      <c r="KI667" s="4"/>
      <c r="KJ667" s="8"/>
      <c r="KK667" s="4"/>
      <c r="KL667" s="8"/>
      <c r="KM667" s="7"/>
      <c r="KN667" s="7"/>
      <c r="KO667" s="2" t="s">
        <v>277</v>
      </c>
      <c r="KP667" s="2" t="s">
        <v>217</v>
      </c>
      <c r="KQ667" s="2" t="s">
        <v>2404</v>
      </c>
      <c r="KR667" s="2" t="s">
        <v>220</v>
      </c>
      <c r="KS667" s="2" t="s">
        <v>232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230</v>
      </c>
      <c r="LB667" s="2" t="s">
        <v>217</v>
      </c>
      <c r="LC667" s="2" t="s">
        <v>2947</v>
      </c>
      <c r="LD667" s="2" t="s">
        <v>220</v>
      </c>
      <c r="LE667" s="2" t="s">
        <v>232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268</v>
      </c>
      <c r="LN667" s="2" t="s">
        <v>217</v>
      </c>
      <c r="LO667" s="2" t="s">
        <v>220</v>
      </c>
      <c r="LP667" s="2" t="s">
        <v>220</v>
      </c>
      <c r="LQ667" s="2" t="s">
        <v>232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254</v>
      </c>
      <c r="LZ667" s="2" t="s">
        <v>217</v>
      </c>
      <c r="MA667" s="2" t="s">
        <v>220</v>
      </c>
      <c r="MB667" s="2" t="s">
        <v>220</v>
      </c>
      <c r="MC667" s="2" t="s">
        <v>232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277</v>
      </c>
      <c r="ML667" s="2" t="s">
        <v>217</v>
      </c>
      <c r="MM667" s="2" t="s">
        <v>220</v>
      </c>
      <c r="MN667" s="2" t="s">
        <v>220</v>
      </c>
      <c r="MO667" s="2" t="s">
        <v>232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230</v>
      </c>
      <c r="MX667" s="2" t="s">
        <v>274</v>
      </c>
      <c r="MY667" s="2" t="s">
        <v>2366</v>
      </c>
      <c r="MZ667" s="2" t="s">
        <v>3242</v>
      </c>
      <c r="NA667" s="2" t="s">
        <v>232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220</v>
      </c>
      <c r="NJ667" s="2" t="s">
        <v>220</v>
      </c>
      <c r="NK667" s="2" t="s">
        <v>220</v>
      </c>
      <c r="NL667" s="2" t="s">
        <v>220</v>
      </c>
      <c r="NM667" s="2" t="s">
        <v>220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277</v>
      </c>
      <c r="NV667" s="2" t="s">
        <v>217</v>
      </c>
      <c r="NW667" s="2" t="s">
        <v>220</v>
      </c>
      <c r="NX667" s="2" t="s">
        <v>220</v>
      </c>
      <c r="NY667" s="2" t="s">
        <v>232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220</v>
      </c>
      <c r="OH667" s="2" t="s">
        <v>220</v>
      </c>
      <c r="OI667" s="2" t="s">
        <v>220</v>
      </c>
      <c r="OJ667" s="2" t="s">
        <v>220</v>
      </c>
      <c r="OK667" s="2" t="s">
        <v>220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277</v>
      </c>
      <c r="OT667" s="2" t="s">
        <v>270</v>
      </c>
      <c r="OU667" s="2" t="s">
        <v>220</v>
      </c>
      <c r="OV667" s="2" t="s">
        <v>220</v>
      </c>
      <c r="OW667" s="2" t="s">
        <v>232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220</v>
      </c>
      <c r="PF667" s="2" t="s">
        <v>220</v>
      </c>
      <c r="PG667" s="2" t="s">
        <v>220</v>
      </c>
      <c r="PH667" s="2" t="s">
        <v>220</v>
      </c>
      <c r="PI667" s="2" t="s">
        <v>220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230</v>
      </c>
      <c r="PR667" s="2" t="s">
        <v>270</v>
      </c>
      <c r="PS667" s="2" t="s">
        <v>1914</v>
      </c>
      <c r="PT667" s="2" t="s">
        <v>2246</v>
      </c>
      <c r="PU667" s="2" t="s">
        <v>232</v>
      </c>
      <c r="PV667" s="2" t="s">
        <v>220</v>
      </c>
      <c r="PW667" s="4">
        <v>3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</row>
    <row r="668">
      <c r="A668" s="2" t="s">
        <v>4558</v>
      </c>
      <c r="B668" s="2" t="s">
        <v>209</v>
      </c>
      <c r="C668" s="2" t="s">
        <v>4529</v>
      </c>
      <c r="D668" s="2" t="s">
        <v>2394</v>
      </c>
      <c r="E668" s="2" t="s">
        <v>2395</v>
      </c>
      <c r="F668" s="2" t="s">
        <v>4530</v>
      </c>
      <c r="G668" s="2" t="s">
        <v>4530</v>
      </c>
      <c r="H668" s="2" t="s">
        <v>220</v>
      </c>
      <c r="I668" s="2" t="s">
        <v>4531</v>
      </c>
      <c r="J668" s="2" t="s">
        <v>1518</v>
      </c>
      <c r="K668" s="2" t="s">
        <v>216</v>
      </c>
      <c r="L668" s="3">
        <v>90.65</v>
      </c>
      <c r="M668" s="3">
        <v>95.18</v>
      </c>
      <c r="N668" s="3">
        <v>259</v>
      </c>
      <c r="O668" s="2" t="s">
        <v>1099</v>
      </c>
      <c r="P668" s="2" t="s">
        <v>538</v>
      </c>
      <c r="Q668" s="2" t="s">
        <v>219</v>
      </c>
      <c r="R668" s="2" t="s">
        <v>220</v>
      </c>
      <c r="S668" s="2" t="s">
        <v>4555</v>
      </c>
      <c r="T668" s="2" t="s">
        <v>220</v>
      </c>
      <c r="U668" s="2" t="s">
        <v>223</v>
      </c>
      <c r="V668" s="2" t="s">
        <v>843</v>
      </c>
      <c r="W668" s="2" t="s">
        <v>1234</v>
      </c>
      <c r="X668" s="2" t="s">
        <v>581</v>
      </c>
      <c r="Y668" s="2" t="s">
        <v>3255</v>
      </c>
      <c r="Z668" s="4">
        <v>2</v>
      </c>
      <c r="AA668" s="4">
        <f>=ROUNDDOWN({0},0)</f>
      </c>
      <c r="AB668" s="5"/>
      <c r="AC668" s="2" t="s">
        <v>220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/>
      <c r="AQ668" s="8"/>
      <c r="AR668" s="4">
        <v>3</v>
      </c>
      <c r="AS668" s="8">
        <v>263.79</v>
      </c>
      <c r="AT668" s="7">
        <v>-1</v>
      </c>
      <c r="AU668" s="7">
        <v>-1</v>
      </c>
      <c r="AV668" s="4" t="s">
        <v>220</v>
      </c>
      <c r="AW668" s="8" t="s">
        <v>220</v>
      </c>
      <c r="AX668" s="4" t="s">
        <v>220</v>
      </c>
      <c r="AY668" s="8" t="s">
        <v>220</v>
      </c>
      <c r="AZ668" s="7" t="s">
        <v>220</v>
      </c>
      <c r="BA668" s="7" t="s">
        <v>220</v>
      </c>
      <c r="BB668" s="7"/>
      <c r="BC668" s="4" t="s">
        <v>220</v>
      </c>
      <c r="BD668" s="8" t="s">
        <v>220</v>
      </c>
      <c r="BE668" s="4" t="s">
        <v>220</v>
      </c>
      <c r="BF668" s="8" t="s">
        <v>220</v>
      </c>
      <c r="BG668" s="7" t="s">
        <v>220</v>
      </c>
      <c r="BH668" s="7" t="s">
        <v>220</v>
      </c>
      <c r="BI668" s="7" t="s">
        <v>220</v>
      </c>
      <c r="BJ668" s="4"/>
      <c r="BK668" s="8"/>
      <c r="BL668" s="2" t="s">
        <v>21</v>
      </c>
      <c r="BM668" s="7"/>
      <c r="BN668" s="7"/>
      <c r="BO668" s="4"/>
      <c r="BP668" s="8"/>
      <c r="BQ668" s="4"/>
      <c r="BR668" s="8"/>
      <c r="BS668" s="7"/>
      <c r="BT668" s="7"/>
      <c r="BU668" s="2" t="s">
        <v>1188</v>
      </c>
      <c r="BV668" s="2" t="s">
        <v>270</v>
      </c>
      <c r="BW668" s="2" t="s">
        <v>220</v>
      </c>
      <c r="BX668" s="2" t="s">
        <v>2778</v>
      </c>
      <c r="BY668" s="2" t="s">
        <v>232</v>
      </c>
      <c r="BZ668" s="2" t="s">
        <v>220</v>
      </c>
      <c r="CA668" s="4"/>
      <c r="CB668" s="8"/>
      <c r="CC668" s="4"/>
      <c r="CD668" s="8"/>
      <c r="CE668" s="7"/>
      <c r="CF668" s="7"/>
      <c r="CG668" s="2" t="s">
        <v>230</v>
      </c>
      <c r="CH668" s="2" t="s">
        <v>270</v>
      </c>
      <c r="CI668" s="2" t="s">
        <v>2403</v>
      </c>
      <c r="CJ668" s="2" t="s">
        <v>1380</v>
      </c>
      <c r="CK668" s="2" t="s">
        <v>232</v>
      </c>
      <c r="CL668" s="2" t="s">
        <v>220</v>
      </c>
      <c r="CM668" s="4"/>
      <c r="CN668" s="8"/>
      <c r="CO668" s="4"/>
      <c r="CP668" s="8"/>
      <c r="CQ668" s="7"/>
      <c r="CR668" s="7"/>
      <c r="CS668" s="2" t="s">
        <v>230</v>
      </c>
      <c r="CT668" s="2" t="s">
        <v>270</v>
      </c>
      <c r="CU668" s="2" t="s">
        <v>478</v>
      </c>
      <c r="CV668" s="2" t="s">
        <v>276</v>
      </c>
      <c r="CW668" s="2" t="s">
        <v>232</v>
      </c>
      <c r="CX668" s="2" t="s">
        <v>220</v>
      </c>
      <c r="CY668" s="4"/>
      <c r="CZ668" s="8"/>
      <c r="DA668" s="4"/>
      <c r="DB668" s="8"/>
      <c r="DC668" s="7"/>
      <c r="DD668" s="7"/>
      <c r="DE668" s="2" t="s">
        <v>230</v>
      </c>
      <c r="DF668" s="2" t="s">
        <v>270</v>
      </c>
      <c r="DG668" s="2" t="s">
        <v>589</v>
      </c>
      <c r="DH668" s="2" t="s">
        <v>3362</v>
      </c>
      <c r="DI668" s="2" t="s">
        <v>232</v>
      </c>
      <c r="DJ668" s="2" t="s">
        <v>220</v>
      </c>
      <c r="DK668" s="4"/>
      <c r="DL668" s="8"/>
      <c r="DM668" s="4"/>
      <c r="DN668" s="8"/>
      <c r="DO668" s="7"/>
      <c r="DP668" s="7"/>
      <c r="DQ668" s="2" t="s">
        <v>230</v>
      </c>
      <c r="DR668" s="2" t="s">
        <v>270</v>
      </c>
      <c r="DS668" s="2" t="s">
        <v>591</v>
      </c>
      <c r="DT668" s="2" t="s">
        <v>4559</v>
      </c>
      <c r="DU668" s="2" t="s">
        <v>232</v>
      </c>
      <c r="DV668" s="2" t="s">
        <v>220</v>
      </c>
      <c r="DW668" s="4"/>
      <c r="DX668" s="8"/>
      <c r="DY668" s="4">
        <v>3</v>
      </c>
      <c r="DZ668" s="8">
        <v>263.79</v>
      </c>
      <c r="EA668" s="7">
        <v>-1</v>
      </c>
      <c r="EB668" s="7">
        <v>-1</v>
      </c>
      <c r="EC668" s="2" t="s">
        <v>230</v>
      </c>
      <c r="ED668" s="2" t="s">
        <v>270</v>
      </c>
      <c r="EE668" s="2" t="s">
        <v>591</v>
      </c>
      <c r="EF668" s="2" t="s">
        <v>2012</v>
      </c>
      <c r="EG668" s="2" t="s">
        <v>269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268</v>
      </c>
      <c r="EP668" s="2" t="s">
        <v>270</v>
      </c>
      <c r="EQ668" s="2" t="s">
        <v>220</v>
      </c>
      <c r="ER668" s="2" t="s">
        <v>220</v>
      </c>
      <c r="ES668" s="2" t="s">
        <v>232</v>
      </c>
      <c r="ET668" s="2" t="s">
        <v>220</v>
      </c>
      <c r="EU668" s="4"/>
      <c r="EV668" s="8"/>
      <c r="EW668" s="4"/>
      <c r="EX668" s="8"/>
      <c r="EY668" s="7"/>
      <c r="EZ668" s="7"/>
      <c r="FA668" s="2" t="s">
        <v>230</v>
      </c>
      <c r="FB668" s="2" t="s">
        <v>270</v>
      </c>
      <c r="FC668" s="2" t="s">
        <v>1692</v>
      </c>
      <c r="FD668" s="2" t="s">
        <v>596</v>
      </c>
      <c r="FE668" s="2" t="s">
        <v>232</v>
      </c>
      <c r="FF668" s="2" t="s">
        <v>220</v>
      </c>
      <c r="FG668" s="4"/>
      <c r="FH668" s="8"/>
      <c r="FI668" s="4"/>
      <c r="FJ668" s="8"/>
      <c r="FK668" s="7"/>
      <c r="FL668" s="7"/>
      <c r="FM668" s="2" t="s">
        <v>230</v>
      </c>
      <c r="FN668" s="2" t="s">
        <v>270</v>
      </c>
      <c r="FO668" s="2" t="s">
        <v>3290</v>
      </c>
      <c r="FP668" s="2" t="s">
        <v>1174</v>
      </c>
      <c r="FQ668" s="2" t="s">
        <v>232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277</v>
      </c>
      <c r="FZ668" s="2" t="s">
        <v>270</v>
      </c>
      <c r="GA668" s="2" t="s">
        <v>220</v>
      </c>
      <c r="GB668" s="2" t="s">
        <v>220</v>
      </c>
      <c r="GC668" s="2" t="s">
        <v>232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277</v>
      </c>
      <c r="GL668" s="2" t="s">
        <v>270</v>
      </c>
      <c r="GM668" s="2" t="s">
        <v>220</v>
      </c>
      <c r="GN668" s="2" t="s">
        <v>220</v>
      </c>
      <c r="GO668" s="2" t="s">
        <v>232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268</v>
      </c>
      <c r="GX668" s="2" t="s">
        <v>270</v>
      </c>
      <c r="GY668" s="2" t="s">
        <v>220</v>
      </c>
      <c r="GZ668" s="2" t="s">
        <v>220</v>
      </c>
      <c r="HA668" s="2" t="s">
        <v>232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254</v>
      </c>
      <c r="HJ668" s="2" t="s">
        <v>270</v>
      </c>
      <c r="HK668" s="2" t="s">
        <v>220</v>
      </c>
      <c r="HL668" s="2" t="s">
        <v>220</v>
      </c>
      <c r="HM668" s="2" t="s">
        <v>232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230</v>
      </c>
      <c r="HV668" s="2" t="s">
        <v>270</v>
      </c>
      <c r="HW668" s="2" t="s">
        <v>2406</v>
      </c>
      <c r="HX668" s="2" t="s">
        <v>3734</v>
      </c>
      <c r="HY668" s="2" t="s">
        <v>232</v>
      </c>
      <c r="HZ668" s="2" t="s">
        <v>220</v>
      </c>
      <c r="IA668" s="4"/>
      <c r="IB668" s="8"/>
      <c r="IC668" s="4"/>
      <c r="ID668" s="8"/>
      <c r="IE668" s="7"/>
      <c r="IF668" s="7"/>
      <c r="IG668" s="2" t="s">
        <v>230</v>
      </c>
      <c r="IH668" s="2" t="s">
        <v>270</v>
      </c>
      <c r="II668" s="2" t="s">
        <v>2422</v>
      </c>
      <c r="IJ668" s="2" t="s">
        <v>1540</v>
      </c>
      <c r="IK668" s="2" t="s">
        <v>232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268</v>
      </c>
      <c r="IT668" s="2" t="s">
        <v>270</v>
      </c>
      <c r="IU668" s="2" t="s">
        <v>220</v>
      </c>
      <c r="IV668" s="2" t="s">
        <v>220</v>
      </c>
      <c r="IW668" s="2" t="s">
        <v>232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416</v>
      </c>
      <c r="JF668" s="2" t="s">
        <v>270</v>
      </c>
      <c r="JG668" s="2" t="s">
        <v>220</v>
      </c>
      <c r="JH668" s="2" t="s">
        <v>220</v>
      </c>
      <c r="JI668" s="2" t="s">
        <v>232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277</v>
      </c>
      <c r="JR668" s="2" t="s">
        <v>270</v>
      </c>
      <c r="JS668" s="2" t="s">
        <v>220</v>
      </c>
      <c r="JT668" s="2" t="s">
        <v>220</v>
      </c>
      <c r="JU668" s="2" t="s">
        <v>232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277</v>
      </c>
      <c r="KD668" s="2" t="s">
        <v>270</v>
      </c>
      <c r="KE668" s="2" t="s">
        <v>220</v>
      </c>
      <c r="KF668" s="2" t="s">
        <v>220</v>
      </c>
      <c r="KG668" s="2" t="s">
        <v>232</v>
      </c>
      <c r="KH668" s="2" t="s">
        <v>220</v>
      </c>
      <c r="KI668" s="4"/>
      <c r="KJ668" s="8"/>
      <c r="KK668" s="4"/>
      <c r="KL668" s="8"/>
      <c r="KM668" s="7"/>
      <c r="KN668" s="7"/>
      <c r="KO668" s="2" t="s">
        <v>230</v>
      </c>
      <c r="KP668" s="2" t="s">
        <v>270</v>
      </c>
      <c r="KQ668" s="2" t="s">
        <v>2404</v>
      </c>
      <c r="KR668" s="2" t="s">
        <v>1538</v>
      </c>
      <c r="KS668" s="2" t="s">
        <v>232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230</v>
      </c>
      <c r="LB668" s="2" t="s">
        <v>270</v>
      </c>
      <c r="LC668" s="2" t="s">
        <v>2947</v>
      </c>
      <c r="LD668" s="2" t="s">
        <v>1208</v>
      </c>
      <c r="LE668" s="2" t="s">
        <v>232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268</v>
      </c>
      <c r="LN668" s="2" t="s">
        <v>270</v>
      </c>
      <c r="LO668" s="2" t="s">
        <v>220</v>
      </c>
      <c r="LP668" s="2" t="s">
        <v>220</v>
      </c>
      <c r="LQ668" s="2" t="s">
        <v>232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254</v>
      </c>
      <c r="LZ668" s="2" t="s">
        <v>270</v>
      </c>
      <c r="MA668" s="2" t="s">
        <v>220</v>
      </c>
      <c r="MB668" s="2" t="s">
        <v>220</v>
      </c>
      <c r="MC668" s="2" t="s">
        <v>232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277</v>
      </c>
      <c r="ML668" s="2" t="s">
        <v>270</v>
      </c>
      <c r="MM668" s="2" t="s">
        <v>220</v>
      </c>
      <c r="MN668" s="2" t="s">
        <v>220</v>
      </c>
      <c r="MO668" s="2" t="s">
        <v>232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230</v>
      </c>
      <c r="MX668" s="2" t="s">
        <v>270</v>
      </c>
      <c r="MY668" s="2" t="s">
        <v>2366</v>
      </c>
      <c r="MZ668" s="2" t="s">
        <v>2849</v>
      </c>
      <c r="NA668" s="2" t="s">
        <v>232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220</v>
      </c>
      <c r="NJ668" s="2" t="s">
        <v>220</v>
      </c>
      <c r="NK668" s="2" t="s">
        <v>220</v>
      </c>
      <c r="NL668" s="2" t="s">
        <v>220</v>
      </c>
      <c r="NM668" s="2" t="s">
        <v>220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277</v>
      </c>
      <c r="NV668" s="2" t="s">
        <v>270</v>
      </c>
      <c r="NW668" s="2" t="s">
        <v>220</v>
      </c>
      <c r="NX668" s="2" t="s">
        <v>220</v>
      </c>
      <c r="NY668" s="2" t="s">
        <v>232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220</v>
      </c>
      <c r="OI668" s="2" t="s">
        <v>220</v>
      </c>
      <c r="OJ668" s="2" t="s">
        <v>220</v>
      </c>
      <c r="OK668" s="2" t="s">
        <v>220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277</v>
      </c>
      <c r="OT668" s="2" t="s">
        <v>270</v>
      </c>
      <c r="OU668" s="2" t="s">
        <v>220</v>
      </c>
      <c r="OV668" s="2" t="s">
        <v>220</v>
      </c>
      <c r="OW668" s="2" t="s">
        <v>232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220</v>
      </c>
      <c r="PF668" s="2" t="s">
        <v>220</v>
      </c>
      <c r="PG668" s="2" t="s">
        <v>220</v>
      </c>
      <c r="PH668" s="2" t="s">
        <v>220</v>
      </c>
      <c r="PI668" s="2" t="s">
        <v>220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230</v>
      </c>
      <c r="PR668" s="2" t="s">
        <v>270</v>
      </c>
      <c r="PS668" s="2" t="s">
        <v>3290</v>
      </c>
      <c r="PT668" s="2" t="s">
        <v>734</v>
      </c>
      <c r="PU668" s="2" t="s">
        <v>232</v>
      </c>
      <c r="PV668" s="2" t="s">
        <v>220</v>
      </c>
      <c r="PW668" s="4">
        <v>2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</row>
    <row r="669">
      <c r="A669" s="2" t="s">
        <v>4560</v>
      </c>
      <c r="B669" s="2" t="s">
        <v>209</v>
      </c>
      <c r="C669" s="2" t="s">
        <v>4529</v>
      </c>
      <c r="D669" s="2" t="s">
        <v>2394</v>
      </c>
      <c r="E669" s="2" t="s">
        <v>2395</v>
      </c>
      <c r="F669" s="2" t="s">
        <v>4530</v>
      </c>
      <c r="G669" s="2" t="s">
        <v>220</v>
      </c>
      <c r="H669" s="2" t="s">
        <v>220</v>
      </c>
      <c r="I669" s="2" t="s">
        <v>4531</v>
      </c>
      <c r="J669" s="2" t="s">
        <v>2881</v>
      </c>
      <c r="K669" s="2" t="s">
        <v>4561</v>
      </c>
      <c r="L669" s="3">
        <v>73.15</v>
      </c>
      <c r="M669" s="3">
        <v>76.81</v>
      </c>
      <c r="N669" s="3">
        <v>209</v>
      </c>
      <c r="O669" s="2" t="s">
        <v>1099</v>
      </c>
      <c r="P669" s="2" t="s">
        <v>538</v>
      </c>
      <c r="Q669" s="2" t="s">
        <v>219</v>
      </c>
      <c r="R669" s="2" t="s">
        <v>220</v>
      </c>
      <c r="S669" s="2" t="s">
        <v>4562</v>
      </c>
      <c r="T669" s="2" t="s">
        <v>220</v>
      </c>
      <c r="U669" s="2" t="s">
        <v>223</v>
      </c>
      <c r="V669" s="2" t="s">
        <v>843</v>
      </c>
      <c r="W669" s="2" t="s">
        <v>1234</v>
      </c>
      <c r="X669" s="2" t="s">
        <v>581</v>
      </c>
      <c r="Y669" s="2" t="s">
        <v>582</v>
      </c>
      <c r="Z669" s="4"/>
      <c r="AA669" s="4">
        <f>=ROUNDDOWN({0},0)</f>
      </c>
      <c r="AB669" s="5"/>
      <c r="AC669" s="2" t="s">
        <v>220</v>
      </c>
      <c r="AD669" s="4"/>
      <c r="AE669" s="4"/>
      <c r="AF669" s="6">
        <v>67</v>
      </c>
      <c r="AG669" s="6"/>
      <c r="AH669" s="7">
        <v>0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/>
      <c r="AQ669" s="8"/>
      <c r="AR669" s="4">
        <v>2</v>
      </c>
      <c r="AS669" s="8">
        <v>118.29</v>
      </c>
      <c r="AT669" s="7">
        <v>-1</v>
      </c>
      <c r="AU669" s="7">
        <v>-1</v>
      </c>
      <c r="AV669" s="4"/>
      <c r="AW669" s="8"/>
      <c r="AX669" s="4">
        <v>2</v>
      </c>
      <c r="AY669" s="8">
        <v>118.29</v>
      </c>
      <c r="AZ669" s="7">
        <v>-1</v>
      </c>
      <c r="BA669" s="7">
        <v>-1</v>
      </c>
      <c r="BB669" s="7"/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/>
      <c r="BJ669" s="4"/>
      <c r="BK669" s="8"/>
      <c r="BL669" s="2" t="s">
        <v>4563</v>
      </c>
      <c r="BM669" s="7"/>
      <c r="BN669" s="7"/>
      <c r="BO669" s="4"/>
      <c r="BP669" s="8"/>
      <c r="BQ669" s="4"/>
      <c r="BR669" s="8"/>
      <c r="BS669" s="7"/>
      <c r="BT669" s="7"/>
      <c r="BU669" s="2" t="s">
        <v>1188</v>
      </c>
      <c r="BV669" s="2" t="s">
        <v>270</v>
      </c>
      <c r="BW669" s="2" t="s">
        <v>220</v>
      </c>
      <c r="BX669" s="2" t="s">
        <v>2778</v>
      </c>
      <c r="BY669" s="2" t="s">
        <v>232</v>
      </c>
      <c r="BZ669" s="2" t="s">
        <v>220</v>
      </c>
      <c r="CA669" s="4"/>
      <c r="CB669" s="8"/>
      <c r="CC669" s="4">
        <v>1</v>
      </c>
      <c r="CD669" s="8">
        <v>41.48</v>
      </c>
      <c r="CE669" s="7">
        <v>-1</v>
      </c>
      <c r="CF669" s="7">
        <v>-1</v>
      </c>
      <c r="CG669" s="2" t="s">
        <v>230</v>
      </c>
      <c r="CH669" s="2" t="s">
        <v>270</v>
      </c>
      <c r="CI669" s="2" t="s">
        <v>2403</v>
      </c>
      <c r="CJ669" s="2" t="s">
        <v>2002</v>
      </c>
      <c r="CK669" s="2" t="s">
        <v>232</v>
      </c>
      <c r="CL669" s="2" t="s">
        <v>220</v>
      </c>
      <c r="CM669" s="4"/>
      <c r="CN669" s="8"/>
      <c r="CO669" s="4"/>
      <c r="CP669" s="8"/>
      <c r="CQ669" s="7"/>
      <c r="CR669" s="7"/>
      <c r="CS669" s="2" t="s">
        <v>230</v>
      </c>
      <c r="CT669" s="2" t="s">
        <v>270</v>
      </c>
      <c r="CU669" s="2" t="s">
        <v>478</v>
      </c>
      <c r="CV669" s="2" t="s">
        <v>962</v>
      </c>
      <c r="CW669" s="2" t="s">
        <v>269</v>
      </c>
      <c r="CX669" s="2" t="s">
        <v>220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270</v>
      </c>
      <c r="DG669" s="2" t="s">
        <v>589</v>
      </c>
      <c r="DH669" s="2" t="s">
        <v>1427</v>
      </c>
      <c r="DI669" s="2" t="s">
        <v>232</v>
      </c>
      <c r="DJ669" s="2" t="s">
        <v>220</v>
      </c>
      <c r="DK669" s="4"/>
      <c r="DL669" s="8"/>
      <c r="DM669" s="4"/>
      <c r="DN669" s="8"/>
      <c r="DO669" s="7"/>
      <c r="DP669" s="7"/>
      <c r="DQ669" s="2" t="s">
        <v>230</v>
      </c>
      <c r="DR669" s="2" t="s">
        <v>270</v>
      </c>
      <c r="DS669" s="2" t="s">
        <v>591</v>
      </c>
      <c r="DT669" s="2" t="s">
        <v>3908</v>
      </c>
      <c r="DU669" s="2" t="s">
        <v>232</v>
      </c>
      <c r="DV669" s="2" t="s">
        <v>220</v>
      </c>
      <c r="DW669" s="4"/>
      <c r="DX669" s="8"/>
      <c r="DY669" s="4"/>
      <c r="DZ669" s="8"/>
      <c r="EA669" s="7"/>
      <c r="EB669" s="7"/>
      <c r="EC669" s="2" t="s">
        <v>230</v>
      </c>
      <c r="ED669" s="2" t="s">
        <v>270</v>
      </c>
      <c r="EE669" s="2" t="s">
        <v>591</v>
      </c>
      <c r="EF669" s="2" t="s">
        <v>678</v>
      </c>
      <c r="EG669" s="2" t="s">
        <v>269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268</v>
      </c>
      <c r="EP669" s="2" t="s">
        <v>270</v>
      </c>
      <c r="EQ669" s="2" t="s">
        <v>220</v>
      </c>
      <c r="ER669" s="2" t="s">
        <v>220</v>
      </c>
      <c r="ES669" s="2" t="s">
        <v>232</v>
      </c>
      <c r="ET669" s="2" t="s">
        <v>220</v>
      </c>
      <c r="EU669" s="4"/>
      <c r="EV669" s="8"/>
      <c r="EW669" s="4"/>
      <c r="EX669" s="8"/>
      <c r="EY669" s="7"/>
      <c r="EZ669" s="7"/>
      <c r="FA669" s="2" t="s">
        <v>230</v>
      </c>
      <c r="FB669" s="2" t="s">
        <v>270</v>
      </c>
      <c r="FC669" s="2" t="s">
        <v>1692</v>
      </c>
      <c r="FD669" s="2" t="s">
        <v>2946</v>
      </c>
      <c r="FE669" s="2" t="s">
        <v>232</v>
      </c>
      <c r="FF669" s="2" t="s">
        <v>220</v>
      </c>
      <c r="FG669" s="4"/>
      <c r="FH669" s="8"/>
      <c r="FI669" s="4">
        <v>1</v>
      </c>
      <c r="FJ669" s="8">
        <v>76.81</v>
      </c>
      <c r="FK669" s="7">
        <v>-1</v>
      </c>
      <c r="FL669" s="7">
        <v>-1</v>
      </c>
      <c r="FM669" s="2" t="s">
        <v>230</v>
      </c>
      <c r="FN669" s="2" t="s">
        <v>270</v>
      </c>
      <c r="FO669" s="2" t="s">
        <v>2199</v>
      </c>
      <c r="FP669" s="2" t="s">
        <v>735</v>
      </c>
      <c r="FQ669" s="2" t="s">
        <v>232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277</v>
      </c>
      <c r="FZ669" s="2" t="s">
        <v>270</v>
      </c>
      <c r="GA669" s="2" t="s">
        <v>220</v>
      </c>
      <c r="GB669" s="2" t="s">
        <v>220</v>
      </c>
      <c r="GC669" s="2" t="s">
        <v>232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277</v>
      </c>
      <c r="GL669" s="2" t="s">
        <v>270</v>
      </c>
      <c r="GM669" s="2" t="s">
        <v>220</v>
      </c>
      <c r="GN669" s="2" t="s">
        <v>220</v>
      </c>
      <c r="GO669" s="2" t="s">
        <v>232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268</v>
      </c>
      <c r="GX669" s="2" t="s">
        <v>270</v>
      </c>
      <c r="GY669" s="2" t="s">
        <v>220</v>
      </c>
      <c r="GZ669" s="2" t="s">
        <v>220</v>
      </c>
      <c r="HA669" s="2" t="s">
        <v>232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277</v>
      </c>
      <c r="HJ669" s="2" t="s">
        <v>270</v>
      </c>
      <c r="HK669" s="2" t="s">
        <v>220</v>
      </c>
      <c r="HL669" s="2" t="s">
        <v>220</v>
      </c>
      <c r="HM669" s="2" t="s">
        <v>232</v>
      </c>
      <c r="HN669" s="2" t="s">
        <v>220</v>
      </c>
      <c r="HO669" s="4"/>
      <c r="HP669" s="8"/>
      <c r="HQ669" s="4"/>
      <c r="HR669" s="8"/>
      <c r="HS669" s="7"/>
      <c r="HT669" s="7"/>
      <c r="HU669" s="2" t="s">
        <v>230</v>
      </c>
      <c r="HV669" s="2" t="s">
        <v>270</v>
      </c>
      <c r="HW669" s="2" t="s">
        <v>2406</v>
      </c>
      <c r="HX669" s="2" t="s">
        <v>220</v>
      </c>
      <c r="HY669" s="2" t="s">
        <v>232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230</v>
      </c>
      <c r="IH669" s="2" t="s">
        <v>270</v>
      </c>
      <c r="II669" s="2" t="s">
        <v>2422</v>
      </c>
      <c r="IJ669" s="2" t="s">
        <v>3665</v>
      </c>
      <c r="IK669" s="2" t="s">
        <v>232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268</v>
      </c>
      <c r="IT669" s="2" t="s">
        <v>270</v>
      </c>
      <c r="IU669" s="2" t="s">
        <v>220</v>
      </c>
      <c r="IV669" s="2" t="s">
        <v>220</v>
      </c>
      <c r="IW669" s="2" t="s">
        <v>232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416</v>
      </c>
      <c r="JF669" s="2" t="s">
        <v>270</v>
      </c>
      <c r="JG669" s="2" t="s">
        <v>220</v>
      </c>
      <c r="JH669" s="2" t="s">
        <v>220</v>
      </c>
      <c r="JI669" s="2" t="s">
        <v>232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277</v>
      </c>
      <c r="JR669" s="2" t="s">
        <v>270</v>
      </c>
      <c r="JS669" s="2" t="s">
        <v>220</v>
      </c>
      <c r="JT669" s="2" t="s">
        <v>220</v>
      </c>
      <c r="JU669" s="2" t="s">
        <v>232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277</v>
      </c>
      <c r="KD669" s="2" t="s">
        <v>270</v>
      </c>
      <c r="KE669" s="2" t="s">
        <v>220</v>
      </c>
      <c r="KF669" s="2" t="s">
        <v>220</v>
      </c>
      <c r="KG669" s="2" t="s">
        <v>232</v>
      </c>
      <c r="KH669" s="2" t="s">
        <v>220</v>
      </c>
      <c r="KI669" s="4"/>
      <c r="KJ669" s="8"/>
      <c r="KK669" s="4"/>
      <c r="KL669" s="8"/>
      <c r="KM669" s="7"/>
      <c r="KN669" s="7"/>
      <c r="KO669" s="2" t="s">
        <v>230</v>
      </c>
      <c r="KP669" s="2" t="s">
        <v>270</v>
      </c>
      <c r="KQ669" s="2" t="s">
        <v>2404</v>
      </c>
      <c r="KR669" s="2" t="s">
        <v>2573</v>
      </c>
      <c r="KS669" s="2" t="s">
        <v>232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268</v>
      </c>
      <c r="LB669" s="2" t="s">
        <v>270</v>
      </c>
      <c r="LC669" s="2" t="s">
        <v>220</v>
      </c>
      <c r="LD669" s="2" t="s">
        <v>220</v>
      </c>
      <c r="LE669" s="2" t="s">
        <v>232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268</v>
      </c>
      <c r="LN669" s="2" t="s">
        <v>270</v>
      </c>
      <c r="LO669" s="2" t="s">
        <v>220</v>
      </c>
      <c r="LP669" s="2" t="s">
        <v>220</v>
      </c>
      <c r="LQ669" s="2" t="s">
        <v>232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270</v>
      </c>
      <c r="MA669" s="2" t="s">
        <v>974</v>
      </c>
      <c r="MB669" s="2" t="s">
        <v>1089</v>
      </c>
      <c r="MC669" s="2" t="s">
        <v>232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277</v>
      </c>
      <c r="ML669" s="2" t="s">
        <v>270</v>
      </c>
      <c r="MM669" s="2" t="s">
        <v>220</v>
      </c>
      <c r="MN669" s="2" t="s">
        <v>220</v>
      </c>
      <c r="MO669" s="2" t="s">
        <v>232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230</v>
      </c>
      <c r="MX669" s="2" t="s">
        <v>270</v>
      </c>
      <c r="MY669" s="2" t="s">
        <v>594</v>
      </c>
      <c r="MZ669" s="2" t="s">
        <v>4305</v>
      </c>
      <c r="NA669" s="2" t="s">
        <v>269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220</v>
      </c>
      <c r="NJ669" s="2" t="s">
        <v>220</v>
      </c>
      <c r="NK669" s="2" t="s">
        <v>220</v>
      </c>
      <c r="NL669" s="2" t="s">
        <v>220</v>
      </c>
      <c r="NM669" s="2" t="s">
        <v>220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277</v>
      </c>
      <c r="NV669" s="2" t="s">
        <v>270</v>
      </c>
      <c r="NW669" s="2" t="s">
        <v>220</v>
      </c>
      <c r="NX669" s="2" t="s">
        <v>220</v>
      </c>
      <c r="NY669" s="2" t="s">
        <v>232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220</v>
      </c>
      <c r="OI669" s="2" t="s">
        <v>220</v>
      </c>
      <c r="OJ669" s="2" t="s">
        <v>220</v>
      </c>
      <c r="OK669" s="2" t="s">
        <v>220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277</v>
      </c>
      <c r="OT669" s="2" t="s">
        <v>270</v>
      </c>
      <c r="OU669" s="2" t="s">
        <v>220</v>
      </c>
      <c r="OV669" s="2" t="s">
        <v>220</v>
      </c>
      <c r="OW669" s="2" t="s">
        <v>232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220</v>
      </c>
      <c r="PF669" s="2" t="s">
        <v>220</v>
      </c>
      <c r="PG669" s="2" t="s">
        <v>220</v>
      </c>
      <c r="PH669" s="2" t="s">
        <v>220</v>
      </c>
      <c r="PI669" s="2" t="s">
        <v>220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230</v>
      </c>
      <c r="PR669" s="2" t="s">
        <v>270</v>
      </c>
      <c r="PS669" s="2" t="s">
        <v>1914</v>
      </c>
      <c r="PT669" s="2" t="s">
        <v>3754</v>
      </c>
      <c r="PU669" s="2" t="s">
        <v>232</v>
      </c>
      <c r="PV669" s="2" t="s">
        <v>220</v>
      </c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</row>
    <row r="670">
      <c r="A670" s="2" t="s">
        <v>4564</v>
      </c>
      <c r="B670" s="2" t="s">
        <v>209</v>
      </c>
      <c r="C670" s="2" t="s">
        <v>4529</v>
      </c>
      <c r="D670" s="2" t="s">
        <v>211</v>
      </c>
      <c r="E670" s="2" t="s">
        <v>1372</v>
      </c>
      <c r="F670" s="2" t="s">
        <v>4565</v>
      </c>
      <c r="G670" s="2" t="s">
        <v>220</v>
      </c>
      <c r="H670" s="2" t="s">
        <v>220</v>
      </c>
      <c r="I670" s="2" t="s">
        <v>3148</v>
      </c>
      <c r="J670" s="2" t="s">
        <v>2881</v>
      </c>
      <c r="K670" s="2" t="s">
        <v>2940</v>
      </c>
      <c r="L670" s="3">
        <v>186.9</v>
      </c>
      <c r="M670" s="3">
        <v>196.24</v>
      </c>
      <c r="N670" s="3">
        <v>534</v>
      </c>
      <c r="O670" s="2" t="s">
        <v>217</v>
      </c>
      <c r="P670" s="2" t="s">
        <v>673</v>
      </c>
      <c r="Q670" s="2" t="s">
        <v>219</v>
      </c>
      <c r="R670" s="2" t="s">
        <v>220</v>
      </c>
      <c r="S670" s="2" t="s">
        <v>4566</v>
      </c>
      <c r="T670" s="2" t="s">
        <v>220</v>
      </c>
      <c r="U670" s="2" t="s">
        <v>2892</v>
      </c>
      <c r="V670" s="2" t="s">
        <v>2964</v>
      </c>
      <c r="W670" s="2" t="s">
        <v>3144</v>
      </c>
      <c r="X670" s="2" t="s">
        <v>3198</v>
      </c>
      <c r="Y670" s="2" t="s">
        <v>582</v>
      </c>
      <c r="Z670" s="4">
        <v>132</v>
      </c>
      <c r="AA670" s="4">
        <f>=ROUNDDOWN(18.8571428571429,0)</f>
      </c>
      <c r="AB670" s="5">
        <v>7</v>
      </c>
      <c r="AC670" s="2" t="s">
        <v>2581</v>
      </c>
      <c r="AD670" s="4">
        <v>90</v>
      </c>
      <c r="AE670" s="4">
        <v>130</v>
      </c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7</v>
      </c>
      <c r="AQ670" s="8">
        <v>1200.44</v>
      </c>
      <c r="AR670" s="4">
        <v>17</v>
      </c>
      <c r="AS670" s="8">
        <v>2848.43</v>
      </c>
      <c r="AT670" s="7">
        <v>-0.5882</v>
      </c>
      <c r="AU670" s="7">
        <v>-0.5786</v>
      </c>
      <c r="AV670" s="4">
        <v>15</v>
      </c>
      <c r="AW670" s="8">
        <v>2869.14</v>
      </c>
      <c r="AX670" s="4">
        <v>31</v>
      </c>
      <c r="AY670" s="8">
        <v>5689.09</v>
      </c>
      <c r="AZ670" s="7">
        <v>-0.5161</v>
      </c>
      <c r="BA670" s="7">
        <v>-0.4957</v>
      </c>
      <c r="BB670" s="7">
        <v>0.4184</v>
      </c>
      <c r="BC670" s="4">
        <v>15</v>
      </c>
      <c r="BD670" s="8">
        <v>2869.14</v>
      </c>
      <c r="BE670" s="4">
        <v>31</v>
      </c>
      <c r="BF670" s="8">
        <v>5689.09</v>
      </c>
      <c r="BG670" s="7">
        <v>-0.5161</v>
      </c>
      <c r="BH670" s="7">
        <v>-0.4957</v>
      </c>
      <c r="BI670" s="7">
        <v>1</v>
      </c>
      <c r="BJ670" s="4">
        <v>7</v>
      </c>
      <c r="BK670" s="8">
        <v>1200.44</v>
      </c>
      <c r="BL670" s="2" t="s">
        <v>4567</v>
      </c>
      <c r="BM670" s="7">
        <v>1</v>
      </c>
      <c r="BN670" s="7">
        <v>1</v>
      </c>
      <c r="BO670" s="4">
        <v>3</v>
      </c>
      <c r="BP670" s="8">
        <v>501.63</v>
      </c>
      <c r="BQ670" s="4">
        <v>5</v>
      </c>
      <c r="BR670" s="8">
        <v>836.05</v>
      </c>
      <c r="BS670" s="7">
        <v>-0.4</v>
      </c>
      <c r="BT670" s="7">
        <v>-0.4</v>
      </c>
      <c r="BU670" s="2" t="s">
        <v>230</v>
      </c>
      <c r="BV670" s="2" t="s">
        <v>217</v>
      </c>
      <c r="BW670" s="2" t="s">
        <v>220</v>
      </c>
      <c r="BX670" s="2" t="s">
        <v>2330</v>
      </c>
      <c r="BY670" s="2" t="s">
        <v>232</v>
      </c>
      <c r="BZ670" s="2" t="s">
        <v>220</v>
      </c>
      <c r="CA670" s="4">
        <v>3</v>
      </c>
      <c r="CB670" s="8">
        <v>492.75</v>
      </c>
      <c r="CC670" s="4">
        <v>5</v>
      </c>
      <c r="CD670" s="8">
        <v>821.25</v>
      </c>
      <c r="CE670" s="7">
        <v>-0.4</v>
      </c>
      <c r="CF670" s="7">
        <v>-0.4</v>
      </c>
      <c r="CG670" s="2" t="s">
        <v>230</v>
      </c>
      <c r="CH670" s="2" t="s">
        <v>217</v>
      </c>
      <c r="CI670" s="2" t="s">
        <v>591</v>
      </c>
      <c r="CJ670" s="2" t="s">
        <v>2346</v>
      </c>
      <c r="CK670" s="2" t="s">
        <v>232</v>
      </c>
      <c r="CL670" s="2" t="s">
        <v>220</v>
      </c>
      <c r="CM670" s="4"/>
      <c r="CN670" s="8"/>
      <c r="CO670" s="4"/>
      <c r="CP670" s="8"/>
      <c r="CQ670" s="7"/>
      <c r="CR670" s="7"/>
      <c r="CS670" s="2" t="s">
        <v>1589</v>
      </c>
      <c r="CT670" s="2" t="s">
        <v>270</v>
      </c>
      <c r="CU670" s="2" t="s">
        <v>478</v>
      </c>
      <c r="CV670" s="2" t="s">
        <v>3261</v>
      </c>
      <c r="CW670" s="2" t="s">
        <v>232</v>
      </c>
      <c r="CX670" s="2" t="s">
        <v>220</v>
      </c>
      <c r="CY670" s="4"/>
      <c r="CZ670" s="8"/>
      <c r="DA670" s="4"/>
      <c r="DB670" s="8"/>
      <c r="DC670" s="7"/>
      <c r="DD670" s="7"/>
      <c r="DE670" s="2" t="s">
        <v>230</v>
      </c>
      <c r="DF670" s="2" t="s">
        <v>217</v>
      </c>
      <c r="DG670" s="2" t="s">
        <v>1658</v>
      </c>
      <c r="DH670" s="2" t="s">
        <v>752</v>
      </c>
      <c r="DI670" s="2" t="s">
        <v>232</v>
      </c>
      <c r="DJ670" s="2" t="s">
        <v>220</v>
      </c>
      <c r="DK670" s="4"/>
      <c r="DL670" s="8"/>
      <c r="DM670" s="4">
        <v>2</v>
      </c>
      <c r="DN670" s="8">
        <v>392.48</v>
      </c>
      <c r="DO670" s="7">
        <v>-1</v>
      </c>
      <c r="DP670" s="7">
        <v>-1</v>
      </c>
      <c r="DQ670" s="2" t="s">
        <v>230</v>
      </c>
      <c r="DR670" s="2" t="s">
        <v>217</v>
      </c>
      <c r="DS670" s="2" t="s">
        <v>591</v>
      </c>
      <c r="DT670" s="2" t="s">
        <v>3482</v>
      </c>
      <c r="DU670" s="2" t="s">
        <v>232</v>
      </c>
      <c r="DV670" s="2" t="s">
        <v>220</v>
      </c>
      <c r="DW670" s="4"/>
      <c r="DX670" s="8"/>
      <c r="DY670" s="4">
        <v>3</v>
      </c>
      <c r="DZ670" s="8">
        <v>386.53</v>
      </c>
      <c r="EA670" s="7">
        <v>-1</v>
      </c>
      <c r="EB670" s="7">
        <v>-1</v>
      </c>
      <c r="EC670" s="2" t="s">
        <v>230</v>
      </c>
      <c r="ED670" s="2" t="s">
        <v>217</v>
      </c>
      <c r="EE670" s="2" t="s">
        <v>591</v>
      </c>
      <c r="EF670" s="2" t="s">
        <v>1498</v>
      </c>
      <c r="EG670" s="2" t="s">
        <v>232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268</v>
      </c>
      <c r="EP670" s="2" t="s">
        <v>217</v>
      </c>
      <c r="EQ670" s="2" t="s">
        <v>220</v>
      </c>
      <c r="ER670" s="2" t="s">
        <v>220</v>
      </c>
      <c r="ES670" s="2" t="s">
        <v>232</v>
      </c>
      <c r="ET670" s="2" t="s">
        <v>220</v>
      </c>
      <c r="EU670" s="4">
        <v>1</v>
      </c>
      <c r="EV670" s="8">
        <v>206.06</v>
      </c>
      <c r="EW670" s="4">
        <v>2</v>
      </c>
      <c r="EX670" s="8">
        <v>412.12</v>
      </c>
      <c r="EY670" s="7">
        <v>-0.5</v>
      </c>
      <c r="EZ670" s="7">
        <v>-0.5</v>
      </c>
      <c r="FA670" s="2" t="s">
        <v>230</v>
      </c>
      <c r="FB670" s="2" t="s">
        <v>217</v>
      </c>
      <c r="FC670" s="2" t="s">
        <v>1692</v>
      </c>
      <c r="FD670" s="2" t="s">
        <v>243</v>
      </c>
      <c r="FE670" s="2" t="s">
        <v>232</v>
      </c>
      <c r="FF670" s="2" t="s">
        <v>220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217</v>
      </c>
      <c r="FO670" s="2" t="s">
        <v>3290</v>
      </c>
      <c r="FP670" s="2" t="s">
        <v>2748</v>
      </c>
      <c r="FQ670" s="2" t="s">
        <v>232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277</v>
      </c>
      <c r="FZ670" s="2" t="s">
        <v>217</v>
      </c>
      <c r="GA670" s="2" t="s">
        <v>220</v>
      </c>
      <c r="GB670" s="2" t="s">
        <v>220</v>
      </c>
      <c r="GC670" s="2" t="s">
        <v>232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277</v>
      </c>
      <c r="GL670" s="2" t="s">
        <v>217</v>
      </c>
      <c r="GM670" s="2" t="s">
        <v>220</v>
      </c>
      <c r="GN670" s="2" t="s">
        <v>220</v>
      </c>
      <c r="GO670" s="2" t="s">
        <v>232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268</v>
      </c>
      <c r="GX670" s="2" t="s">
        <v>217</v>
      </c>
      <c r="GY670" s="2" t="s">
        <v>220</v>
      </c>
      <c r="GZ670" s="2" t="s">
        <v>220</v>
      </c>
      <c r="HA670" s="2" t="s">
        <v>232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254</v>
      </c>
      <c r="HJ670" s="2" t="s">
        <v>217</v>
      </c>
      <c r="HK670" s="2" t="s">
        <v>220</v>
      </c>
      <c r="HL670" s="2" t="s">
        <v>220</v>
      </c>
      <c r="HM670" s="2" t="s">
        <v>232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230</v>
      </c>
      <c r="HV670" s="2" t="s">
        <v>217</v>
      </c>
      <c r="HW670" s="2" t="s">
        <v>2406</v>
      </c>
      <c r="HX670" s="2" t="s">
        <v>4568</v>
      </c>
      <c r="HY670" s="2" t="s">
        <v>232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230</v>
      </c>
      <c r="IH670" s="2" t="s">
        <v>217</v>
      </c>
      <c r="II670" s="2" t="s">
        <v>591</v>
      </c>
      <c r="IJ670" s="2" t="s">
        <v>3832</v>
      </c>
      <c r="IK670" s="2" t="s">
        <v>232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277</v>
      </c>
      <c r="IT670" s="2" t="s">
        <v>217</v>
      </c>
      <c r="IU670" s="2" t="s">
        <v>220</v>
      </c>
      <c r="IV670" s="2" t="s">
        <v>220</v>
      </c>
      <c r="IW670" s="2" t="s">
        <v>232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416</v>
      </c>
      <c r="JF670" s="2" t="s">
        <v>217</v>
      </c>
      <c r="JG670" s="2" t="s">
        <v>220</v>
      </c>
      <c r="JH670" s="2" t="s">
        <v>220</v>
      </c>
      <c r="JI670" s="2" t="s">
        <v>232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416</v>
      </c>
      <c r="JR670" s="2" t="s">
        <v>217</v>
      </c>
      <c r="JS670" s="2" t="s">
        <v>220</v>
      </c>
      <c r="JT670" s="2" t="s">
        <v>220</v>
      </c>
      <c r="JU670" s="2" t="s">
        <v>232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386</v>
      </c>
      <c r="KD670" s="2" t="s">
        <v>217</v>
      </c>
      <c r="KE670" s="2" t="s">
        <v>220</v>
      </c>
      <c r="KF670" s="2" t="s">
        <v>220</v>
      </c>
      <c r="KG670" s="2" t="s">
        <v>232</v>
      </c>
      <c r="KH670" s="2" t="s">
        <v>220</v>
      </c>
      <c r="KI670" s="4"/>
      <c r="KJ670" s="8"/>
      <c r="KK670" s="4"/>
      <c r="KL670" s="8"/>
      <c r="KM670" s="7"/>
      <c r="KN670" s="7"/>
      <c r="KO670" s="2" t="s">
        <v>230</v>
      </c>
      <c r="KP670" s="2" t="s">
        <v>270</v>
      </c>
      <c r="KQ670" s="2" t="s">
        <v>4569</v>
      </c>
      <c r="KR670" s="2" t="s">
        <v>220</v>
      </c>
      <c r="KS670" s="2" t="s">
        <v>232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277</v>
      </c>
      <c r="LB670" s="2" t="s">
        <v>217</v>
      </c>
      <c r="LC670" s="2" t="s">
        <v>220</v>
      </c>
      <c r="LD670" s="2" t="s">
        <v>220</v>
      </c>
      <c r="LE670" s="2" t="s">
        <v>232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277</v>
      </c>
      <c r="LN670" s="2" t="s">
        <v>217</v>
      </c>
      <c r="LO670" s="2" t="s">
        <v>220</v>
      </c>
      <c r="LP670" s="2" t="s">
        <v>220</v>
      </c>
      <c r="LQ670" s="2" t="s">
        <v>232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270</v>
      </c>
      <c r="MA670" s="2" t="s">
        <v>390</v>
      </c>
      <c r="MB670" s="2" t="s">
        <v>220</v>
      </c>
      <c r="MC670" s="2" t="s">
        <v>232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270</v>
      </c>
      <c r="MM670" s="2" t="s">
        <v>273</v>
      </c>
      <c r="MN670" s="2" t="s">
        <v>4570</v>
      </c>
      <c r="MO670" s="2" t="s">
        <v>232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230</v>
      </c>
      <c r="MX670" s="2" t="s">
        <v>274</v>
      </c>
      <c r="MY670" s="2" t="s">
        <v>2338</v>
      </c>
      <c r="MZ670" s="2" t="s">
        <v>1991</v>
      </c>
      <c r="NA670" s="2" t="s">
        <v>232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220</v>
      </c>
      <c r="NJ670" s="2" t="s">
        <v>220</v>
      </c>
      <c r="NK670" s="2" t="s">
        <v>220</v>
      </c>
      <c r="NL670" s="2" t="s">
        <v>220</v>
      </c>
      <c r="NM670" s="2" t="s">
        <v>220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277</v>
      </c>
      <c r="NV670" s="2" t="s">
        <v>217</v>
      </c>
      <c r="NW670" s="2" t="s">
        <v>220</v>
      </c>
      <c r="NX670" s="2" t="s">
        <v>220</v>
      </c>
      <c r="NY670" s="2" t="s">
        <v>232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220</v>
      </c>
      <c r="OI670" s="2" t="s">
        <v>220</v>
      </c>
      <c r="OJ670" s="2" t="s">
        <v>220</v>
      </c>
      <c r="OK670" s="2" t="s">
        <v>220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230</v>
      </c>
      <c r="OT670" s="2" t="s">
        <v>270</v>
      </c>
      <c r="OU670" s="2" t="s">
        <v>471</v>
      </c>
      <c r="OV670" s="2" t="s">
        <v>220</v>
      </c>
      <c r="OW670" s="2" t="s">
        <v>232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416</v>
      </c>
      <c r="PR670" s="2" t="s">
        <v>270</v>
      </c>
      <c r="PS670" s="2" t="s">
        <v>220</v>
      </c>
      <c r="PT670" s="2" t="s">
        <v>220</v>
      </c>
      <c r="PU670" s="2" t="s">
        <v>232</v>
      </c>
      <c r="PV670" s="2" t="s">
        <v>220</v>
      </c>
      <c r="PW670" s="4">
        <v>132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>
        <v>90</v>
      </c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>
        <v>40</v>
      </c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</row>
    <row r="671">
      <c r="A671" s="2" t="s">
        <v>4571</v>
      </c>
      <c r="B671" s="2" t="s">
        <v>209</v>
      </c>
      <c r="C671" s="2" t="s">
        <v>4529</v>
      </c>
      <c r="D671" s="2" t="s">
        <v>211</v>
      </c>
      <c r="E671" s="2" t="s">
        <v>1372</v>
      </c>
      <c r="F671" s="2" t="s">
        <v>4565</v>
      </c>
      <c r="G671" s="2" t="s">
        <v>220</v>
      </c>
      <c r="H671" s="2" t="s">
        <v>220</v>
      </c>
      <c r="I671" s="2" t="s">
        <v>4572</v>
      </c>
      <c r="J671" s="2" t="s">
        <v>1518</v>
      </c>
      <c r="K671" s="2" t="s">
        <v>2940</v>
      </c>
      <c r="L671" s="3">
        <v>210</v>
      </c>
      <c r="M671" s="3">
        <v>220.5</v>
      </c>
      <c r="N671" s="3">
        <v>600</v>
      </c>
      <c r="O671" s="2" t="s">
        <v>217</v>
      </c>
      <c r="P671" s="2" t="s">
        <v>673</v>
      </c>
      <c r="Q671" s="2" t="s">
        <v>219</v>
      </c>
      <c r="R671" s="2" t="s">
        <v>220</v>
      </c>
      <c r="S671" s="2" t="s">
        <v>4566</v>
      </c>
      <c r="T671" s="2" t="s">
        <v>220</v>
      </c>
      <c r="U671" s="2" t="s">
        <v>4437</v>
      </c>
      <c r="V671" s="2" t="s">
        <v>2964</v>
      </c>
      <c r="W671" s="2" t="s">
        <v>3144</v>
      </c>
      <c r="X671" s="2" t="s">
        <v>3198</v>
      </c>
      <c r="Y671" s="2" t="s">
        <v>4573</v>
      </c>
      <c r="Z671" s="4">
        <v>164</v>
      </c>
      <c r="AA671" s="4">
        <f>=ROUNDDOWN(20.5,0)</f>
      </c>
      <c r="AB671" s="5">
        <v>8</v>
      </c>
      <c r="AC671" s="2" t="s">
        <v>2581</v>
      </c>
      <c r="AD671" s="4">
        <v>70</v>
      </c>
      <c r="AE671" s="4">
        <v>100</v>
      </c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8</v>
      </c>
      <c r="AQ671" s="8">
        <v>1668.7</v>
      </c>
      <c r="AR671" s="4">
        <v>14</v>
      </c>
      <c r="AS671" s="8">
        <v>2840.66</v>
      </c>
      <c r="AT671" s="7">
        <v>-0.4286</v>
      </c>
      <c r="AU671" s="7">
        <v>-0.4126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0.5816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8</v>
      </c>
      <c r="BK671" s="8">
        <v>1668.7</v>
      </c>
      <c r="BL671" s="2" t="s">
        <v>4574</v>
      </c>
      <c r="BM671" s="7">
        <v>1</v>
      </c>
      <c r="BN671" s="7">
        <v>1</v>
      </c>
      <c r="BO671" s="4"/>
      <c r="BP671" s="8"/>
      <c r="BQ671" s="4">
        <v>3</v>
      </c>
      <c r="BR671" s="8">
        <v>648.81</v>
      </c>
      <c r="BS671" s="7">
        <v>-1</v>
      </c>
      <c r="BT671" s="7">
        <v>-1</v>
      </c>
      <c r="BU671" s="2" t="s">
        <v>230</v>
      </c>
      <c r="BV671" s="2" t="s">
        <v>217</v>
      </c>
      <c r="BW671" s="2" t="s">
        <v>220</v>
      </c>
      <c r="BX671" s="2" t="s">
        <v>2330</v>
      </c>
      <c r="BY671" s="2" t="s">
        <v>232</v>
      </c>
      <c r="BZ671" s="2" t="s">
        <v>220</v>
      </c>
      <c r="CA671" s="4">
        <v>7</v>
      </c>
      <c r="CB671" s="8">
        <v>1437.17</v>
      </c>
      <c r="CC671" s="4">
        <v>6</v>
      </c>
      <c r="CD671" s="8">
        <v>1231.86</v>
      </c>
      <c r="CE671" s="7">
        <v>0.1667</v>
      </c>
      <c r="CF671" s="7">
        <v>0.1667</v>
      </c>
      <c r="CG671" s="2" t="s">
        <v>230</v>
      </c>
      <c r="CH671" s="2" t="s">
        <v>217</v>
      </c>
      <c r="CI671" s="2" t="s">
        <v>591</v>
      </c>
      <c r="CJ671" s="2" t="s">
        <v>1508</v>
      </c>
      <c r="CK671" s="2" t="s">
        <v>232</v>
      </c>
      <c r="CL671" s="2" t="s">
        <v>220</v>
      </c>
      <c r="CM671" s="4"/>
      <c r="CN671" s="8"/>
      <c r="CO671" s="4"/>
      <c r="CP671" s="8"/>
      <c r="CQ671" s="7"/>
      <c r="CR671" s="7"/>
      <c r="CS671" s="2" t="s">
        <v>1589</v>
      </c>
      <c r="CT671" s="2" t="s">
        <v>270</v>
      </c>
      <c r="CU671" s="2" t="s">
        <v>478</v>
      </c>
      <c r="CV671" s="2" t="s">
        <v>258</v>
      </c>
      <c r="CW671" s="2" t="s">
        <v>232</v>
      </c>
      <c r="CX671" s="2" t="s">
        <v>220</v>
      </c>
      <c r="CY671" s="4"/>
      <c r="CZ671" s="8"/>
      <c r="DA671" s="4"/>
      <c r="DB671" s="8"/>
      <c r="DC671" s="7"/>
      <c r="DD671" s="7"/>
      <c r="DE671" s="2" t="s">
        <v>230</v>
      </c>
      <c r="DF671" s="2" t="s">
        <v>217</v>
      </c>
      <c r="DG671" s="2" t="s">
        <v>591</v>
      </c>
      <c r="DH671" s="2" t="s">
        <v>2491</v>
      </c>
      <c r="DI671" s="2" t="s">
        <v>232</v>
      </c>
      <c r="DJ671" s="2" t="s">
        <v>220</v>
      </c>
      <c r="DK671" s="4"/>
      <c r="DL671" s="8"/>
      <c r="DM671" s="4">
        <v>1</v>
      </c>
      <c r="DN671" s="8">
        <v>220.5</v>
      </c>
      <c r="DO671" s="7">
        <v>-1</v>
      </c>
      <c r="DP671" s="7">
        <v>-1</v>
      </c>
      <c r="DQ671" s="2" t="s">
        <v>230</v>
      </c>
      <c r="DR671" s="2" t="s">
        <v>217</v>
      </c>
      <c r="DS671" s="2" t="s">
        <v>591</v>
      </c>
      <c r="DT671" s="2" t="s">
        <v>3482</v>
      </c>
      <c r="DU671" s="2" t="s">
        <v>232</v>
      </c>
      <c r="DV671" s="2" t="s">
        <v>220</v>
      </c>
      <c r="DW671" s="4"/>
      <c r="DX671" s="8"/>
      <c r="DY671" s="4">
        <v>2</v>
      </c>
      <c r="DZ671" s="8">
        <v>289.9</v>
      </c>
      <c r="EA671" s="7">
        <v>-1</v>
      </c>
      <c r="EB671" s="7">
        <v>-1</v>
      </c>
      <c r="EC671" s="2" t="s">
        <v>230</v>
      </c>
      <c r="ED671" s="2" t="s">
        <v>217</v>
      </c>
      <c r="EE671" s="2" t="s">
        <v>591</v>
      </c>
      <c r="EF671" s="2" t="s">
        <v>3482</v>
      </c>
      <c r="EG671" s="2" t="s">
        <v>232</v>
      </c>
      <c r="EH671" s="2" t="s">
        <v>220</v>
      </c>
      <c r="EI671" s="4"/>
      <c r="EJ671" s="8"/>
      <c r="EK671" s="4"/>
      <c r="EL671" s="8"/>
      <c r="EM671" s="7"/>
      <c r="EN671" s="7"/>
      <c r="EO671" s="2" t="s">
        <v>268</v>
      </c>
      <c r="EP671" s="2" t="s">
        <v>217</v>
      </c>
      <c r="EQ671" s="2" t="s">
        <v>220</v>
      </c>
      <c r="ER671" s="2" t="s">
        <v>220</v>
      </c>
      <c r="ES671" s="2" t="s">
        <v>232</v>
      </c>
      <c r="ET671" s="2" t="s">
        <v>220</v>
      </c>
      <c r="EU671" s="4">
        <v>1</v>
      </c>
      <c r="EV671" s="8">
        <v>231.53</v>
      </c>
      <c r="EW671" s="4">
        <v>1</v>
      </c>
      <c r="EX671" s="8">
        <v>231.53</v>
      </c>
      <c r="EY671" s="7"/>
      <c r="EZ671" s="7"/>
      <c r="FA671" s="2" t="s">
        <v>230</v>
      </c>
      <c r="FB671" s="2" t="s">
        <v>217</v>
      </c>
      <c r="FC671" s="2" t="s">
        <v>1692</v>
      </c>
      <c r="FD671" s="2" t="s">
        <v>2603</v>
      </c>
      <c r="FE671" s="2" t="s">
        <v>232</v>
      </c>
      <c r="FF671" s="2" t="s">
        <v>220</v>
      </c>
      <c r="FG671" s="4"/>
      <c r="FH671" s="8"/>
      <c r="FI671" s="4">
        <v>1</v>
      </c>
      <c r="FJ671" s="8">
        <v>218.06</v>
      </c>
      <c r="FK671" s="7">
        <v>-1</v>
      </c>
      <c r="FL671" s="7">
        <v>-1</v>
      </c>
      <c r="FM671" s="2" t="s">
        <v>230</v>
      </c>
      <c r="FN671" s="2" t="s">
        <v>217</v>
      </c>
      <c r="FO671" s="2" t="s">
        <v>2199</v>
      </c>
      <c r="FP671" s="2" t="s">
        <v>1844</v>
      </c>
      <c r="FQ671" s="2" t="s">
        <v>232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277</v>
      </c>
      <c r="FZ671" s="2" t="s">
        <v>217</v>
      </c>
      <c r="GA671" s="2" t="s">
        <v>220</v>
      </c>
      <c r="GB671" s="2" t="s">
        <v>220</v>
      </c>
      <c r="GC671" s="2" t="s">
        <v>232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277</v>
      </c>
      <c r="GL671" s="2" t="s">
        <v>217</v>
      </c>
      <c r="GM671" s="2" t="s">
        <v>220</v>
      </c>
      <c r="GN671" s="2" t="s">
        <v>220</v>
      </c>
      <c r="GO671" s="2" t="s">
        <v>232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268</v>
      </c>
      <c r="GX671" s="2" t="s">
        <v>217</v>
      </c>
      <c r="GY671" s="2" t="s">
        <v>220</v>
      </c>
      <c r="GZ671" s="2" t="s">
        <v>220</v>
      </c>
      <c r="HA671" s="2" t="s">
        <v>232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254</v>
      </c>
      <c r="HJ671" s="2" t="s">
        <v>217</v>
      </c>
      <c r="HK671" s="2" t="s">
        <v>220</v>
      </c>
      <c r="HL671" s="2" t="s">
        <v>220</v>
      </c>
      <c r="HM671" s="2" t="s">
        <v>232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230</v>
      </c>
      <c r="HV671" s="2" t="s">
        <v>217</v>
      </c>
      <c r="HW671" s="2" t="s">
        <v>2406</v>
      </c>
      <c r="HX671" s="2" t="s">
        <v>249</v>
      </c>
      <c r="HY671" s="2" t="s">
        <v>232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230</v>
      </c>
      <c r="IH671" s="2" t="s">
        <v>217</v>
      </c>
      <c r="II671" s="2" t="s">
        <v>591</v>
      </c>
      <c r="IJ671" s="2" t="s">
        <v>4575</v>
      </c>
      <c r="IK671" s="2" t="s">
        <v>232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277</v>
      </c>
      <c r="IT671" s="2" t="s">
        <v>217</v>
      </c>
      <c r="IU671" s="2" t="s">
        <v>220</v>
      </c>
      <c r="IV671" s="2" t="s">
        <v>220</v>
      </c>
      <c r="IW671" s="2" t="s">
        <v>232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416</v>
      </c>
      <c r="JF671" s="2" t="s">
        <v>217</v>
      </c>
      <c r="JG671" s="2" t="s">
        <v>220</v>
      </c>
      <c r="JH671" s="2" t="s">
        <v>220</v>
      </c>
      <c r="JI671" s="2" t="s">
        <v>232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277</v>
      </c>
      <c r="JR671" s="2" t="s">
        <v>217</v>
      </c>
      <c r="JS671" s="2" t="s">
        <v>220</v>
      </c>
      <c r="JT671" s="2" t="s">
        <v>220</v>
      </c>
      <c r="JU671" s="2" t="s">
        <v>232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386</v>
      </c>
      <c r="KD671" s="2" t="s">
        <v>217</v>
      </c>
      <c r="KE671" s="2" t="s">
        <v>220</v>
      </c>
      <c r="KF671" s="2" t="s">
        <v>220</v>
      </c>
      <c r="KG671" s="2" t="s">
        <v>232</v>
      </c>
      <c r="KH671" s="2" t="s">
        <v>220</v>
      </c>
      <c r="KI671" s="4"/>
      <c r="KJ671" s="8"/>
      <c r="KK671" s="4"/>
      <c r="KL671" s="8"/>
      <c r="KM671" s="7"/>
      <c r="KN671" s="7"/>
      <c r="KO671" s="2" t="s">
        <v>230</v>
      </c>
      <c r="KP671" s="2" t="s">
        <v>270</v>
      </c>
      <c r="KQ671" s="2" t="s">
        <v>4569</v>
      </c>
      <c r="KR671" s="2" t="s">
        <v>220</v>
      </c>
      <c r="KS671" s="2" t="s">
        <v>232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277</v>
      </c>
      <c r="LB671" s="2" t="s">
        <v>217</v>
      </c>
      <c r="LC671" s="2" t="s">
        <v>220</v>
      </c>
      <c r="LD671" s="2" t="s">
        <v>220</v>
      </c>
      <c r="LE671" s="2" t="s">
        <v>232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277</v>
      </c>
      <c r="LN671" s="2" t="s">
        <v>217</v>
      </c>
      <c r="LO671" s="2" t="s">
        <v>220</v>
      </c>
      <c r="LP671" s="2" t="s">
        <v>220</v>
      </c>
      <c r="LQ671" s="2" t="s">
        <v>232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270</v>
      </c>
      <c r="MA671" s="2" t="s">
        <v>390</v>
      </c>
      <c r="MB671" s="2" t="s">
        <v>220</v>
      </c>
      <c r="MC671" s="2" t="s">
        <v>232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270</v>
      </c>
      <c r="MM671" s="2" t="s">
        <v>1827</v>
      </c>
      <c r="MN671" s="2" t="s">
        <v>220</v>
      </c>
      <c r="MO671" s="2" t="s">
        <v>232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230</v>
      </c>
      <c r="MX671" s="2" t="s">
        <v>274</v>
      </c>
      <c r="MY671" s="2" t="s">
        <v>2338</v>
      </c>
      <c r="MZ671" s="2" t="s">
        <v>600</v>
      </c>
      <c r="NA671" s="2" t="s">
        <v>232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220</v>
      </c>
      <c r="NJ671" s="2" t="s">
        <v>220</v>
      </c>
      <c r="NK671" s="2" t="s">
        <v>220</v>
      </c>
      <c r="NL671" s="2" t="s">
        <v>220</v>
      </c>
      <c r="NM671" s="2" t="s">
        <v>220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277</v>
      </c>
      <c r="NV671" s="2" t="s">
        <v>217</v>
      </c>
      <c r="NW671" s="2" t="s">
        <v>220</v>
      </c>
      <c r="NX671" s="2" t="s">
        <v>220</v>
      </c>
      <c r="NY671" s="2" t="s">
        <v>232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220</v>
      </c>
      <c r="OI671" s="2" t="s">
        <v>220</v>
      </c>
      <c r="OJ671" s="2" t="s">
        <v>220</v>
      </c>
      <c r="OK671" s="2" t="s">
        <v>220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230</v>
      </c>
      <c r="OT671" s="2" t="s">
        <v>270</v>
      </c>
      <c r="OU671" s="2" t="s">
        <v>471</v>
      </c>
      <c r="OV671" s="2" t="s">
        <v>220</v>
      </c>
      <c r="OW671" s="2" t="s">
        <v>232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220</v>
      </c>
      <c r="PG671" s="2" t="s">
        <v>220</v>
      </c>
      <c r="PH671" s="2" t="s">
        <v>220</v>
      </c>
      <c r="PI671" s="2" t="s">
        <v>220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416</v>
      </c>
      <c r="PR671" s="2" t="s">
        <v>270</v>
      </c>
      <c r="PS671" s="2" t="s">
        <v>220</v>
      </c>
      <c r="PT671" s="2" t="s">
        <v>220</v>
      </c>
      <c r="PU671" s="2" t="s">
        <v>232</v>
      </c>
      <c r="PV671" s="2" t="s">
        <v>220</v>
      </c>
      <c r="PW671" s="4">
        <v>164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>
        <v>70</v>
      </c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>
        <v>30</v>
      </c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</row>
    <row r="672">
      <c r="A672" s="2" t="s">
        <v>4576</v>
      </c>
      <c r="B672" s="2" t="s">
        <v>209</v>
      </c>
      <c r="C672" s="2" t="s">
        <v>4529</v>
      </c>
      <c r="D672" s="2" t="s">
        <v>211</v>
      </c>
      <c r="E672" s="2" t="s">
        <v>1372</v>
      </c>
      <c r="F672" s="2" t="s">
        <v>4577</v>
      </c>
      <c r="G672" s="2" t="s">
        <v>4577</v>
      </c>
      <c r="H672" s="2" t="s">
        <v>4577</v>
      </c>
      <c r="I672" s="2" t="s">
        <v>2915</v>
      </c>
      <c r="J672" s="2" t="s">
        <v>2881</v>
      </c>
      <c r="K672" s="2" t="s">
        <v>1329</v>
      </c>
      <c r="L672" s="3">
        <v>210</v>
      </c>
      <c r="M672" s="3">
        <v>220.5</v>
      </c>
      <c r="N672" s="3">
        <v>600</v>
      </c>
      <c r="O672" s="2" t="s">
        <v>537</v>
      </c>
      <c r="P672" s="2" t="s">
        <v>538</v>
      </c>
      <c r="Q672" s="2" t="s">
        <v>219</v>
      </c>
      <c r="R672" s="2" t="s">
        <v>220</v>
      </c>
      <c r="S672" s="2" t="s">
        <v>4578</v>
      </c>
      <c r="T672" s="2" t="s">
        <v>220</v>
      </c>
      <c r="U672" s="2" t="s">
        <v>2884</v>
      </c>
      <c r="V672" s="2" t="s">
        <v>3600</v>
      </c>
      <c r="W672" s="2" t="s">
        <v>3144</v>
      </c>
      <c r="X672" s="2" t="s">
        <v>3198</v>
      </c>
      <c r="Y672" s="2" t="s">
        <v>582</v>
      </c>
      <c r="Z672" s="4"/>
      <c r="AA672" s="4">
        <f>=ROUNDDOWN({0},0)</f>
      </c>
      <c r="AB672" s="5">
        <v>0.7</v>
      </c>
      <c r="AC672" s="2" t="s">
        <v>220</v>
      </c>
      <c r="AD672" s="4"/>
      <c r="AE672" s="4"/>
      <c r="AF672" s="6">
        <v>67</v>
      </c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>
        <v>10</v>
      </c>
      <c r="AS672" s="8">
        <v>1906.85</v>
      </c>
      <c r="AT672" s="7">
        <v>-1</v>
      </c>
      <c r="AU672" s="7">
        <v>-1</v>
      </c>
      <c r="AV672" s="4" t="s">
        <v>220</v>
      </c>
      <c r="AW672" s="8" t="s">
        <v>220</v>
      </c>
      <c r="AX672" s="4">
        <v>15</v>
      </c>
      <c r="AY672" s="8">
        <v>2908.33</v>
      </c>
      <c r="AZ672" s="7" t="s">
        <v>220</v>
      </c>
      <c r="BA672" s="7" t="s">
        <v>220</v>
      </c>
      <c r="BB672" s="7"/>
      <c r="BC672" s="4" t="s">
        <v>220</v>
      </c>
      <c r="BD672" s="8" t="s">
        <v>220</v>
      </c>
      <c r="BE672" s="4">
        <v>15</v>
      </c>
      <c r="BF672" s="8">
        <v>2908.33</v>
      </c>
      <c r="BG672" s="7" t="s">
        <v>220</v>
      </c>
      <c r="BH672" s="7" t="s">
        <v>220</v>
      </c>
      <c r="BI672" s="7"/>
      <c r="BJ672" s="4"/>
      <c r="BK672" s="8"/>
      <c r="BL672" s="2" t="s">
        <v>3936</v>
      </c>
      <c r="BM672" s="7"/>
      <c r="BN672" s="7"/>
      <c r="BO672" s="4"/>
      <c r="BP672" s="8"/>
      <c r="BQ672" s="4">
        <v>2</v>
      </c>
      <c r="BR672" s="8">
        <v>430.42</v>
      </c>
      <c r="BS672" s="7">
        <v>-1</v>
      </c>
      <c r="BT672" s="7">
        <v>-1</v>
      </c>
      <c r="BU672" s="2" t="s">
        <v>230</v>
      </c>
      <c r="BV672" s="2" t="s">
        <v>270</v>
      </c>
      <c r="BW672" s="2" t="s">
        <v>220</v>
      </c>
      <c r="BX672" s="2" t="s">
        <v>2871</v>
      </c>
      <c r="BY672" s="2" t="s">
        <v>232</v>
      </c>
      <c r="BZ672" s="2" t="s">
        <v>220</v>
      </c>
      <c r="CA672" s="4"/>
      <c r="CB672" s="8"/>
      <c r="CC672" s="4">
        <v>2</v>
      </c>
      <c r="CD672" s="8">
        <v>427.06</v>
      </c>
      <c r="CE672" s="7">
        <v>-1</v>
      </c>
      <c r="CF672" s="7">
        <v>-1</v>
      </c>
      <c r="CG672" s="2" t="s">
        <v>230</v>
      </c>
      <c r="CH672" s="2" t="s">
        <v>270</v>
      </c>
      <c r="CI672" s="2" t="s">
        <v>4579</v>
      </c>
      <c r="CJ672" s="2" t="s">
        <v>586</v>
      </c>
      <c r="CK672" s="2" t="s">
        <v>232</v>
      </c>
      <c r="CL672" s="2" t="s">
        <v>220</v>
      </c>
      <c r="CM672" s="4"/>
      <c r="CN672" s="8"/>
      <c r="CO672" s="4">
        <v>2</v>
      </c>
      <c r="CP672" s="8">
        <v>345.6</v>
      </c>
      <c r="CQ672" s="7">
        <v>-1</v>
      </c>
      <c r="CR672" s="7">
        <v>-1</v>
      </c>
      <c r="CS672" s="2" t="s">
        <v>230</v>
      </c>
      <c r="CT672" s="2" t="s">
        <v>270</v>
      </c>
      <c r="CU672" s="2" t="s">
        <v>478</v>
      </c>
      <c r="CV672" s="2" t="s">
        <v>472</v>
      </c>
      <c r="CW672" s="2" t="s">
        <v>269</v>
      </c>
      <c r="CX672" s="2" t="s">
        <v>220</v>
      </c>
      <c r="CY672" s="4"/>
      <c r="CZ672" s="8"/>
      <c r="DA672" s="4">
        <v>1</v>
      </c>
      <c r="DB672" s="8">
        <v>211.58</v>
      </c>
      <c r="DC672" s="7">
        <v>-1</v>
      </c>
      <c r="DD672" s="7">
        <v>-1</v>
      </c>
      <c r="DE672" s="2" t="s">
        <v>230</v>
      </c>
      <c r="DF672" s="2" t="s">
        <v>270</v>
      </c>
      <c r="DG672" s="2" t="s">
        <v>589</v>
      </c>
      <c r="DH672" s="2" t="s">
        <v>1538</v>
      </c>
      <c r="DI672" s="2" t="s">
        <v>232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230</v>
      </c>
      <c r="DR672" s="2" t="s">
        <v>270</v>
      </c>
      <c r="DS672" s="2" t="s">
        <v>591</v>
      </c>
      <c r="DT672" s="2" t="s">
        <v>4580</v>
      </c>
      <c r="DU672" s="2" t="s">
        <v>232</v>
      </c>
      <c r="DV672" s="2" t="s">
        <v>220</v>
      </c>
      <c r="DW672" s="4"/>
      <c r="DX672" s="8"/>
      <c r="DY672" s="4">
        <v>2</v>
      </c>
      <c r="DZ672" s="8">
        <v>341.7</v>
      </c>
      <c r="EA672" s="7">
        <v>-1</v>
      </c>
      <c r="EB672" s="7">
        <v>-1</v>
      </c>
      <c r="EC672" s="2" t="s">
        <v>230</v>
      </c>
      <c r="ED672" s="2" t="s">
        <v>270</v>
      </c>
      <c r="EE672" s="2" t="s">
        <v>591</v>
      </c>
      <c r="EF672" s="2" t="s">
        <v>682</v>
      </c>
      <c r="EG672" s="2" t="s">
        <v>232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268</v>
      </c>
      <c r="EP672" s="2" t="s">
        <v>270</v>
      </c>
      <c r="EQ672" s="2" t="s">
        <v>220</v>
      </c>
      <c r="ER672" s="2" t="s">
        <v>220</v>
      </c>
      <c r="ES672" s="2" t="s">
        <v>232</v>
      </c>
      <c r="ET672" s="2" t="s">
        <v>220</v>
      </c>
      <c r="EU672" s="4"/>
      <c r="EV672" s="8"/>
      <c r="EW672" s="4">
        <v>1</v>
      </c>
      <c r="EX672" s="8">
        <v>150.49</v>
      </c>
      <c r="EY672" s="7">
        <v>-1</v>
      </c>
      <c r="EZ672" s="7">
        <v>-1</v>
      </c>
      <c r="FA672" s="2" t="s">
        <v>230</v>
      </c>
      <c r="FB672" s="2" t="s">
        <v>270</v>
      </c>
      <c r="FC672" s="2" t="s">
        <v>1692</v>
      </c>
      <c r="FD672" s="2" t="s">
        <v>243</v>
      </c>
      <c r="FE672" s="2" t="s">
        <v>232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230</v>
      </c>
      <c r="FN672" s="2" t="s">
        <v>270</v>
      </c>
      <c r="FO672" s="2" t="s">
        <v>2199</v>
      </c>
      <c r="FP672" s="2" t="s">
        <v>1194</v>
      </c>
      <c r="FQ672" s="2" t="s">
        <v>232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277</v>
      </c>
      <c r="FZ672" s="2" t="s">
        <v>270</v>
      </c>
      <c r="GA672" s="2" t="s">
        <v>220</v>
      </c>
      <c r="GB672" s="2" t="s">
        <v>220</v>
      </c>
      <c r="GC672" s="2" t="s">
        <v>232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277</v>
      </c>
      <c r="GL672" s="2" t="s">
        <v>270</v>
      </c>
      <c r="GM672" s="2" t="s">
        <v>220</v>
      </c>
      <c r="GN672" s="2" t="s">
        <v>220</v>
      </c>
      <c r="GO672" s="2" t="s">
        <v>232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268</v>
      </c>
      <c r="GX672" s="2" t="s">
        <v>270</v>
      </c>
      <c r="GY672" s="2" t="s">
        <v>220</v>
      </c>
      <c r="GZ672" s="2" t="s">
        <v>220</v>
      </c>
      <c r="HA672" s="2" t="s">
        <v>232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277</v>
      </c>
      <c r="HJ672" s="2" t="s">
        <v>270</v>
      </c>
      <c r="HK672" s="2" t="s">
        <v>220</v>
      </c>
      <c r="HL672" s="2" t="s">
        <v>220</v>
      </c>
      <c r="HM672" s="2" t="s">
        <v>232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230</v>
      </c>
      <c r="HV672" s="2" t="s">
        <v>270</v>
      </c>
      <c r="HW672" s="2" t="s">
        <v>496</v>
      </c>
      <c r="HX672" s="2" t="s">
        <v>220</v>
      </c>
      <c r="HY672" s="2" t="s">
        <v>232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230</v>
      </c>
      <c r="IH672" s="2" t="s">
        <v>270</v>
      </c>
      <c r="II672" s="2" t="s">
        <v>1658</v>
      </c>
      <c r="IJ672" s="2" t="s">
        <v>603</v>
      </c>
      <c r="IK672" s="2" t="s">
        <v>232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268</v>
      </c>
      <c r="IT672" s="2" t="s">
        <v>270</v>
      </c>
      <c r="IU672" s="2" t="s">
        <v>220</v>
      </c>
      <c r="IV672" s="2" t="s">
        <v>220</v>
      </c>
      <c r="IW672" s="2" t="s">
        <v>232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254</v>
      </c>
      <c r="JF672" s="2" t="s">
        <v>270</v>
      </c>
      <c r="JG672" s="2" t="s">
        <v>220</v>
      </c>
      <c r="JH672" s="2" t="s">
        <v>220</v>
      </c>
      <c r="JI672" s="2" t="s">
        <v>232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277</v>
      </c>
      <c r="JR672" s="2" t="s">
        <v>270</v>
      </c>
      <c r="JS672" s="2" t="s">
        <v>2297</v>
      </c>
      <c r="JT672" s="2" t="s">
        <v>220</v>
      </c>
      <c r="JU672" s="2" t="s">
        <v>232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277</v>
      </c>
      <c r="KD672" s="2" t="s">
        <v>270</v>
      </c>
      <c r="KE672" s="2" t="s">
        <v>220</v>
      </c>
      <c r="KF672" s="2" t="s">
        <v>220</v>
      </c>
      <c r="KG672" s="2" t="s">
        <v>232</v>
      </c>
      <c r="KH672" s="2" t="s">
        <v>220</v>
      </c>
      <c r="KI672" s="4"/>
      <c r="KJ672" s="8"/>
      <c r="KK672" s="4"/>
      <c r="KL672" s="8"/>
      <c r="KM672" s="7"/>
      <c r="KN672" s="7"/>
      <c r="KO672" s="2" t="s">
        <v>254</v>
      </c>
      <c r="KP672" s="2" t="s">
        <v>270</v>
      </c>
      <c r="KQ672" s="2" t="s">
        <v>220</v>
      </c>
      <c r="KR672" s="2" t="s">
        <v>220</v>
      </c>
      <c r="KS672" s="2" t="s">
        <v>232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268</v>
      </c>
      <c r="LB672" s="2" t="s">
        <v>270</v>
      </c>
      <c r="LC672" s="2" t="s">
        <v>220</v>
      </c>
      <c r="LD672" s="2" t="s">
        <v>220</v>
      </c>
      <c r="LE672" s="2" t="s">
        <v>232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268</v>
      </c>
      <c r="LN672" s="2" t="s">
        <v>270</v>
      </c>
      <c r="LO672" s="2" t="s">
        <v>220</v>
      </c>
      <c r="LP672" s="2" t="s">
        <v>220</v>
      </c>
      <c r="LQ672" s="2" t="s">
        <v>232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230</v>
      </c>
      <c r="LZ672" s="2" t="s">
        <v>270</v>
      </c>
      <c r="MA672" s="2" t="s">
        <v>390</v>
      </c>
      <c r="MB672" s="2" t="s">
        <v>3764</v>
      </c>
      <c r="MC672" s="2" t="s">
        <v>232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230</v>
      </c>
      <c r="ML672" s="2" t="s">
        <v>270</v>
      </c>
      <c r="MM672" s="2" t="s">
        <v>273</v>
      </c>
      <c r="MN672" s="2" t="s">
        <v>485</v>
      </c>
      <c r="MO672" s="2" t="s">
        <v>232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230</v>
      </c>
      <c r="MX672" s="2" t="s">
        <v>270</v>
      </c>
      <c r="MY672" s="2" t="s">
        <v>3180</v>
      </c>
      <c r="MZ672" s="2" t="s">
        <v>3269</v>
      </c>
      <c r="NA672" s="2" t="s">
        <v>232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220</v>
      </c>
      <c r="NK672" s="2" t="s">
        <v>220</v>
      </c>
      <c r="NL672" s="2" t="s">
        <v>220</v>
      </c>
      <c r="NM672" s="2" t="s">
        <v>220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277</v>
      </c>
      <c r="NV672" s="2" t="s">
        <v>270</v>
      </c>
      <c r="NW672" s="2" t="s">
        <v>220</v>
      </c>
      <c r="NX672" s="2" t="s">
        <v>220</v>
      </c>
      <c r="NY672" s="2" t="s">
        <v>232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220</v>
      </c>
      <c r="OI672" s="2" t="s">
        <v>220</v>
      </c>
      <c r="OJ672" s="2" t="s">
        <v>220</v>
      </c>
      <c r="OK672" s="2" t="s">
        <v>220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230</v>
      </c>
      <c r="OT672" s="2" t="s">
        <v>270</v>
      </c>
      <c r="OU672" s="2" t="s">
        <v>471</v>
      </c>
      <c r="OV672" s="2" t="s">
        <v>220</v>
      </c>
      <c r="OW672" s="2" t="s">
        <v>232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220</v>
      </c>
      <c r="PG672" s="2" t="s">
        <v>220</v>
      </c>
      <c r="PH672" s="2" t="s">
        <v>220</v>
      </c>
      <c r="PI672" s="2" t="s">
        <v>220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230</v>
      </c>
      <c r="PR672" s="2" t="s">
        <v>270</v>
      </c>
      <c r="PS672" s="2" t="s">
        <v>284</v>
      </c>
      <c r="PT672" s="2" t="s">
        <v>987</v>
      </c>
      <c r="PU672" s="2" t="s">
        <v>232</v>
      </c>
      <c r="PV672" s="2" t="s">
        <v>220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</row>
    <row r="673">
      <c r="A673" s="2" t="s">
        <v>4581</v>
      </c>
      <c r="B673" s="2" t="s">
        <v>209</v>
      </c>
      <c r="C673" s="2" t="s">
        <v>4529</v>
      </c>
      <c r="D673" s="2" t="s">
        <v>211</v>
      </c>
      <c r="E673" s="2" t="s">
        <v>1372</v>
      </c>
      <c r="F673" s="2" t="s">
        <v>4577</v>
      </c>
      <c r="G673" s="2" t="s">
        <v>4577</v>
      </c>
      <c r="H673" s="2" t="s">
        <v>4577</v>
      </c>
      <c r="I673" s="2" t="s">
        <v>2915</v>
      </c>
      <c r="J673" s="2" t="s">
        <v>1518</v>
      </c>
      <c r="K673" s="2" t="s">
        <v>1329</v>
      </c>
      <c r="L673" s="3">
        <v>245</v>
      </c>
      <c r="M673" s="3">
        <v>257.25</v>
      </c>
      <c r="N673" s="3">
        <v>700</v>
      </c>
      <c r="O673" s="2" t="s">
        <v>537</v>
      </c>
      <c r="P673" s="2" t="s">
        <v>538</v>
      </c>
      <c r="Q673" s="2" t="s">
        <v>219</v>
      </c>
      <c r="R673" s="2" t="s">
        <v>220</v>
      </c>
      <c r="S673" s="2" t="s">
        <v>4578</v>
      </c>
      <c r="T673" s="2" t="s">
        <v>220</v>
      </c>
      <c r="U673" s="2" t="s">
        <v>2892</v>
      </c>
      <c r="V673" s="2" t="s">
        <v>3600</v>
      </c>
      <c r="W673" s="2" t="s">
        <v>3144</v>
      </c>
      <c r="X673" s="2" t="s">
        <v>3198</v>
      </c>
      <c r="Y673" s="2" t="s">
        <v>582</v>
      </c>
      <c r="Z673" s="4"/>
      <c r="AA673" s="4">
        <f>=ROUNDDOWN({0},0)</f>
      </c>
      <c r="AB673" s="5">
        <v>2</v>
      </c>
      <c r="AC673" s="2" t="s">
        <v>220</v>
      </c>
      <c r="AD673" s="4"/>
      <c r="AE673" s="4"/>
      <c r="AF673" s="6">
        <v>67</v>
      </c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/>
      <c r="AQ673" s="8"/>
      <c r="AR673" s="4">
        <v>5</v>
      </c>
      <c r="AS673" s="8">
        <v>1001.48</v>
      </c>
      <c r="AT673" s="7">
        <v>-1</v>
      </c>
      <c r="AU673" s="7">
        <v>-1</v>
      </c>
      <c r="AV673" s="4" t="s">
        <v>220</v>
      </c>
      <c r="AW673" s="8" t="s">
        <v>220</v>
      </c>
      <c r="AX673" s="4" t="s">
        <v>220</v>
      </c>
      <c r="AY673" s="8" t="s">
        <v>220</v>
      </c>
      <c r="AZ673" s="7" t="s">
        <v>220</v>
      </c>
      <c r="BA673" s="7" t="s">
        <v>220</v>
      </c>
      <c r="BB673" s="7"/>
      <c r="BC673" s="4" t="s">
        <v>220</v>
      </c>
      <c r="BD673" s="8" t="s">
        <v>220</v>
      </c>
      <c r="BE673" s="4" t="s">
        <v>220</v>
      </c>
      <c r="BF673" s="8" t="s">
        <v>220</v>
      </c>
      <c r="BG673" s="7" t="s">
        <v>220</v>
      </c>
      <c r="BH673" s="7" t="s">
        <v>220</v>
      </c>
      <c r="BI673" s="7"/>
      <c r="BJ673" s="4"/>
      <c r="BK673" s="8"/>
      <c r="BL673" s="2" t="s">
        <v>2993</v>
      </c>
      <c r="BM673" s="7"/>
      <c r="BN673" s="7"/>
      <c r="BO673" s="4"/>
      <c r="BP673" s="8"/>
      <c r="BQ673" s="4"/>
      <c r="BR673" s="8"/>
      <c r="BS673" s="7"/>
      <c r="BT673" s="7"/>
      <c r="BU673" s="2" t="s">
        <v>230</v>
      </c>
      <c r="BV673" s="2" t="s">
        <v>270</v>
      </c>
      <c r="BW673" s="2" t="s">
        <v>220</v>
      </c>
      <c r="BX673" s="2" t="s">
        <v>2871</v>
      </c>
      <c r="BY673" s="2" t="s">
        <v>232</v>
      </c>
      <c r="BZ673" s="2" t="s">
        <v>220</v>
      </c>
      <c r="CA673" s="4"/>
      <c r="CB673" s="8"/>
      <c r="CC673" s="4">
        <v>1</v>
      </c>
      <c r="CD673" s="8">
        <v>249.11</v>
      </c>
      <c r="CE673" s="7">
        <v>-1</v>
      </c>
      <c r="CF673" s="7">
        <v>-1</v>
      </c>
      <c r="CG673" s="2" t="s">
        <v>230</v>
      </c>
      <c r="CH673" s="2" t="s">
        <v>270</v>
      </c>
      <c r="CI673" s="2" t="s">
        <v>4579</v>
      </c>
      <c r="CJ673" s="2" t="s">
        <v>4270</v>
      </c>
      <c r="CK673" s="2" t="s">
        <v>232</v>
      </c>
      <c r="CL673" s="2" t="s">
        <v>220</v>
      </c>
      <c r="CM673" s="4"/>
      <c r="CN673" s="8"/>
      <c r="CO673" s="4">
        <v>1</v>
      </c>
      <c r="CP673" s="8">
        <v>201.6</v>
      </c>
      <c r="CQ673" s="7">
        <v>-1</v>
      </c>
      <c r="CR673" s="7">
        <v>-1</v>
      </c>
      <c r="CS673" s="2" t="s">
        <v>230</v>
      </c>
      <c r="CT673" s="2" t="s">
        <v>270</v>
      </c>
      <c r="CU673" s="2" t="s">
        <v>478</v>
      </c>
      <c r="CV673" s="2" t="s">
        <v>473</v>
      </c>
      <c r="CW673" s="2" t="s">
        <v>269</v>
      </c>
      <c r="CX673" s="2" t="s">
        <v>220</v>
      </c>
      <c r="CY673" s="4"/>
      <c r="CZ673" s="8"/>
      <c r="DA673" s="4"/>
      <c r="DB673" s="8"/>
      <c r="DC673" s="7"/>
      <c r="DD673" s="7"/>
      <c r="DE673" s="2" t="s">
        <v>230</v>
      </c>
      <c r="DF673" s="2" t="s">
        <v>270</v>
      </c>
      <c r="DG673" s="2" t="s">
        <v>589</v>
      </c>
      <c r="DH673" s="2" t="s">
        <v>603</v>
      </c>
      <c r="DI673" s="2" t="s">
        <v>232</v>
      </c>
      <c r="DJ673" s="2" t="s">
        <v>220</v>
      </c>
      <c r="DK673" s="4"/>
      <c r="DL673" s="8"/>
      <c r="DM673" s="4"/>
      <c r="DN673" s="8"/>
      <c r="DO673" s="7"/>
      <c r="DP673" s="7"/>
      <c r="DQ673" s="2" t="s">
        <v>230</v>
      </c>
      <c r="DR673" s="2" t="s">
        <v>270</v>
      </c>
      <c r="DS673" s="2" t="s">
        <v>591</v>
      </c>
      <c r="DT673" s="2" t="s">
        <v>4582</v>
      </c>
      <c r="DU673" s="2" t="s">
        <v>232</v>
      </c>
      <c r="DV673" s="2" t="s">
        <v>220</v>
      </c>
      <c r="DW673" s="4"/>
      <c r="DX673" s="8"/>
      <c r="DY673" s="4">
        <v>2</v>
      </c>
      <c r="DZ673" s="8">
        <v>375.2</v>
      </c>
      <c r="EA673" s="7">
        <v>-1</v>
      </c>
      <c r="EB673" s="7">
        <v>-1</v>
      </c>
      <c r="EC673" s="2" t="s">
        <v>230</v>
      </c>
      <c r="ED673" s="2" t="s">
        <v>270</v>
      </c>
      <c r="EE673" s="2" t="s">
        <v>591</v>
      </c>
      <c r="EF673" s="2" t="s">
        <v>1378</v>
      </c>
      <c r="EG673" s="2" t="s">
        <v>232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268</v>
      </c>
      <c r="EP673" s="2" t="s">
        <v>270</v>
      </c>
      <c r="EQ673" s="2" t="s">
        <v>220</v>
      </c>
      <c r="ER673" s="2" t="s">
        <v>220</v>
      </c>
      <c r="ES673" s="2" t="s">
        <v>232</v>
      </c>
      <c r="ET673" s="2" t="s">
        <v>220</v>
      </c>
      <c r="EU673" s="4"/>
      <c r="EV673" s="8"/>
      <c r="EW673" s="4">
        <v>1</v>
      </c>
      <c r="EX673" s="8">
        <v>175.57</v>
      </c>
      <c r="EY673" s="7">
        <v>-1</v>
      </c>
      <c r="EZ673" s="7">
        <v>-1</v>
      </c>
      <c r="FA673" s="2" t="s">
        <v>230</v>
      </c>
      <c r="FB673" s="2" t="s">
        <v>270</v>
      </c>
      <c r="FC673" s="2" t="s">
        <v>1692</v>
      </c>
      <c r="FD673" s="2" t="s">
        <v>260</v>
      </c>
      <c r="FE673" s="2" t="s">
        <v>232</v>
      </c>
      <c r="FF673" s="2" t="s">
        <v>220</v>
      </c>
      <c r="FG673" s="4"/>
      <c r="FH673" s="8"/>
      <c r="FI673" s="4"/>
      <c r="FJ673" s="8"/>
      <c r="FK673" s="7"/>
      <c r="FL673" s="7"/>
      <c r="FM673" s="2" t="s">
        <v>230</v>
      </c>
      <c r="FN673" s="2" t="s">
        <v>270</v>
      </c>
      <c r="FO673" s="2" t="s">
        <v>2199</v>
      </c>
      <c r="FP673" s="2" t="s">
        <v>718</v>
      </c>
      <c r="FQ673" s="2" t="s">
        <v>232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277</v>
      </c>
      <c r="FZ673" s="2" t="s">
        <v>270</v>
      </c>
      <c r="GA673" s="2" t="s">
        <v>220</v>
      </c>
      <c r="GB673" s="2" t="s">
        <v>220</v>
      </c>
      <c r="GC673" s="2" t="s">
        <v>232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277</v>
      </c>
      <c r="GL673" s="2" t="s">
        <v>270</v>
      </c>
      <c r="GM673" s="2" t="s">
        <v>220</v>
      </c>
      <c r="GN673" s="2" t="s">
        <v>220</v>
      </c>
      <c r="GO673" s="2" t="s">
        <v>232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268</v>
      </c>
      <c r="GX673" s="2" t="s">
        <v>270</v>
      </c>
      <c r="GY673" s="2" t="s">
        <v>220</v>
      </c>
      <c r="GZ673" s="2" t="s">
        <v>220</v>
      </c>
      <c r="HA673" s="2" t="s">
        <v>232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277</v>
      </c>
      <c r="HJ673" s="2" t="s">
        <v>270</v>
      </c>
      <c r="HK673" s="2" t="s">
        <v>220</v>
      </c>
      <c r="HL673" s="2" t="s">
        <v>220</v>
      </c>
      <c r="HM673" s="2" t="s">
        <v>232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230</v>
      </c>
      <c r="HV673" s="2" t="s">
        <v>270</v>
      </c>
      <c r="HW673" s="2" t="s">
        <v>2406</v>
      </c>
      <c r="HX673" s="2" t="s">
        <v>220</v>
      </c>
      <c r="HY673" s="2" t="s">
        <v>232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230</v>
      </c>
      <c r="IH673" s="2" t="s">
        <v>270</v>
      </c>
      <c r="II673" s="2" t="s">
        <v>591</v>
      </c>
      <c r="IJ673" s="2" t="s">
        <v>2544</v>
      </c>
      <c r="IK673" s="2" t="s">
        <v>232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268</v>
      </c>
      <c r="IT673" s="2" t="s">
        <v>270</v>
      </c>
      <c r="IU673" s="2" t="s">
        <v>220</v>
      </c>
      <c r="IV673" s="2" t="s">
        <v>220</v>
      </c>
      <c r="IW673" s="2" t="s">
        <v>232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254</v>
      </c>
      <c r="JF673" s="2" t="s">
        <v>270</v>
      </c>
      <c r="JG673" s="2" t="s">
        <v>220</v>
      </c>
      <c r="JH673" s="2" t="s">
        <v>220</v>
      </c>
      <c r="JI673" s="2" t="s">
        <v>232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277</v>
      </c>
      <c r="JR673" s="2" t="s">
        <v>270</v>
      </c>
      <c r="JS673" s="2" t="s">
        <v>2297</v>
      </c>
      <c r="JT673" s="2" t="s">
        <v>220</v>
      </c>
      <c r="JU673" s="2" t="s">
        <v>232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277</v>
      </c>
      <c r="KD673" s="2" t="s">
        <v>270</v>
      </c>
      <c r="KE673" s="2" t="s">
        <v>220</v>
      </c>
      <c r="KF673" s="2" t="s">
        <v>220</v>
      </c>
      <c r="KG673" s="2" t="s">
        <v>232</v>
      </c>
      <c r="KH673" s="2" t="s">
        <v>220</v>
      </c>
      <c r="KI673" s="4"/>
      <c r="KJ673" s="8"/>
      <c r="KK673" s="4"/>
      <c r="KL673" s="8"/>
      <c r="KM673" s="7"/>
      <c r="KN673" s="7"/>
      <c r="KO673" s="2" t="s">
        <v>254</v>
      </c>
      <c r="KP673" s="2" t="s">
        <v>270</v>
      </c>
      <c r="KQ673" s="2" t="s">
        <v>220</v>
      </c>
      <c r="KR673" s="2" t="s">
        <v>220</v>
      </c>
      <c r="KS673" s="2" t="s">
        <v>232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268</v>
      </c>
      <c r="LB673" s="2" t="s">
        <v>270</v>
      </c>
      <c r="LC673" s="2" t="s">
        <v>220</v>
      </c>
      <c r="LD673" s="2" t="s">
        <v>220</v>
      </c>
      <c r="LE673" s="2" t="s">
        <v>232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268</v>
      </c>
      <c r="LN673" s="2" t="s">
        <v>270</v>
      </c>
      <c r="LO673" s="2" t="s">
        <v>220</v>
      </c>
      <c r="LP673" s="2" t="s">
        <v>220</v>
      </c>
      <c r="LQ673" s="2" t="s">
        <v>232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230</v>
      </c>
      <c r="LZ673" s="2" t="s">
        <v>270</v>
      </c>
      <c r="MA673" s="2" t="s">
        <v>390</v>
      </c>
      <c r="MB673" s="2" t="s">
        <v>220</v>
      </c>
      <c r="MC673" s="2" t="s">
        <v>232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230</v>
      </c>
      <c r="ML673" s="2" t="s">
        <v>270</v>
      </c>
      <c r="MM673" s="2" t="s">
        <v>273</v>
      </c>
      <c r="MN673" s="2" t="s">
        <v>726</v>
      </c>
      <c r="MO673" s="2" t="s">
        <v>232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230</v>
      </c>
      <c r="MX673" s="2" t="s">
        <v>270</v>
      </c>
      <c r="MY673" s="2" t="s">
        <v>3180</v>
      </c>
      <c r="MZ673" s="2" t="s">
        <v>4092</v>
      </c>
      <c r="NA673" s="2" t="s">
        <v>232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220</v>
      </c>
      <c r="NK673" s="2" t="s">
        <v>220</v>
      </c>
      <c r="NL673" s="2" t="s">
        <v>220</v>
      </c>
      <c r="NM673" s="2" t="s">
        <v>220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277</v>
      </c>
      <c r="NV673" s="2" t="s">
        <v>270</v>
      </c>
      <c r="NW673" s="2" t="s">
        <v>220</v>
      </c>
      <c r="NX673" s="2" t="s">
        <v>220</v>
      </c>
      <c r="NY673" s="2" t="s">
        <v>232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220</v>
      </c>
      <c r="OI673" s="2" t="s">
        <v>220</v>
      </c>
      <c r="OJ673" s="2" t="s">
        <v>220</v>
      </c>
      <c r="OK673" s="2" t="s">
        <v>220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230</v>
      </c>
      <c r="OT673" s="2" t="s">
        <v>270</v>
      </c>
      <c r="OU673" s="2" t="s">
        <v>471</v>
      </c>
      <c r="OV673" s="2" t="s">
        <v>220</v>
      </c>
      <c r="OW673" s="2" t="s">
        <v>232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220</v>
      </c>
      <c r="PG673" s="2" t="s">
        <v>220</v>
      </c>
      <c r="PH673" s="2" t="s">
        <v>220</v>
      </c>
      <c r="PI673" s="2" t="s">
        <v>220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230</v>
      </c>
      <c r="PR673" s="2" t="s">
        <v>270</v>
      </c>
      <c r="PS673" s="2" t="s">
        <v>4583</v>
      </c>
      <c r="PT673" s="2" t="s">
        <v>722</v>
      </c>
      <c r="PU673" s="2" t="s">
        <v>232</v>
      </c>
      <c r="PV673" s="2" t="s">
        <v>220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</row>
    <row r="674">
      <c r="A674" s="2" t="s">
        <v>4584</v>
      </c>
      <c r="B674" s="2" t="s">
        <v>209</v>
      </c>
      <c r="C674" s="2" t="s">
        <v>4529</v>
      </c>
      <c r="D674" s="2" t="s">
        <v>4585</v>
      </c>
      <c r="E674" s="2" t="s">
        <v>4586</v>
      </c>
      <c r="F674" s="2" t="s">
        <v>4565</v>
      </c>
      <c r="G674" s="2" t="s">
        <v>4565</v>
      </c>
      <c r="H674" s="2" t="s">
        <v>4565</v>
      </c>
      <c r="I674" s="2" t="s">
        <v>4587</v>
      </c>
      <c r="J674" s="2" t="s">
        <v>4588</v>
      </c>
      <c r="K674" s="2" t="s">
        <v>2940</v>
      </c>
      <c r="L674" s="3">
        <v>43.75</v>
      </c>
      <c r="M674" s="3">
        <v>45.93</v>
      </c>
      <c r="N674" s="3">
        <v>124.99</v>
      </c>
      <c r="O674" s="2" t="s">
        <v>217</v>
      </c>
      <c r="P674" s="2" t="s">
        <v>405</v>
      </c>
      <c r="Q674" s="2" t="s">
        <v>219</v>
      </c>
      <c r="R674" s="2" t="s">
        <v>220</v>
      </c>
      <c r="S674" s="2" t="s">
        <v>4566</v>
      </c>
      <c r="T674" s="2" t="s">
        <v>220</v>
      </c>
      <c r="U674" s="2" t="s">
        <v>220</v>
      </c>
      <c r="V674" s="2" t="s">
        <v>2964</v>
      </c>
      <c r="W674" s="2" t="s">
        <v>3144</v>
      </c>
      <c r="X674" s="2" t="s">
        <v>220</v>
      </c>
      <c r="Y674" s="2" t="s">
        <v>1663</v>
      </c>
      <c r="Z674" s="4">
        <v>96</v>
      </c>
      <c r="AA674" s="4">
        <f>=ROUNDDOWN(35.5555555555556,0)</f>
      </c>
      <c r="AB674" s="5">
        <v>2.7</v>
      </c>
      <c r="AC674" s="2" t="s">
        <v>2918</v>
      </c>
      <c r="AD674" s="4">
        <v>80</v>
      </c>
      <c r="AE674" s="4">
        <v>80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8</v>
      </c>
      <c r="AQ674" s="8">
        <v>335.44</v>
      </c>
      <c r="AR674" s="4">
        <v>10</v>
      </c>
      <c r="AS674" s="8">
        <v>363.56</v>
      </c>
      <c r="AT674" s="7">
        <v>-0.2</v>
      </c>
      <c r="AU674" s="7">
        <v>-0.0773</v>
      </c>
      <c r="AV674" s="4">
        <v>8</v>
      </c>
      <c r="AW674" s="8">
        <v>335.44</v>
      </c>
      <c r="AX674" s="4">
        <v>22</v>
      </c>
      <c r="AY674" s="8">
        <v>839.2</v>
      </c>
      <c r="AZ674" s="7">
        <v>-0.6364</v>
      </c>
      <c r="BA674" s="7">
        <v>-0.6003</v>
      </c>
      <c r="BB674" s="7">
        <v>1</v>
      </c>
      <c r="BC674" s="4">
        <v>8</v>
      </c>
      <c r="BD674" s="8">
        <v>335.44</v>
      </c>
      <c r="BE674" s="4">
        <v>22</v>
      </c>
      <c r="BF674" s="8">
        <v>839.2</v>
      </c>
      <c r="BG674" s="7">
        <v>-0.6364</v>
      </c>
      <c r="BH674" s="7">
        <v>-0.6003</v>
      </c>
      <c r="BI674" s="7">
        <v>1</v>
      </c>
      <c r="BJ674" s="4">
        <v>8</v>
      </c>
      <c r="BK674" s="8">
        <v>335.44</v>
      </c>
      <c r="BL674" s="2" t="s">
        <v>4231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1188</v>
      </c>
      <c r="BV674" s="2" t="s">
        <v>270</v>
      </c>
      <c r="BW674" s="2" t="s">
        <v>1658</v>
      </c>
      <c r="BX674" s="2" t="s">
        <v>600</v>
      </c>
      <c r="BY674" s="2" t="s">
        <v>232</v>
      </c>
      <c r="BZ674" s="2" t="s">
        <v>220</v>
      </c>
      <c r="CA674" s="4">
        <v>8</v>
      </c>
      <c r="CB674" s="8">
        <v>335.44</v>
      </c>
      <c r="CC674" s="4">
        <v>5</v>
      </c>
      <c r="CD674" s="8">
        <v>209.65</v>
      </c>
      <c r="CE674" s="7">
        <v>0.6</v>
      </c>
      <c r="CF674" s="7">
        <v>0.6</v>
      </c>
      <c r="CG674" s="2" t="s">
        <v>230</v>
      </c>
      <c r="CH674" s="2" t="s">
        <v>217</v>
      </c>
      <c r="CI674" s="2" t="s">
        <v>591</v>
      </c>
      <c r="CJ674" s="2" t="s">
        <v>3244</v>
      </c>
      <c r="CK674" s="2" t="s">
        <v>232</v>
      </c>
      <c r="CL674" s="2" t="s">
        <v>220</v>
      </c>
      <c r="CM674" s="4"/>
      <c r="CN674" s="8"/>
      <c r="CO674" s="4"/>
      <c r="CP674" s="8"/>
      <c r="CQ674" s="7"/>
      <c r="CR674" s="7"/>
      <c r="CS674" s="2" t="s">
        <v>230</v>
      </c>
      <c r="CT674" s="2" t="s">
        <v>274</v>
      </c>
      <c r="CU674" s="2" t="s">
        <v>1658</v>
      </c>
      <c r="CV674" s="2" t="s">
        <v>719</v>
      </c>
      <c r="CW674" s="2" t="s">
        <v>232</v>
      </c>
      <c r="CX674" s="2" t="s">
        <v>220</v>
      </c>
      <c r="CY674" s="4"/>
      <c r="CZ674" s="8"/>
      <c r="DA674" s="4"/>
      <c r="DB674" s="8"/>
      <c r="DC674" s="7"/>
      <c r="DD674" s="7"/>
      <c r="DE674" s="2" t="s">
        <v>230</v>
      </c>
      <c r="DF674" s="2" t="s">
        <v>217</v>
      </c>
      <c r="DG674" s="2" t="s">
        <v>589</v>
      </c>
      <c r="DH674" s="2" t="s">
        <v>2770</v>
      </c>
      <c r="DI674" s="2" t="s">
        <v>232</v>
      </c>
      <c r="DJ674" s="2" t="s">
        <v>220</v>
      </c>
      <c r="DK674" s="4"/>
      <c r="DL674" s="8"/>
      <c r="DM674" s="4"/>
      <c r="DN674" s="8"/>
      <c r="DO674" s="7"/>
      <c r="DP674" s="7"/>
      <c r="DQ674" s="2" t="s">
        <v>230</v>
      </c>
      <c r="DR674" s="2" t="s">
        <v>217</v>
      </c>
      <c r="DS674" s="2" t="s">
        <v>591</v>
      </c>
      <c r="DT674" s="2" t="s">
        <v>2215</v>
      </c>
      <c r="DU674" s="2" t="s">
        <v>232</v>
      </c>
      <c r="DV674" s="2" t="s">
        <v>220</v>
      </c>
      <c r="DW674" s="4"/>
      <c r="DX674" s="8"/>
      <c r="DY674" s="4">
        <v>5</v>
      </c>
      <c r="DZ674" s="8">
        <v>153.91</v>
      </c>
      <c r="EA674" s="7">
        <v>-1</v>
      </c>
      <c r="EB674" s="7">
        <v>-1</v>
      </c>
      <c r="EC674" s="2" t="s">
        <v>230</v>
      </c>
      <c r="ED674" s="2" t="s">
        <v>217</v>
      </c>
      <c r="EE674" s="2" t="s">
        <v>591</v>
      </c>
      <c r="EF674" s="2" t="s">
        <v>619</v>
      </c>
      <c r="EG674" s="2" t="s">
        <v>232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268</v>
      </c>
      <c r="EP674" s="2" t="s">
        <v>217</v>
      </c>
      <c r="EQ674" s="2" t="s">
        <v>220</v>
      </c>
      <c r="ER674" s="2" t="s">
        <v>220</v>
      </c>
      <c r="ES674" s="2" t="s">
        <v>232</v>
      </c>
      <c r="ET674" s="2" t="s">
        <v>220</v>
      </c>
      <c r="EU674" s="4"/>
      <c r="EV674" s="8"/>
      <c r="EW674" s="4"/>
      <c r="EX674" s="8"/>
      <c r="EY674" s="7"/>
      <c r="EZ674" s="7"/>
      <c r="FA674" s="2" t="s">
        <v>230</v>
      </c>
      <c r="FB674" s="2" t="s">
        <v>217</v>
      </c>
      <c r="FC674" s="2" t="s">
        <v>2583</v>
      </c>
      <c r="FD674" s="2" t="s">
        <v>2585</v>
      </c>
      <c r="FE674" s="2" t="s">
        <v>232</v>
      </c>
      <c r="FF674" s="2" t="s">
        <v>220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217</v>
      </c>
      <c r="FO674" s="2" t="s">
        <v>1658</v>
      </c>
      <c r="FP674" s="2" t="s">
        <v>424</v>
      </c>
      <c r="FQ674" s="2" t="s">
        <v>232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277</v>
      </c>
      <c r="FZ674" s="2" t="s">
        <v>217</v>
      </c>
      <c r="GA674" s="2" t="s">
        <v>220</v>
      </c>
      <c r="GB674" s="2" t="s">
        <v>220</v>
      </c>
      <c r="GC674" s="2" t="s">
        <v>232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277</v>
      </c>
      <c r="GL674" s="2" t="s">
        <v>217</v>
      </c>
      <c r="GM674" s="2" t="s">
        <v>220</v>
      </c>
      <c r="GN674" s="2" t="s">
        <v>220</v>
      </c>
      <c r="GO674" s="2" t="s">
        <v>232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268</v>
      </c>
      <c r="GX674" s="2" t="s">
        <v>217</v>
      </c>
      <c r="GY674" s="2" t="s">
        <v>220</v>
      </c>
      <c r="GZ674" s="2" t="s">
        <v>220</v>
      </c>
      <c r="HA674" s="2" t="s">
        <v>232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254</v>
      </c>
      <c r="HJ674" s="2" t="s">
        <v>217</v>
      </c>
      <c r="HK674" s="2" t="s">
        <v>220</v>
      </c>
      <c r="HL674" s="2" t="s">
        <v>220</v>
      </c>
      <c r="HM674" s="2" t="s">
        <v>232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386</v>
      </c>
      <c r="HV674" s="2" t="s">
        <v>217</v>
      </c>
      <c r="HW674" s="2" t="s">
        <v>220</v>
      </c>
      <c r="HX674" s="2" t="s">
        <v>220</v>
      </c>
      <c r="HY674" s="2" t="s">
        <v>232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217</v>
      </c>
      <c r="II674" s="2" t="s">
        <v>591</v>
      </c>
      <c r="IJ674" s="2" t="s">
        <v>662</v>
      </c>
      <c r="IK674" s="2" t="s">
        <v>232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268</v>
      </c>
      <c r="IT674" s="2" t="s">
        <v>217</v>
      </c>
      <c r="IU674" s="2" t="s">
        <v>220</v>
      </c>
      <c r="IV674" s="2" t="s">
        <v>220</v>
      </c>
      <c r="IW674" s="2" t="s">
        <v>232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254</v>
      </c>
      <c r="JF674" s="2" t="s">
        <v>217</v>
      </c>
      <c r="JG674" s="2" t="s">
        <v>1658</v>
      </c>
      <c r="JH674" s="2" t="s">
        <v>220</v>
      </c>
      <c r="JI674" s="2" t="s">
        <v>232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277</v>
      </c>
      <c r="JR674" s="2" t="s">
        <v>217</v>
      </c>
      <c r="JS674" s="2" t="s">
        <v>1658</v>
      </c>
      <c r="JT674" s="2" t="s">
        <v>220</v>
      </c>
      <c r="JU674" s="2" t="s">
        <v>232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277</v>
      </c>
      <c r="KD674" s="2" t="s">
        <v>217</v>
      </c>
      <c r="KE674" s="2" t="s">
        <v>220</v>
      </c>
      <c r="KF674" s="2" t="s">
        <v>220</v>
      </c>
      <c r="KG674" s="2" t="s">
        <v>232</v>
      </c>
      <c r="KH674" s="2" t="s">
        <v>220</v>
      </c>
      <c r="KI674" s="4"/>
      <c r="KJ674" s="8"/>
      <c r="KK674" s="4"/>
      <c r="KL674" s="8"/>
      <c r="KM674" s="7"/>
      <c r="KN674" s="7"/>
      <c r="KO674" s="2" t="s">
        <v>254</v>
      </c>
      <c r="KP674" s="2" t="s">
        <v>217</v>
      </c>
      <c r="KQ674" s="2" t="s">
        <v>220</v>
      </c>
      <c r="KR674" s="2" t="s">
        <v>220</v>
      </c>
      <c r="KS674" s="2" t="s">
        <v>232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268</v>
      </c>
      <c r="LB674" s="2" t="s">
        <v>217</v>
      </c>
      <c r="LC674" s="2" t="s">
        <v>220</v>
      </c>
      <c r="LD674" s="2" t="s">
        <v>220</v>
      </c>
      <c r="LE674" s="2" t="s">
        <v>232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268</v>
      </c>
      <c r="LN674" s="2" t="s">
        <v>217</v>
      </c>
      <c r="LO674" s="2" t="s">
        <v>220</v>
      </c>
      <c r="LP674" s="2" t="s">
        <v>220</v>
      </c>
      <c r="LQ674" s="2" t="s">
        <v>232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268</v>
      </c>
      <c r="LZ674" s="2" t="s">
        <v>217</v>
      </c>
      <c r="MA674" s="2" t="s">
        <v>220</v>
      </c>
      <c r="MB674" s="2" t="s">
        <v>220</v>
      </c>
      <c r="MC674" s="2" t="s">
        <v>232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277</v>
      </c>
      <c r="ML674" s="2" t="s">
        <v>217</v>
      </c>
      <c r="MM674" s="2" t="s">
        <v>220</v>
      </c>
      <c r="MN674" s="2" t="s">
        <v>220</v>
      </c>
      <c r="MO674" s="2" t="s">
        <v>232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230</v>
      </c>
      <c r="MX674" s="2" t="s">
        <v>274</v>
      </c>
      <c r="MY674" s="2" t="s">
        <v>2022</v>
      </c>
      <c r="MZ674" s="2" t="s">
        <v>2371</v>
      </c>
      <c r="NA674" s="2" t="s">
        <v>232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220</v>
      </c>
      <c r="NK674" s="2" t="s">
        <v>220</v>
      </c>
      <c r="NL674" s="2" t="s">
        <v>220</v>
      </c>
      <c r="NM674" s="2" t="s">
        <v>220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277</v>
      </c>
      <c r="NV674" s="2" t="s">
        <v>217</v>
      </c>
      <c r="NW674" s="2" t="s">
        <v>220</v>
      </c>
      <c r="NX674" s="2" t="s">
        <v>220</v>
      </c>
      <c r="NY674" s="2" t="s">
        <v>232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220</v>
      </c>
      <c r="OH674" s="2" t="s">
        <v>220</v>
      </c>
      <c r="OI674" s="2" t="s">
        <v>220</v>
      </c>
      <c r="OJ674" s="2" t="s">
        <v>220</v>
      </c>
      <c r="OK674" s="2" t="s">
        <v>220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277</v>
      </c>
      <c r="OT674" s="2" t="s">
        <v>270</v>
      </c>
      <c r="OU674" s="2" t="s">
        <v>220</v>
      </c>
      <c r="OV674" s="2" t="s">
        <v>220</v>
      </c>
      <c r="OW674" s="2" t="s">
        <v>232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220</v>
      </c>
      <c r="PF674" s="2" t="s">
        <v>220</v>
      </c>
      <c r="PG674" s="2" t="s">
        <v>220</v>
      </c>
      <c r="PH674" s="2" t="s">
        <v>220</v>
      </c>
      <c r="PI674" s="2" t="s">
        <v>220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416</v>
      </c>
      <c r="PR674" s="2" t="s">
        <v>270</v>
      </c>
      <c r="PS674" s="2" t="s">
        <v>220</v>
      </c>
      <c r="PT674" s="2" t="s">
        <v>220</v>
      </c>
      <c r="PU674" s="2" t="s">
        <v>232</v>
      </c>
      <c r="PV674" s="2" t="s">
        <v>220</v>
      </c>
      <c r="PW674" s="4">
        <v>96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>
        <v>80</v>
      </c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</row>
    <row r="675">
      <c r="A675" s="2" t="s">
        <v>4589</v>
      </c>
      <c r="B675" s="2" t="s">
        <v>209</v>
      </c>
      <c r="C675" s="2" t="s">
        <v>4529</v>
      </c>
      <c r="D675" s="2" t="s">
        <v>4585</v>
      </c>
      <c r="E675" s="2" t="s">
        <v>4586</v>
      </c>
      <c r="F675" s="2" t="s">
        <v>4565</v>
      </c>
      <c r="G675" s="2" t="s">
        <v>4565</v>
      </c>
      <c r="H675" s="2" t="s">
        <v>4565</v>
      </c>
      <c r="I675" s="2" t="s">
        <v>4587</v>
      </c>
      <c r="J675" s="2" t="s">
        <v>4590</v>
      </c>
      <c r="K675" s="2" t="s">
        <v>2940</v>
      </c>
      <c r="L675" s="3">
        <v>47.25</v>
      </c>
      <c r="M675" s="3">
        <v>49.61</v>
      </c>
      <c r="N675" s="3">
        <v>134.99</v>
      </c>
      <c r="O675" s="2" t="s">
        <v>537</v>
      </c>
      <c r="P675" s="2" t="s">
        <v>538</v>
      </c>
      <c r="Q675" s="2" t="s">
        <v>219</v>
      </c>
      <c r="R675" s="2" t="s">
        <v>220</v>
      </c>
      <c r="S675" s="2" t="s">
        <v>4566</v>
      </c>
      <c r="T675" s="2" t="s">
        <v>220</v>
      </c>
      <c r="U675" s="2" t="s">
        <v>220</v>
      </c>
      <c r="V675" s="2" t="s">
        <v>2964</v>
      </c>
      <c r="W675" s="2" t="s">
        <v>3144</v>
      </c>
      <c r="X675" s="2" t="s">
        <v>220</v>
      </c>
      <c r="Y675" s="2" t="s">
        <v>582</v>
      </c>
      <c r="Z675" s="4"/>
      <c r="AA675" s="4">
        <f>=ROUNDDOWN({0},0)</f>
      </c>
      <c r="AB675" s="5">
        <v>3</v>
      </c>
      <c r="AC675" s="2" t="s">
        <v>2918</v>
      </c>
      <c r="AD675" s="4">
        <v>40</v>
      </c>
      <c r="AE675" s="4">
        <v>40</v>
      </c>
      <c r="AF675" s="6">
        <v>67</v>
      </c>
      <c r="AG675" s="6"/>
      <c r="AH675" s="7">
        <v>0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/>
      <c r="AQ675" s="8"/>
      <c r="AR675" s="4">
        <v>12</v>
      </c>
      <c r="AS675" s="8">
        <v>475.64</v>
      </c>
      <c r="AT675" s="7">
        <v>-1</v>
      </c>
      <c r="AU675" s="7">
        <v>-1</v>
      </c>
      <c r="AV675" s="4" t="s">
        <v>220</v>
      </c>
      <c r="AW675" s="8" t="s">
        <v>220</v>
      </c>
      <c r="AX675" s="4" t="s">
        <v>220</v>
      </c>
      <c r="AY675" s="8" t="s">
        <v>220</v>
      </c>
      <c r="AZ675" s="7" t="s">
        <v>220</v>
      </c>
      <c r="BA675" s="7" t="s">
        <v>220</v>
      </c>
      <c r="BB675" s="7"/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 t="s">
        <v>220</v>
      </c>
      <c r="BJ675" s="4"/>
      <c r="BK675" s="8"/>
      <c r="BL675" s="2" t="s">
        <v>4231</v>
      </c>
      <c r="BM675" s="7"/>
      <c r="BN675" s="7"/>
      <c r="BO675" s="4"/>
      <c r="BP675" s="8"/>
      <c r="BQ675" s="4"/>
      <c r="BR675" s="8"/>
      <c r="BS675" s="7"/>
      <c r="BT675" s="7"/>
      <c r="BU675" s="2" t="s">
        <v>1188</v>
      </c>
      <c r="BV675" s="2" t="s">
        <v>270</v>
      </c>
      <c r="BW675" s="2" t="s">
        <v>1658</v>
      </c>
      <c r="BX675" s="2" t="s">
        <v>615</v>
      </c>
      <c r="BY675" s="2" t="s">
        <v>232</v>
      </c>
      <c r="BZ675" s="2" t="s">
        <v>220</v>
      </c>
      <c r="CA675" s="4"/>
      <c r="CB675" s="8"/>
      <c r="CC675" s="4">
        <v>2</v>
      </c>
      <c r="CD675" s="8">
        <v>90.84</v>
      </c>
      <c r="CE675" s="7">
        <v>-1</v>
      </c>
      <c r="CF675" s="7">
        <v>-1</v>
      </c>
      <c r="CG675" s="2" t="s">
        <v>230</v>
      </c>
      <c r="CH675" s="2" t="s">
        <v>217</v>
      </c>
      <c r="CI675" s="2" t="s">
        <v>591</v>
      </c>
      <c r="CJ675" s="2" t="s">
        <v>2413</v>
      </c>
      <c r="CK675" s="2" t="s">
        <v>232</v>
      </c>
      <c r="CL675" s="2" t="s">
        <v>220</v>
      </c>
      <c r="CM675" s="4"/>
      <c r="CN675" s="8"/>
      <c r="CO675" s="4"/>
      <c r="CP675" s="8"/>
      <c r="CQ675" s="7"/>
      <c r="CR675" s="7"/>
      <c r="CS675" s="2" t="s">
        <v>230</v>
      </c>
      <c r="CT675" s="2" t="s">
        <v>274</v>
      </c>
      <c r="CU675" s="2" t="s">
        <v>1658</v>
      </c>
      <c r="CV675" s="2" t="s">
        <v>3021</v>
      </c>
      <c r="CW675" s="2" t="s">
        <v>232</v>
      </c>
      <c r="CX675" s="2" t="s">
        <v>220</v>
      </c>
      <c r="CY675" s="4"/>
      <c r="CZ675" s="8"/>
      <c r="DA675" s="4"/>
      <c r="DB675" s="8"/>
      <c r="DC675" s="7"/>
      <c r="DD675" s="7"/>
      <c r="DE675" s="2" t="s">
        <v>230</v>
      </c>
      <c r="DF675" s="2" t="s">
        <v>217</v>
      </c>
      <c r="DG675" s="2" t="s">
        <v>589</v>
      </c>
      <c r="DH675" s="2" t="s">
        <v>3033</v>
      </c>
      <c r="DI675" s="2" t="s">
        <v>232</v>
      </c>
      <c r="DJ675" s="2" t="s">
        <v>220</v>
      </c>
      <c r="DK675" s="4"/>
      <c r="DL675" s="8"/>
      <c r="DM675" s="4"/>
      <c r="DN675" s="8"/>
      <c r="DO675" s="7"/>
      <c r="DP675" s="7"/>
      <c r="DQ675" s="2" t="s">
        <v>230</v>
      </c>
      <c r="DR675" s="2" t="s">
        <v>217</v>
      </c>
      <c r="DS675" s="2" t="s">
        <v>591</v>
      </c>
      <c r="DT675" s="2" t="s">
        <v>2215</v>
      </c>
      <c r="DU675" s="2" t="s">
        <v>232</v>
      </c>
      <c r="DV675" s="2" t="s">
        <v>220</v>
      </c>
      <c r="DW675" s="4"/>
      <c r="DX675" s="8"/>
      <c r="DY675" s="4">
        <v>10</v>
      </c>
      <c r="DZ675" s="8">
        <v>384.8</v>
      </c>
      <c r="EA675" s="7">
        <v>-1</v>
      </c>
      <c r="EB675" s="7">
        <v>-1</v>
      </c>
      <c r="EC675" s="2" t="s">
        <v>230</v>
      </c>
      <c r="ED675" s="2" t="s">
        <v>217</v>
      </c>
      <c r="EE675" s="2" t="s">
        <v>591</v>
      </c>
      <c r="EF675" s="2" t="s">
        <v>1397</v>
      </c>
      <c r="EG675" s="2" t="s">
        <v>232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268</v>
      </c>
      <c r="EP675" s="2" t="s">
        <v>217</v>
      </c>
      <c r="EQ675" s="2" t="s">
        <v>220</v>
      </c>
      <c r="ER675" s="2" t="s">
        <v>220</v>
      </c>
      <c r="ES675" s="2" t="s">
        <v>232</v>
      </c>
      <c r="ET675" s="2" t="s">
        <v>220</v>
      </c>
      <c r="EU675" s="4"/>
      <c r="EV675" s="8"/>
      <c r="EW675" s="4"/>
      <c r="EX675" s="8"/>
      <c r="EY675" s="7"/>
      <c r="EZ675" s="7"/>
      <c r="FA675" s="2" t="s">
        <v>230</v>
      </c>
      <c r="FB675" s="2" t="s">
        <v>270</v>
      </c>
      <c r="FC675" s="2" t="s">
        <v>4269</v>
      </c>
      <c r="FD675" s="2" t="s">
        <v>3546</v>
      </c>
      <c r="FE675" s="2" t="s">
        <v>232</v>
      </c>
      <c r="FF675" s="2" t="s">
        <v>220</v>
      </c>
      <c r="FG675" s="4"/>
      <c r="FH675" s="8"/>
      <c r="FI675" s="4"/>
      <c r="FJ675" s="8"/>
      <c r="FK675" s="7"/>
      <c r="FL675" s="7"/>
      <c r="FM675" s="2" t="s">
        <v>230</v>
      </c>
      <c r="FN675" s="2" t="s">
        <v>217</v>
      </c>
      <c r="FO675" s="2" t="s">
        <v>1658</v>
      </c>
      <c r="FP675" s="2" t="s">
        <v>1758</v>
      </c>
      <c r="FQ675" s="2" t="s">
        <v>232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277</v>
      </c>
      <c r="FZ675" s="2" t="s">
        <v>217</v>
      </c>
      <c r="GA675" s="2" t="s">
        <v>220</v>
      </c>
      <c r="GB675" s="2" t="s">
        <v>220</v>
      </c>
      <c r="GC675" s="2" t="s">
        <v>232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277</v>
      </c>
      <c r="GL675" s="2" t="s">
        <v>217</v>
      </c>
      <c r="GM675" s="2" t="s">
        <v>220</v>
      </c>
      <c r="GN675" s="2" t="s">
        <v>220</v>
      </c>
      <c r="GO675" s="2" t="s">
        <v>232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268</v>
      </c>
      <c r="GX675" s="2" t="s">
        <v>217</v>
      </c>
      <c r="GY675" s="2" t="s">
        <v>220</v>
      </c>
      <c r="GZ675" s="2" t="s">
        <v>220</v>
      </c>
      <c r="HA675" s="2" t="s">
        <v>232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254</v>
      </c>
      <c r="HJ675" s="2" t="s">
        <v>217</v>
      </c>
      <c r="HK675" s="2" t="s">
        <v>220</v>
      </c>
      <c r="HL675" s="2" t="s">
        <v>220</v>
      </c>
      <c r="HM675" s="2" t="s">
        <v>232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386</v>
      </c>
      <c r="HV675" s="2" t="s">
        <v>217</v>
      </c>
      <c r="HW675" s="2" t="s">
        <v>220</v>
      </c>
      <c r="HX675" s="2" t="s">
        <v>220</v>
      </c>
      <c r="HY675" s="2" t="s">
        <v>232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230</v>
      </c>
      <c r="IH675" s="2" t="s">
        <v>217</v>
      </c>
      <c r="II675" s="2" t="s">
        <v>591</v>
      </c>
      <c r="IJ675" s="2" t="s">
        <v>4591</v>
      </c>
      <c r="IK675" s="2" t="s">
        <v>232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268</v>
      </c>
      <c r="IT675" s="2" t="s">
        <v>217</v>
      </c>
      <c r="IU675" s="2" t="s">
        <v>220</v>
      </c>
      <c r="IV675" s="2" t="s">
        <v>220</v>
      </c>
      <c r="IW675" s="2" t="s">
        <v>232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416</v>
      </c>
      <c r="JF675" s="2" t="s">
        <v>217</v>
      </c>
      <c r="JG675" s="2" t="s">
        <v>1658</v>
      </c>
      <c r="JH675" s="2" t="s">
        <v>220</v>
      </c>
      <c r="JI675" s="2" t="s">
        <v>232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277</v>
      </c>
      <c r="JR675" s="2" t="s">
        <v>217</v>
      </c>
      <c r="JS675" s="2" t="s">
        <v>1658</v>
      </c>
      <c r="JT675" s="2" t="s">
        <v>220</v>
      </c>
      <c r="JU675" s="2" t="s">
        <v>232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277</v>
      </c>
      <c r="KD675" s="2" t="s">
        <v>217</v>
      </c>
      <c r="KE675" s="2" t="s">
        <v>220</v>
      </c>
      <c r="KF675" s="2" t="s">
        <v>220</v>
      </c>
      <c r="KG675" s="2" t="s">
        <v>232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254</v>
      </c>
      <c r="KP675" s="2" t="s">
        <v>217</v>
      </c>
      <c r="KQ675" s="2" t="s">
        <v>220</v>
      </c>
      <c r="KR675" s="2" t="s">
        <v>220</v>
      </c>
      <c r="KS675" s="2" t="s">
        <v>232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268</v>
      </c>
      <c r="LB675" s="2" t="s">
        <v>217</v>
      </c>
      <c r="LC675" s="2" t="s">
        <v>220</v>
      </c>
      <c r="LD675" s="2" t="s">
        <v>220</v>
      </c>
      <c r="LE675" s="2" t="s">
        <v>232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268</v>
      </c>
      <c r="LN675" s="2" t="s">
        <v>217</v>
      </c>
      <c r="LO675" s="2" t="s">
        <v>220</v>
      </c>
      <c r="LP675" s="2" t="s">
        <v>220</v>
      </c>
      <c r="LQ675" s="2" t="s">
        <v>232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254</v>
      </c>
      <c r="LZ675" s="2" t="s">
        <v>217</v>
      </c>
      <c r="MA675" s="2" t="s">
        <v>220</v>
      </c>
      <c r="MB675" s="2" t="s">
        <v>220</v>
      </c>
      <c r="MC675" s="2" t="s">
        <v>232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277</v>
      </c>
      <c r="ML675" s="2" t="s">
        <v>217</v>
      </c>
      <c r="MM675" s="2" t="s">
        <v>220</v>
      </c>
      <c r="MN675" s="2" t="s">
        <v>220</v>
      </c>
      <c r="MO675" s="2" t="s">
        <v>232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230</v>
      </c>
      <c r="MX675" s="2" t="s">
        <v>274</v>
      </c>
      <c r="MY675" s="2" t="s">
        <v>2022</v>
      </c>
      <c r="MZ675" s="2" t="s">
        <v>4067</v>
      </c>
      <c r="NA675" s="2" t="s">
        <v>232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220</v>
      </c>
      <c r="NJ675" s="2" t="s">
        <v>220</v>
      </c>
      <c r="NK675" s="2" t="s">
        <v>220</v>
      </c>
      <c r="NL675" s="2" t="s">
        <v>220</v>
      </c>
      <c r="NM675" s="2" t="s">
        <v>220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277</v>
      </c>
      <c r="NV675" s="2" t="s">
        <v>217</v>
      </c>
      <c r="NW675" s="2" t="s">
        <v>220</v>
      </c>
      <c r="NX675" s="2" t="s">
        <v>220</v>
      </c>
      <c r="NY675" s="2" t="s">
        <v>232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220</v>
      </c>
      <c r="OI675" s="2" t="s">
        <v>220</v>
      </c>
      <c r="OJ675" s="2" t="s">
        <v>220</v>
      </c>
      <c r="OK675" s="2" t="s">
        <v>220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277</v>
      </c>
      <c r="OT675" s="2" t="s">
        <v>270</v>
      </c>
      <c r="OU675" s="2" t="s">
        <v>220</v>
      </c>
      <c r="OV675" s="2" t="s">
        <v>220</v>
      </c>
      <c r="OW675" s="2" t="s">
        <v>232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220</v>
      </c>
      <c r="PG675" s="2" t="s">
        <v>220</v>
      </c>
      <c r="PH675" s="2" t="s">
        <v>220</v>
      </c>
      <c r="PI675" s="2" t="s">
        <v>220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416</v>
      </c>
      <c r="PR675" s="2" t="s">
        <v>270</v>
      </c>
      <c r="PS675" s="2" t="s">
        <v>220</v>
      </c>
      <c r="PT675" s="2" t="s">
        <v>220</v>
      </c>
      <c r="PU675" s="2" t="s">
        <v>232</v>
      </c>
      <c r="PV675" s="2" t="s">
        <v>220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>
        <v>40</v>
      </c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</row>
    <row r="676">
      <c r="A676" s="2" t="s">
        <v>4592</v>
      </c>
      <c r="B676" s="2" t="s">
        <v>209</v>
      </c>
      <c r="C676" s="2" t="s">
        <v>4529</v>
      </c>
      <c r="D676" s="2" t="s">
        <v>4593</v>
      </c>
      <c r="E676" s="2" t="s">
        <v>4594</v>
      </c>
      <c r="F676" s="2" t="s">
        <v>4565</v>
      </c>
      <c r="G676" s="2" t="s">
        <v>4565</v>
      </c>
      <c r="H676" s="2" t="s">
        <v>4565</v>
      </c>
      <c r="I676" s="2" t="s">
        <v>4595</v>
      </c>
      <c r="J676" s="2" t="s">
        <v>4596</v>
      </c>
      <c r="K676" s="2" t="s">
        <v>2940</v>
      </c>
      <c r="L676" s="3">
        <v>19.25</v>
      </c>
      <c r="M676" s="3">
        <v>20.21</v>
      </c>
      <c r="N676" s="3">
        <v>54.99</v>
      </c>
      <c r="O676" s="2" t="s">
        <v>217</v>
      </c>
      <c r="P676" s="2" t="s">
        <v>405</v>
      </c>
      <c r="Q676" s="2" t="s">
        <v>219</v>
      </c>
      <c r="R676" s="2" t="s">
        <v>220</v>
      </c>
      <c r="S676" s="2" t="s">
        <v>4566</v>
      </c>
      <c r="T676" s="2" t="s">
        <v>220</v>
      </c>
      <c r="U676" s="2" t="s">
        <v>220</v>
      </c>
      <c r="V676" s="2" t="s">
        <v>2964</v>
      </c>
      <c r="W676" s="2" t="s">
        <v>3144</v>
      </c>
      <c r="X676" s="2" t="s">
        <v>220</v>
      </c>
      <c r="Y676" s="2" t="s">
        <v>1663</v>
      </c>
      <c r="Z676" s="4">
        <v>264</v>
      </c>
      <c r="AA676" s="4">
        <f>=ROUNDDOWN(44,0)</f>
      </c>
      <c r="AB676" s="5">
        <v>6</v>
      </c>
      <c r="AC676" s="2" t="s">
        <v>2918</v>
      </c>
      <c r="AD676" s="4">
        <v>200</v>
      </c>
      <c r="AE676" s="4">
        <v>200</v>
      </c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>
        <v>11</v>
      </c>
      <c r="AQ676" s="8">
        <v>202.17</v>
      </c>
      <c r="AR676" s="4">
        <v>15</v>
      </c>
      <c r="AS676" s="8">
        <v>235.31</v>
      </c>
      <c r="AT676" s="7">
        <v>-0.2667</v>
      </c>
      <c r="AU676" s="7">
        <v>-0.1408</v>
      </c>
      <c r="AV676" s="4">
        <v>11</v>
      </c>
      <c r="AW676" s="8">
        <v>202.17</v>
      </c>
      <c r="AX676" s="4">
        <v>15</v>
      </c>
      <c r="AY676" s="8">
        <v>235.31</v>
      </c>
      <c r="AZ676" s="7">
        <v>-0.2667</v>
      </c>
      <c r="BA676" s="7">
        <v>-0.1408</v>
      </c>
      <c r="BB676" s="7">
        <v>1</v>
      </c>
      <c r="BC676" s="4">
        <v>11</v>
      </c>
      <c r="BD676" s="8">
        <v>202.17</v>
      </c>
      <c r="BE676" s="4">
        <v>15</v>
      </c>
      <c r="BF676" s="8">
        <v>235.31</v>
      </c>
      <c r="BG676" s="7">
        <v>-0.2667</v>
      </c>
      <c r="BH676" s="7">
        <v>-0.1408</v>
      </c>
      <c r="BI676" s="7">
        <v>1</v>
      </c>
      <c r="BJ676" s="4">
        <v>11</v>
      </c>
      <c r="BK676" s="8">
        <v>202.17</v>
      </c>
      <c r="BL676" s="2" t="s">
        <v>4597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1188</v>
      </c>
      <c r="BV676" s="2" t="s">
        <v>270</v>
      </c>
      <c r="BW676" s="2" t="s">
        <v>1658</v>
      </c>
      <c r="BX676" s="2" t="s">
        <v>2003</v>
      </c>
      <c r="BY676" s="2" t="s">
        <v>232</v>
      </c>
      <c r="BZ676" s="2" t="s">
        <v>220</v>
      </c>
      <c r="CA676" s="4">
        <v>2</v>
      </c>
      <c r="CB676" s="8">
        <v>34.94</v>
      </c>
      <c r="CC676" s="4">
        <v>5</v>
      </c>
      <c r="CD676" s="8">
        <v>87.35</v>
      </c>
      <c r="CE676" s="7">
        <v>-0.6</v>
      </c>
      <c r="CF676" s="7">
        <v>-0.6</v>
      </c>
      <c r="CG676" s="2" t="s">
        <v>230</v>
      </c>
      <c r="CH676" s="2" t="s">
        <v>217</v>
      </c>
      <c r="CI676" s="2" t="s">
        <v>591</v>
      </c>
      <c r="CJ676" s="2" t="s">
        <v>700</v>
      </c>
      <c r="CK676" s="2" t="s">
        <v>232</v>
      </c>
      <c r="CL676" s="2" t="s">
        <v>220</v>
      </c>
      <c r="CM676" s="4"/>
      <c r="CN676" s="8"/>
      <c r="CO676" s="4"/>
      <c r="CP676" s="8"/>
      <c r="CQ676" s="7"/>
      <c r="CR676" s="7"/>
      <c r="CS676" s="2" t="s">
        <v>230</v>
      </c>
      <c r="CT676" s="2" t="s">
        <v>274</v>
      </c>
      <c r="CU676" s="2" t="s">
        <v>1658</v>
      </c>
      <c r="CV676" s="2" t="s">
        <v>2458</v>
      </c>
      <c r="CW676" s="2" t="s">
        <v>232</v>
      </c>
      <c r="CX676" s="2" t="s">
        <v>220</v>
      </c>
      <c r="CY676" s="4">
        <v>4</v>
      </c>
      <c r="CZ676" s="8">
        <v>69.2</v>
      </c>
      <c r="DA676" s="4"/>
      <c r="DB676" s="8"/>
      <c r="DC676" s="7"/>
      <c r="DD676" s="7"/>
      <c r="DE676" s="2" t="s">
        <v>230</v>
      </c>
      <c r="DF676" s="2" t="s">
        <v>217</v>
      </c>
      <c r="DG676" s="2" t="s">
        <v>589</v>
      </c>
      <c r="DH676" s="2" t="s">
        <v>2770</v>
      </c>
      <c r="DI676" s="2" t="s">
        <v>232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230</v>
      </c>
      <c r="DR676" s="2" t="s">
        <v>217</v>
      </c>
      <c r="DS676" s="2" t="s">
        <v>591</v>
      </c>
      <c r="DT676" s="2" t="s">
        <v>3178</v>
      </c>
      <c r="DU676" s="2" t="s">
        <v>232</v>
      </c>
      <c r="DV676" s="2" t="s">
        <v>220</v>
      </c>
      <c r="DW676" s="4">
        <v>1</v>
      </c>
      <c r="DX676" s="8">
        <v>13.15</v>
      </c>
      <c r="DY676" s="4">
        <v>10</v>
      </c>
      <c r="DZ676" s="8">
        <v>147.96</v>
      </c>
      <c r="EA676" s="7">
        <v>-0.9</v>
      </c>
      <c r="EB676" s="7">
        <v>-0.9111</v>
      </c>
      <c r="EC676" s="2" t="s">
        <v>230</v>
      </c>
      <c r="ED676" s="2" t="s">
        <v>217</v>
      </c>
      <c r="EE676" s="2" t="s">
        <v>591</v>
      </c>
      <c r="EF676" s="2" t="s">
        <v>2924</v>
      </c>
      <c r="EG676" s="2" t="s">
        <v>232</v>
      </c>
      <c r="EH676" s="2" t="s">
        <v>220</v>
      </c>
      <c r="EI676" s="4"/>
      <c r="EJ676" s="8"/>
      <c r="EK676" s="4"/>
      <c r="EL676" s="8"/>
      <c r="EM676" s="7"/>
      <c r="EN676" s="7"/>
      <c r="EO676" s="2" t="s">
        <v>268</v>
      </c>
      <c r="EP676" s="2" t="s">
        <v>217</v>
      </c>
      <c r="EQ676" s="2" t="s">
        <v>220</v>
      </c>
      <c r="ER676" s="2" t="s">
        <v>220</v>
      </c>
      <c r="ES676" s="2" t="s">
        <v>232</v>
      </c>
      <c r="ET676" s="2" t="s">
        <v>220</v>
      </c>
      <c r="EU676" s="4">
        <v>4</v>
      </c>
      <c r="EV676" s="8">
        <v>84.88</v>
      </c>
      <c r="EW676" s="4"/>
      <c r="EX676" s="8"/>
      <c r="EY676" s="7"/>
      <c r="EZ676" s="7"/>
      <c r="FA676" s="2" t="s">
        <v>230</v>
      </c>
      <c r="FB676" s="2" t="s">
        <v>217</v>
      </c>
      <c r="FC676" s="2" t="s">
        <v>3076</v>
      </c>
      <c r="FD676" s="2" t="s">
        <v>2585</v>
      </c>
      <c r="FE676" s="2" t="s">
        <v>232</v>
      </c>
      <c r="FF676" s="2" t="s">
        <v>220</v>
      </c>
      <c r="FG676" s="4"/>
      <c r="FH676" s="8"/>
      <c r="FI676" s="4"/>
      <c r="FJ676" s="8"/>
      <c r="FK676" s="7"/>
      <c r="FL676" s="7"/>
      <c r="FM676" s="2" t="s">
        <v>230</v>
      </c>
      <c r="FN676" s="2" t="s">
        <v>217</v>
      </c>
      <c r="FO676" s="2" t="s">
        <v>1658</v>
      </c>
      <c r="FP676" s="2" t="s">
        <v>290</v>
      </c>
      <c r="FQ676" s="2" t="s">
        <v>232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277</v>
      </c>
      <c r="FZ676" s="2" t="s">
        <v>217</v>
      </c>
      <c r="GA676" s="2" t="s">
        <v>220</v>
      </c>
      <c r="GB676" s="2" t="s">
        <v>220</v>
      </c>
      <c r="GC676" s="2" t="s">
        <v>232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277</v>
      </c>
      <c r="GL676" s="2" t="s">
        <v>217</v>
      </c>
      <c r="GM676" s="2" t="s">
        <v>220</v>
      </c>
      <c r="GN676" s="2" t="s">
        <v>220</v>
      </c>
      <c r="GO676" s="2" t="s">
        <v>232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268</v>
      </c>
      <c r="GX676" s="2" t="s">
        <v>217</v>
      </c>
      <c r="GY676" s="2" t="s">
        <v>220</v>
      </c>
      <c r="GZ676" s="2" t="s">
        <v>220</v>
      </c>
      <c r="HA676" s="2" t="s">
        <v>232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254</v>
      </c>
      <c r="HJ676" s="2" t="s">
        <v>217</v>
      </c>
      <c r="HK676" s="2" t="s">
        <v>220</v>
      </c>
      <c r="HL676" s="2" t="s">
        <v>220</v>
      </c>
      <c r="HM676" s="2" t="s">
        <v>232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386</v>
      </c>
      <c r="HV676" s="2" t="s">
        <v>217</v>
      </c>
      <c r="HW676" s="2" t="s">
        <v>220</v>
      </c>
      <c r="HX676" s="2" t="s">
        <v>220</v>
      </c>
      <c r="HY676" s="2" t="s">
        <v>232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230</v>
      </c>
      <c r="IH676" s="2" t="s">
        <v>217</v>
      </c>
      <c r="II676" s="2" t="s">
        <v>591</v>
      </c>
      <c r="IJ676" s="2" t="s">
        <v>4598</v>
      </c>
      <c r="IK676" s="2" t="s">
        <v>232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268</v>
      </c>
      <c r="IT676" s="2" t="s">
        <v>217</v>
      </c>
      <c r="IU676" s="2" t="s">
        <v>220</v>
      </c>
      <c r="IV676" s="2" t="s">
        <v>220</v>
      </c>
      <c r="IW676" s="2" t="s">
        <v>232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416</v>
      </c>
      <c r="JF676" s="2" t="s">
        <v>217</v>
      </c>
      <c r="JG676" s="2" t="s">
        <v>1658</v>
      </c>
      <c r="JH676" s="2" t="s">
        <v>220</v>
      </c>
      <c r="JI676" s="2" t="s">
        <v>232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277</v>
      </c>
      <c r="JR676" s="2" t="s">
        <v>217</v>
      </c>
      <c r="JS676" s="2" t="s">
        <v>1658</v>
      </c>
      <c r="JT676" s="2" t="s">
        <v>220</v>
      </c>
      <c r="JU676" s="2" t="s">
        <v>232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277</v>
      </c>
      <c r="KD676" s="2" t="s">
        <v>217</v>
      </c>
      <c r="KE676" s="2" t="s">
        <v>220</v>
      </c>
      <c r="KF676" s="2" t="s">
        <v>220</v>
      </c>
      <c r="KG676" s="2" t="s">
        <v>232</v>
      </c>
      <c r="KH676" s="2" t="s">
        <v>220</v>
      </c>
      <c r="KI676" s="4"/>
      <c r="KJ676" s="8"/>
      <c r="KK676" s="4"/>
      <c r="KL676" s="8"/>
      <c r="KM676" s="7"/>
      <c r="KN676" s="7"/>
      <c r="KO676" s="2" t="s">
        <v>254</v>
      </c>
      <c r="KP676" s="2" t="s">
        <v>217</v>
      </c>
      <c r="KQ676" s="2" t="s">
        <v>220</v>
      </c>
      <c r="KR676" s="2" t="s">
        <v>220</v>
      </c>
      <c r="KS676" s="2" t="s">
        <v>232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268</v>
      </c>
      <c r="LB676" s="2" t="s">
        <v>217</v>
      </c>
      <c r="LC676" s="2" t="s">
        <v>220</v>
      </c>
      <c r="LD676" s="2" t="s">
        <v>220</v>
      </c>
      <c r="LE676" s="2" t="s">
        <v>232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268</v>
      </c>
      <c r="LN676" s="2" t="s">
        <v>217</v>
      </c>
      <c r="LO676" s="2" t="s">
        <v>220</v>
      </c>
      <c r="LP676" s="2" t="s">
        <v>220</v>
      </c>
      <c r="LQ676" s="2" t="s">
        <v>232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268</v>
      </c>
      <c r="LZ676" s="2" t="s">
        <v>217</v>
      </c>
      <c r="MA676" s="2" t="s">
        <v>220</v>
      </c>
      <c r="MB676" s="2" t="s">
        <v>220</v>
      </c>
      <c r="MC676" s="2" t="s">
        <v>232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277</v>
      </c>
      <c r="ML676" s="2" t="s">
        <v>217</v>
      </c>
      <c r="MM676" s="2" t="s">
        <v>220</v>
      </c>
      <c r="MN676" s="2" t="s">
        <v>220</v>
      </c>
      <c r="MO676" s="2" t="s">
        <v>232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230</v>
      </c>
      <c r="MX676" s="2" t="s">
        <v>274</v>
      </c>
      <c r="MY676" s="2" t="s">
        <v>2022</v>
      </c>
      <c r="MZ676" s="2" t="s">
        <v>4599</v>
      </c>
      <c r="NA676" s="2" t="s">
        <v>232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220</v>
      </c>
      <c r="NJ676" s="2" t="s">
        <v>220</v>
      </c>
      <c r="NK676" s="2" t="s">
        <v>220</v>
      </c>
      <c r="NL676" s="2" t="s">
        <v>220</v>
      </c>
      <c r="NM676" s="2" t="s">
        <v>220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277</v>
      </c>
      <c r="NV676" s="2" t="s">
        <v>217</v>
      </c>
      <c r="NW676" s="2" t="s">
        <v>220</v>
      </c>
      <c r="NX676" s="2" t="s">
        <v>220</v>
      </c>
      <c r="NY676" s="2" t="s">
        <v>232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220</v>
      </c>
      <c r="OI676" s="2" t="s">
        <v>220</v>
      </c>
      <c r="OJ676" s="2" t="s">
        <v>220</v>
      </c>
      <c r="OK676" s="2" t="s">
        <v>220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277</v>
      </c>
      <c r="OT676" s="2" t="s">
        <v>270</v>
      </c>
      <c r="OU676" s="2" t="s">
        <v>220</v>
      </c>
      <c r="OV676" s="2" t="s">
        <v>220</v>
      </c>
      <c r="OW676" s="2" t="s">
        <v>232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220</v>
      </c>
      <c r="PG676" s="2" t="s">
        <v>220</v>
      </c>
      <c r="PH676" s="2" t="s">
        <v>220</v>
      </c>
      <c r="PI676" s="2" t="s">
        <v>220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416</v>
      </c>
      <c r="PR676" s="2" t="s">
        <v>270</v>
      </c>
      <c r="PS676" s="2" t="s">
        <v>220</v>
      </c>
      <c r="PT676" s="2" t="s">
        <v>220</v>
      </c>
      <c r="PU676" s="2" t="s">
        <v>232</v>
      </c>
      <c r="PV676" s="2" t="s">
        <v>220</v>
      </c>
      <c r="PW676" s="4">
        <v>264</v>
      </c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>
        <v>200</v>
      </c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</row>
    <row r="677">
      <c r="A677" s="2" t="s">
        <v>4600</v>
      </c>
      <c r="B677" s="2" t="s">
        <v>209</v>
      </c>
      <c r="C677" s="2" t="s">
        <v>4601</v>
      </c>
      <c r="D677" s="2" t="s">
        <v>2575</v>
      </c>
      <c r="E677" s="2" t="s">
        <v>2576</v>
      </c>
      <c r="F677" s="2" t="s">
        <v>4602</v>
      </c>
      <c r="G677" s="2" t="s">
        <v>220</v>
      </c>
      <c r="H677" s="2" t="s">
        <v>220</v>
      </c>
      <c r="I677" s="2" t="s">
        <v>4603</v>
      </c>
      <c r="J677" s="2" t="s">
        <v>1518</v>
      </c>
      <c r="K677" s="2" t="s">
        <v>578</v>
      </c>
      <c r="L677" s="3">
        <v>32.4</v>
      </c>
      <c r="M677" s="3">
        <v>34.02</v>
      </c>
      <c r="N677" s="3">
        <v>71.99</v>
      </c>
      <c r="O677" s="2" t="s">
        <v>217</v>
      </c>
      <c r="P677" s="2" t="s">
        <v>538</v>
      </c>
      <c r="Q677" s="2" t="s">
        <v>219</v>
      </c>
      <c r="R677" s="2" t="s">
        <v>220</v>
      </c>
      <c r="S677" s="2" t="s">
        <v>220</v>
      </c>
      <c r="T677" s="2" t="s">
        <v>220</v>
      </c>
      <c r="U677" s="2" t="s">
        <v>220</v>
      </c>
      <c r="V677" s="2" t="s">
        <v>1281</v>
      </c>
      <c r="W677" s="2" t="s">
        <v>225</v>
      </c>
      <c r="X677" s="2" t="s">
        <v>3144</v>
      </c>
      <c r="Y677" s="2" t="s">
        <v>582</v>
      </c>
      <c r="Z677" s="4"/>
      <c r="AA677" s="4">
        <f>=ROUNDDOWN({0},0)</f>
      </c>
      <c r="AB677" s="5"/>
      <c r="AC677" s="2" t="s">
        <v>220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220</v>
      </c>
      <c r="BM677" s="7"/>
      <c r="BN677" s="7"/>
      <c r="BO677" s="4"/>
      <c r="BP677" s="8"/>
      <c r="BQ677" s="4"/>
      <c r="BR677" s="8"/>
      <c r="BS677" s="7"/>
      <c r="BT677" s="7"/>
      <c r="BU677" s="2" t="s">
        <v>230</v>
      </c>
      <c r="BV677" s="2" t="s">
        <v>270</v>
      </c>
      <c r="BW677" s="2" t="s">
        <v>220</v>
      </c>
      <c r="BX677" s="2" t="s">
        <v>220</v>
      </c>
      <c r="BY677" s="2" t="s">
        <v>232</v>
      </c>
      <c r="BZ677" s="2" t="s">
        <v>220</v>
      </c>
      <c r="CA677" s="4"/>
      <c r="CB677" s="8"/>
      <c r="CC677" s="4"/>
      <c r="CD677" s="8"/>
      <c r="CE677" s="7"/>
      <c r="CF677" s="7"/>
      <c r="CG677" s="2" t="s">
        <v>277</v>
      </c>
      <c r="CH677" s="2" t="s">
        <v>270</v>
      </c>
      <c r="CI677" s="2" t="s">
        <v>220</v>
      </c>
      <c r="CJ677" s="2" t="s">
        <v>220</v>
      </c>
      <c r="CK677" s="2" t="s">
        <v>232</v>
      </c>
      <c r="CL677" s="2" t="s">
        <v>220</v>
      </c>
      <c r="CM677" s="4"/>
      <c r="CN677" s="8"/>
      <c r="CO677" s="4"/>
      <c r="CP677" s="8"/>
      <c r="CQ677" s="7"/>
      <c r="CR677" s="7"/>
      <c r="CS677" s="2" t="s">
        <v>230</v>
      </c>
      <c r="CT677" s="2" t="s">
        <v>270</v>
      </c>
      <c r="CU677" s="2" t="s">
        <v>1658</v>
      </c>
      <c r="CV677" s="2" t="s">
        <v>3019</v>
      </c>
      <c r="CW677" s="2" t="s">
        <v>232</v>
      </c>
      <c r="CX677" s="2" t="s">
        <v>220</v>
      </c>
      <c r="CY677" s="4"/>
      <c r="CZ677" s="8"/>
      <c r="DA677" s="4"/>
      <c r="DB677" s="8"/>
      <c r="DC677" s="7"/>
      <c r="DD677" s="7"/>
      <c r="DE677" s="2" t="s">
        <v>277</v>
      </c>
      <c r="DF677" s="2" t="s">
        <v>270</v>
      </c>
      <c r="DG677" s="2" t="s">
        <v>220</v>
      </c>
      <c r="DH677" s="2" t="s">
        <v>220</v>
      </c>
      <c r="DI677" s="2" t="s">
        <v>232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230</v>
      </c>
      <c r="DR677" s="2" t="s">
        <v>270</v>
      </c>
      <c r="DS677" s="2" t="s">
        <v>4604</v>
      </c>
      <c r="DT677" s="2" t="s">
        <v>220</v>
      </c>
      <c r="DU677" s="2" t="s">
        <v>232</v>
      </c>
      <c r="DV677" s="2" t="s">
        <v>220</v>
      </c>
      <c r="DW677" s="4"/>
      <c r="DX677" s="8"/>
      <c r="DY677" s="4"/>
      <c r="DZ677" s="8"/>
      <c r="EA677" s="7"/>
      <c r="EB677" s="7"/>
      <c r="EC677" s="2" t="s">
        <v>230</v>
      </c>
      <c r="ED677" s="2" t="s">
        <v>270</v>
      </c>
      <c r="EE677" s="2" t="s">
        <v>2643</v>
      </c>
      <c r="EF677" s="2" t="s">
        <v>617</v>
      </c>
      <c r="EG677" s="2" t="s">
        <v>232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268</v>
      </c>
      <c r="EP677" s="2" t="s">
        <v>270</v>
      </c>
      <c r="EQ677" s="2" t="s">
        <v>220</v>
      </c>
      <c r="ER677" s="2" t="s">
        <v>220</v>
      </c>
      <c r="ES677" s="2" t="s">
        <v>232</v>
      </c>
      <c r="ET677" s="2" t="s">
        <v>220</v>
      </c>
      <c r="EU677" s="4"/>
      <c r="EV677" s="8"/>
      <c r="EW677" s="4"/>
      <c r="EX677" s="8"/>
      <c r="EY677" s="7"/>
      <c r="EZ677" s="7"/>
      <c r="FA677" s="2" t="s">
        <v>268</v>
      </c>
      <c r="FB677" s="2" t="s">
        <v>270</v>
      </c>
      <c r="FC677" s="2" t="s">
        <v>220</v>
      </c>
      <c r="FD677" s="2" t="s">
        <v>220</v>
      </c>
      <c r="FE677" s="2" t="s">
        <v>232</v>
      </c>
      <c r="FF677" s="2" t="s">
        <v>220</v>
      </c>
      <c r="FG677" s="4"/>
      <c r="FH677" s="8"/>
      <c r="FI677" s="4"/>
      <c r="FJ677" s="8"/>
      <c r="FK677" s="7"/>
      <c r="FL677" s="7"/>
      <c r="FM677" s="2" t="s">
        <v>277</v>
      </c>
      <c r="FN677" s="2" t="s">
        <v>270</v>
      </c>
      <c r="FO677" s="2" t="s">
        <v>220</v>
      </c>
      <c r="FP677" s="2" t="s">
        <v>220</v>
      </c>
      <c r="FQ677" s="2" t="s">
        <v>232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277</v>
      </c>
      <c r="FZ677" s="2" t="s">
        <v>217</v>
      </c>
      <c r="GA677" s="2" t="s">
        <v>220</v>
      </c>
      <c r="GB677" s="2" t="s">
        <v>220</v>
      </c>
      <c r="GC677" s="2" t="s">
        <v>232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277</v>
      </c>
      <c r="GL677" s="2" t="s">
        <v>217</v>
      </c>
      <c r="GM677" s="2" t="s">
        <v>220</v>
      </c>
      <c r="GN677" s="2" t="s">
        <v>220</v>
      </c>
      <c r="GO677" s="2" t="s">
        <v>232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220</v>
      </c>
      <c r="GY677" s="2" t="s">
        <v>220</v>
      </c>
      <c r="GZ677" s="2" t="s">
        <v>220</v>
      </c>
      <c r="HA677" s="2" t="s">
        <v>220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268</v>
      </c>
      <c r="HJ677" s="2" t="s">
        <v>217</v>
      </c>
      <c r="HK677" s="2" t="s">
        <v>220</v>
      </c>
      <c r="HL677" s="2" t="s">
        <v>220</v>
      </c>
      <c r="HM677" s="2" t="s">
        <v>232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220</v>
      </c>
      <c r="HV677" s="2" t="s">
        <v>220</v>
      </c>
      <c r="HW677" s="2" t="s">
        <v>220</v>
      </c>
      <c r="HX677" s="2" t="s">
        <v>220</v>
      </c>
      <c r="HY677" s="2" t="s">
        <v>220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230</v>
      </c>
      <c r="IH677" s="2" t="s">
        <v>270</v>
      </c>
      <c r="II677" s="2" t="s">
        <v>591</v>
      </c>
      <c r="IJ677" s="2" t="s">
        <v>2345</v>
      </c>
      <c r="IK677" s="2" t="s">
        <v>232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268</v>
      </c>
      <c r="IT677" s="2" t="s">
        <v>270</v>
      </c>
      <c r="IU677" s="2" t="s">
        <v>220</v>
      </c>
      <c r="IV677" s="2" t="s">
        <v>220</v>
      </c>
      <c r="IW677" s="2" t="s">
        <v>232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277</v>
      </c>
      <c r="JF677" s="2" t="s">
        <v>270</v>
      </c>
      <c r="JG677" s="2" t="s">
        <v>220</v>
      </c>
      <c r="JH677" s="2" t="s">
        <v>220</v>
      </c>
      <c r="JI677" s="2" t="s">
        <v>232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254</v>
      </c>
      <c r="JR677" s="2" t="s">
        <v>270</v>
      </c>
      <c r="JS677" s="2" t="s">
        <v>220</v>
      </c>
      <c r="JT677" s="2" t="s">
        <v>220</v>
      </c>
      <c r="JU677" s="2" t="s">
        <v>232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220</v>
      </c>
      <c r="KD677" s="2" t="s">
        <v>220</v>
      </c>
      <c r="KE677" s="2" t="s">
        <v>220</v>
      </c>
      <c r="KF677" s="2" t="s">
        <v>220</v>
      </c>
      <c r="KG677" s="2" t="s">
        <v>220</v>
      </c>
      <c r="KH677" s="2" t="s">
        <v>220</v>
      </c>
      <c r="KI677" s="4"/>
      <c r="KJ677" s="8"/>
      <c r="KK677" s="4"/>
      <c r="KL677" s="8"/>
      <c r="KM677" s="7"/>
      <c r="KN677" s="7"/>
      <c r="KO677" s="2" t="s">
        <v>254</v>
      </c>
      <c r="KP677" s="2" t="s">
        <v>270</v>
      </c>
      <c r="KQ677" s="2" t="s">
        <v>220</v>
      </c>
      <c r="KR677" s="2" t="s">
        <v>220</v>
      </c>
      <c r="KS677" s="2" t="s">
        <v>232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268</v>
      </c>
      <c r="LB677" s="2" t="s">
        <v>217</v>
      </c>
      <c r="LC677" s="2" t="s">
        <v>220</v>
      </c>
      <c r="LD677" s="2" t="s">
        <v>220</v>
      </c>
      <c r="LE677" s="2" t="s">
        <v>232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268</v>
      </c>
      <c r="LN677" s="2" t="s">
        <v>270</v>
      </c>
      <c r="LO677" s="2" t="s">
        <v>220</v>
      </c>
      <c r="LP677" s="2" t="s">
        <v>220</v>
      </c>
      <c r="LQ677" s="2" t="s">
        <v>232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230</v>
      </c>
      <c r="LZ677" s="2" t="s">
        <v>270</v>
      </c>
      <c r="MA677" s="2" t="s">
        <v>220</v>
      </c>
      <c r="MB677" s="2" t="s">
        <v>220</v>
      </c>
      <c r="MC677" s="2" t="s">
        <v>232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277</v>
      </c>
      <c r="ML677" s="2" t="s">
        <v>270</v>
      </c>
      <c r="MM677" s="2" t="s">
        <v>220</v>
      </c>
      <c r="MN677" s="2" t="s">
        <v>220</v>
      </c>
      <c r="MO677" s="2" t="s">
        <v>232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230</v>
      </c>
      <c r="MX677" s="2" t="s">
        <v>270</v>
      </c>
      <c r="MY677" s="2" t="s">
        <v>1658</v>
      </c>
      <c r="MZ677" s="2" t="s">
        <v>4605</v>
      </c>
      <c r="NA677" s="2" t="s">
        <v>232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220</v>
      </c>
      <c r="NJ677" s="2" t="s">
        <v>220</v>
      </c>
      <c r="NK677" s="2" t="s">
        <v>220</v>
      </c>
      <c r="NL677" s="2" t="s">
        <v>220</v>
      </c>
      <c r="NM677" s="2" t="s">
        <v>220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230</v>
      </c>
      <c r="NV677" s="2" t="s">
        <v>270</v>
      </c>
      <c r="NW677" s="2" t="s">
        <v>1658</v>
      </c>
      <c r="NX677" s="2" t="s">
        <v>3690</v>
      </c>
      <c r="NY677" s="2" t="s">
        <v>232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220</v>
      </c>
      <c r="OI677" s="2" t="s">
        <v>220</v>
      </c>
      <c r="OJ677" s="2" t="s">
        <v>220</v>
      </c>
      <c r="OK677" s="2" t="s">
        <v>220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220</v>
      </c>
      <c r="OT677" s="2" t="s">
        <v>220</v>
      </c>
      <c r="OU677" s="2" t="s">
        <v>220</v>
      </c>
      <c r="OV677" s="2" t="s">
        <v>220</v>
      </c>
      <c r="OW677" s="2" t="s">
        <v>220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220</v>
      </c>
      <c r="PF677" s="2" t="s">
        <v>220</v>
      </c>
      <c r="PG677" s="2" t="s">
        <v>220</v>
      </c>
      <c r="PH677" s="2" t="s">
        <v>220</v>
      </c>
      <c r="PI677" s="2" t="s">
        <v>220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268</v>
      </c>
      <c r="PR677" s="2" t="s">
        <v>270</v>
      </c>
      <c r="PS677" s="2" t="s">
        <v>220</v>
      </c>
      <c r="PT677" s="2" t="s">
        <v>220</v>
      </c>
      <c r="PU677" s="2" t="s">
        <v>232</v>
      </c>
      <c r="PV677" s="2" t="s">
        <v>220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</row>
    <row r="678">
      <c r="A678" s="2" t="s">
        <v>4606</v>
      </c>
      <c r="B678" s="2" t="s">
        <v>209</v>
      </c>
      <c r="C678" s="2" t="s">
        <v>4601</v>
      </c>
      <c r="D678" s="2" t="s">
        <v>2673</v>
      </c>
      <c r="E678" s="2" t="s">
        <v>2674</v>
      </c>
      <c r="F678" s="2" t="s">
        <v>4602</v>
      </c>
      <c r="G678" s="2" t="s">
        <v>220</v>
      </c>
      <c r="H678" s="2" t="s">
        <v>220</v>
      </c>
      <c r="I678" s="2" t="s">
        <v>3878</v>
      </c>
      <c r="J678" s="2" t="s">
        <v>4607</v>
      </c>
      <c r="K678" s="2" t="s">
        <v>216</v>
      </c>
      <c r="L678" s="3">
        <v>31.2</v>
      </c>
      <c r="M678" s="3">
        <v>32.76</v>
      </c>
      <c r="N678" s="3">
        <v>77.99</v>
      </c>
      <c r="O678" s="2" t="s">
        <v>1699</v>
      </c>
      <c r="P678" s="2" t="s">
        <v>538</v>
      </c>
      <c r="Q678" s="2" t="s">
        <v>219</v>
      </c>
      <c r="R678" s="2" t="s">
        <v>220</v>
      </c>
      <c r="S678" s="2" t="s">
        <v>220</v>
      </c>
      <c r="T678" s="2" t="s">
        <v>220</v>
      </c>
      <c r="U678" s="2" t="s">
        <v>220</v>
      </c>
      <c r="V678" s="2" t="s">
        <v>3090</v>
      </c>
      <c r="W678" s="2" t="s">
        <v>225</v>
      </c>
      <c r="X678" s="2" t="s">
        <v>220</v>
      </c>
      <c r="Y678" s="2" t="s">
        <v>582</v>
      </c>
      <c r="Z678" s="4"/>
      <c r="AA678" s="4">
        <f>=ROUNDDOWN({0},0)</f>
      </c>
      <c r="AB678" s="5"/>
      <c r="AC678" s="2" t="s">
        <v>220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220</v>
      </c>
      <c r="BM678" s="7"/>
      <c r="BN678" s="7"/>
      <c r="BO678" s="4"/>
      <c r="BP678" s="8"/>
      <c r="BQ678" s="4"/>
      <c r="BR678" s="8"/>
      <c r="BS678" s="7"/>
      <c r="BT678" s="7"/>
      <c r="BU678" s="2" t="s">
        <v>230</v>
      </c>
      <c r="BV678" s="2" t="s">
        <v>270</v>
      </c>
      <c r="BW678" s="2" t="s">
        <v>220</v>
      </c>
      <c r="BX678" s="2" t="s">
        <v>2844</v>
      </c>
      <c r="BY678" s="2" t="s">
        <v>232</v>
      </c>
      <c r="BZ678" s="2" t="s">
        <v>220</v>
      </c>
      <c r="CA678" s="4"/>
      <c r="CB678" s="8"/>
      <c r="CC678" s="4"/>
      <c r="CD678" s="8"/>
      <c r="CE678" s="7"/>
      <c r="CF678" s="7"/>
      <c r="CG678" s="2" t="s">
        <v>268</v>
      </c>
      <c r="CH678" s="2" t="s">
        <v>270</v>
      </c>
      <c r="CI678" s="2" t="s">
        <v>220</v>
      </c>
      <c r="CJ678" s="2" t="s">
        <v>220</v>
      </c>
      <c r="CK678" s="2" t="s">
        <v>232</v>
      </c>
      <c r="CL678" s="2" t="s">
        <v>220</v>
      </c>
      <c r="CM678" s="4"/>
      <c r="CN678" s="8"/>
      <c r="CO678" s="4"/>
      <c r="CP678" s="8"/>
      <c r="CQ678" s="7"/>
      <c r="CR678" s="7"/>
      <c r="CS678" s="2" t="s">
        <v>230</v>
      </c>
      <c r="CT678" s="2" t="s">
        <v>270</v>
      </c>
      <c r="CU678" s="2" t="s">
        <v>591</v>
      </c>
      <c r="CV678" s="2" t="s">
        <v>220</v>
      </c>
      <c r="CW678" s="2" t="s">
        <v>232</v>
      </c>
      <c r="CX678" s="2" t="s">
        <v>220</v>
      </c>
      <c r="CY678" s="4"/>
      <c r="CZ678" s="8"/>
      <c r="DA678" s="4"/>
      <c r="DB678" s="8"/>
      <c r="DC678" s="7"/>
      <c r="DD678" s="7"/>
      <c r="DE678" s="2" t="s">
        <v>268</v>
      </c>
      <c r="DF678" s="2" t="s">
        <v>270</v>
      </c>
      <c r="DG678" s="2" t="s">
        <v>220</v>
      </c>
      <c r="DH678" s="2" t="s">
        <v>220</v>
      </c>
      <c r="DI678" s="2" t="s">
        <v>232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230</v>
      </c>
      <c r="DR678" s="2" t="s">
        <v>270</v>
      </c>
      <c r="DS678" s="2" t="s">
        <v>4604</v>
      </c>
      <c r="DT678" s="2" t="s">
        <v>220</v>
      </c>
      <c r="DU678" s="2" t="s">
        <v>232</v>
      </c>
      <c r="DV678" s="2" t="s">
        <v>220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270</v>
      </c>
      <c r="EE678" s="2" t="s">
        <v>591</v>
      </c>
      <c r="EF678" s="2" t="s">
        <v>2415</v>
      </c>
      <c r="EG678" s="2" t="s">
        <v>232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268</v>
      </c>
      <c r="EP678" s="2" t="s">
        <v>270</v>
      </c>
      <c r="EQ678" s="2" t="s">
        <v>220</v>
      </c>
      <c r="ER678" s="2" t="s">
        <v>220</v>
      </c>
      <c r="ES678" s="2" t="s">
        <v>232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268</v>
      </c>
      <c r="FB678" s="2" t="s">
        <v>270</v>
      </c>
      <c r="FC678" s="2" t="s">
        <v>220</v>
      </c>
      <c r="FD678" s="2" t="s">
        <v>220</v>
      </c>
      <c r="FE678" s="2" t="s">
        <v>232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268</v>
      </c>
      <c r="FN678" s="2" t="s">
        <v>270</v>
      </c>
      <c r="FO678" s="2" t="s">
        <v>220</v>
      </c>
      <c r="FP678" s="2" t="s">
        <v>220</v>
      </c>
      <c r="FQ678" s="2" t="s">
        <v>232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220</v>
      </c>
      <c r="GA678" s="2" t="s">
        <v>220</v>
      </c>
      <c r="GB678" s="2" t="s">
        <v>220</v>
      </c>
      <c r="GC678" s="2" t="s">
        <v>220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220</v>
      </c>
      <c r="GL678" s="2" t="s">
        <v>220</v>
      </c>
      <c r="GM678" s="2" t="s">
        <v>220</v>
      </c>
      <c r="GN678" s="2" t="s">
        <v>220</v>
      </c>
      <c r="GO678" s="2" t="s">
        <v>220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220</v>
      </c>
      <c r="GY678" s="2" t="s">
        <v>220</v>
      </c>
      <c r="GZ678" s="2" t="s">
        <v>220</v>
      </c>
      <c r="HA678" s="2" t="s">
        <v>220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220</v>
      </c>
      <c r="HJ678" s="2" t="s">
        <v>220</v>
      </c>
      <c r="HK678" s="2" t="s">
        <v>220</v>
      </c>
      <c r="HL678" s="2" t="s">
        <v>220</v>
      </c>
      <c r="HM678" s="2" t="s">
        <v>220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220</v>
      </c>
      <c r="HV678" s="2" t="s">
        <v>220</v>
      </c>
      <c r="HW678" s="2" t="s">
        <v>220</v>
      </c>
      <c r="HX678" s="2" t="s">
        <v>220</v>
      </c>
      <c r="HY678" s="2" t="s">
        <v>220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230</v>
      </c>
      <c r="IH678" s="2" t="s">
        <v>270</v>
      </c>
      <c r="II678" s="2" t="s">
        <v>591</v>
      </c>
      <c r="IJ678" s="2" t="s">
        <v>2402</v>
      </c>
      <c r="IK678" s="2" t="s">
        <v>232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268</v>
      </c>
      <c r="IT678" s="2" t="s">
        <v>270</v>
      </c>
      <c r="IU678" s="2" t="s">
        <v>220</v>
      </c>
      <c r="IV678" s="2" t="s">
        <v>220</v>
      </c>
      <c r="IW678" s="2" t="s">
        <v>232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277</v>
      </c>
      <c r="JF678" s="2" t="s">
        <v>270</v>
      </c>
      <c r="JG678" s="2" t="s">
        <v>220</v>
      </c>
      <c r="JH678" s="2" t="s">
        <v>220</v>
      </c>
      <c r="JI678" s="2" t="s">
        <v>232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254</v>
      </c>
      <c r="JR678" s="2" t="s">
        <v>270</v>
      </c>
      <c r="JS678" s="2" t="s">
        <v>220</v>
      </c>
      <c r="JT678" s="2" t="s">
        <v>220</v>
      </c>
      <c r="JU678" s="2" t="s">
        <v>232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220</v>
      </c>
      <c r="KD678" s="2" t="s">
        <v>220</v>
      </c>
      <c r="KE678" s="2" t="s">
        <v>220</v>
      </c>
      <c r="KF678" s="2" t="s">
        <v>220</v>
      </c>
      <c r="KG678" s="2" t="s">
        <v>220</v>
      </c>
      <c r="KH678" s="2" t="s">
        <v>220</v>
      </c>
      <c r="KI678" s="4"/>
      <c r="KJ678" s="8"/>
      <c r="KK678" s="4"/>
      <c r="KL678" s="8"/>
      <c r="KM678" s="7"/>
      <c r="KN678" s="7"/>
      <c r="KO678" s="2" t="s">
        <v>254</v>
      </c>
      <c r="KP678" s="2" t="s">
        <v>270</v>
      </c>
      <c r="KQ678" s="2" t="s">
        <v>220</v>
      </c>
      <c r="KR678" s="2" t="s">
        <v>220</v>
      </c>
      <c r="KS678" s="2" t="s">
        <v>232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268</v>
      </c>
      <c r="LB678" s="2" t="s">
        <v>217</v>
      </c>
      <c r="LC678" s="2" t="s">
        <v>220</v>
      </c>
      <c r="LD678" s="2" t="s">
        <v>220</v>
      </c>
      <c r="LE678" s="2" t="s">
        <v>232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268</v>
      </c>
      <c r="LN678" s="2" t="s">
        <v>270</v>
      </c>
      <c r="LO678" s="2" t="s">
        <v>220</v>
      </c>
      <c r="LP678" s="2" t="s">
        <v>220</v>
      </c>
      <c r="LQ678" s="2" t="s">
        <v>232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230</v>
      </c>
      <c r="LZ678" s="2" t="s">
        <v>270</v>
      </c>
      <c r="MA678" s="2" t="s">
        <v>220</v>
      </c>
      <c r="MB678" s="2" t="s">
        <v>220</v>
      </c>
      <c r="MC678" s="2" t="s">
        <v>232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277</v>
      </c>
      <c r="ML678" s="2" t="s">
        <v>270</v>
      </c>
      <c r="MM678" s="2" t="s">
        <v>220</v>
      </c>
      <c r="MN678" s="2" t="s">
        <v>220</v>
      </c>
      <c r="MO678" s="2" t="s">
        <v>232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230</v>
      </c>
      <c r="MX678" s="2" t="s">
        <v>270</v>
      </c>
      <c r="MY678" s="2" t="s">
        <v>648</v>
      </c>
      <c r="MZ678" s="2" t="s">
        <v>1660</v>
      </c>
      <c r="NA678" s="2" t="s">
        <v>232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220</v>
      </c>
      <c r="NJ678" s="2" t="s">
        <v>220</v>
      </c>
      <c r="NK678" s="2" t="s">
        <v>220</v>
      </c>
      <c r="NL678" s="2" t="s">
        <v>220</v>
      </c>
      <c r="NM678" s="2" t="s">
        <v>220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230</v>
      </c>
      <c r="NV678" s="2" t="s">
        <v>270</v>
      </c>
      <c r="NW678" s="2" t="s">
        <v>1658</v>
      </c>
      <c r="NX678" s="2" t="s">
        <v>4608</v>
      </c>
      <c r="NY678" s="2" t="s">
        <v>232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220</v>
      </c>
      <c r="OI678" s="2" t="s">
        <v>220</v>
      </c>
      <c r="OJ678" s="2" t="s">
        <v>220</v>
      </c>
      <c r="OK678" s="2" t="s">
        <v>220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220</v>
      </c>
      <c r="OU678" s="2" t="s">
        <v>220</v>
      </c>
      <c r="OV678" s="2" t="s">
        <v>220</v>
      </c>
      <c r="OW678" s="2" t="s">
        <v>220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220</v>
      </c>
      <c r="PF678" s="2" t="s">
        <v>220</v>
      </c>
      <c r="PG678" s="2" t="s">
        <v>220</v>
      </c>
      <c r="PH678" s="2" t="s">
        <v>220</v>
      </c>
      <c r="PI678" s="2" t="s">
        <v>220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268</v>
      </c>
      <c r="PR678" s="2" t="s">
        <v>270</v>
      </c>
      <c r="PS678" s="2" t="s">
        <v>220</v>
      </c>
      <c r="PT678" s="2" t="s">
        <v>220</v>
      </c>
      <c r="PU678" s="2" t="s">
        <v>232</v>
      </c>
      <c r="PV678" s="2" t="s">
        <v>220</v>
      </c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</row>
    <row r="679">
      <c r="A679" s="2" t="s">
        <v>4609</v>
      </c>
      <c r="B679" s="2" t="s">
        <v>209</v>
      </c>
      <c r="C679" s="2" t="s">
        <v>4601</v>
      </c>
      <c r="D679" s="2" t="s">
        <v>2673</v>
      </c>
      <c r="E679" s="2" t="s">
        <v>2674</v>
      </c>
      <c r="F679" s="2" t="s">
        <v>4610</v>
      </c>
      <c r="G679" s="2" t="s">
        <v>220</v>
      </c>
      <c r="H679" s="2" t="s">
        <v>220</v>
      </c>
      <c r="I679" s="2" t="s">
        <v>3875</v>
      </c>
      <c r="J679" s="2" t="s">
        <v>2677</v>
      </c>
      <c r="K679" s="2" t="s">
        <v>1528</v>
      </c>
      <c r="L679" s="3">
        <v>43.2</v>
      </c>
      <c r="M679" s="3">
        <v>45.36</v>
      </c>
      <c r="N679" s="3">
        <v>107.99</v>
      </c>
      <c r="O679" s="2" t="s">
        <v>1699</v>
      </c>
      <c r="P679" s="2" t="s">
        <v>538</v>
      </c>
      <c r="Q679" s="2" t="s">
        <v>219</v>
      </c>
      <c r="R679" s="2" t="s">
        <v>220</v>
      </c>
      <c r="S679" s="2" t="s">
        <v>220</v>
      </c>
      <c r="T679" s="2" t="s">
        <v>220</v>
      </c>
      <c r="U679" s="2" t="s">
        <v>220</v>
      </c>
      <c r="V679" s="2" t="s">
        <v>3326</v>
      </c>
      <c r="W679" s="2" t="s">
        <v>225</v>
      </c>
      <c r="X679" s="2" t="s">
        <v>845</v>
      </c>
      <c r="Y679" s="2" t="s">
        <v>582</v>
      </c>
      <c r="Z679" s="4"/>
      <c r="AA679" s="4">
        <f>=ROUNDDOWN({0},0)</f>
      </c>
      <c r="AB679" s="5"/>
      <c r="AC679" s="2" t="s">
        <v>220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220</v>
      </c>
      <c r="BM679" s="7"/>
      <c r="BN679" s="7"/>
      <c r="BO679" s="4"/>
      <c r="BP679" s="8"/>
      <c r="BQ679" s="4"/>
      <c r="BR679" s="8"/>
      <c r="BS679" s="7"/>
      <c r="BT679" s="7"/>
      <c r="BU679" s="2" t="s">
        <v>230</v>
      </c>
      <c r="BV679" s="2" t="s">
        <v>270</v>
      </c>
      <c r="BW679" s="2" t="s">
        <v>220</v>
      </c>
      <c r="BX679" s="2" t="s">
        <v>1461</v>
      </c>
      <c r="BY679" s="2" t="s">
        <v>232</v>
      </c>
      <c r="BZ679" s="2" t="s">
        <v>220</v>
      </c>
      <c r="CA679" s="4"/>
      <c r="CB679" s="8"/>
      <c r="CC679" s="4"/>
      <c r="CD679" s="8"/>
      <c r="CE679" s="7"/>
      <c r="CF679" s="7"/>
      <c r="CG679" s="2" t="s">
        <v>268</v>
      </c>
      <c r="CH679" s="2" t="s">
        <v>270</v>
      </c>
      <c r="CI679" s="2" t="s">
        <v>220</v>
      </c>
      <c r="CJ679" s="2" t="s">
        <v>220</v>
      </c>
      <c r="CK679" s="2" t="s">
        <v>232</v>
      </c>
      <c r="CL679" s="2" t="s">
        <v>220</v>
      </c>
      <c r="CM679" s="4"/>
      <c r="CN679" s="8"/>
      <c r="CO679" s="4"/>
      <c r="CP679" s="8"/>
      <c r="CQ679" s="7"/>
      <c r="CR679" s="7"/>
      <c r="CS679" s="2" t="s">
        <v>230</v>
      </c>
      <c r="CT679" s="2" t="s">
        <v>270</v>
      </c>
      <c r="CU679" s="2" t="s">
        <v>591</v>
      </c>
      <c r="CV679" s="2" t="s">
        <v>220</v>
      </c>
      <c r="CW679" s="2" t="s">
        <v>232</v>
      </c>
      <c r="CX679" s="2" t="s">
        <v>220</v>
      </c>
      <c r="CY679" s="4"/>
      <c r="CZ679" s="8"/>
      <c r="DA679" s="4"/>
      <c r="DB679" s="8"/>
      <c r="DC679" s="7"/>
      <c r="DD679" s="7"/>
      <c r="DE679" s="2" t="s">
        <v>277</v>
      </c>
      <c r="DF679" s="2" t="s">
        <v>270</v>
      </c>
      <c r="DG679" s="2" t="s">
        <v>220</v>
      </c>
      <c r="DH679" s="2" t="s">
        <v>220</v>
      </c>
      <c r="DI679" s="2" t="s">
        <v>232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230</v>
      </c>
      <c r="DR679" s="2" t="s">
        <v>270</v>
      </c>
      <c r="DS679" s="2" t="s">
        <v>4604</v>
      </c>
      <c r="DT679" s="2" t="s">
        <v>220</v>
      </c>
      <c r="DU679" s="2" t="s">
        <v>232</v>
      </c>
      <c r="DV679" s="2" t="s">
        <v>220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270</v>
      </c>
      <c r="EE679" s="2" t="s">
        <v>586</v>
      </c>
      <c r="EF679" s="2" t="s">
        <v>588</v>
      </c>
      <c r="EG679" s="2" t="s">
        <v>232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268</v>
      </c>
      <c r="EP679" s="2" t="s">
        <v>270</v>
      </c>
      <c r="EQ679" s="2" t="s">
        <v>220</v>
      </c>
      <c r="ER679" s="2" t="s">
        <v>220</v>
      </c>
      <c r="ES679" s="2" t="s">
        <v>232</v>
      </c>
      <c r="ET679" s="2" t="s">
        <v>220</v>
      </c>
      <c r="EU679" s="4"/>
      <c r="EV679" s="8"/>
      <c r="EW679" s="4"/>
      <c r="EX679" s="8"/>
      <c r="EY679" s="7"/>
      <c r="EZ679" s="7"/>
      <c r="FA679" s="2" t="s">
        <v>268</v>
      </c>
      <c r="FB679" s="2" t="s">
        <v>270</v>
      </c>
      <c r="FC679" s="2" t="s">
        <v>220</v>
      </c>
      <c r="FD679" s="2" t="s">
        <v>220</v>
      </c>
      <c r="FE679" s="2" t="s">
        <v>232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268</v>
      </c>
      <c r="FN679" s="2" t="s">
        <v>270</v>
      </c>
      <c r="FO679" s="2" t="s">
        <v>220</v>
      </c>
      <c r="FP679" s="2" t="s">
        <v>220</v>
      </c>
      <c r="FQ679" s="2" t="s">
        <v>232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277</v>
      </c>
      <c r="FZ679" s="2" t="s">
        <v>217</v>
      </c>
      <c r="GA679" s="2" t="s">
        <v>220</v>
      </c>
      <c r="GB679" s="2" t="s">
        <v>220</v>
      </c>
      <c r="GC679" s="2" t="s">
        <v>232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220</v>
      </c>
      <c r="GL679" s="2" t="s">
        <v>220</v>
      </c>
      <c r="GM679" s="2" t="s">
        <v>220</v>
      </c>
      <c r="GN679" s="2" t="s">
        <v>220</v>
      </c>
      <c r="GO679" s="2" t="s">
        <v>220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268</v>
      </c>
      <c r="GX679" s="2" t="s">
        <v>270</v>
      </c>
      <c r="GY679" s="2" t="s">
        <v>220</v>
      </c>
      <c r="GZ679" s="2" t="s">
        <v>220</v>
      </c>
      <c r="HA679" s="2" t="s">
        <v>232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268</v>
      </c>
      <c r="HJ679" s="2" t="s">
        <v>270</v>
      </c>
      <c r="HK679" s="2" t="s">
        <v>220</v>
      </c>
      <c r="HL679" s="2" t="s">
        <v>220</v>
      </c>
      <c r="HM679" s="2" t="s">
        <v>232</v>
      </c>
      <c r="HN679" s="2" t="s">
        <v>220</v>
      </c>
      <c r="HO679" s="4"/>
      <c r="HP679" s="8"/>
      <c r="HQ679" s="4"/>
      <c r="HR679" s="8"/>
      <c r="HS679" s="7"/>
      <c r="HT679" s="7"/>
      <c r="HU679" s="2" t="s">
        <v>220</v>
      </c>
      <c r="HV679" s="2" t="s">
        <v>220</v>
      </c>
      <c r="HW679" s="2" t="s">
        <v>220</v>
      </c>
      <c r="HX679" s="2" t="s">
        <v>220</v>
      </c>
      <c r="HY679" s="2" t="s">
        <v>220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270</v>
      </c>
      <c r="II679" s="2" t="s">
        <v>591</v>
      </c>
      <c r="IJ679" s="2" t="s">
        <v>4611</v>
      </c>
      <c r="IK679" s="2" t="s">
        <v>232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268</v>
      </c>
      <c r="IT679" s="2" t="s">
        <v>270</v>
      </c>
      <c r="IU679" s="2" t="s">
        <v>220</v>
      </c>
      <c r="IV679" s="2" t="s">
        <v>220</v>
      </c>
      <c r="IW679" s="2" t="s">
        <v>232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254</v>
      </c>
      <c r="JF679" s="2" t="s">
        <v>270</v>
      </c>
      <c r="JG679" s="2" t="s">
        <v>220</v>
      </c>
      <c r="JH679" s="2" t="s">
        <v>220</v>
      </c>
      <c r="JI679" s="2" t="s">
        <v>232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254</v>
      </c>
      <c r="JR679" s="2" t="s">
        <v>270</v>
      </c>
      <c r="JS679" s="2" t="s">
        <v>220</v>
      </c>
      <c r="JT679" s="2" t="s">
        <v>220</v>
      </c>
      <c r="JU679" s="2" t="s">
        <v>232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268</v>
      </c>
      <c r="KD679" s="2" t="s">
        <v>270</v>
      </c>
      <c r="KE679" s="2" t="s">
        <v>220</v>
      </c>
      <c r="KF679" s="2" t="s">
        <v>220</v>
      </c>
      <c r="KG679" s="2" t="s">
        <v>232</v>
      </c>
      <c r="KH679" s="2" t="s">
        <v>220</v>
      </c>
      <c r="KI679" s="4"/>
      <c r="KJ679" s="8"/>
      <c r="KK679" s="4"/>
      <c r="KL679" s="8"/>
      <c r="KM679" s="7"/>
      <c r="KN679" s="7"/>
      <c r="KO679" s="2" t="s">
        <v>254</v>
      </c>
      <c r="KP679" s="2" t="s">
        <v>270</v>
      </c>
      <c r="KQ679" s="2" t="s">
        <v>220</v>
      </c>
      <c r="KR679" s="2" t="s">
        <v>220</v>
      </c>
      <c r="KS679" s="2" t="s">
        <v>232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268</v>
      </c>
      <c r="LB679" s="2" t="s">
        <v>270</v>
      </c>
      <c r="LC679" s="2" t="s">
        <v>220</v>
      </c>
      <c r="LD679" s="2" t="s">
        <v>220</v>
      </c>
      <c r="LE679" s="2" t="s">
        <v>232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268</v>
      </c>
      <c r="LN679" s="2" t="s">
        <v>270</v>
      </c>
      <c r="LO679" s="2" t="s">
        <v>220</v>
      </c>
      <c r="LP679" s="2" t="s">
        <v>220</v>
      </c>
      <c r="LQ679" s="2" t="s">
        <v>232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270</v>
      </c>
      <c r="MA679" s="2" t="s">
        <v>220</v>
      </c>
      <c r="MB679" s="2" t="s">
        <v>220</v>
      </c>
      <c r="MC679" s="2" t="s">
        <v>232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277</v>
      </c>
      <c r="ML679" s="2" t="s">
        <v>270</v>
      </c>
      <c r="MM679" s="2" t="s">
        <v>220</v>
      </c>
      <c r="MN679" s="2" t="s">
        <v>220</v>
      </c>
      <c r="MO679" s="2" t="s">
        <v>232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230</v>
      </c>
      <c r="MX679" s="2" t="s">
        <v>270</v>
      </c>
      <c r="MY679" s="2" t="s">
        <v>648</v>
      </c>
      <c r="MZ679" s="2" t="s">
        <v>1658</v>
      </c>
      <c r="NA679" s="2" t="s">
        <v>232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220</v>
      </c>
      <c r="NJ679" s="2" t="s">
        <v>220</v>
      </c>
      <c r="NK679" s="2" t="s">
        <v>220</v>
      </c>
      <c r="NL679" s="2" t="s">
        <v>220</v>
      </c>
      <c r="NM679" s="2" t="s">
        <v>220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270</v>
      </c>
      <c r="NW679" s="2" t="s">
        <v>1658</v>
      </c>
      <c r="NX679" s="2" t="s">
        <v>4612</v>
      </c>
      <c r="NY679" s="2" t="s">
        <v>232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220</v>
      </c>
      <c r="OI679" s="2" t="s">
        <v>220</v>
      </c>
      <c r="OJ679" s="2" t="s">
        <v>220</v>
      </c>
      <c r="OK679" s="2" t="s">
        <v>220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277</v>
      </c>
      <c r="OT679" s="2" t="s">
        <v>270</v>
      </c>
      <c r="OU679" s="2" t="s">
        <v>220</v>
      </c>
      <c r="OV679" s="2" t="s">
        <v>220</v>
      </c>
      <c r="OW679" s="2" t="s">
        <v>232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220</v>
      </c>
      <c r="PF679" s="2" t="s">
        <v>220</v>
      </c>
      <c r="PG679" s="2" t="s">
        <v>220</v>
      </c>
      <c r="PH679" s="2" t="s">
        <v>220</v>
      </c>
      <c r="PI679" s="2" t="s">
        <v>220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268</v>
      </c>
      <c r="PR679" s="2" t="s">
        <v>270</v>
      </c>
      <c r="PS679" s="2" t="s">
        <v>220</v>
      </c>
      <c r="PT679" s="2" t="s">
        <v>220</v>
      </c>
      <c r="PU679" s="2" t="s">
        <v>232</v>
      </c>
      <c r="PV679" s="2" t="s">
        <v>220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</row>
    <row r="680">
      <c r="A680" s="16" t="s">
        <v>4613</v>
      </c>
      <c r="B680" s="9" t="s">
        <v>220</v>
      </c>
      <c r="C680" s="9" t="s">
        <v>220</v>
      </c>
      <c r="D680" s="9" t="s">
        <v>220</v>
      </c>
      <c r="E680" s="9" t="s">
        <v>220</v>
      </c>
      <c r="F680" s="9" t="s">
        <v>220</v>
      </c>
      <c r="G680" s="9" t="s">
        <v>220</v>
      </c>
      <c r="H680" s="9" t="s">
        <v>220</v>
      </c>
      <c r="I680" s="9" t="s">
        <v>220</v>
      </c>
      <c r="J680" s="9" t="s">
        <v>220</v>
      </c>
      <c r="K680" s="9" t="s">
        <v>220</v>
      </c>
      <c r="L680" s="10"/>
      <c r="M680" s="10"/>
      <c r="N680" s="10"/>
      <c r="O680" s="9" t="s">
        <v>220</v>
      </c>
      <c r="P680" s="9" t="s">
        <v>220</v>
      </c>
      <c r="Q680" s="9" t="s">
        <v>220</v>
      </c>
      <c r="R680" s="9" t="s">
        <v>220</v>
      </c>
      <c r="S680" s="9" t="s">
        <v>220</v>
      </c>
      <c r="T680" s="9" t="s">
        <v>220</v>
      </c>
      <c r="U680" s="9" t="s">
        <v>220</v>
      </c>
      <c r="V680" s="9" t="s">
        <v>220</v>
      </c>
      <c r="W680" s="9" t="s">
        <v>220</v>
      </c>
      <c r="X680" s="9" t="s">
        <v>220</v>
      </c>
      <c r="Y680" s="9" t="s">
        <v>220</v>
      </c>
      <c r="Z680" s="11">
        <v>107548</v>
      </c>
      <c r="AA680" s="11">
        <f>=ROUNDDOWN({0},0)</f>
      </c>
      <c r="AB680" s="12">
        <v>4215.6</v>
      </c>
      <c r="AC680" s="9" t="s">
        <v>220</v>
      </c>
      <c r="AD680" s="11"/>
      <c r="AE680" s="11">
        <v>85002</v>
      </c>
      <c r="AF680" s="13"/>
      <c r="AG680" s="13"/>
      <c r="AH680" s="14"/>
      <c r="AI680" s="11"/>
      <c r="AJ680" s="11">
        <f>=ROUNDDOWN({0},0)</f>
      </c>
      <c r="AK680" s="12"/>
      <c r="AL680" s="9" t="s">
        <v>220</v>
      </c>
      <c r="AM680" s="11"/>
      <c r="AN680" s="11">
        <v>350</v>
      </c>
      <c r="AO680" s="14"/>
      <c r="AP680" s="11">
        <v>6772</v>
      </c>
      <c r="AQ680" s="15">
        <v>525658.58</v>
      </c>
      <c r="AR680" s="11">
        <v>8089</v>
      </c>
      <c r="AS680" s="15">
        <v>565427.04</v>
      </c>
      <c r="AT680" s="14">
        <v>-0.1628</v>
      </c>
      <c r="AU680" s="14">
        <v>-0.0703</v>
      </c>
      <c r="AV680" s="11">
        <v>6772</v>
      </c>
      <c r="AW680" s="15">
        <v>525658.58</v>
      </c>
      <c r="AX680" s="11">
        <v>8089</v>
      </c>
      <c r="AY680" s="15">
        <v>565427.04</v>
      </c>
      <c r="AZ680" s="14">
        <v>-0.1628</v>
      </c>
      <c r="BA680" s="14">
        <v>-0.0703</v>
      </c>
      <c r="BB680" s="14"/>
      <c r="BC680" s="11">
        <v>6772</v>
      </c>
      <c r="BD680" s="15">
        <v>525658.58</v>
      </c>
      <c r="BE680" s="11">
        <v>8089</v>
      </c>
      <c r="BF680" s="15">
        <v>565427.04</v>
      </c>
      <c r="BG680" s="14">
        <v>-0.1628</v>
      </c>
      <c r="BH680" s="14">
        <v>-0.0703</v>
      </c>
      <c r="BI680" s="14"/>
      <c r="BJ680" s="11"/>
      <c r="BK680" s="15"/>
      <c r="BL680" s="9" t="s">
        <v>220</v>
      </c>
      <c r="BM680" s="14"/>
      <c r="BN680" s="14"/>
      <c r="BO680" s="11">
        <v>1745</v>
      </c>
      <c r="BP680" s="15">
        <v>127143.62</v>
      </c>
      <c r="BQ680" s="11">
        <v>2456</v>
      </c>
      <c r="BR680" s="15">
        <v>164673.28</v>
      </c>
      <c r="BS680" s="14">
        <v>-0.2895</v>
      </c>
      <c r="BT680" s="14">
        <v>-0.2279</v>
      </c>
      <c r="BU680" s="9" t="s">
        <v>220</v>
      </c>
      <c r="BV680" s="9" t="s">
        <v>220</v>
      </c>
      <c r="BW680" s="9" t="s">
        <v>220</v>
      </c>
      <c r="BX680" s="9" t="s">
        <v>220</v>
      </c>
      <c r="BY680" s="9" t="s">
        <v>220</v>
      </c>
      <c r="BZ680" s="9" t="s">
        <v>220</v>
      </c>
      <c r="CA680" s="11">
        <v>973</v>
      </c>
      <c r="CB680" s="15">
        <v>104215.44</v>
      </c>
      <c r="CC680" s="11">
        <v>744</v>
      </c>
      <c r="CD680" s="15">
        <v>68637.61</v>
      </c>
      <c r="CE680" s="14">
        <v>0.3078</v>
      </c>
      <c r="CF680" s="14">
        <v>0.5183</v>
      </c>
      <c r="CG680" s="9" t="s">
        <v>220</v>
      </c>
      <c r="CH680" s="9" t="s">
        <v>220</v>
      </c>
      <c r="CI680" s="9" t="s">
        <v>220</v>
      </c>
      <c r="CJ680" s="9" t="s">
        <v>220</v>
      </c>
      <c r="CK680" s="9" t="s">
        <v>220</v>
      </c>
      <c r="CL680" s="9" t="s">
        <v>220</v>
      </c>
      <c r="CM680" s="11">
        <v>1166</v>
      </c>
      <c r="CN680" s="15">
        <v>73971.47</v>
      </c>
      <c r="CO680" s="11">
        <v>1208</v>
      </c>
      <c r="CP680" s="15">
        <v>79581.85</v>
      </c>
      <c r="CQ680" s="14">
        <v>-0.0348</v>
      </c>
      <c r="CR680" s="14">
        <v>-0.0705</v>
      </c>
      <c r="CS680" s="9" t="s">
        <v>220</v>
      </c>
      <c r="CT680" s="9" t="s">
        <v>220</v>
      </c>
      <c r="CU680" s="9" t="s">
        <v>220</v>
      </c>
      <c r="CV680" s="9" t="s">
        <v>220</v>
      </c>
      <c r="CW680" s="9" t="s">
        <v>220</v>
      </c>
      <c r="CX680" s="9" t="s">
        <v>220</v>
      </c>
      <c r="CY680" s="11">
        <v>810</v>
      </c>
      <c r="CZ680" s="15">
        <v>58530.85</v>
      </c>
      <c r="DA680" s="11">
        <v>442</v>
      </c>
      <c r="DB680" s="15">
        <v>25840.01</v>
      </c>
      <c r="DC680" s="14">
        <v>0.8326</v>
      </c>
      <c r="DD680" s="14">
        <v>1.2651</v>
      </c>
      <c r="DE680" s="9" t="s">
        <v>220</v>
      </c>
      <c r="DF680" s="9" t="s">
        <v>220</v>
      </c>
      <c r="DG680" s="9" t="s">
        <v>220</v>
      </c>
      <c r="DH680" s="9" t="s">
        <v>220</v>
      </c>
      <c r="DI680" s="9" t="s">
        <v>220</v>
      </c>
      <c r="DJ680" s="9" t="s">
        <v>220</v>
      </c>
      <c r="DK680" s="11">
        <v>550</v>
      </c>
      <c r="DL680" s="15">
        <v>47573.89</v>
      </c>
      <c r="DM680" s="11">
        <v>710</v>
      </c>
      <c r="DN680" s="15">
        <v>57849.99</v>
      </c>
      <c r="DO680" s="14">
        <v>-0.2254</v>
      </c>
      <c r="DP680" s="14">
        <v>-0.1776</v>
      </c>
      <c r="DQ680" s="9" t="s">
        <v>220</v>
      </c>
      <c r="DR680" s="9" t="s">
        <v>220</v>
      </c>
      <c r="DS680" s="9" t="s">
        <v>220</v>
      </c>
      <c r="DT680" s="9" t="s">
        <v>220</v>
      </c>
      <c r="DU680" s="9" t="s">
        <v>220</v>
      </c>
      <c r="DV680" s="9" t="s">
        <v>220</v>
      </c>
      <c r="DW680" s="11">
        <v>525</v>
      </c>
      <c r="DX680" s="15">
        <v>42628.17</v>
      </c>
      <c r="DY680" s="11">
        <v>942</v>
      </c>
      <c r="DZ680" s="15">
        <v>62694.86</v>
      </c>
      <c r="EA680" s="14">
        <v>-0.4427</v>
      </c>
      <c r="EB680" s="14">
        <v>-0.3201</v>
      </c>
      <c r="EC680" s="9" t="s">
        <v>220</v>
      </c>
      <c r="ED680" s="9" t="s">
        <v>220</v>
      </c>
      <c r="EE680" s="9" t="s">
        <v>220</v>
      </c>
      <c r="EF680" s="9" t="s">
        <v>220</v>
      </c>
      <c r="EG680" s="9" t="s">
        <v>220</v>
      </c>
      <c r="EH680" s="9" t="s">
        <v>220</v>
      </c>
      <c r="EI680" s="11">
        <v>505</v>
      </c>
      <c r="EJ680" s="15">
        <v>34983.74</v>
      </c>
      <c r="EK680" s="11">
        <v>821</v>
      </c>
      <c r="EL680" s="15">
        <v>50550.8</v>
      </c>
      <c r="EM680" s="14">
        <v>-0.3849</v>
      </c>
      <c r="EN680" s="14">
        <v>-0.3079</v>
      </c>
      <c r="EO680" s="9" t="s">
        <v>220</v>
      </c>
      <c r="EP680" s="9" t="s">
        <v>220</v>
      </c>
      <c r="EQ680" s="9" t="s">
        <v>220</v>
      </c>
      <c r="ER680" s="9" t="s">
        <v>220</v>
      </c>
      <c r="ES680" s="9" t="s">
        <v>220</v>
      </c>
      <c r="ET680" s="9" t="s">
        <v>220</v>
      </c>
      <c r="EU680" s="11">
        <v>319</v>
      </c>
      <c r="EV680" s="15">
        <v>23931.08</v>
      </c>
      <c r="EW680" s="11">
        <v>325</v>
      </c>
      <c r="EX680" s="15">
        <v>22422.44</v>
      </c>
      <c r="EY680" s="14">
        <v>-0.0185</v>
      </c>
      <c r="EZ680" s="14">
        <v>0.0673</v>
      </c>
      <c r="FA680" s="9" t="s">
        <v>220</v>
      </c>
      <c r="FB680" s="9" t="s">
        <v>220</v>
      </c>
      <c r="FC680" s="9" t="s">
        <v>220</v>
      </c>
      <c r="FD680" s="9" t="s">
        <v>220</v>
      </c>
      <c r="FE680" s="9" t="s">
        <v>220</v>
      </c>
      <c r="FF680" s="9" t="s">
        <v>220</v>
      </c>
      <c r="FG680" s="11">
        <v>42</v>
      </c>
      <c r="FH680" s="15">
        <v>3453.85</v>
      </c>
      <c r="FI680" s="11">
        <v>222</v>
      </c>
      <c r="FJ680" s="15">
        <v>17902.68</v>
      </c>
      <c r="FK680" s="14">
        <v>-0.8108</v>
      </c>
      <c r="FL680" s="14">
        <v>-0.8071</v>
      </c>
      <c r="FM680" s="9" t="s">
        <v>220</v>
      </c>
      <c r="FN680" s="9" t="s">
        <v>220</v>
      </c>
      <c r="FO680" s="9" t="s">
        <v>220</v>
      </c>
      <c r="FP680" s="9" t="s">
        <v>220</v>
      </c>
      <c r="FQ680" s="9" t="s">
        <v>220</v>
      </c>
      <c r="FR680" s="9" t="s">
        <v>220</v>
      </c>
      <c r="FS680" s="11">
        <v>27</v>
      </c>
      <c r="FT680" s="15">
        <v>1979.05</v>
      </c>
      <c r="FU680" s="11">
        <v>25</v>
      </c>
      <c r="FV680" s="15">
        <v>1841.07</v>
      </c>
      <c r="FW680" s="14">
        <v>0.08</v>
      </c>
      <c r="FX680" s="14">
        <v>0.0749</v>
      </c>
      <c r="FY680" s="9" t="s">
        <v>220</v>
      </c>
      <c r="FZ680" s="9" t="s">
        <v>220</v>
      </c>
      <c r="GA680" s="9" t="s">
        <v>220</v>
      </c>
      <c r="GB680" s="9" t="s">
        <v>220</v>
      </c>
      <c r="GC680" s="9" t="s">
        <v>220</v>
      </c>
      <c r="GD680" s="9" t="s">
        <v>220</v>
      </c>
      <c r="GE680" s="11">
        <v>23</v>
      </c>
      <c r="GF680" s="15">
        <v>1426.39</v>
      </c>
      <c r="GG680" s="11">
        <v>12</v>
      </c>
      <c r="GH680" s="15">
        <v>571.33</v>
      </c>
      <c r="GI680" s="14">
        <v>0.9167</v>
      </c>
      <c r="GJ680" s="14">
        <v>1.4966</v>
      </c>
      <c r="GK680" s="9" t="s">
        <v>220</v>
      </c>
      <c r="GL680" s="9" t="s">
        <v>220</v>
      </c>
      <c r="GM680" s="9" t="s">
        <v>220</v>
      </c>
      <c r="GN680" s="9" t="s">
        <v>220</v>
      </c>
      <c r="GO680" s="9" t="s">
        <v>220</v>
      </c>
      <c r="GP680" s="9" t="s">
        <v>220</v>
      </c>
      <c r="GQ680" s="11">
        <v>21</v>
      </c>
      <c r="GR680" s="15">
        <v>1383.92</v>
      </c>
      <c r="GS680" s="11">
        <v>41</v>
      </c>
      <c r="GT680" s="15">
        <v>2492.88</v>
      </c>
      <c r="GU680" s="14">
        <v>-0.4878</v>
      </c>
      <c r="GV680" s="14">
        <v>-0.4449</v>
      </c>
      <c r="GW680" s="9" t="s">
        <v>220</v>
      </c>
      <c r="GX680" s="9" t="s">
        <v>220</v>
      </c>
      <c r="GY680" s="9" t="s">
        <v>220</v>
      </c>
      <c r="GZ680" s="9" t="s">
        <v>220</v>
      </c>
      <c r="HA680" s="9" t="s">
        <v>220</v>
      </c>
      <c r="HB680" s="9" t="s">
        <v>220</v>
      </c>
      <c r="HC680" s="11">
        <v>17</v>
      </c>
      <c r="HD680" s="15">
        <v>979.04</v>
      </c>
      <c r="HE680" s="11">
        <v>24</v>
      </c>
      <c r="HF680" s="15">
        <v>1835.86</v>
      </c>
      <c r="HG680" s="14">
        <v>-0.2917</v>
      </c>
      <c r="HH680" s="14">
        <v>-0.4667</v>
      </c>
      <c r="HI680" s="9" t="s">
        <v>220</v>
      </c>
      <c r="HJ680" s="9" t="s">
        <v>220</v>
      </c>
      <c r="HK680" s="9" t="s">
        <v>220</v>
      </c>
      <c r="HL680" s="9" t="s">
        <v>220</v>
      </c>
      <c r="HM680" s="9" t="s">
        <v>220</v>
      </c>
      <c r="HN680" s="9" t="s">
        <v>220</v>
      </c>
      <c r="HO680" s="11">
        <v>8</v>
      </c>
      <c r="HP680" s="15">
        <v>778.45</v>
      </c>
      <c r="HQ680" s="11">
        <v>9</v>
      </c>
      <c r="HR680" s="15">
        <v>773.51</v>
      </c>
      <c r="HS680" s="14">
        <v>-0.1111</v>
      </c>
      <c r="HT680" s="14">
        <v>0.0064</v>
      </c>
      <c r="HU680" s="9" t="s">
        <v>220</v>
      </c>
      <c r="HV680" s="9" t="s">
        <v>220</v>
      </c>
      <c r="HW680" s="9" t="s">
        <v>220</v>
      </c>
      <c r="HX680" s="9" t="s">
        <v>220</v>
      </c>
      <c r="HY680" s="9" t="s">
        <v>220</v>
      </c>
      <c r="HZ680" s="9" t="s">
        <v>220</v>
      </c>
      <c r="IA680" s="11">
        <v>9</v>
      </c>
      <c r="IB680" s="15">
        <v>749.91</v>
      </c>
      <c r="IC680" s="11">
        <v>3</v>
      </c>
      <c r="ID680" s="15">
        <v>327.47</v>
      </c>
      <c r="IE680" s="14">
        <v>2</v>
      </c>
      <c r="IF680" s="14">
        <v>1.29</v>
      </c>
      <c r="IG680" s="9" t="s">
        <v>220</v>
      </c>
      <c r="IH680" s="9" t="s">
        <v>220</v>
      </c>
      <c r="II680" s="9" t="s">
        <v>220</v>
      </c>
      <c r="IJ680" s="9" t="s">
        <v>220</v>
      </c>
      <c r="IK680" s="9" t="s">
        <v>220</v>
      </c>
      <c r="IL680" s="9" t="s">
        <v>220</v>
      </c>
      <c r="IM680" s="11">
        <v>8</v>
      </c>
      <c r="IN680" s="15">
        <v>534.97</v>
      </c>
      <c r="IO680" s="11">
        <v>10</v>
      </c>
      <c r="IP680" s="15">
        <v>622.07</v>
      </c>
      <c r="IQ680" s="14">
        <v>-0.2</v>
      </c>
      <c r="IR680" s="14">
        <v>-0.14</v>
      </c>
      <c r="IS680" s="9" t="s">
        <v>220</v>
      </c>
      <c r="IT680" s="9" t="s">
        <v>220</v>
      </c>
      <c r="IU680" s="9" t="s">
        <v>220</v>
      </c>
      <c r="IV680" s="9" t="s">
        <v>220</v>
      </c>
      <c r="IW680" s="9" t="s">
        <v>220</v>
      </c>
      <c r="IX680" s="9" t="s">
        <v>220</v>
      </c>
      <c r="IY680" s="11">
        <v>7</v>
      </c>
      <c r="IZ680" s="15">
        <v>436.83</v>
      </c>
      <c r="JA680" s="11">
        <v>11</v>
      </c>
      <c r="JB680" s="15">
        <v>909.56</v>
      </c>
      <c r="JC680" s="14">
        <v>-0.3636</v>
      </c>
      <c r="JD680" s="14">
        <v>-0.5197</v>
      </c>
      <c r="JE680" s="9" t="s">
        <v>220</v>
      </c>
      <c r="JF680" s="9" t="s">
        <v>220</v>
      </c>
      <c r="JG680" s="9" t="s">
        <v>220</v>
      </c>
      <c r="JH680" s="9" t="s">
        <v>220</v>
      </c>
      <c r="JI680" s="9" t="s">
        <v>220</v>
      </c>
      <c r="JJ680" s="9" t="s">
        <v>220</v>
      </c>
      <c r="JK680" s="11">
        <v>6</v>
      </c>
      <c r="JL680" s="15">
        <v>245.06</v>
      </c>
      <c r="JM680" s="11">
        <v>13</v>
      </c>
      <c r="JN680" s="15">
        <v>714.99</v>
      </c>
      <c r="JO680" s="14">
        <v>-0.5385</v>
      </c>
      <c r="JP680" s="14">
        <v>-0.6573</v>
      </c>
      <c r="JQ680" s="9" t="s">
        <v>220</v>
      </c>
      <c r="JR680" s="9" t="s">
        <v>220</v>
      </c>
      <c r="JS680" s="9" t="s">
        <v>220</v>
      </c>
      <c r="JT680" s="9" t="s">
        <v>220</v>
      </c>
      <c r="JU680" s="9" t="s">
        <v>220</v>
      </c>
      <c r="JV680" s="9" t="s">
        <v>220</v>
      </c>
      <c r="JW680" s="11">
        <v>3</v>
      </c>
      <c r="JX680" s="15">
        <v>244.12</v>
      </c>
      <c r="JY680" s="11">
        <v>8</v>
      </c>
      <c r="JZ680" s="15">
        <v>607.26</v>
      </c>
      <c r="KA680" s="14">
        <v>-0.625</v>
      </c>
      <c r="KB680" s="14">
        <v>-0.598</v>
      </c>
      <c r="KC680" s="9" t="s">
        <v>220</v>
      </c>
      <c r="KD680" s="9" t="s">
        <v>220</v>
      </c>
      <c r="KE680" s="9" t="s">
        <v>220</v>
      </c>
      <c r="KF680" s="9" t="s">
        <v>220</v>
      </c>
      <c r="KG680" s="9" t="s">
        <v>220</v>
      </c>
      <c r="KH680" s="9" t="s">
        <v>220</v>
      </c>
      <c r="KI680" s="11">
        <v>2</v>
      </c>
      <c r="KJ680" s="15">
        <v>164.17</v>
      </c>
      <c r="KK680" s="11">
        <v>11</v>
      </c>
      <c r="KL680" s="15">
        <v>1104.66</v>
      </c>
      <c r="KM680" s="14">
        <v>-0.8182</v>
      </c>
      <c r="KN680" s="14">
        <v>-0.8514</v>
      </c>
      <c r="KO680" s="9" t="s">
        <v>220</v>
      </c>
      <c r="KP680" s="9" t="s">
        <v>220</v>
      </c>
      <c r="KQ680" s="9" t="s">
        <v>220</v>
      </c>
      <c r="KR680" s="9" t="s">
        <v>220</v>
      </c>
      <c r="KS680" s="9" t="s">
        <v>220</v>
      </c>
      <c r="KT680" s="9" t="s">
        <v>220</v>
      </c>
      <c r="KU680" s="11">
        <v>2</v>
      </c>
      <c r="KV680" s="15">
        <v>155.12</v>
      </c>
      <c r="KW680" s="11"/>
      <c r="KX680" s="15"/>
      <c r="KY680" s="14"/>
      <c r="KZ680" s="14"/>
      <c r="LA680" s="9" t="s">
        <v>220</v>
      </c>
      <c r="LB680" s="9" t="s">
        <v>220</v>
      </c>
      <c r="LC680" s="9" t="s">
        <v>220</v>
      </c>
      <c r="LD680" s="9" t="s">
        <v>220</v>
      </c>
      <c r="LE680" s="9" t="s">
        <v>220</v>
      </c>
      <c r="LF680" s="9" t="s">
        <v>220</v>
      </c>
      <c r="LG680" s="11">
        <v>4</v>
      </c>
      <c r="LH680" s="15">
        <v>149.44</v>
      </c>
      <c r="LI680" s="11">
        <v>15</v>
      </c>
      <c r="LJ680" s="15">
        <v>781.03</v>
      </c>
      <c r="LK680" s="14">
        <v>-0.7333</v>
      </c>
      <c r="LL680" s="14">
        <v>-0.8087</v>
      </c>
      <c r="LM680" s="9" t="s">
        <v>220</v>
      </c>
      <c r="LN680" s="9" t="s">
        <v>220</v>
      </c>
      <c r="LO680" s="9" t="s">
        <v>220</v>
      </c>
      <c r="LP680" s="9" t="s">
        <v>220</v>
      </c>
      <c r="LQ680" s="9" t="s">
        <v>220</v>
      </c>
      <c r="LR680" s="9" t="s">
        <v>220</v>
      </c>
      <c r="LS680" s="11"/>
      <c r="LT680" s="15"/>
      <c r="LU680" s="11">
        <v>36</v>
      </c>
      <c r="LV680" s="15">
        <v>2625.16</v>
      </c>
      <c r="LW680" s="14">
        <v>-1</v>
      </c>
      <c r="LX680" s="14">
        <v>-1</v>
      </c>
      <c r="LY680" s="9" t="s">
        <v>220</v>
      </c>
      <c r="LZ680" s="9" t="s">
        <v>220</v>
      </c>
      <c r="MA680" s="9" t="s">
        <v>220</v>
      </c>
      <c r="MB680" s="9" t="s">
        <v>220</v>
      </c>
      <c r="MC680" s="9" t="s">
        <v>220</v>
      </c>
      <c r="MD680" s="9" t="s">
        <v>220</v>
      </c>
      <c r="ME680" s="11"/>
      <c r="MF680" s="15"/>
      <c r="MG680" s="11">
        <v>1</v>
      </c>
      <c r="MH680" s="15">
        <v>66.67</v>
      </c>
      <c r="MI680" s="14">
        <v>-1</v>
      </c>
      <c r="MJ680" s="14">
        <v>-1</v>
      </c>
      <c r="MK680" s="9" t="s">
        <v>220</v>
      </c>
      <c r="ML680" s="9" t="s">
        <v>220</v>
      </c>
      <c r="MM680" s="9" t="s">
        <v>220</v>
      </c>
      <c r="MN680" s="9" t="s">
        <v>220</v>
      </c>
      <c r="MO680" s="9" t="s">
        <v>220</v>
      </c>
      <c r="MP680" s="9" t="s">
        <v>220</v>
      </c>
      <c r="MQ680" s="11"/>
      <c r="MR680" s="15"/>
      <c r="MS680" s="11"/>
      <c r="MT680" s="15"/>
      <c r="MU680" s="14"/>
      <c r="MV680" s="14"/>
      <c r="MW680" s="9" t="s">
        <v>220</v>
      </c>
      <c r="MX680" s="9" t="s">
        <v>220</v>
      </c>
      <c r="MY680" s="9" t="s">
        <v>220</v>
      </c>
      <c r="MZ680" s="9" t="s">
        <v>220</v>
      </c>
      <c r="NA680" s="9" t="s">
        <v>220</v>
      </c>
      <c r="NB680" s="9" t="s">
        <v>220</v>
      </c>
      <c r="NC680" s="11"/>
      <c r="ND680" s="15"/>
      <c r="NE680" s="11"/>
      <c r="NF680" s="15"/>
      <c r="NG680" s="14"/>
      <c r="NH680" s="14"/>
      <c r="NI680" s="9" t="s">
        <v>220</v>
      </c>
      <c r="NJ680" s="9" t="s">
        <v>220</v>
      </c>
      <c r="NK680" s="9" t="s">
        <v>220</v>
      </c>
      <c r="NL680" s="9" t="s">
        <v>220</v>
      </c>
      <c r="NM680" s="9" t="s">
        <v>220</v>
      </c>
      <c r="NN680" s="9" t="s">
        <v>220</v>
      </c>
      <c r="NO680" s="11"/>
      <c r="NP680" s="15"/>
      <c r="NQ680" s="11"/>
      <c r="NR680" s="15"/>
      <c r="NS680" s="14"/>
      <c r="NT680" s="14"/>
      <c r="NU680" s="9" t="s">
        <v>220</v>
      </c>
      <c r="NV680" s="9" t="s">
        <v>220</v>
      </c>
      <c r="NW680" s="9" t="s">
        <v>220</v>
      </c>
      <c r="NX680" s="9" t="s">
        <v>220</v>
      </c>
      <c r="NY680" s="9" t="s">
        <v>220</v>
      </c>
      <c r="NZ680" s="9" t="s">
        <v>220</v>
      </c>
      <c r="OA680" s="11"/>
      <c r="OB680" s="15"/>
      <c r="OC680" s="11"/>
      <c r="OD680" s="15"/>
      <c r="OE680" s="14"/>
      <c r="OF680" s="14"/>
      <c r="OG680" s="9" t="s">
        <v>220</v>
      </c>
      <c r="OH680" s="9" t="s">
        <v>220</v>
      </c>
      <c r="OI680" s="9" t="s">
        <v>220</v>
      </c>
      <c r="OJ680" s="9" t="s">
        <v>220</v>
      </c>
      <c r="OK680" s="9" t="s">
        <v>220</v>
      </c>
      <c r="OL680" s="9" t="s">
        <v>220</v>
      </c>
      <c r="OM680" s="11"/>
      <c r="ON680" s="15"/>
      <c r="OO680" s="11"/>
      <c r="OP680" s="15"/>
      <c r="OQ680" s="14"/>
      <c r="OR680" s="14"/>
      <c r="OS680" s="9" t="s">
        <v>220</v>
      </c>
      <c r="OT680" s="9" t="s">
        <v>220</v>
      </c>
      <c r="OU680" s="9" t="s">
        <v>220</v>
      </c>
      <c r="OV680" s="9" t="s">
        <v>220</v>
      </c>
      <c r="OW680" s="9" t="s">
        <v>220</v>
      </c>
      <c r="OX680" s="9" t="s">
        <v>220</v>
      </c>
      <c r="OY680" s="11"/>
      <c r="OZ680" s="15"/>
      <c r="PA680" s="11"/>
      <c r="PB680" s="15"/>
      <c r="PC680" s="14"/>
      <c r="PD680" s="14"/>
      <c r="PE680" s="9" t="s">
        <v>220</v>
      </c>
      <c r="PF680" s="9" t="s">
        <v>220</v>
      </c>
      <c r="PG680" s="9" t="s">
        <v>220</v>
      </c>
      <c r="PH680" s="9" t="s">
        <v>220</v>
      </c>
      <c r="PI680" s="9" t="s">
        <v>220</v>
      </c>
      <c r="PJ680" s="9" t="s">
        <v>220</v>
      </c>
      <c r="PK680" s="11"/>
      <c r="PL680" s="15"/>
      <c r="PM680" s="11"/>
      <c r="PN680" s="15"/>
      <c r="PO680" s="14"/>
      <c r="PP680" s="14"/>
      <c r="PQ680" s="9" t="s">
        <v>220</v>
      </c>
      <c r="PR680" s="9" t="s">
        <v>220</v>
      </c>
      <c r="PS680" s="9" t="s">
        <v>220</v>
      </c>
      <c r="PT680" s="9" t="s">
        <v>220</v>
      </c>
      <c r="PU680" s="9" t="s">
        <v>220</v>
      </c>
      <c r="PV680" s="9" t="s">
        <v>220</v>
      </c>
      <c r="PW680" s="11">
        <v>84142</v>
      </c>
      <c r="PX680" s="11">
        <v>11751</v>
      </c>
      <c r="PY680" s="11"/>
      <c r="PZ680" s="11"/>
      <c r="QA680" s="11">
        <v>11377</v>
      </c>
      <c r="QB680" s="11"/>
      <c r="QC680" s="11"/>
      <c r="QD680" s="11">
        <v>108</v>
      </c>
      <c r="QE680" s="11"/>
      <c r="QF680" s="11"/>
      <c r="QG680" s="11"/>
      <c r="QH680" s="11">
        <v>170</v>
      </c>
      <c r="QI680" s="11"/>
      <c r="QJ680" s="11"/>
      <c r="QK680" s="11"/>
      <c r="QL680" s="11"/>
      <c r="QM680" s="11">
        <v>470</v>
      </c>
      <c r="QN680" s="11">
        <v>178</v>
      </c>
      <c r="QO680" s="11">
        <v>30</v>
      </c>
      <c r="QP680" s="11">
        <v>479</v>
      </c>
      <c r="QQ680" s="11">
        <v>630</v>
      </c>
      <c r="QR680" s="11">
        <v>235</v>
      </c>
      <c r="QS680" s="11">
        <v>2098</v>
      </c>
      <c r="QT680" s="11">
        <v>1335</v>
      </c>
      <c r="QU680" s="11">
        <v>300</v>
      </c>
      <c r="QV680" s="11">
        <v>170</v>
      </c>
      <c r="QW680" s="11">
        <v>120</v>
      </c>
      <c r="QX680" s="11">
        <v>2845</v>
      </c>
      <c r="QY680" s="11">
        <v>1261</v>
      </c>
      <c r="QZ680" s="11">
        <v>1068</v>
      </c>
      <c r="RA680" s="11">
        <v>115</v>
      </c>
      <c r="RB680" s="11">
        <v>2347</v>
      </c>
      <c r="RC680" s="11">
        <v>311</v>
      </c>
      <c r="RD680" s="11">
        <v>550</v>
      </c>
      <c r="RE680" s="11">
        <v>1327</v>
      </c>
      <c r="RF680" s="11">
        <v>1460</v>
      </c>
      <c r="RG680" s="11">
        <v>160</v>
      </c>
      <c r="RH680" s="11">
        <v>1330</v>
      </c>
      <c r="RI680" s="11">
        <v>310</v>
      </c>
      <c r="RJ680" s="11">
        <v>1080</v>
      </c>
      <c r="RK680" s="11">
        <v>200</v>
      </c>
      <c r="RL680" s="11">
        <v>2072</v>
      </c>
      <c r="RM680" s="11">
        <v>600</v>
      </c>
      <c r="RN680" s="11">
        <v>550</v>
      </c>
      <c r="RO680" s="11">
        <v>2378</v>
      </c>
      <c r="RP680" s="11">
        <v>560</v>
      </c>
      <c r="RQ680" s="11">
        <v>150</v>
      </c>
      <c r="RR680" s="11">
        <v>4547</v>
      </c>
      <c r="RS680" s="11">
        <v>3354</v>
      </c>
      <c r="RT680" s="11">
        <v>960</v>
      </c>
      <c r="RU680" s="11">
        <v>684</v>
      </c>
      <c r="RV680" s="11">
        <v>490</v>
      </c>
      <c r="RW680" s="11">
        <v>3029</v>
      </c>
      <c r="RX680" s="11">
        <v>438</v>
      </c>
      <c r="RY680" s="11">
        <v>586</v>
      </c>
      <c r="RZ680" s="11">
        <v>420</v>
      </c>
      <c r="SA680" s="11">
        <v>310</v>
      </c>
      <c r="SB680" s="11">
        <v>1370</v>
      </c>
      <c r="SC680" s="11">
        <v>170</v>
      </c>
      <c r="SD680" s="11">
        <v>1899</v>
      </c>
      <c r="SE680" s="11">
        <v>480</v>
      </c>
      <c r="SF680" s="11">
        <v>5290</v>
      </c>
      <c r="SG680" s="11">
        <v>270</v>
      </c>
      <c r="SH680" s="11">
        <v>470</v>
      </c>
      <c r="SI680" s="11">
        <v>500</v>
      </c>
      <c r="SJ680" s="11">
        <v>800</v>
      </c>
      <c r="SK680" s="11">
        <v>850</v>
      </c>
      <c r="SL680" s="11">
        <v>1309</v>
      </c>
      <c r="SM680" s="11">
        <v>290</v>
      </c>
      <c r="SN680" s="11">
        <v>150</v>
      </c>
      <c r="SO680" s="11">
        <v>242</v>
      </c>
      <c r="SP680" s="11">
        <v>3510</v>
      </c>
      <c r="SQ680" s="11">
        <v>35</v>
      </c>
      <c r="SR680" s="11">
        <v>80</v>
      </c>
      <c r="SS680" s="11">
        <v>600</v>
      </c>
      <c r="ST680" s="11">
        <v>2595</v>
      </c>
      <c r="SU680" s="11">
        <v>200</v>
      </c>
      <c r="SV680" s="11">
        <v>2690</v>
      </c>
      <c r="SW680" s="11">
        <v>2130</v>
      </c>
      <c r="SX680" s="11">
        <v>580</v>
      </c>
      <c r="SY680" s="11">
        <v>3780</v>
      </c>
      <c r="SZ680" s="11">
        <v>450</v>
      </c>
      <c r="TA680" s="11">
        <v>881</v>
      </c>
      <c r="TB680" s="11">
        <v>2845</v>
      </c>
      <c r="TC680" s="11">
        <v>300</v>
      </c>
      <c r="TD680" s="11">
        <v>5395</v>
      </c>
      <c r="TE680" s="11">
        <v>600</v>
      </c>
      <c r="TF680" s="11">
        <v>2344</v>
      </c>
      <c r="TG680" s="11">
        <v>360</v>
      </c>
      <c r="TH68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G4"/>
    <mergeCell ref="TH3:TH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6"/>
    <mergeCell ref="BD119:BD126"/>
    <mergeCell ref="BE119:BE126"/>
    <mergeCell ref="BF119:BF126"/>
    <mergeCell ref="BG119:BG126"/>
    <mergeCell ref="BH119:BH126"/>
    <mergeCell ref="BC127:BC132"/>
    <mergeCell ref="BD127:BD132"/>
    <mergeCell ref="BE127:BE132"/>
    <mergeCell ref="BF127:BF132"/>
    <mergeCell ref="BG127:BG132"/>
    <mergeCell ref="BH127:BH132"/>
    <mergeCell ref="BC133:BC140"/>
    <mergeCell ref="BD133:BD140"/>
    <mergeCell ref="BE133:BE140"/>
    <mergeCell ref="BF133:BF140"/>
    <mergeCell ref="BG133:BG140"/>
    <mergeCell ref="BH133:BH140"/>
    <mergeCell ref="BC141:BC144"/>
    <mergeCell ref="BD141:BD144"/>
    <mergeCell ref="BE141:BE144"/>
    <mergeCell ref="BF141:BF144"/>
    <mergeCell ref="BG141:BG144"/>
    <mergeCell ref="BH141:BH144"/>
    <mergeCell ref="BC145:BC149"/>
    <mergeCell ref="BD145:BD149"/>
    <mergeCell ref="BE145:BE149"/>
    <mergeCell ref="BF145:BF149"/>
    <mergeCell ref="BG145:BG149"/>
    <mergeCell ref="BH145:BH149"/>
    <mergeCell ref="BC150:BC153"/>
    <mergeCell ref="BD150:BD153"/>
    <mergeCell ref="BE150:BE153"/>
    <mergeCell ref="BF150:BF153"/>
    <mergeCell ref="BG150:BG153"/>
    <mergeCell ref="BH150:BH153"/>
    <mergeCell ref="BC154:BC159"/>
    <mergeCell ref="BD154:BD159"/>
    <mergeCell ref="BE154:BE159"/>
    <mergeCell ref="BF154:BF159"/>
    <mergeCell ref="BG154:BG159"/>
    <mergeCell ref="BH154:BH159"/>
    <mergeCell ref="BC160:BC161"/>
    <mergeCell ref="BD160:BD161"/>
    <mergeCell ref="BE160:BE161"/>
    <mergeCell ref="BF160:BF161"/>
    <mergeCell ref="BG160:BG161"/>
    <mergeCell ref="BH160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2:BC183"/>
    <mergeCell ref="BD182:BD183"/>
    <mergeCell ref="BE182:BE183"/>
    <mergeCell ref="BF182:BF183"/>
    <mergeCell ref="BG182:BG183"/>
    <mergeCell ref="BH182:BH183"/>
    <mergeCell ref="BC184:BC187"/>
    <mergeCell ref="BD184:BD187"/>
    <mergeCell ref="BE184:BE187"/>
    <mergeCell ref="BF184:BF187"/>
    <mergeCell ref="BG184:BG187"/>
    <mergeCell ref="BH184:BH187"/>
    <mergeCell ref="BC189:BC196"/>
    <mergeCell ref="BD189:BD196"/>
    <mergeCell ref="BE189:BE196"/>
    <mergeCell ref="BF189:BF196"/>
    <mergeCell ref="BG189:BG196"/>
    <mergeCell ref="BH189:BH196"/>
    <mergeCell ref="BC197:BC200"/>
    <mergeCell ref="BD197:BD200"/>
    <mergeCell ref="BE197:BE200"/>
    <mergeCell ref="BF197:BF200"/>
    <mergeCell ref="BG197:BG200"/>
    <mergeCell ref="BH197:BH200"/>
    <mergeCell ref="BC201:BC203"/>
    <mergeCell ref="BD201:BD203"/>
    <mergeCell ref="BE201:BE203"/>
    <mergeCell ref="BF201:BF203"/>
    <mergeCell ref="BG201:BG203"/>
    <mergeCell ref="BH201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4:BC215"/>
    <mergeCell ref="BD214:BD215"/>
    <mergeCell ref="BE214:BE215"/>
    <mergeCell ref="BF214:BF215"/>
    <mergeCell ref="BG214:BG215"/>
    <mergeCell ref="BH214:BH215"/>
    <mergeCell ref="BC220:BC223"/>
    <mergeCell ref="BD220:BD223"/>
    <mergeCell ref="BE220:BE223"/>
    <mergeCell ref="BF220:BF223"/>
    <mergeCell ref="BG220:BG223"/>
    <mergeCell ref="BH220:BH223"/>
    <mergeCell ref="BC224:BC230"/>
    <mergeCell ref="BD224:BD230"/>
    <mergeCell ref="BE224:BE230"/>
    <mergeCell ref="BF224:BF230"/>
    <mergeCell ref="BG224:BG230"/>
    <mergeCell ref="BH224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0"/>
    <mergeCell ref="BD245:BD250"/>
    <mergeCell ref="BE245:BE250"/>
    <mergeCell ref="BF245:BF250"/>
    <mergeCell ref="BG245:BG250"/>
    <mergeCell ref="BH245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0:BC263"/>
    <mergeCell ref="BD260:BD263"/>
    <mergeCell ref="BE260:BE263"/>
    <mergeCell ref="BF260:BF263"/>
    <mergeCell ref="BG260:BG263"/>
    <mergeCell ref="BH260:BH263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81:BC282"/>
    <mergeCell ref="BD281:BD282"/>
    <mergeCell ref="BE281:BE282"/>
    <mergeCell ref="BF281:BF282"/>
    <mergeCell ref="BG281:BG282"/>
    <mergeCell ref="BH281:BH282"/>
    <mergeCell ref="BC284:BC289"/>
    <mergeCell ref="BD284:BD289"/>
    <mergeCell ref="BE284:BE289"/>
    <mergeCell ref="BF284:BF289"/>
    <mergeCell ref="BG284:BG289"/>
    <mergeCell ref="BH284:BH289"/>
    <mergeCell ref="BC290:BC292"/>
    <mergeCell ref="BD290:BD292"/>
    <mergeCell ref="BE290:BE292"/>
    <mergeCell ref="BF290:BF292"/>
    <mergeCell ref="BG290:BG292"/>
    <mergeCell ref="BH290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7:BC348"/>
    <mergeCell ref="BD347:BD348"/>
    <mergeCell ref="BE347:BE348"/>
    <mergeCell ref="BF347:BF348"/>
    <mergeCell ref="BG347:BG348"/>
    <mergeCell ref="BH347:BH348"/>
    <mergeCell ref="BC349:BC356"/>
    <mergeCell ref="BD349:BD356"/>
    <mergeCell ref="BE349:BE356"/>
    <mergeCell ref="BF349:BF356"/>
    <mergeCell ref="BG349:BG356"/>
    <mergeCell ref="BH349:BH356"/>
    <mergeCell ref="BC357:BC358"/>
    <mergeCell ref="BD357:BD358"/>
    <mergeCell ref="BE357:BE358"/>
    <mergeCell ref="BF357:BF358"/>
    <mergeCell ref="BG357:BG358"/>
    <mergeCell ref="BH357:BH358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69"/>
    <mergeCell ref="BD366:BD369"/>
    <mergeCell ref="BE366:BE369"/>
    <mergeCell ref="BF366:BF369"/>
    <mergeCell ref="BG366:BG369"/>
    <mergeCell ref="BH366:BH369"/>
    <mergeCell ref="BC370:BC377"/>
    <mergeCell ref="BD370:BD377"/>
    <mergeCell ref="BE370:BE377"/>
    <mergeCell ref="BF370:BF377"/>
    <mergeCell ref="BG370:BG377"/>
    <mergeCell ref="BH370:BH377"/>
    <mergeCell ref="BC378:BC386"/>
    <mergeCell ref="BD378:BD386"/>
    <mergeCell ref="BE378:BE386"/>
    <mergeCell ref="BF378:BF386"/>
    <mergeCell ref="BG378:BG386"/>
    <mergeCell ref="BH378:BH386"/>
    <mergeCell ref="BC387:BC390"/>
    <mergeCell ref="BD387:BD390"/>
    <mergeCell ref="BE387:BE390"/>
    <mergeCell ref="BF387:BF390"/>
    <mergeCell ref="BG387:BG390"/>
    <mergeCell ref="BH387:BH390"/>
    <mergeCell ref="BC391:BC394"/>
    <mergeCell ref="BD391:BD394"/>
    <mergeCell ref="BE391:BE394"/>
    <mergeCell ref="BF391:BF394"/>
    <mergeCell ref="BG391:BG394"/>
    <mergeCell ref="BH391:BH394"/>
    <mergeCell ref="BC395:BC397"/>
    <mergeCell ref="BD395:BD397"/>
    <mergeCell ref="BE395:BE397"/>
    <mergeCell ref="BF395:BF397"/>
    <mergeCell ref="BG395:BG397"/>
    <mergeCell ref="BH395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7"/>
    <mergeCell ref="BD404:BD407"/>
    <mergeCell ref="BE404:BE407"/>
    <mergeCell ref="BF404:BF407"/>
    <mergeCell ref="BG404:BG407"/>
    <mergeCell ref="BH404:BH407"/>
    <mergeCell ref="BC408:BC412"/>
    <mergeCell ref="BD408:BD412"/>
    <mergeCell ref="BE408:BE412"/>
    <mergeCell ref="BF408:BF412"/>
    <mergeCell ref="BG408:BG412"/>
    <mergeCell ref="BH408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2:BC425"/>
    <mergeCell ref="BD422:BD425"/>
    <mergeCell ref="BE422:BE425"/>
    <mergeCell ref="BF422:BF425"/>
    <mergeCell ref="BG422:BG425"/>
    <mergeCell ref="BH422:BH425"/>
    <mergeCell ref="BC427:BC429"/>
    <mergeCell ref="BD427:BD429"/>
    <mergeCell ref="BE427:BE429"/>
    <mergeCell ref="BF427:BF429"/>
    <mergeCell ref="BG427:BG429"/>
    <mergeCell ref="BH427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3"/>
    <mergeCell ref="BD440:BD443"/>
    <mergeCell ref="BE440:BE443"/>
    <mergeCell ref="BF440:BF443"/>
    <mergeCell ref="BG440:BG443"/>
    <mergeCell ref="BH440:BH443"/>
    <mergeCell ref="BC444:BC446"/>
    <mergeCell ref="BD444:BD446"/>
    <mergeCell ref="BE444:BE446"/>
    <mergeCell ref="BF444:BF446"/>
    <mergeCell ref="BG444:BG446"/>
    <mergeCell ref="BH444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70:BC471"/>
    <mergeCell ref="BD470:BD471"/>
    <mergeCell ref="BE470:BE471"/>
    <mergeCell ref="BF470:BF471"/>
    <mergeCell ref="BG470:BG471"/>
    <mergeCell ref="BH470:BH471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8:BC482"/>
    <mergeCell ref="BD478:BD482"/>
    <mergeCell ref="BE478:BE482"/>
    <mergeCell ref="BF478:BF482"/>
    <mergeCell ref="BG478:BG482"/>
    <mergeCell ref="BH478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500:BC503"/>
    <mergeCell ref="BD500:BD503"/>
    <mergeCell ref="BE500:BE503"/>
    <mergeCell ref="BF500:BF503"/>
    <mergeCell ref="BG500:BG503"/>
    <mergeCell ref="BH500:BH503"/>
    <mergeCell ref="BC504:BC506"/>
    <mergeCell ref="BD504:BD506"/>
    <mergeCell ref="BE504:BE506"/>
    <mergeCell ref="BF504:BF506"/>
    <mergeCell ref="BG504:BG506"/>
    <mergeCell ref="BH504:BH506"/>
    <mergeCell ref="BC507:BC509"/>
    <mergeCell ref="BD507:BD509"/>
    <mergeCell ref="BE507:BE509"/>
    <mergeCell ref="BF507:BF509"/>
    <mergeCell ref="BG507:BG509"/>
    <mergeCell ref="BH507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51:BC552"/>
    <mergeCell ref="BD551:BD552"/>
    <mergeCell ref="BE551:BE552"/>
    <mergeCell ref="BF551:BF552"/>
    <mergeCell ref="BG551:BG552"/>
    <mergeCell ref="BH551:BH552"/>
    <mergeCell ref="BC553:BC556"/>
    <mergeCell ref="BD553:BD556"/>
    <mergeCell ref="BE553:BE556"/>
    <mergeCell ref="BF553:BF556"/>
    <mergeCell ref="BG553:BG556"/>
    <mergeCell ref="BH553:BH556"/>
    <mergeCell ref="BC557:BC561"/>
    <mergeCell ref="BD557:BD561"/>
    <mergeCell ref="BE557:BE561"/>
    <mergeCell ref="BF557:BF561"/>
    <mergeCell ref="BG557:BG561"/>
    <mergeCell ref="BH557:BH561"/>
    <mergeCell ref="BC562:BC564"/>
    <mergeCell ref="BD562:BD564"/>
    <mergeCell ref="BE562:BE564"/>
    <mergeCell ref="BF562:BF564"/>
    <mergeCell ref="BG562:BG564"/>
    <mergeCell ref="BH562:BH564"/>
    <mergeCell ref="BC565:BC566"/>
    <mergeCell ref="BD565:BD566"/>
    <mergeCell ref="BE565:BE566"/>
    <mergeCell ref="BF565:BF566"/>
    <mergeCell ref="BG565:BG566"/>
    <mergeCell ref="BH565:BH566"/>
    <mergeCell ref="BC569:BC570"/>
    <mergeCell ref="BD569:BD570"/>
    <mergeCell ref="BE569:BE570"/>
    <mergeCell ref="BF569:BF570"/>
    <mergeCell ref="BG569:BG570"/>
    <mergeCell ref="BH569:BH570"/>
    <mergeCell ref="BC572:BC573"/>
    <mergeCell ref="BD572:BD573"/>
    <mergeCell ref="BE572:BE573"/>
    <mergeCell ref="BF572:BF573"/>
    <mergeCell ref="BG572:BG573"/>
    <mergeCell ref="BH572:BH573"/>
    <mergeCell ref="BC575:BC582"/>
    <mergeCell ref="BD575:BD582"/>
    <mergeCell ref="BE575:BE582"/>
    <mergeCell ref="BF575:BF582"/>
    <mergeCell ref="BG575:BG582"/>
    <mergeCell ref="BH575:BH582"/>
    <mergeCell ref="BC583:BC585"/>
    <mergeCell ref="BD583:BD585"/>
    <mergeCell ref="BE583:BE585"/>
    <mergeCell ref="BF583:BF585"/>
    <mergeCell ref="BG583:BG585"/>
    <mergeCell ref="BH583:BH585"/>
    <mergeCell ref="BC586:BC587"/>
    <mergeCell ref="BD586:BD587"/>
    <mergeCell ref="BE586:BE587"/>
    <mergeCell ref="BF586:BF587"/>
    <mergeCell ref="BG586:BG587"/>
    <mergeCell ref="BH586:BH587"/>
    <mergeCell ref="BC593:BC594"/>
    <mergeCell ref="BD593:BD594"/>
    <mergeCell ref="BE593:BE594"/>
    <mergeCell ref="BF593:BF594"/>
    <mergeCell ref="BG593:BG594"/>
    <mergeCell ref="BH593:BH594"/>
    <mergeCell ref="BC596:BC598"/>
    <mergeCell ref="BD596:BD598"/>
    <mergeCell ref="BE596:BE598"/>
    <mergeCell ref="BF596:BF598"/>
    <mergeCell ref="BG596:BG598"/>
    <mergeCell ref="BH596:BH598"/>
    <mergeCell ref="BC601:BC604"/>
    <mergeCell ref="BD601:BD604"/>
    <mergeCell ref="BE601:BE604"/>
    <mergeCell ref="BF601:BF604"/>
    <mergeCell ref="BG601:BG604"/>
    <mergeCell ref="BH601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9"/>
    <mergeCell ref="BD661:BD669"/>
    <mergeCell ref="BE661:BE669"/>
    <mergeCell ref="BF661:BF669"/>
    <mergeCell ref="BG661:BG669"/>
    <mergeCell ref="BH661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1:AV203"/>
    <mergeCell ref="AW201:AW203"/>
    <mergeCell ref="AX201:AX203"/>
    <mergeCell ref="AY201:AY203"/>
    <mergeCell ref="AZ201:AZ203"/>
    <mergeCell ref="BA201:BA203"/>
    <mergeCell ref="BI201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4:AV215"/>
    <mergeCell ref="AW214:AW215"/>
    <mergeCell ref="AX214:AX215"/>
    <mergeCell ref="AY214:AY215"/>
    <mergeCell ref="AZ214:AZ215"/>
    <mergeCell ref="BA214:BA215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1:AV242"/>
    <mergeCell ref="AW241:AW242"/>
    <mergeCell ref="AX241:AX242"/>
    <mergeCell ref="AY241:AY242"/>
    <mergeCell ref="AZ241:AZ242"/>
    <mergeCell ref="BA241:BA242"/>
    <mergeCell ref="BI241:BI242"/>
    <mergeCell ref="AV262:AV263"/>
    <mergeCell ref="AW262:AW263"/>
    <mergeCell ref="AX262:AX263"/>
    <mergeCell ref="AY262:AY263"/>
    <mergeCell ref="AZ262:AZ263"/>
    <mergeCell ref="BA262:BA263"/>
    <mergeCell ref="BI262:BI26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1"/>
    <mergeCell ref="AW329:AW331"/>
    <mergeCell ref="AX329:AX331"/>
    <mergeCell ref="AY329:AY331"/>
    <mergeCell ref="AZ329:AZ331"/>
    <mergeCell ref="BA329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9"/>
    <mergeCell ref="AW366:AW369"/>
    <mergeCell ref="AX366:AX369"/>
    <mergeCell ref="AY366:AY369"/>
    <mergeCell ref="AZ366:AZ369"/>
    <mergeCell ref="BA366:BA369"/>
    <mergeCell ref="BI366:BI369"/>
    <mergeCell ref="AV370:AV373"/>
    <mergeCell ref="AW370:AW373"/>
    <mergeCell ref="AX370:AX373"/>
    <mergeCell ref="AY370:AY373"/>
    <mergeCell ref="AZ370:AZ373"/>
    <mergeCell ref="BA370:BA373"/>
    <mergeCell ref="BI370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6"/>
    <mergeCell ref="AW382:AW386"/>
    <mergeCell ref="AX382:AX386"/>
    <mergeCell ref="AY382:AY386"/>
    <mergeCell ref="AZ382:AZ386"/>
    <mergeCell ref="BA382:BA386"/>
    <mergeCell ref="BI382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2"/>
    <mergeCell ref="AW408:AW412"/>
    <mergeCell ref="AX408:AX412"/>
    <mergeCell ref="AY408:AY412"/>
    <mergeCell ref="AZ408:AZ412"/>
    <mergeCell ref="BA408:BA412"/>
    <mergeCell ref="BI408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0"/>
    <mergeCell ref="AW419:AW420"/>
    <mergeCell ref="AX419:AX420"/>
    <mergeCell ref="AY419:AY420"/>
    <mergeCell ref="AZ419:AZ420"/>
    <mergeCell ref="BA419:BA420"/>
    <mergeCell ref="BI419:BI420"/>
    <mergeCell ref="AV422:AV425"/>
    <mergeCell ref="AW422:AW425"/>
    <mergeCell ref="AX422:AX425"/>
    <mergeCell ref="AY422:AY425"/>
    <mergeCell ref="AZ422:AZ425"/>
    <mergeCell ref="BA422:BA425"/>
    <mergeCell ref="AV427:AV429"/>
    <mergeCell ref="AW427:AW429"/>
    <mergeCell ref="AX427:AX429"/>
    <mergeCell ref="AY427:AY429"/>
    <mergeCell ref="AZ427:AZ429"/>
    <mergeCell ref="BA427:BA429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BI478:BI479"/>
    <mergeCell ref="AV483:AV484"/>
    <mergeCell ref="AW483:AW484"/>
    <mergeCell ref="AX483:AX484"/>
    <mergeCell ref="AY483:AY484"/>
    <mergeCell ref="AZ483:AZ484"/>
    <mergeCell ref="BA483:BA484"/>
    <mergeCell ref="BI483:BI484"/>
    <mergeCell ref="AV489:AV490"/>
    <mergeCell ref="AW489:AW490"/>
    <mergeCell ref="AX489:AX490"/>
    <mergeCell ref="AY489:AY490"/>
    <mergeCell ref="AZ489:AZ490"/>
    <mergeCell ref="BA489:BA490"/>
    <mergeCell ref="BI489:BI490"/>
    <mergeCell ref="AV493:AV494"/>
    <mergeCell ref="AW493:AW494"/>
    <mergeCell ref="AX493:AX494"/>
    <mergeCell ref="AY493:AY494"/>
    <mergeCell ref="AZ493:AZ494"/>
    <mergeCell ref="BA493:BA494"/>
    <mergeCell ref="BI493:BI494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6:AV547"/>
    <mergeCell ref="AW546:AW547"/>
    <mergeCell ref="AX546:AX547"/>
    <mergeCell ref="AY546:AY547"/>
    <mergeCell ref="AZ546:AZ547"/>
    <mergeCell ref="BA546:BA547"/>
    <mergeCell ref="BI546:BI547"/>
    <mergeCell ref="AV551:AV552"/>
    <mergeCell ref="AW551:AW552"/>
    <mergeCell ref="AX551:AX552"/>
    <mergeCell ref="AY551:AY552"/>
    <mergeCell ref="AZ551:AZ552"/>
    <mergeCell ref="BA551:BA552"/>
    <mergeCell ref="BI551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61"/>
    <mergeCell ref="AW557:AW561"/>
    <mergeCell ref="AX557:AX561"/>
    <mergeCell ref="AY557:AY561"/>
    <mergeCell ref="AZ557:AZ561"/>
    <mergeCell ref="BA557:BA561"/>
    <mergeCell ref="BI557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6"/>
    <mergeCell ref="AW565:AW566"/>
    <mergeCell ref="AX565:AX566"/>
    <mergeCell ref="AY565:AY566"/>
    <mergeCell ref="AZ565:AZ566"/>
    <mergeCell ref="BA565:BA566"/>
    <mergeCell ref="AV569:AV570"/>
    <mergeCell ref="AW569:AW570"/>
    <mergeCell ref="AX569:AX570"/>
    <mergeCell ref="AY569:AY570"/>
    <mergeCell ref="AZ569:AZ570"/>
    <mergeCell ref="BA569:BA570"/>
    <mergeCell ref="AV572:AV573"/>
    <mergeCell ref="AW572:AW573"/>
    <mergeCell ref="AX572:AX573"/>
    <mergeCell ref="AY572:AY573"/>
    <mergeCell ref="AZ572:AZ573"/>
    <mergeCell ref="BA572:BA573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5"/>
    <mergeCell ref="AW583:AW585"/>
    <mergeCell ref="AX583:AX585"/>
    <mergeCell ref="AY583:AY585"/>
    <mergeCell ref="AZ583:AZ585"/>
    <mergeCell ref="BA583:BA585"/>
    <mergeCell ref="BI583:BI585"/>
    <mergeCell ref="AV596:AV598"/>
    <mergeCell ref="AW596:AW598"/>
    <mergeCell ref="AX596:AX598"/>
    <mergeCell ref="AY596:AY598"/>
    <mergeCell ref="AZ596:AZ598"/>
    <mergeCell ref="BA596:BA598"/>
    <mergeCell ref="BI596:BI598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BI674:BI675"/>
    <mergeCell ref="BB291:BB292"/>
    <mergeCell ref="BB330:BB331"/>
    <mergeCell ref="BB597:BB59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4614</v>
      </c>
      <c r="D2" s="0" t="s">
        <v>4615</v>
      </c>
      <c r="E2" s="0" t="s">
        <v>4616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4617</v>
      </c>
      <c r="J4" s="1" t="s">
        <v>4618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4619</v>
      </c>
      <c r="P4" s="1" t="s">
        <v>4620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4621</v>
      </c>
      <c r="F5" s="1" t="s">
        <v>4622</v>
      </c>
      <c r="G5" s="1" t="s">
        <v>4621</v>
      </c>
      <c r="H5" s="1" t="s">
        <v>4622</v>
      </c>
      <c r="I5" s="1" t="s">
        <v>4617</v>
      </c>
      <c r="J5" s="1" t="s">
        <v>4618</v>
      </c>
      <c r="K5" s="1" t="s">
        <v>4623</v>
      </c>
      <c r="L5" s="1" t="s">
        <v>4624</v>
      </c>
      <c r="M5" s="1" t="s">
        <v>4623</v>
      </c>
      <c r="N5" s="1" t="s">
        <v>4624</v>
      </c>
      <c r="O5" s="1" t="s">
        <v>4619</v>
      </c>
      <c r="P5" s="1" t="s">
        <v>4620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1557</v>
      </c>
      <c r="F6" s="8">
        <v>118399.28</v>
      </c>
      <c r="G6" s="4">
        <v>1726</v>
      </c>
      <c r="H6" s="8">
        <v>134114.06</v>
      </c>
      <c r="I6" s="7">
        <v>-0.0979</v>
      </c>
      <c r="J6" s="7">
        <v>-0.1172</v>
      </c>
      <c r="K6" s="4">
        <v>1458</v>
      </c>
      <c r="L6" s="8">
        <v>111688.52</v>
      </c>
      <c r="M6" s="4">
        <v>1569</v>
      </c>
      <c r="N6" s="8">
        <v>122047.29</v>
      </c>
      <c r="O6" s="7">
        <v>-0.0707</v>
      </c>
      <c r="P6" s="7">
        <v>-0.0849</v>
      </c>
    </row>
    <row r="7">
      <c r="A7" s="2" t="s">
        <v>209</v>
      </c>
      <c r="B7" s="2" t="s">
        <v>210</v>
      </c>
      <c r="C7" s="2" t="s">
        <v>211</v>
      </c>
      <c r="D7" s="2" t="s">
        <v>1372</v>
      </c>
      <c r="E7" s="4" t="s">
        <v>220</v>
      </c>
      <c r="F7" s="8" t="s">
        <v>220</v>
      </c>
      <c r="G7" s="4" t="s">
        <v>220</v>
      </c>
      <c r="H7" s="8" t="s">
        <v>220</v>
      </c>
      <c r="I7" s="7" t="s">
        <v>220</v>
      </c>
      <c r="J7" s="7" t="s">
        <v>220</v>
      </c>
      <c r="K7" s="4">
        <v>99</v>
      </c>
      <c r="L7" s="8">
        <v>6710.76</v>
      </c>
      <c r="M7" s="4">
        <v>157</v>
      </c>
      <c r="N7" s="8">
        <v>12066.77</v>
      </c>
      <c r="O7" s="7">
        <v>-0.3694</v>
      </c>
      <c r="P7" s="7">
        <v>-0.4439</v>
      </c>
    </row>
    <row r="8">
      <c r="A8" s="2" t="s">
        <v>209</v>
      </c>
      <c r="B8" s="2" t="s">
        <v>210</v>
      </c>
      <c r="C8" s="2" t="s">
        <v>1713</v>
      </c>
      <c r="D8" s="2" t="s">
        <v>1714</v>
      </c>
      <c r="E8" s="4">
        <v>669</v>
      </c>
      <c r="F8" s="8">
        <v>41433.65</v>
      </c>
      <c r="G8" s="4">
        <v>1086</v>
      </c>
      <c r="H8" s="8">
        <v>69797.25</v>
      </c>
      <c r="I8" s="7">
        <v>-0.384</v>
      </c>
      <c r="J8" s="7">
        <v>-0.4064</v>
      </c>
      <c r="K8" s="4">
        <v>600</v>
      </c>
      <c r="L8" s="8">
        <v>37936.32</v>
      </c>
      <c r="M8" s="4">
        <v>927</v>
      </c>
      <c r="N8" s="8">
        <v>60623.56</v>
      </c>
      <c r="O8" s="7">
        <v>-0.3528</v>
      </c>
      <c r="P8" s="7">
        <v>-0.3742</v>
      </c>
    </row>
    <row r="9">
      <c r="A9" s="2" t="s">
        <v>209</v>
      </c>
      <c r="B9" s="2" t="s">
        <v>210</v>
      </c>
      <c r="C9" s="2" t="s">
        <v>1713</v>
      </c>
      <c r="D9" s="2" t="s">
        <v>2173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>
        <v>69</v>
      </c>
      <c r="L9" s="8">
        <v>3497.33</v>
      </c>
      <c r="M9" s="4">
        <v>159</v>
      </c>
      <c r="N9" s="8">
        <v>9173.69</v>
      </c>
      <c r="O9" s="7">
        <v>-0.566</v>
      </c>
      <c r="P9" s="7">
        <v>-0.6188</v>
      </c>
    </row>
    <row r="10">
      <c r="A10" s="2" t="s">
        <v>209</v>
      </c>
      <c r="B10" s="2" t="s">
        <v>210</v>
      </c>
      <c r="C10" s="2" t="s">
        <v>2394</v>
      </c>
      <c r="D10" s="2" t="s">
        <v>2395</v>
      </c>
      <c r="E10" s="4">
        <v>266</v>
      </c>
      <c r="F10" s="8">
        <v>17466.31</v>
      </c>
      <c r="G10" s="4">
        <v>389</v>
      </c>
      <c r="H10" s="8">
        <v>27333.54</v>
      </c>
      <c r="I10" s="7">
        <v>-0.3162</v>
      </c>
      <c r="J10" s="7">
        <v>-0.361</v>
      </c>
      <c r="K10" s="4">
        <v>247</v>
      </c>
      <c r="L10" s="8">
        <v>16035.75</v>
      </c>
      <c r="M10" s="4">
        <v>351</v>
      </c>
      <c r="N10" s="8">
        <v>24466.78</v>
      </c>
      <c r="O10" s="7">
        <v>-0.2963</v>
      </c>
      <c r="P10" s="7">
        <v>-0.3446</v>
      </c>
    </row>
    <row r="11">
      <c r="A11" s="2" t="s">
        <v>209</v>
      </c>
      <c r="B11" s="2" t="s">
        <v>210</v>
      </c>
      <c r="C11" s="2" t="s">
        <v>2394</v>
      </c>
      <c r="D11" s="2" t="s">
        <v>2533</v>
      </c>
      <c r="E11" s="4" t="s">
        <v>220</v>
      </c>
      <c r="F11" s="8" t="s">
        <v>220</v>
      </c>
      <c r="G11" s="4" t="s">
        <v>220</v>
      </c>
      <c r="H11" s="8" t="s">
        <v>220</v>
      </c>
      <c r="I11" s="7" t="s">
        <v>220</v>
      </c>
      <c r="J11" s="7" t="s">
        <v>220</v>
      </c>
      <c r="K11" s="4">
        <v>19</v>
      </c>
      <c r="L11" s="8">
        <v>1430.56</v>
      </c>
      <c r="M11" s="4">
        <v>33</v>
      </c>
      <c r="N11" s="8">
        <v>2532.04</v>
      </c>
      <c r="O11" s="7">
        <v>-0.4242</v>
      </c>
      <c r="P11" s="7">
        <v>-0.435</v>
      </c>
    </row>
    <row r="12">
      <c r="A12" s="2" t="s">
        <v>209</v>
      </c>
      <c r="B12" s="2" t="s">
        <v>210</v>
      </c>
      <c r="C12" s="2" t="s">
        <v>2394</v>
      </c>
      <c r="D12" s="2" t="s">
        <v>2558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/>
      <c r="L12" s="8"/>
      <c r="M12" s="4">
        <v>5</v>
      </c>
      <c r="N12" s="8">
        <v>334.72</v>
      </c>
      <c r="O12" s="7"/>
      <c r="P12" s="7"/>
    </row>
    <row r="13">
      <c r="A13" s="2" t="s">
        <v>209</v>
      </c>
      <c r="B13" s="2" t="s">
        <v>210</v>
      </c>
      <c r="C13" s="2" t="s">
        <v>2575</v>
      </c>
      <c r="D13" s="2" t="s">
        <v>2576</v>
      </c>
      <c r="E13" s="4">
        <v>400</v>
      </c>
      <c r="F13" s="8">
        <v>6223.51</v>
      </c>
      <c r="G13" s="4">
        <v>676</v>
      </c>
      <c r="H13" s="8">
        <v>10421.59</v>
      </c>
      <c r="I13" s="7">
        <v>-0.4083</v>
      </c>
      <c r="J13" s="7">
        <v>-0.4028</v>
      </c>
      <c r="K13" s="4">
        <v>400</v>
      </c>
      <c r="L13" s="8">
        <v>6223.51</v>
      </c>
      <c r="M13" s="4">
        <v>676</v>
      </c>
      <c r="N13" s="8">
        <v>10421.59</v>
      </c>
      <c r="O13" s="7">
        <v>-0.4083</v>
      </c>
      <c r="P13" s="7">
        <v>-0.4028</v>
      </c>
    </row>
    <row r="14">
      <c r="A14" s="2" t="s">
        <v>209</v>
      </c>
      <c r="B14" s="2" t="s">
        <v>210</v>
      </c>
      <c r="C14" s="2" t="s">
        <v>2673</v>
      </c>
      <c r="D14" s="2" t="s">
        <v>2674</v>
      </c>
      <c r="E14" s="4">
        <v>251</v>
      </c>
      <c r="F14" s="8">
        <v>3497.02</v>
      </c>
      <c r="G14" s="4">
        <v>640</v>
      </c>
      <c r="H14" s="8">
        <v>9406.76</v>
      </c>
      <c r="I14" s="7">
        <v>-0.6078</v>
      </c>
      <c r="J14" s="7">
        <v>-0.6282</v>
      </c>
      <c r="K14" s="4">
        <v>251</v>
      </c>
      <c r="L14" s="8">
        <v>3497.02</v>
      </c>
      <c r="M14" s="4">
        <v>620</v>
      </c>
      <c r="N14" s="8">
        <v>9090.45</v>
      </c>
      <c r="O14" s="7">
        <v>-0.5952</v>
      </c>
      <c r="P14" s="7">
        <v>-0.6153</v>
      </c>
    </row>
    <row r="15">
      <c r="A15" s="2" t="s">
        <v>209</v>
      </c>
      <c r="B15" s="2" t="s">
        <v>210</v>
      </c>
      <c r="C15" s="2" t="s">
        <v>2673</v>
      </c>
      <c r="D15" s="2" t="s">
        <v>2873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20</v>
      </c>
      <c r="N15" s="8">
        <v>316.31</v>
      </c>
      <c r="O15" s="7"/>
      <c r="P15" s="7"/>
    </row>
    <row r="16">
      <c r="A16" s="2" t="s">
        <v>209</v>
      </c>
      <c r="B16" s="2" t="s">
        <v>2878</v>
      </c>
      <c r="C16" s="2" t="s">
        <v>211</v>
      </c>
      <c r="D16" s="2" t="s">
        <v>1372</v>
      </c>
      <c r="E16" s="4">
        <v>743</v>
      </c>
      <c r="F16" s="8">
        <v>141868.12</v>
      </c>
      <c r="G16" s="4">
        <v>596</v>
      </c>
      <c r="H16" s="8">
        <v>109605.98</v>
      </c>
      <c r="I16" s="7">
        <v>0.2466</v>
      </c>
      <c r="J16" s="7">
        <v>0.2943</v>
      </c>
      <c r="K16" s="4">
        <v>743</v>
      </c>
      <c r="L16" s="8">
        <v>141868.12</v>
      </c>
      <c r="M16" s="4">
        <v>596</v>
      </c>
      <c r="N16" s="8">
        <v>109605.98</v>
      </c>
      <c r="O16" s="7">
        <v>0.2466</v>
      </c>
      <c r="P16" s="7">
        <v>0.2943</v>
      </c>
    </row>
    <row r="17">
      <c r="A17" s="2" t="s">
        <v>209</v>
      </c>
      <c r="B17" s="2" t="s">
        <v>2878</v>
      </c>
      <c r="C17" s="2" t="s">
        <v>2394</v>
      </c>
      <c r="D17" s="2" t="s">
        <v>2395</v>
      </c>
      <c r="E17" s="4">
        <v>184</v>
      </c>
      <c r="F17" s="8">
        <v>17161.43</v>
      </c>
      <c r="G17" s="4">
        <v>99</v>
      </c>
      <c r="H17" s="8">
        <v>9990.16</v>
      </c>
      <c r="I17" s="7">
        <v>0.8586</v>
      </c>
      <c r="J17" s="7">
        <v>0.7178</v>
      </c>
      <c r="K17" s="4">
        <v>184</v>
      </c>
      <c r="L17" s="8">
        <v>17161.43</v>
      </c>
      <c r="M17" s="4">
        <v>99</v>
      </c>
      <c r="N17" s="8">
        <v>9990.16</v>
      </c>
      <c r="O17" s="7">
        <v>0.8586</v>
      </c>
      <c r="P17" s="7">
        <v>0.7178</v>
      </c>
    </row>
    <row r="18">
      <c r="A18" s="2" t="s">
        <v>209</v>
      </c>
      <c r="B18" s="2" t="s">
        <v>2878</v>
      </c>
      <c r="C18" s="2" t="s">
        <v>2673</v>
      </c>
      <c r="D18" s="2" t="s">
        <v>2674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209</v>
      </c>
      <c r="B19" s="2" t="s">
        <v>3341</v>
      </c>
      <c r="C19" s="2" t="s">
        <v>211</v>
      </c>
      <c r="D19" s="2" t="s">
        <v>1372</v>
      </c>
      <c r="E19" s="4">
        <v>487</v>
      </c>
      <c r="F19" s="8">
        <v>57055.68</v>
      </c>
      <c r="G19" s="4">
        <v>501</v>
      </c>
      <c r="H19" s="8">
        <v>56484.53</v>
      </c>
      <c r="I19" s="7">
        <v>-0.0279</v>
      </c>
      <c r="J19" s="7">
        <v>0.0101</v>
      </c>
      <c r="K19" s="4">
        <v>487</v>
      </c>
      <c r="L19" s="8">
        <v>57055.68</v>
      </c>
      <c r="M19" s="4">
        <v>501</v>
      </c>
      <c r="N19" s="8">
        <v>56484.53</v>
      </c>
      <c r="O19" s="7">
        <v>-0.0279</v>
      </c>
      <c r="P19" s="7">
        <v>0.0101</v>
      </c>
    </row>
    <row r="20">
      <c r="A20" s="2" t="s">
        <v>209</v>
      </c>
      <c r="B20" s="2" t="s">
        <v>3341</v>
      </c>
      <c r="C20" s="2" t="s">
        <v>1713</v>
      </c>
      <c r="D20" s="2" t="s">
        <v>2173</v>
      </c>
      <c r="E20" s="4">
        <v>127</v>
      </c>
      <c r="F20" s="8">
        <v>11770.75</v>
      </c>
      <c r="G20" s="4">
        <v>174</v>
      </c>
      <c r="H20" s="8">
        <v>15663.72</v>
      </c>
      <c r="I20" s="7">
        <v>-0.2701</v>
      </c>
      <c r="J20" s="7">
        <v>-0.2485</v>
      </c>
      <c r="K20" s="4">
        <v>127</v>
      </c>
      <c r="L20" s="8">
        <v>11770.75</v>
      </c>
      <c r="M20" s="4">
        <v>174</v>
      </c>
      <c r="N20" s="8">
        <v>15663.72</v>
      </c>
      <c r="O20" s="7">
        <v>-0.2701</v>
      </c>
      <c r="P20" s="7">
        <v>-0.2485</v>
      </c>
    </row>
    <row r="21">
      <c r="A21" s="2" t="s">
        <v>209</v>
      </c>
      <c r="B21" s="2" t="s">
        <v>3341</v>
      </c>
      <c r="C21" s="2" t="s">
        <v>2394</v>
      </c>
      <c r="D21" s="2" t="s">
        <v>2395</v>
      </c>
      <c r="E21" s="4">
        <v>93</v>
      </c>
      <c r="F21" s="8">
        <v>8537</v>
      </c>
      <c r="G21" s="4">
        <v>139</v>
      </c>
      <c r="H21" s="8">
        <v>13308.37</v>
      </c>
      <c r="I21" s="7">
        <v>-0.3309</v>
      </c>
      <c r="J21" s="7">
        <v>-0.3585</v>
      </c>
      <c r="K21" s="4">
        <v>93</v>
      </c>
      <c r="L21" s="8">
        <v>8537</v>
      </c>
      <c r="M21" s="4">
        <v>139</v>
      </c>
      <c r="N21" s="8">
        <v>13308.37</v>
      </c>
      <c r="O21" s="7">
        <v>-0.3309</v>
      </c>
      <c r="P21" s="7">
        <v>-0.3585</v>
      </c>
    </row>
    <row r="22">
      <c r="A22" s="2" t="s">
        <v>209</v>
      </c>
      <c r="B22" s="2" t="s">
        <v>3341</v>
      </c>
      <c r="C22" s="2" t="s">
        <v>2673</v>
      </c>
      <c r="D22" s="2" t="s">
        <v>2674</v>
      </c>
      <c r="E22" s="4">
        <v>187</v>
      </c>
      <c r="F22" s="8">
        <v>3779.4</v>
      </c>
      <c r="G22" s="4">
        <v>299</v>
      </c>
      <c r="H22" s="8">
        <v>6120.47</v>
      </c>
      <c r="I22" s="7">
        <v>-0.3746</v>
      </c>
      <c r="J22" s="7">
        <v>-0.3825</v>
      </c>
      <c r="K22" s="4">
        <v>187</v>
      </c>
      <c r="L22" s="8">
        <v>3779.4</v>
      </c>
      <c r="M22" s="4">
        <v>299</v>
      </c>
      <c r="N22" s="8">
        <v>6120.47</v>
      </c>
      <c r="O22" s="7">
        <v>-0.3746</v>
      </c>
      <c r="P22" s="7">
        <v>-0.3825</v>
      </c>
    </row>
    <row r="23">
      <c r="A23" s="2" t="s">
        <v>209</v>
      </c>
      <c r="B23" s="2" t="s">
        <v>3341</v>
      </c>
      <c r="C23" s="2" t="s">
        <v>2575</v>
      </c>
      <c r="D23" s="2" t="s">
        <v>2576</v>
      </c>
      <c r="E23" s="4">
        <v>68</v>
      </c>
      <c r="F23" s="8">
        <v>1440.04</v>
      </c>
      <c r="G23" s="4">
        <v>112</v>
      </c>
      <c r="H23" s="8">
        <v>2344.72</v>
      </c>
      <c r="I23" s="7">
        <v>-0.3929</v>
      </c>
      <c r="J23" s="7">
        <v>-0.3858</v>
      </c>
      <c r="K23" s="4">
        <v>68</v>
      </c>
      <c r="L23" s="8">
        <v>1440.04</v>
      </c>
      <c r="M23" s="4">
        <v>112</v>
      </c>
      <c r="N23" s="8">
        <v>2344.72</v>
      </c>
      <c r="O23" s="7">
        <v>-0.3929</v>
      </c>
      <c r="P23" s="7">
        <v>-0.3858</v>
      </c>
    </row>
    <row r="24">
      <c r="A24" s="2" t="s">
        <v>209</v>
      </c>
      <c r="B24" s="2" t="s">
        <v>3945</v>
      </c>
      <c r="C24" s="2" t="s">
        <v>2394</v>
      </c>
      <c r="D24" s="2" t="s">
        <v>2558</v>
      </c>
      <c r="E24" s="4">
        <v>705</v>
      </c>
      <c r="F24" s="8">
        <v>40815.28</v>
      </c>
      <c r="G24" s="4">
        <v>681</v>
      </c>
      <c r="H24" s="8">
        <v>38905.08</v>
      </c>
      <c r="I24" s="7">
        <v>0.0352</v>
      </c>
      <c r="J24" s="7">
        <v>0.0491</v>
      </c>
      <c r="K24" s="4">
        <v>654</v>
      </c>
      <c r="L24" s="8">
        <v>38247.44</v>
      </c>
      <c r="M24" s="4">
        <v>642</v>
      </c>
      <c r="N24" s="8">
        <v>36450.56</v>
      </c>
      <c r="O24" s="7">
        <v>0.0187</v>
      </c>
      <c r="P24" s="7">
        <v>0.0493</v>
      </c>
    </row>
    <row r="25">
      <c r="A25" s="2" t="s">
        <v>209</v>
      </c>
      <c r="B25" s="2" t="s">
        <v>3945</v>
      </c>
      <c r="C25" s="2" t="s">
        <v>2394</v>
      </c>
      <c r="D25" s="2" t="s">
        <v>2395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>
        <v>23</v>
      </c>
      <c r="L25" s="8">
        <v>1196.23</v>
      </c>
      <c r="M25" s="4">
        <v>7</v>
      </c>
      <c r="N25" s="8">
        <v>443.37</v>
      </c>
      <c r="O25" s="7">
        <v>2.2857</v>
      </c>
      <c r="P25" s="7">
        <v>1.698</v>
      </c>
    </row>
    <row r="26">
      <c r="A26" s="2" t="s">
        <v>209</v>
      </c>
      <c r="B26" s="2" t="s">
        <v>3945</v>
      </c>
      <c r="C26" s="2" t="s">
        <v>2394</v>
      </c>
      <c r="D26" s="2" t="s">
        <v>4156</v>
      </c>
      <c r="E26" s="4" t="s">
        <v>220</v>
      </c>
      <c r="F26" s="8" t="s">
        <v>220</v>
      </c>
      <c r="G26" s="4" t="s">
        <v>220</v>
      </c>
      <c r="H26" s="8" t="s">
        <v>220</v>
      </c>
      <c r="I26" s="7" t="s">
        <v>220</v>
      </c>
      <c r="J26" s="7" t="s">
        <v>220</v>
      </c>
      <c r="K26" s="4">
        <v>13</v>
      </c>
      <c r="L26" s="8">
        <v>874.74</v>
      </c>
      <c r="M26" s="4">
        <v>25</v>
      </c>
      <c r="N26" s="8">
        <v>1653.59</v>
      </c>
      <c r="O26" s="7">
        <v>-0.48</v>
      </c>
      <c r="P26" s="7">
        <v>-0.471</v>
      </c>
    </row>
    <row r="27">
      <c r="A27" s="2" t="s">
        <v>209</v>
      </c>
      <c r="B27" s="2" t="s">
        <v>3945</v>
      </c>
      <c r="C27" s="2" t="s">
        <v>2394</v>
      </c>
      <c r="D27" s="2" t="s">
        <v>2533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15</v>
      </c>
      <c r="L27" s="8">
        <v>496.87</v>
      </c>
      <c r="M27" s="4">
        <v>7</v>
      </c>
      <c r="N27" s="8">
        <v>357.56</v>
      </c>
      <c r="O27" s="7">
        <v>1.1429</v>
      </c>
      <c r="P27" s="7">
        <v>0.3896</v>
      </c>
    </row>
    <row r="28">
      <c r="A28" s="2" t="s">
        <v>209</v>
      </c>
      <c r="B28" s="2" t="s">
        <v>3945</v>
      </c>
      <c r="C28" s="2" t="s">
        <v>211</v>
      </c>
      <c r="D28" s="2" t="s">
        <v>1372</v>
      </c>
      <c r="E28" s="4">
        <v>343</v>
      </c>
      <c r="F28" s="8">
        <v>31644.75</v>
      </c>
      <c r="G28" s="4">
        <v>294</v>
      </c>
      <c r="H28" s="8">
        <v>25756.91</v>
      </c>
      <c r="I28" s="7">
        <v>0.1667</v>
      </c>
      <c r="J28" s="7">
        <v>0.2286</v>
      </c>
      <c r="K28" s="4">
        <v>329</v>
      </c>
      <c r="L28" s="8">
        <v>30644.6</v>
      </c>
      <c r="M28" s="4">
        <v>294</v>
      </c>
      <c r="N28" s="8">
        <v>25756.91</v>
      </c>
      <c r="O28" s="7">
        <v>0.119</v>
      </c>
      <c r="P28" s="7">
        <v>0.1898</v>
      </c>
    </row>
    <row r="29">
      <c r="A29" s="2" t="s">
        <v>209</v>
      </c>
      <c r="B29" s="2" t="s">
        <v>3945</v>
      </c>
      <c r="C29" s="2" t="s">
        <v>211</v>
      </c>
      <c r="D29" s="2" t="s">
        <v>212</v>
      </c>
      <c r="E29" s="4" t="s">
        <v>220</v>
      </c>
      <c r="F29" s="8" t="s">
        <v>220</v>
      </c>
      <c r="G29" s="4" t="s">
        <v>220</v>
      </c>
      <c r="H29" s="8" t="s">
        <v>220</v>
      </c>
      <c r="I29" s="7" t="s">
        <v>220</v>
      </c>
      <c r="J29" s="7" t="s">
        <v>220</v>
      </c>
      <c r="K29" s="4">
        <v>14</v>
      </c>
      <c r="L29" s="8">
        <v>1000.15</v>
      </c>
      <c r="M29" s="4"/>
      <c r="N29" s="8"/>
      <c r="O29" s="7"/>
      <c r="P29" s="7"/>
    </row>
    <row r="30">
      <c r="A30" s="2" t="s">
        <v>209</v>
      </c>
      <c r="B30" s="2" t="s">
        <v>3945</v>
      </c>
      <c r="C30" s="2" t="s">
        <v>4292</v>
      </c>
      <c r="D30" s="2" t="s">
        <v>4293</v>
      </c>
      <c r="E30" s="4">
        <v>164</v>
      </c>
      <c r="F30" s="8">
        <v>3876.38</v>
      </c>
      <c r="G30" s="4">
        <v>29</v>
      </c>
      <c r="H30" s="8">
        <v>672.19</v>
      </c>
      <c r="I30" s="7">
        <v>4.6552</v>
      </c>
      <c r="J30" s="7">
        <v>4.7668</v>
      </c>
      <c r="K30" s="4">
        <v>145</v>
      </c>
      <c r="L30" s="8">
        <v>3435.77</v>
      </c>
      <c r="M30" s="4">
        <v>8</v>
      </c>
      <c r="N30" s="8">
        <v>185.2</v>
      </c>
      <c r="O30" s="7">
        <v>17.125</v>
      </c>
      <c r="P30" s="7">
        <v>17.5517</v>
      </c>
    </row>
    <row r="31">
      <c r="A31" s="2" t="s">
        <v>209</v>
      </c>
      <c r="B31" s="2" t="s">
        <v>3945</v>
      </c>
      <c r="C31" s="2" t="s">
        <v>4292</v>
      </c>
      <c r="D31" s="2" t="s">
        <v>4320</v>
      </c>
      <c r="E31" s="4" t="s">
        <v>220</v>
      </c>
      <c r="F31" s="8" t="s">
        <v>220</v>
      </c>
      <c r="G31" s="4" t="s">
        <v>220</v>
      </c>
      <c r="H31" s="8" t="s">
        <v>220</v>
      </c>
      <c r="I31" s="7" t="s">
        <v>220</v>
      </c>
      <c r="J31" s="7" t="s">
        <v>220</v>
      </c>
      <c r="K31" s="4">
        <v>19</v>
      </c>
      <c r="L31" s="8">
        <v>440.61</v>
      </c>
      <c r="M31" s="4">
        <v>21</v>
      </c>
      <c r="N31" s="8">
        <v>486.99</v>
      </c>
      <c r="O31" s="7">
        <v>-0.0952</v>
      </c>
      <c r="P31" s="7">
        <v>-0.0952</v>
      </c>
    </row>
    <row r="32">
      <c r="A32" s="2" t="s">
        <v>209</v>
      </c>
      <c r="B32" s="2" t="s">
        <v>3945</v>
      </c>
      <c r="C32" s="2" t="s">
        <v>2673</v>
      </c>
      <c r="D32" s="2" t="s">
        <v>2674</v>
      </c>
      <c r="E32" s="4">
        <v>50</v>
      </c>
      <c r="F32" s="8">
        <v>705.43</v>
      </c>
      <c r="G32" s="4">
        <v>56</v>
      </c>
      <c r="H32" s="8">
        <v>908.8</v>
      </c>
      <c r="I32" s="7">
        <v>-0.1071</v>
      </c>
      <c r="J32" s="7">
        <v>-0.2238</v>
      </c>
      <c r="K32" s="4">
        <v>50</v>
      </c>
      <c r="L32" s="8">
        <v>705.43</v>
      </c>
      <c r="M32" s="4">
        <v>56</v>
      </c>
      <c r="N32" s="8">
        <v>908.8</v>
      </c>
      <c r="O32" s="7">
        <v>-0.1071</v>
      </c>
      <c r="P32" s="7">
        <v>-0.2238</v>
      </c>
    </row>
    <row r="33">
      <c r="A33" s="2" t="s">
        <v>209</v>
      </c>
      <c r="B33" s="2" t="s">
        <v>3945</v>
      </c>
      <c r="C33" s="2" t="s">
        <v>2575</v>
      </c>
      <c r="D33" s="2" t="s">
        <v>2576</v>
      </c>
      <c r="E33" s="4">
        <v>10</v>
      </c>
      <c r="F33" s="8">
        <v>173.21</v>
      </c>
      <c r="G33" s="4">
        <v>12</v>
      </c>
      <c r="H33" s="8">
        <v>193.44</v>
      </c>
      <c r="I33" s="7">
        <v>-0.1667</v>
      </c>
      <c r="J33" s="7">
        <v>-0.1046</v>
      </c>
      <c r="K33" s="4">
        <v>10</v>
      </c>
      <c r="L33" s="8">
        <v>173.21</v>
      </c>
      <c r="M33" s="4">
        <v>12</v>
      </c>
      <c r="N33" s="8">
        <v>193.44</v>
      </c>
      <c r="O33" s="7">
        <v>-0.1667</v>
      </c>
      <c r="P33" s="7">
        <v>-0.1046</v>
      </c>
    </row>
    <row r="34">
      <c r="A34" s="2" t="s">
        <v>209</v>
      </c>
      <c r="B34" s="2" t="s">
        <v>4347</v>
      </c>
      <c r="C34" s="2" t="s">
        <v>211</v>
      </c>
      <c r="D34" s="2" t="s">
        <v>212</v>
      </c>
      <c r="E34" s="4">
        <v>228</v>
      </c>
      <c r="F34" s="8">
        <v>7973.1</v>
      </c>
      <c r="G34" s="4">
        <v>341</v>
      </c>
      <c r="H34" s="8">
        <v>16792.4</v>
      </c>
      <c r="I34" s="7">
        <v>-0.3314</v>
      </c>
      <c r="J34" s="7">
        <v>-0.5252</v>
      </c>
      <c r="K34" s="4">
        <v>219</v>
      </c>
      <c r="L34" s="8">
        <v>7703.55</v>
      </c>
      <c r="M34" s="4">
        <v>232</v>
      </c>
      <c r="N34" s="8">
        <v>11605.39</v>
      </c>
      <c r="O34" s="7">
        <v>-0.056</v>
      </c>
      <c r="P34" s="7">
        <v>-0.3362</v>
      </c>
    </row>
    <row r="35">
      <c r="A35" s="2" t="s">
        <v>209</v>
      </c>
      <c r="B35" s="2" t="s">
        <v>4347</v>
      </c>
      <c r="C35" s="2" t="s">
        <v>211</v>
      </c>
      <c r="D35" s="2" t="s">
        <v>1372</v>
      </c>
      <c r="E35" s="4" t="s">
        <v>220</v>
      </c>
      <c r="F35" s="8" t="s">
        <v>220</v>
      </c>
      <c r="G35" s="4" t="s">
        <v>220</v>
      </c>
      <c r="H35" s="8" t="s">
        <v>220</v>
      </c>
      <c r="I35" s="7" t="s">
        <v>220</v>
      </c>
      <c r="J35" s="7" t="s">
        <v>220</v>
      </c>
      <c r="K35" s="4">
        <v>9</v>
      </c>
      <c r="L35" s="8">
        <v>269.55</v>
      </c>
      <c r="M35" s="4">
        <v>17</v>
      </c>
      <c r="N35" s="8">
        <v>931.52</v>
      </c>
      <c r="O35" s="7">
        <v>-0.4706</v>
      </c>
      <c r="P35" s="7">
        <v>-0.7106</v>
      </c>
    </row>
    <row r="36">
      <c r="A36" s="2" t="s">
        <v>209</v>
      </c>
      <c r="B36" s="2" t="s">
        <v>4347</v>
      </c>
      <c r="C36" s="2" t="s">
        <v>211</v>
      </c>
      <c r="D36" s="2" t="s">
        <v>4433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>
        <v>92</v>
      </c>
      <c r="N36" s="8">
        <v>4255.49</v>
      </c>
      <c r="O36" s="7"/>
      <c r="P36" s="7"/>
    </row>
    <row r="37">
      <c r="A37" s="2" t="s">
        <v>209</v>
      </c>
      <c r="B37" s="2" t="s">
        <v>4347</v>
      </c>
      <c r="C37" s="2" t="s">
        <v>1713</v>
      </c>
      <c r="D37" s="2" t="s">
        <v>1714</v>
      </c>
      <c r="E37" s="4">
        <v>134</v>
      </c>
      <c r="F37" s="8">
        <v>3201.63</v>
      </c>
      <c r="G37" s="4">
        <v>72</v>
      </c>
      <c r="H37" s="8">
        <v>2671.31</v>
      </c>
      <c r="I37" s="7">
        <v>0.8611</v>
      </c>
      <c r="J37" s="7">
        <v>0.1985</v>
      </c>
      <c r="K37" s="4">
        <v>134</v>
      </c>
      <c r="L37" s="8">
        <v>3201.63</v>
      </c>
      <c r="M37" s="4">
        <v>72</v>
      </c>
      <c r="N37" s="8">
        <v>2671.31</v>
      </c>
      <c r="O37" s="7">
        <v>0.8611</v>
      </c>
      <c r="P37" s="7">
        <v>0.1985</v>
      </c>
    </row>
    <row r="38">
      <c r="A38" s="2" t="s">
        <v>209</v>
      </c>
      <c r="B38" s="2" t="s">
        <v>4347</v>
      </c>
      <c r="C38" s="2" t="s">
        <v>2394</v>
      </c>
      <c r="D38" s="2" t="s">
        <v>2533</v>
      </c>
      <c r="E38" s="4">
        <v>21</v>
      </c>
      <c r="F38" s="8">
        <v>965.64</v>
      </c>
      <c r="G38" s="4">
        <v>39</v>
      </c>
      <c r="H38" s="8">
        <v>1498.9</v>
      </c>
      <c r="I38" s="7">
        <v>-0.4615</v>
      </c>
      <c r="J38" s="7">
        <v>-0.3558</v>
      </c>
      <c r="K38" s="4">
        <v>21</v>
      </c>
      <c r="L38" s="8">
        <v>965.64</v>
      </c>
      <c r="M38" s="4">
        <v>39</v>
      </c>
      <c r="N38" s="8">
        <v>1498.9</v>
      </c>
      <c r="O38" s="7">
        <v>-0.4615</v>
      </c>
      <c r="P38" s="7">
        <v>-0.3558</v>
      </c>
    </row>
    <row r="39">
      <c r="A39" s="2" t="s">
        <v>209</v>
      </c>
      <c r="B39" s="2" t="s">
        <v>4529</v>
      </c>
      <c r="C39" s="2" t="s">
        <v>2394</v>
      </c>
      <c r="D39" s="2" t="s">
        <v>2395</v>
      </c>
      <c r="E39" s="4">
        <v>51</v>
      </c>
      <c r="F39" s="8">
        <v>4264.22</v>
      </c>
      <c r="G39" s="4">
        <v>45</v>
      </c>
      <c r="H39" s="8">
        <v>3764.93</v>
      </c>
      <c r="I39" s="7">
        <v>0.1333</v>
      </c>
      <c r="J39" s="7">
        <v>0.1326</v>
      </c>
      <c r="K39" s="4">
        <v>51</v>
      </c>
      <c r="L39" s="8">
        <v>4264.22</v>
      </c>
      <c r="M39" s="4">
        <v>45</v>
      </c>
      <c r="N39" s="8">
        <v>3764.93</v>
      </c>
      <c r="O39" s="7">
        <v>0.1333</v>
      </c>
      <c r="P39" s="7">
        <v>0.1326</v>
      </c>
    </row>
    <row r="40">
      <c r="A40" s="2" t="s">
        <v>209</v>
      </c>
      <c r="B40" s="2" t="s">
        <v>4529</v>
      </c>
      <c r="C40" s="2" t="s">
        <v>211</v>
      </c>
      <c r="D40" s="2" t="s">
        <v>1372</v>
      </c>
      <c r="E40" s="4">
        <v>15</v>
      </c>
      <c r="F40" s="8">
        <v>2869.14</v>
      </c>
      <c r="G40" s="4">
        <v>46</v>
      </c>
      <c r="H40" s="8">
        <v>8597.42</v>
      </c>
      <c r="I40" s="7">
        <v>-0.6739</v>
      </c>
      <c r="J40" s="7">
        <v>-0.6663</v>
      </c>
      <c r="K40" s="4">
        <v>15</v>
      </c>
      <c r="L40" s="8">
        <v>2869.14</v>
      </c>
      <c r="M40" s="4">
        <v>46</v>
      </c>
      <c r="N40" s="8">
        <v>8597.42</v>
      </c>
      <c r="O40" s="7">
        <v>-0.6739</v>
      </c>
      <c r="P40" s="7">
        <v>-0.6663</v>
      </c>
    </row>
    <row r="41">
      <c r="A41" s="2" t="s">
        <v>209</v>
      </c>
      <c r="B41" s="2" t="s">
        <v>4529</v>
      </c>
      <c r="C41" s="2" t="s">
        <v>4585</v>
      </c>
      <c r="D41" s="2" t="s">
        <v>4586</v>
      </c>
      <c r="E41" s="4">
        <v>8</v>
      </c>
      <c r="F41" s="8">
        <v>335.44</v>
      </c>
      <c r="G41" s="4">
        <v>22</v>
      </c>
      <c r="H41" s="8">
        <v>839.2</v>
      </c>
      <c r="I41" s="7">
        <v>-0.6364</v>
      </c>
      <c r="J41" s="7">
        <v>-0.6003</v>
      </c>
      <c r="K41" s="4">
        <v>8</v>
      </c>
      <c r="L41" s="8">
        <v>335.44</v>
      </c>
      <c r="M41" s="4">
        <v>22</v>
      </c>
      <c r="N41" s="8">
        <v>839.2</v>
      </c>
      <c r="O41" s="7">
        <v>-0.6364</v>
      </c>
      <c r="P41" s="7">
        <v>-0.6003</v>
      </c>
    </row>
    <row r="42">
      <c r="A42" s="2" t="s">
        <v>209</v>
      </c>
      <c r="B42" s="2" t="s">
        <v>4529</v>
      </c>
      <c r="C42" s="2" t="s">
        <v>4593</v>
      </c>
      <c r="D42" s="2" t="s">
        <v>4594</v>
      </c>
      <c r="E42" s="4">
        <v>11</v>
      </c>
      <c r="F42" s="8">
        <v>202.17</v>
      </c>
      <c r="G42" s="4">
        <v>15</v>
      </c>
      <c r="H42" s="8">
        <v>235.31</v>
      </c>
      <c r="I42" s="7">
        <v>-0.2667</v>
      </c>
      <c r="J42" s="7">
        <v>-0.1408</v>
      </c>
      <c r="K42" s="4">
        <v>11</v>
      </c>
      <c r="L42" s="8">
        <v>202.17</v>
      </c>
      <c r="M42" s="4">
        <v>15</v>
      </c>
      <c r="N42" s="8">
        <v>235.31</v>
      </c>
      <c r="O42" s="7">
        <v>-0.2667</v>
      </c>
      <c r="P42" s="7">
        <v>-0.1408</v>
      </c>
    </row>
    <row r="43">
      <c r="A43" s="2" t="s">
        <v>209</v>
      </c>
      <c r="B43" s="2" t="s">
        <v>4601</v>
      </c>
      <c r="C43" s="2" t="s">
        <v>2575</v>
      </c>
      <c r="D43" s="2" t="s">
        <v>2576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209</v>
      </c>
      <c r="B44" s="2" t="s">
        <v>4601</v>
      </c>
      <c r="C44" s="2" t="s">
        <v>2673</v>
      </c>
      <c r="D44" s="2" t="s">
        <v>2674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24:E27"/>
    <mergeCell ref="F24:F27"/>
    <mergeCell ref="G24:G27"/>
    <mergeCell ref="H24:H27"/>
    <mergeCell ref="I24:I27"/>
    <mergeCell ref="J24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4614</v>
      </c>
      <c r="D2" s="0" t="s">
        <v>4615</v>
      </c>
      <c r="E2" s="0" t="s">
        <v>4616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4617</v>
      </c>
      <c r="I4" s="1" t="s">
        <v>4618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4619</v>
      </c>
      <c r="O4" s="1" t="s">
        <v>4620</v>
      </c>
    </row>
    <row r="5">
      <c r="A5" s="1" t="s">
        <v>85</v>
      </c>
      <c r="B5" s="1" t="s">
        <v>87</v>
      </c>
      <c r="C5" s="1" t="s">
        <v>88</v>
      </c>
      <c r="D5" s="1" t="s">
        <v>4621</v>
      </c>
      <c r="E5" s="1" t="s">
        <v>4622</v>
      </c>
      <c r="F5" s="1" t="s">
        <v>4621</v>
      </c>
      <c r="G5" s="1" t="s">
        <v>4622</v>
      </c>
      <c r="H5" s="1" t="s">
        <v>4617</v>
      </c>
      <c r="I5" s="1" t="s">
        <v>4618</v>
      </c>
      <c r="J5" s="1" t="s">
        <v>4623</v>
      </c>
      <c r="K5" s="1" t="s">
        <v>4624</v>
      </c>
      <c r="L5" s="1" t="s">
        <v>4623</v>
      </c>
      <c r="M5" s="1" t="s">
        <v>4624</v>
      </c>
      <c r="N5" s="1" t="s">
        <v>4619</v>
      </c>
      <c r="O5" s="1" t="s">
        <v>4620</v>
      </c>
    </row>
    <row r="6">
      <c r="A6" s="2" t="s">
        <v>209</v>
      </c>
      <c r="B6" s="2" t="s">
        <v>211</v>
      </c>
      <c r="C6" s="2" t="s">
        <v>1372</v>
      </c>
      <c r="D6" s="4">
        <v>3373</v>
      </c>
      <c r="E6" s="8">
        <v>359810.07</v>
      </c>
      <c r="F6" s="4">
        <v>3504</v>
      </c>
      <c r="G6" s="8">
        <v>351351.3</v>
      </c>
      <c r="H6" s="7">
        <v>-0.0374</v>
      </c>
      <c r="I6" s="7">
        <v>0.0241</v>
      </c>
      <c r="J6" s="4">
        <v>1682</v>
      </c>
      <c r="K6" s="8">
        <v>239417.85</v>
      </c>
      <c r="L6" s="4">
        <v>1611</v>
      </c>
      <c r="M6" s="8">
        <v>213443.13</v>
      </c>
      <c r="N6" s="7">
        <v>0.0441</v>
      </c>
      <c r="O6" s="7">
        <v>0.1217</v>
      </c>
    </row>
    <row r="7">
      <c r="A7" s="2" t="s">
        <v>209</v>
      </c>
      <c r="B7" s="2" t="s">
        <v>211</v>
      </c>
      <c r="C7" s="2" t="s">
        <v>212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1691</v>
      </c>
      <c r="K7" s="8">
        <v>120392.22</v>
      </c>
      <c r="L7" s="4">
        <v>1801</v>
      </c>
      <c r="M7" s="8">
        <v>133652.68</v>
      </c>
      <c r="N7" s="7">
        <v>-0.0611</v>
      </c>
      <c r="O7" s="7">
        <v>-0.0992</v>
      </c>
    </row>
    <row r="8">
      <c r="A8" s="2" t="s">
        <v>209</v>
      </c>
      <c r="B8" s="2" t="s">
        <v>211</v>
      </c>
      <c r="C8" s="2" t="s">
        <v>4433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/>
      <c r="K8" s="8"/>
      <c r="L8" s="4">
        <v>92</v>
      </c>
      <c r="M8" s="8">
        <v>4255.49</v>
      </c>
      <c r="N8" s="7"/>
      <c r="O8" s="7"/>
    </row>
    <row r="9">
      <c r="A9" s="2" t="s">
        <v>209</v>
      </c>
      <c r="B9" s="2" t="s">
        <v>2394</v>
      </c>
      <c r="C9" s="2" t="s">
        <v>2395</v>
      </c>
      <c r="D9" s="4">
        <v>1320</v>
      </c>
      <c r="E9" s="8">
        <v>89209.88</v>
      </c>
      <c r="F9" s="4">
        <v>1392</v>
      </c>
      <c r="G9" s="8">
        <v>94800.98</v>
      </c>
      <c r="H9" s="7">
        <v>-0.0517</v>
      </c>
      <c r="I9" s="7">
        <v>-0.059</v>
      </c>
      <c r="J9" s="4">
        <v>598</v>
      </c>
      <c r="K9" s="8">
        <v>47194.63</v>
      </c>
      <c r="L9" s="4">
        <v>641</v>
      </c>
      <c r="M9" s="8">
        <v>51973.61</v>
      </c>
      <c r="N9" s="7">
        <v>-0.0671</v>
      </c>
      <c r="O9" s="7">
        <v>-0.092</v>
      </c>
    </row>
    <row r="10">
      <c r="A10" s="2" t="s">
        <v>209</v>
      </c>
      <c r="B10" s="2" t="s">
        <v>2394</v>
      </c>
      <c r="C10" s="2" t="s">
        <v>2558</v>
      </c>
      <c r="D10" s="4" t="s">
        <v>220</v>
      </c>
      <c r="E10" s="8" t="s">
        <v>220</v>
      </c>
      <c r="F10" s="4" t="s">
        <v>220</v>
      </c>
      <c r="G10" s="8" t="s">
        <v>220</v>
      </c>
      <c r="H10" s="7" t="s">
        <v>220</v>
      </c>
      <c r="I10" s="7" t="s">
        <v>220</v>
      </c>
      <c r="J10" s="4">
        <v>654</v>
      </c>
      <c r="K10" s="8">
        <v>38247.44</v>
      </c>
      <c r="L10" s="4">
        <v>647</v>
      </c>
      <c r="M10" s="8">
        <v>36785.28</v>
      </c>
      <c r="N10" s="7">
        <v>0.0108</v>
      </c>
      <c r="O10" s="7">
        <v>0.0397</v>
      </c>
    </row>
    <row r="11">
      <c r="A11" s="2" t="s">
        <v>209</v>
      </c>
      <c r="B11" s="2" t="s">
        <v>2394</v>
      </c>
      <c r="C11" s="2" t="s">
        <v>2533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55</v>
      </c>
      <c r="K11" s="8">
        <v>2893.07</v>
      </c>
      <c r="L11" s="4">
        <v>79</v>
      </c>
      <c r="M11" s="8">
        <v>4388.5</v>
      </c>
      <c r="N11" s="7">
        <v>-0.3038</v>
      </c>
      <c r="O11" s="7">
        <v>-0.3408</v>
      </c>
    </row>
    <row r="12">
      <c r="A12" s="2" t="s">
        <v>209</v>
      </c>
      <c r="B12" s="2" t="s">
        <v>2394</v>
      </c>
      <c r="C12" s="2" t="s">
        <v>4156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13</v>
      </c>
      <c r="K12" s="8">
        <v>874.74</v>
      </c>
      <c r="L12" s="4">
        <v>25</v>
      </c>
      <c r="M12" s="8">
        <v>1653.59</v>
      </c>
      <c r="N12" s="7">
        <v>-0.48</v>
      </c>
      <c r="O12" s="7">
        <v>-0.471</v>
      </c>
    </row>
    <row r="13">
      <c r="A13" s="2" t="s">
        <v>209</v>
      </c>
      <c r="B13" s="2" t="s">
        <v>1713</v>
      </c>
      <c r="C13" s="2" t="s">
        <v>1714</v>
      </c>
      <c r="D13" s="4">
        <v>930</v>
      </c>
      <c r="E13" s="8">
        <v>56406.03</v>
      </c>
      <c r="F13" s="4">
        <v>1332</v>
      </c>
      <c r="G13" s="8">
        <v>88132.28</v>
      </c>
      <c r="H13" s="7">
        <v>-0.3018</v>
      </c>
      <c r="I13" s="7">
        <v>-0.36</v>
      </c>
      <c r="J13" s="4">
        <v>734</v>
      </c>
      <c r="K13" s="8">
        <v>41137.95</v>
      </c>
      <c r="L13" s="4">
        <v>999</v>
      </c>
      <c r="M13" s="8">
        <v>63294.87</v>
      </c>
      <c r="N13" s="7">
        <v>-0.2653</v>
      </c>
      <c r="O13" s="7">
        <v>-0.3501</v>
      </c>
    </row>
    <row r="14">
      <c r="A14" s="2" t="s">
        <v>209</v>
      </c>
      <c r="B14" s="2" t="s">
        <v>1713</v>
      </c>
      <c r="C14" s="2" t="s">
        <v>2173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>
        <v>196</v>
      </c>
      <c r="K14" s="8">
        <v>15268.08</v>
      </c>
      <c r="L14" s="4">
        <v>333</v>
      </c>
      <c r="M14" s="8">
        <v>24837.41</v>
      </c>
      <c r="N14" s="7">
        <v>-0.4114</v>
      </c>
      <c r="O14" s="7">
        <v>-0.3853</v>
      </c>
    </row>
    <row r="15">
      <c r="A15" s="2" t="s">
        <v>209</v>
      </c>
      <c r="B15" s="2" t="s">
        <v>2673</v>
      </c>
      <c r="C15" s="2" t="s">
        <v>2674</v>
      </c>
      <c r="D15" s="4">
        <v>488</v>
      </c>
      <c r="E15" s="8">
        <v>7981.85</v>
      </c>
      <c r="F15" s="4">
        <v>995</v>
      </c>
      <c r="G15" s="8">
        <v>16436.03</v>
      </c>
      <c r="H15" s="7">
        <v>-0.5095</v>
      </c>
      <c r="I15" s="7">
        <v>-0.5144</v>
      </c>
      <c r="J15" s="4">
        <v>488</v>
      </c>
      <c r="K15" s="8">
        <v>7981.85</v>
      </c>
      <c r="L15" s="4">
        <v>975</v>
      </c>
      <c r="M15" s="8">
        <v>16119.72</v>
      </c>
      <c r="N15" s="7">
        <v>-0.4995</v>
      </c>
      <c r="O15" s="7">
        <v>-0.5048</v>
      </c>
    </row>
    <row r="16">
      <c r="A16" s="2" t="s">
        <v>209</v>
      </c>
      <c r="B16" s="2" t="s">
        <v>2673</v>
      </c>
      <c r="C16" s="2" t="s">
        <v>2873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/>
      <c r="K16" s="8"/>
      <c r="L16" s="4">
        <v>20</v>
      </c>
      <c r="M16" s="8">
        <v>316.31</v>
      </c>
      <c r="N16" s="7"/>
      <c r="O16" s="7"/>
    </row>
    <row r="17">
      <c r="A17" s="2" t="s">
        <v>209</v>
      </c>
      <c r="B17" s="2" t="s">
        <v>2575</v>
      </c>
      <c r="C17" s="2" t="s">
        <v>2576</v>
      </c>
      <c r="D17" s="4">
        <v>478</v>
      </c>
      <c r="E17" s="8">
        <v>7836.76</v>
      </c>
      <c r="F17" s="4">
        <v>800</v>
      </c>
      <c r="G17" s="8">
        <v>12959.75</v>
      </c>
      <c r="H17" s="7">
        <v>-0.4025</v>
      </c>
      <c r="I17" s="7">
        <v>-0.3953</v>
      </c>
      <c r="J17" s="4">
        <v>478</v>
      </c>
      <c r="K17" s="8">
        <v>7836.76</v>
      </c>
      <c r="L17" s="4">
        <v>800</v>
      </c>
      <c r="M17" s="8">
        <v>12959.75</v>
      </c>
      <c r="N17" s="7">
        <v>-0.4025</v>
      </c>
      <c r="O17" s="7">
        <v>-0.3953</v>
      </c>
    </row>
    <row r="18">
      <c r="A18" s="2" t="s">
        <v>209</v>
      </c>
      <c r="B18" s="2" t="s">
        <v>4292</v>
      </c>
      <c r="C18" s="2" t="s">
        <v>4293</v>
      </c>
      <c r="D18" s="4">
        <v>164</v>
      </c>
      <c r="E18" s="8">
        <v>3876.38</v>
      </c>
      <c r="F18" s="4">
        <v>29</v>
      </c>
      <c r="G18" s="8">
        <v>672.19</v>
      </c>
      <c r="H18" s="7">
        <v>4.6552</v>
      </c>
      <c r="I18" s="7">
        <v>4.7668</v>
      </c>
      <c r="J18" s="4">
        <v>145</v>
      </c>
      <c r="K18" s="8">
        <v>3435.77</v>
      </c>
      <c r="L18" s="4">
        <v>8</v>
      </c>
      <c r="M18" s="8">
        <v>185.2</v>
      </c>
      <c r="N18" s="7">
        <v>17.125</v>
      </c>
      <c r="O18" s="7">
        <v>17.5517</v>
      </c>
    </row>
    <row r="19">
      <c r="A19" s="2" t="s">
        <v>209</v>
      </c>
      <c r="B19" s="2" t="s">
        <v>4292</v>
      </c>
      <c r="C19" s="2" t="s">
        <v>4320</v>
      </c>
      <c r="D19" s="4" t="s">
        <v>220</v>
      </c>
      <c r="E19" s="8" t="s">
        <v>220</v>
      </c>
      <c r="F19" s="4" t="s">
        <v>220</v>
      </c>
      <c r="G19" s="8" t="s">
        <v>220</v>
      </c>
      <c r="H19" s="7" t="s">
        <v>220</v>
      </c>
      <c r="I19" s="7" t="s">
        <v>220</v>
      </c>
      <c r="J19" s="4">
        <v>19</v>
      </c>
      <c r="K19" s="8">
        <v>440.61</v>
      </c>
      <c r="L19" s="4">
        <v>21</v>
      </c>
      <c r="M19" s="8">
        <v>486.99</v>
      </c>
      <c r="N19" s="7">
        <v>-0.0952</v>
      </c>
      <c r="O19" s="7">
        <v>-0.0952</v>
      </c>
    </row>
    <row r="20">
      <c r="A20" s="2" t="s">
        <v>209</v>
      </c>
      <c r="B20" s="2" t="s">
        <v>4585</v>
      </c>
      <c r="C20" s="2" t="s">
        <v>4586</v>
      </c>
      <c r="D20" s="4">
        <v>8</v>
      </c>
      <c r="E20" s="8">
        <v>335.44</v>
      </c>
      <c r="F20" s="4">
        <v>22</v>
      </c>
      <c r="G20" s="8">
        <v>839.2</v>
      </c>
      <c r="H20" s="7">
        <v>-0.6364</v>
      </c>
      <c r="I20" s="7">
        <v>-0.6003</v>
      </c>
      <c r="J20" s="4">
        <v>8</v>
      </c>
      <c r="K20" s="8">
        <v>335.44</v>
      </c>
      <c r="L20" s="4">
        <v>22</v>
      </c>
      <c r="M20" s="8">
        <v>839.2</v>
      </c>
      <c r="N20" s="7">
        <v>-0.6364</v>
      </c>
      <c r="O20" s="7">
        <v>-0.6003</v>
      </c>
    </row>
    <row r="21">
      <c r="A21" s="2" t="s">
        <v>209</v>
      </c>
      <c r="B21" s="2" t="s">
        <v>4593</v>
      </c>
      <c r="C21" s="2" t="s">
        <v>4594</v>
      </c>
      <c r="D21" s="4">
        <v>11</v>
      </c>
      <c r="E21" s="8">
        <v>202.17</v>
      </c>
      <c r="F21" s="4">
        <v>15</v>
      </c>
      <c r="G21" s="8">
        <v>235.31</v>
      </c>
      <c r="H21" s="7">
        <v>-0.2667</v>
      </c>
      <c r="I21" s="7">
        <v>-0.1408</v>
      </c>
      <c r="J21" s="4">
        <v>11</v>
      </c>
      <c r="K21" s="8">
        <v>202.17</v>
      </c>
      <c r="L21" s="4">
        <v>15</v>
      </c>
      <c r="M21" s="8">
        <v>235.31</v>
      </c>
      <c r="N21" s="7">
        <v>-0.2667</v>
      </c>
      <c r="O21" s="7">
        <v>-0.1408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8:D19"/>
    <mergeCell ref="E18:E19"/>
    <mergeCell ref="F18:F19"/>
    <mergeCell ref="G18:G19"/>
    <mergeCell ref="H18:H19"/>
    <mergeCell ref="I18:I19"/>
  </mergeCells>
  <headerFooter/>
</worksheet>
</file>